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theme/themeOverride3.xml" ContentType="application/vnd.openxmlformats-officedocument.themeOverride+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6.xml" ContentType="application/vnd.openxmlformats-officedocument.themeOverrid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1.xml" ContentType="application/vnd.openxmlformats-officedocument.spreadsheetml.table+xml"/>
  <Override PartName="/xl/drawings/drawing9.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drawings/drawing10.xml" ContentType="application/vnd.openxmlformats-officedocument.drawing+xml"/>
  <Override PartName="/xl/ctrlProps/ctrlProp11.xml" ContentType="application/vnd.ms-excel.controlproperties+xml"/>
  <Override PartName="/xl/tables/table1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7.xml" ContentType="application/vnd.openxmlformats-officedocument.themeOverrid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harts/chart17.xml" ContentType="application/vnd.openxmlformats-officedocument.drawingml.chart+xml"/>
  <Override PartName="/xl/charts/style14.xml" ContentType="application/vnd.ms-office.chartstyle+xml"/>
  <Override PartName="/xl/charts/colors14.xml" ContentType="application/vnd.ms-office.chartcolorstyle+xml"/>
  <Override PartName="/xl/charts/chart18.xml" ContentType="application/vnd.openxmlformats-officedocument.drawingml.chart+xml"/>
  <Override PartName="/xl/charts/style15.xml" ContentType="application/vnd.ms-office.chartstyle+xml"/>
  <Override PartName="/xl/charts/colors15.xml" ContentType="application/vnd.ms-office.chartcolorstyle+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8.xml" ContentType="application/vnd.openxmlformats-officedocument.themeOverride+xml"/>
  <Override PartName="/xl/charts/chart20.xml" ContentType="application/vnd.openxmlformats-officedocument.drawingml.chart+xml"/>
  <Override PartName="/xl/charts/style17.xml" ContentType="application/vnd.ms-office.chartstyle+xml"/>
  <Override PartName="/xl/charts/colors17.xml" ContentType="application/vnd.ms-office.chartcolorstyle+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tables/table15.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shani\Documents\Tricurrent_Inventory_Procure_to_Pay\"/>
    </mc:Choice>
  </mc:AlternateContent>
  <xr:revisionPtr revIDLastSave="0" documentId="13_ncr:1_{BDFFBC19-B9D4-475C-A290-50D5B69637E1}" xr6:coauthVersionLast="47" xr6:coauthVersionMax="47" xr10:uidLastSave="{00000000-0000-0000-0000-000000000000}"/>
  <bookViews>
    <workbookView xWindow="-120" yWindow="-120" windowWidth="29040" windowHeight="15720" tabRatio="931" xr2:uid="{00000000-000D-0000-FFFF-FFFF00000000}"/>
  </bookViews>
  <sheets>
    <sheet name="Control Panel" sheetId="36" r:id="rId1"/>
    <sheet name="Dashboard" sheetId="40" r:id="rId2"/>
    <sheet name="Master File" sheetId="4" r:id="rId3"/>
    <sheet name="Bundle List" sheetId="25" r:id="rId4"/>
    <sheet name="Physical Count" sheetId="5" r:id="rId5"/>
    <sheet name="Cycle Count Selection" sheetId="43" r:id="rId6"/>
    <sheet name="Batch Bundle Usage" sheetId="2" r:id="rId7"/>
    <sheet name="Expected vs Actual Usage" sheetId="61" r:id="rId8"/>
    <sheet name="Outflow" sheetId="1" r:id="rId9"/>
    <sheet name="Inflow" sheetId="7" r:id="rId10"/>
    <sheet name="Live Stock" sheetId="27" r:id="rId11"/>
    <sheet name="Variance Report" sheetId="42" r:id="rId12"/>
    <sheet name="Inventory Overview" sheetId="6" r:id="rId13"/>
    <sheet name="Transfer Log" sheetId="49" r:id="rId14"/>
    <sheet name="Stock Snapshots" sheetId="33" r:id="rId15"/>
    <sheet name="Pivot Tables" sheetId="50" state="hidden" r:id="rId16"/>
    <sheet name="Calendar" sheetId="59" state="hidden" r:id="rId17"/>
    <sheet name="Physical Count Archive" sheetId="58" state="hidden" r:id="rId18"/>
    <sheet name="Resolved Variances Archive" sheetId="44" state="hidden" r:id="rId19"/>
  </sheets>
  <functionGroups builtInGroupCount="19"/>
  <externalReferences>
    <externalReference r:id="rId20"/>
  </externalReferences>
  <definedNames>
    <definedName name="_xlcn.WorksheetConnection_TexafloRoastingCo_Inventory_Management.xlsmCalendar1" hidden="1">Calendar[]</definedName>
    <definedName name="_xlcn.WorksheetConnection_TexafloRoastingCo_Inventory_Management.xlsmInflow1" hidden="1">Inflow[]</definedName>
    <definedName name="_xlcn.WorksheetConnection_TexafloRoastingCo_Inventory_Management.xlsmMasterFile1" hidden="1">MasterFile[]</definedName>
    <definedName name="_xlcn.WorksheetConnection_TexafloRoastingCo_Inventory_Management.xlsmOutflow1" hidden="1">Outflow[]</definedName>
    <definedName name="_xleta.N" hidden="1" xlm="1">#NAME?</definedName>
    <definedName name="_xleta.SUM" hidden="1" xlm="1">#NAME?</definedName>
    <definedName name="_xlpm.c" hidden="1" xlm="1">#NAME?</definedName>
    <definedName name="_xlpm.cost" hidden="1" xlm="1">#NAME?</definedName>
    <definedName name="_xlpm.costs" hidden="1" xlm="1">#NAME?</definedName>
    <definedName name="_xlpm.costsText" hidden="1" xlm="1">#NAME?</definedName>
    <definedName name="_xlpm.l" hidden="1" xlm="1">#NAME?</definedName>
    <definedName name="_xlpm.lot" hidden="1" xlm="1">#NAME?</definedName>
    <definedName name="_xlpm.lots" hidden="1" xlm="1">#NAME?</definedName>
    <definedName name="_xlpm.lsLot" hidden="1" xlm="1">#NAME?</definedName>
    <definedName name="_xlpm.lsQty" hidden="1" xlm="1">#NAME?</definedName>
    <definedName name="_xlpm.lsSKU" hidden="1" xlm="1">#NAME?</definedName>
    <definedName name="_xlpm.lsUnit" hidden="1" xlm="1">#NAME?</definedName>
    <definedName name="_xlpm.mask" hidden="1" xlm="1">#NAME?</definedName>
    <definedName name="_xlpm.q" hidden="1" xlm="1">#NAME?</definedName>
    <definedName name="_xlpm.qty" hidden="1" xlm="1">#NAME?</definedName>
    <definedName name="_xlpm.qtyIn" hidden="1" xlm="1">#NAME?</definedName>
    <definedName name="_xlpm.qtyOut" hidden="1" xlm="1">#NAME?</definedName>
    <definedName name="_xlpm.qtys" hidden="1" xlm="1">#NAME?</definedName>
    <definedName name="_xlpm.res" hidden="1" xlm="1">#NAME?</definedName>
    <definedName name="_xlpm.s" hidden="1" xlm="1">#NAME?</definedName>
    <definedName name="_xlpm.sku" hidden="1" xlm="1">#NAME?</definedName>
    <definedName name="_xlpm.skus" hidden="1" xlm="1">#NAME?</definedName>
    <definedName name="_xlpm.totalAvail" hidden="1" xlm="1">#NAME?</definedName>
    <definedName name="_xlpm.totalIn" hidden="1" xlm="1">#NAME?</definedName>
    <definedName name="_xlpm.totalInOut" hidden="1" xlm="1">#NAME?</definedName>
    <definedName name="_xlpm.totalOut" hidden="1" xlm="1">#NAME?</definedName>
    <definedName name="_xlpm.totalVal" hidden="1" xlm="1">#NAME?</definedName>
    <definedName name="_xlpm.uCost" hidden="1" xlm="1">#NAME?</definedName>
    <definedName name="April">[1]!EmployeeName[[#Headers],[Employee Names]]</definedName>
    <definedName name="CalendarYear">#REF!</definedName>
    <definedName name="ColumnTitle1">#REF!</definedName>
    <definedName name="ColumnTitle13">#REF!</definedName>
    <definedName name="ColumnTitleRegion1..B12.1">#REF!</definedName>
    <definedName name="ColumnTitleRegion2..E12.1">#REF!</definedName>
    <definedName name="Company_Name">#REF!</definedName>
    <definedName name="Employee_Absence_Title">#REF!</definedName>
    <definedName name="Key_name">#REF!</definedName>
    <definedName name="KeyCustom1">#REF!</definedName>
    <definedName name="KeyCustom1Label">#REF!</definedName>
    <definedName name="KeyCustom2">#REF!</definedName>
    <definedName name="KeyCustom2Label">#REF!</definedName>
    <definedName name="KeyPersonal">#REF!</definedName>
    <definedName name="KeyPersonalLabel">#REF!</definedName>
    <definedName name="KeySick">#REF!</definedName>
    <definedName name="KeySickLabel">#REF!</definedName>
    <definedName name="KeyVacation">#REF!</definedName>
    <definedName name="KeyVacationLabel">#REF!</definedName>
    <definedName name="NativeTimeline_Date2">#N/A</definedName>
    <definedName name="RowTitleRegion1..E5">#REF!</definedName>
    <definedName name="Slicer_Bundle_Type">#N/A</definedName>
    <definedName name="Slicer_Category">#N/A</definedName>
    <definedName name="Slicer_Category1">#N/A</definedName>
    <definedName name="Slicer_Company">#N/A</definedName>
    <definedName name="Slicer_Item_Name">#N/A</definedName>
    <definedName name="Slicer_Item_Name1">#N/A</definedName>
    <definedName name="Slicer_Location1">#N/A</definedName>
    <definedName name="Slicer_Sub_Category">#N/A</definedName>
    <definedName name="Slicer_Sub_Category1">#N/A</definedName>
    <definedName name="Title1">#REF!</definedName>
    <definedName name="Title10">#REF!</definedName>
    <definedName name="Title11">#REF!</definedName>
    <definedName name="Title12">#REF!</definedName>
    <definedName name="Title2">#REF!</definedName>
    <definedName name="Title3">#REF!</definedName>
    <definedName name="Title4">#REF!</definedName>
    <definedName name="Title5">#REF!</definedName>
    <definedName name="Title6">#REF!</definedName>
    <definedName name="Title7">#REF!</definedName>
    <definedName name="Title8">#REF!</definedName>
    <definedName name="Title9">#REF!</definedName>
    <definedName name="TitleRegion1..D14">#REF!</definedName>
  </definedNames>
  <calcPr calcId="191029"/>
  <pivotCaches>
    <pivotCache cacheId="0" r:id="rId21"/>
    <pivotCache cacheId="1" r:id="rId22"/>
    <pivotCache cacheId="2" r:id="rId23"/>
    <pivotCache cacheId="3" r:id="rId24"/>
    <pivotCache cacheId="4" r:id="rId25"/>
    <pivotCache cacheId="5" r:id="rId26"/>
  </pivotCaches>
  <extLst>
    <ext xmlns:x14="http://schemas.microsoft.com/office/spreadsheetml/2009/9/main" uri="{BBE1A952-AA13-448e-AADC-164F8A28A991}">
      <x14:slicerCaches>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flow" name="Inflow" connection="WorksheetConnection_TexafloRoastingCo_Inventory_Management.xlsm!Inflow"/>
          <x15:modelTable id="Outflow" name="Outflow" connection="WorksheetConnection_TexafloRoastingCo_Inventory_Management.xlsm!Outflow"/>
          <x15:modelTable id="MasterFile" name="MasterFile" connection="WorksheetConnection_TexafloRoastingCo_Inventory_Management.xlsm!MasterFile"/>
          <x15:modelTable id="Calendar" name="Calendar" connection="WorksheetConnection_TexafloRoastingCo_Inventory_Management.xlsm!Calendar"/>
        </x15:modelTables>
        <x15:modelRelationships>
          <x15:modelRelationship fromTable="Inflow" fromColumn="SKU" toTable="MasterFile" toColumn="SKU"/>
          <x15:modelRelationship fromTable="Inflow" fromColumn="Date" toTable="Calendar" toColumn="Date"/>
          <x15:modelRelationship fromTable="Outflow" fromColumn="SKU" toTable="MasterFile" toColumn="SKU"/>
          <x15:modelRelationship fromTable="Outflow" fromColumn="Date" toTable="Calendar" toColumn="Date"/>
        </x15:modelRelationships>
        <x15:extLst>
          <ext xmlns:x16="http://schemas.microsoft.com/office/spreadsheetml/2014/11/main" uri="{9835A34E-60A6-4A7C-AAB8-D5F71C897F49}">
            <x16:modelTimeGroupings>
              <x16:modelTimeGrouping tableName="Inflow"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Calendar"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51" i="33" l="1"/>
  <c r="T52" i="33"/>
  <c r="T53" i="33"/>
  <c r="T49" i="33"/>
  <c r="T50" i="33"/>
  <c r="A4" i="59"/>
  <c r="A5" i="59" s="1"/>
  <c r="A6" i="59" s="1"/>
  <c r="A7" i="59" s="1"/>
  <c r="A8" i="59" s="1"/>
  <c r="A9" i="59" s="1"/>
  <c r="A10" i="59" s="1"/>
  <c r="A11" i="59" s="1"/>
  <c r="A12" i="59" s="1"/>
  <c r="A13" i="59" s="1"/>
  <c r="A14" i="59" s="1"/>
  <c r="A15" i="59" s="1"/>
  <c r="A16" i="59" s="1"/>
  <c r="A17" i="59" s="1"/>
  <c r="A18" i="59" s="1"/>
  <c r="A19" i="59"/>
  <c r="A20" i="59" s="1"/>
  <c r="A21" i="59" s="1"/>
  <c r="A22" i="59" s="1"/>
  <c r="A23" i="59" s="1"/>
  <c r="A24" i="59" s="1"/>
  <c r="A25" i="59" s="1"/>
  <c r="A26" i="59" s="1"/>
  <c r="A27" i="59" s="1"/>
  <c r="A28" i="59" s="1"/>
  <c r="A29" i="59" s="1"/>
  <c r="A30" i="59" s="1"/>
  <c r="A31" i="59" s="1"/>
  <c r="A32" i="59" s="1"/>
  <c r="A33" i="59" s="1"/>
  <c r="A34" i="59" s="1"/>
  <c r="A35" i="59" s="1"/>
  <c r="A36" i="59" s="1"/>
  <c r="A37" i="59" s="1"/>
  <c r="A38" i="59" s="1"/>
  <c r="A39" i="59" s="1"/>
  <c r="A40" i="59" s="1"/>
  <c r="A41" i="59" s="1"/>
  <c r="A42" i="59" s="1"/>
  <c r="A43" i="59" s="1"/>
  <c r="A44" i="59" s="1"/>
  <c r="A45" i="59" s="1"/>
  <c r="A46" i="59" s="1"/>
  <c r="A47" i="59" s="1"/>
  <c r="A48" i="59" s="1"/>
  <c r="A49" i="59" s="1"/>
  <c r="A50" i="59" s="1"/>
  <c r="A51" i="59"/>
  <c r="A52" i="59" s="1"/>
  <c r="A53" i="59" s="1"/>
  <c r="A54" i="59" s="1"/>
  <c r="A55" i="59" s="1"/>
  <c r="A56" i="59" s="1"/>
  <c r="A57" i="59" s="1"/>
  <c r="A58" i="59" s="1"/>
  <c r="A59" i="59" s="1"/>
  <c r="A60" i="59" s="1"/>
  <c r="A61" i="59" s="1"/>
  <c r="A62" i="59" s="1"/>
  <c r="A63" i="59" s="1"/>
  <c r="A64" i="59" s="1"/>
  <c r="A65" i="59" s="1"/>
  <c r="A66" i="59" s="1"/>
  <c r="A67" i="59" s="1"/>
  <c r="A68" i="59" s="1"/>
  <c r="A69" i="59" s="1"/>
  <c r="A70" i="59" s="1"/>
  <c r="A71" i="59" s="1"/>
  <c r="A72" i="59" s="1"/>
  <c r="A73" i="59" s="1"/>
  <c r="A74" i="59" s="1"/>
  <c r="A75" i="59" s="1"/>
  <c r="A76" i="59" s="1"/>
  <c r="A77" i="59" s="1"/>
  <c r="A78" i="59" s="1"/>
  <c r="A79" i="59" s="1"/>
  <c r="A80" i="59" s="1"/>
  <c r="A81" i="59" s="1"/>
  <c r="A82" i="59" s="1"/>
  <c r="A83" i="59" s="1"/>
  <c r="A84" i="59" s="1"/>
  <c r="A85" i="59" s="1"/>
  <c r="A86" i="59" s="1"/>
  <c r="A87" i="59" s="1"/>
  <c r="A88" i="59" s="1"/>
  <c r="A89" i="59" s="1"/>
  <c r="A90" i="59" s="1"/>
  <c r="A91" i="59" s="1"/>
  <c r="A92" i="59" s="1"/>
  <c r="A93" i="59" s="1"/>
  <c r="A94" i="59" s="1"/>
  <c r="A95" i="59" s="1"/>
  <c r="A96" i="59" s="1"/>
  <c r="A97" i="59" s="1"/>
  <c r="A98" i="59" s="1"/>
  <c r="A99" i="59" s="1"/>
  <c r="A100" i="59" s="1"/>
  <c r="A101" i="59" s="1"/>
  <c r="A102" i="59" s="1"/>
  <c r="A103" i="59" s="1"/>
  <c r="A104" i="59" s="1"/>
  <c r="A105" i="59" s="1"/>
  <c r="A106" i="59" s="1"/>
  <c r="A107" i="59" s="1"/>
  <c r="A108" i="59" s="1"/>
  <c r="A109" i="59" s="1"/>
  <c r="A110" i="59" s="1"/>
  <c r="A111" i="59" s="1"/>
  <c r="A112" i="59" s="1"/>
  <c r="A113" i="59" s="1"/>
  <c r="A114" i="59" s="1"/>
  <c r="A115" i="59"/>
  <c r="A116" i="59" s="1"/>
  <c r="A117" i="59" s="1"/>
  <c r="A118" i="59" s="1"/>
  <c r="A119" i="59" s="1"/>
  <c r="A120" i="59" s="1"/>
  <c r="A121" i="59" s="1"/>
  <c r="A122" i="59" s="1"/>
  <c r="A123" i="59" s="1"/>
  <c r="A124" i="59" s="1"/>
  <c r="A125" i="59" s="1"/>
  <c r="A126" i="59" s="1"/>
  <c r="A127" i="59" s="1"/>
  <c r="A128" i="59" s="1"/>
  <c r="A129" i="59" s="1"/>
  <c r="A130" i="59" s="1"/>
  <c r="A131" i="59" s="1"/>
  <c r="A132" i="59" s="1"/>
  <c r="A133" i="59" s="1"/>
  <c r="A134" i="59" s="1"/>
  <c r="A135" i="59" s="1"/>
  <c r="A136" i="59" s="1"/>
  <c r="A137" i="59" s="1"/>
  <c r="A138" i="59" s="1"/>
  <c r="A139" i="59" s="1"/>
  <c r="A140" i="59" s="1"/>
  <c r="A141" i="59" s="1"/>
  <c r="A142" i="59" s="1"/>
  <c r="A143" i="59" s="1"/>
  <c r="A144" i="59" s="1"/>
  <c r="A145" i="59" s="1"/>
  <c r="A146" i="59" s="1"/>
  <c r="A147" i="59" s="1"/>
  <c r="A148" i="59" s="1"/>
  <c r="A149" i="59" s="1"/>
  <c r="A150" i="59" s="1"/>
  <c r="A151" i="59" s="1"/>
  <c r="A152" i="59" s="1"/>
  <c r="A153" i="59" s="1"/>
  <c r="A154" i="59" s="1"/>
  <c r="A155" i="59" s="1"/>
  <c r="A156" i="59" s="1"/>
  <c r="A157" i="59" s="1"/>
  <c r="A158" i="59" s="1"/>
  <c r="A159" i="59" s="1"/>
  <c r="A160" i="59" s="1"/>
  <c r="A161" i="59" s="1"/>
  <c r="A162" i="59" s="1"/>
  <c r="A163" i="59" s="1"/>
  <c r="A164" i="59" s="1"/>
  <c r="A165" i="59" s="1"/>
  <c r="A166" i="59" s="1"/>
  <c r="A167" i="59" s="1"/>
  <c r="A168" i="59" s="1"/>
  <c r="A169" i="59" s="1"/>
  <c r="A170" i="59" s="1"/>
  <c r="A171" i="59" s="1"/>
  <c r="A172" i="59" s="1"/>
  <c r="A173" i="59" s="1"/>
  <c r="A174" i="59" s="1"/>
  <c r="A175" i="59" s="1"/>
  <c r="A176" i="59" s="1"/>
  <c r="A177" i="59" s="1"/>
  <c r="A178" i="59" s="1"/>
  <c r="A179" i="59" s="1"/>
  <c r="A180" i="59" s="1"/>
  <c r="A181" i="59" s="1"/>
  <c r="A182" i="59" s="1"/>
  <c r="A183" i="59" s="1"/>
  <c r="A184" i="59" s="1"/>
  <c r="A185" i="59" s="1"/>
  <c r="A186" i="59" s="1"/>
  <c r="A187" i="59" s="1"/>
  <c r="A188" i="59" s="1"/>
  <c r="A189" i="59" s="1"/>
  <c r="A190" i="59" s="1"/>
  <c r="A191" i="59" s="1"/>
  <c r="A192" i="59" s="1"/>
  <c r="A193" i="59" s="1"/>
  <c r="A194" i="59" s="1"/>
  <c r="A195" i="59" s="1"/>
  <c r="A196" i="59" s="1"/>
  <c r="A197" i="59" s="1"/>
  <c r="A198" i="59" s="1"/>
  <c r="A199" i="59" s="1"/>
  <c r="A200" i="59" s="1"/>
  <c r="A201" i="59" s="1"/>
  <c r="A202" i="59" s="1"/>
  <c r="A203" i="59" s="1"/>
  <c r="A204" i="59" s="1"/>
  <c r="A205" i="59" s="1"/>
  <c r="A206" i="59" s="1"/>
  <c r="A207" i="59" s="1"/>
  <c r="A208" i="59" s="1"/>
  <c r="A209" i="59" s="1"/>
  <c r="A210" i="59" s="1"/>
  <c r="A211" i="59" s="1"/>
  <c r="A212" i="59" s="1"/>
  <c r="A213" i="59" s="1"/>
  <c r="A214" i="59" s="1"/>
  <c r="A215" i="59" s="1"/>
  <c r="A216" i="59" s="1"/>
  <c r="A217" i="59" s="1"/>
  <c r="A218" i="59" s="1"/>
  <c r="A219" i="59" s="1"/>
  <c r="A220" i="59" s="1"/>
  <c r="A221" i="59" s="1"/>
  <c r="A222" i="59" s="1"/>
  <c r="A223" i="59" s="1"/>
  <c r="A224" i="59" s="1"/>
  <c r="A225" i="59" s="1"/>
  <c r="A226" i="59" s="1"/>
  <c r="A227" i="59" s="1"/>
  <c r="A228" i="59" s="1"/>
  <c r="A229" i="59" s="1"/>
  <c r="A230" i="59" s="1"/>
  <c r="A231" i="59" s="1"/>
  <c r="A232" i="59" s="1"/>
  <c r="A233" i="59" s="1"/>
  <c r="A234" i="59" s="1"/>
  <c r="A235" i="59" s="1"/>
  <c r="A236" i="59" s="1"/>
  <c r="A237" i="59" s="1"/>
  <c r="A238" i="59" s="1"/>
  <c r="A239" i="59" s="1"/>
  <c r="A240" i="59" s="1"/>
  <c r="A241" i="59" s="1"/>
  <c r="A242" i="59" s="1"/>
  <c r="A243" i="59" s="1"/>
  <c r="A244" i="59" s="1"/>
  <c r="A245" i="59" s="1"/>
  <c r="A246" i="59" s="1"/>
  <c r="A247" i="59" s="1"/>
  <c r="A248" i="59" s="1"/>
  <c r="A249" i="59" s="1"/>
  <c r="A250" i="59" s="1"/>
  <c r="A251" i="59" s="1"/>
  <c r="A252" i="59" s="1"/>
  <c r="A253" i="59" s="1"/>
  <c r="A254" i="59" s="1"/>
  <c r="A255" i="59" s="1"/>
  <c r="A256" i="59" s="1"/>
  <c r="A257" i="59" s="1"/>
  <c r="A258" i="59" s="1"/>
  <c r="A259" i="59" s="1"/>
  <c r="A260" i="59" s="1"/>
  <c r="A261" i="59" s="1"/>
  <c r="A262" i="59" s="1"/>
  <c r="A263" i="59" s="1"/>
  <c r="A264" i="59" s="1"/>
  <c r="A265" i="59" s="1"/>
  <c r="A266" i="59" s="1"/>
  <c r="A267" i="59" s="1"/>
  <c r="A268" i="59" s="1"/>
  <c r="A269" i="59" s="1"/>
  <c r="A270" i="59" s="1"/>
  <c r="A271" i="59" s="1"/>
  <c r="A272" i="59" s="1"/>
  <c r="A273" i="59" s="1"/>
  <c r="A274" i="59" s="1"/>
  <c r="A275" i="59" s="1"/>
  <c r="A276" i="59" s="1"/>
  <c r="A277" i="59" s="1"/>
  <c r="A278" i="59" s="1"/>
  <c r="A279" i="59" s="1"/>
  <c r="A280" i="59" s="1"/>
  <c r="A281" i="59" s="1"/>
  <c r="A282" i="59" s="1"/>
  <c r="A283" i="59" s="1"/>
  <c r="A284" i="59" s="1"/>
  <c r="A285" i="59" s="1"/>
  <c r="A286" i="59" s="1"/>
  <c r="A287" i="59" s="1"/>
  <c r="A288" i="59" s="1"/>
  <c r="A289" i="59" s="1"/>
  <c r="A290" i="59" s="1"/>
  <c r="A291" i="59" s="1"/>
  <c r="A292" i="59" s="1"/>
  <c r="A293" i="59" s="1"/>
  <c r="A294" i="59" s="1"/>
  <c r="A295" i="59" s="1"/>
  <c r="A296" i="59" s="1"/>
  <c r="A297" i="59" s="1"/>
  <c r="A298" i="59" s="1"/>
  <c r="A299" i="59" s="1"/>
  <c r="A300" i="59" s="1"/>
  <c r="A301" i="59" s="1"/>
  <c r="A302" i="59" s="1"/>
  <c r="A303" i="59" s="1"/>
  <c r="A304" i="59" s="1"/>
  <c r="A305" i="59" s="1"/>
  <c r="A306" i="59" s="1"/>
  <c r="A307" i="59" s="1"/>
  <c r="A308" i="59" s="1"/>
  <c r="A309" i="59" s="1"/>
  <c r="A310" i="59" s="1"/>
  <c r="A311" i="59" s="1"/>
  <c r="A312" i="59" s="1"/>
  <c r="A313" i="59" s="1"/>
  <c r="A314" i="59" s="1"/>
  <c r="A315" i="59" s="1"/>
  <c r="A316" i="59" s="1"/>
  <c r="A317" i="59" s="1"/>
  <c r="A318" i="59" s="1"/>
  <c r="A319" i="59" s="1"/>
  <c r="A320" i="59" s="1"/>
  <c r="A321" i="59" s="1"/>
  <c r="A322" i="59" s="1"/>
  <c r="A323" i="59" s="1"/>
  <c r="A324" i="59" s="1"/>
  <c r="A325" i="59" s="1"/>
  <c r="A326" i="59" s="1"/>
  <c r="A327" i="59" s="1"/>
  <c r="A328" i="59" s="1"/>
  <c r="A329" i="59" s="1"/>
  <c r="A330" i="59" s="1"/>
  <c r="A331" i="59" s="1"/>
  <c r="A332" i="59" s="1"/>
  <c r="A333" i="59" s="1"/>
  <c r="A334" i="59" s="1"/>
  <c r="A335" i="59" s="1"/>
  <c r="A336" i="59" s="1"/>
  <c r="A337" i="59" s="1"/>
  <c r="A338" i="59" s="1"/>
  <c r="A339" i="59" s="1"/>
  <c r="A340" i="59" s="1"/>
  <c r="A341" i="59" s="1"/>
  <c r="A342" i="59" s="1"/>
  <c r="A343" i="59" s="1"/>
  <c r="A344" i="59" s="1"/>
  <c r="A345" i="59" s="1"/>
  <c r="A346" i="59" s="1"/>
  <c r="A347" i="59" s="1"/>
  <c r="A348" i="59" s="1"/>
  <c r="A349" i="59" s="1"/>
  <c r="A350" i="59" s="1"/>
  <c r="A351" i="59" s="1"/>
  <c r="A352" i="59" s="1"/>
  <c r="A353" i="59" s="1"/>
  <c r="A354" i="59" s="1"/>
  <c r="A355" i="59" s="1"/>
  <c r="A356" i="59" s="1"/>
  <c r="A357" i="59" s="1"/>
  <c r="A358" i="59" s="1"/>
  <c r="A359" i="59" s="1"/>
  <c r="A360" i="59" s="1"/>
  <c r="A361" i="59" s="1"/>
  <c r="A362" i="59" s="1"/>
  <c r="A363" i="59" s="1"/>
  <c r="A364" i="59" s="1"/>
  <c r="A365" i="59" s="1"/>
  <c r="A366" i="59" s="1"/>
  <c r="A367" i="59" s="1"/>
  <c r="A368" i="59" s="1"/>
  <c r="A369" i="59" s="1"/>
  <c r="A370" i="59" s="1"/>
  <c r="A371" i="59" s="1"/>
  <c r="A372" i="59" s="1"/>
  <c r="A373" i="59" s="1"/>
  <c r="A374" i="59" s="1"/>
  <c r="A375" i="59" s="1"/>
  <c r="A376" i="59" s="1"/>
  <c r="A377" i="59" s="1"/>
  <c r="A378" i="59" s="1"/>
  <c r="A379" i="59" s="1"/>
  <c r="A380" i="59" s="1"/>
  <c r="A381" i="59" s="1"/>
  <c r="A382" i="59" s="1"/>
  <c r="A383" i="59" s="1"/>
  <c r="A384" i="59" s="1"/>
  <c r="A385" i="59" s="1"/>
  <c r="A386" i="59" s="1"/>
  <c r="A387" i="59" s="1"/>
  <c r="A388" i="59" s="1"/>
  <c r="A389" i="59" s="1"/>
  <c r="A390" i="59" s="1"/>
  <c r="A391" i="59" s="1"/>
  <c r="A392" i="59" s="1"/>
  <c r="A393" i="59" s="1"/>
  <c r="A394" i="59" s="1"/>
  <c r="A395" i="59" s="1"/>
  <c r="A396" i="59" s="1"/>
  <c r="A397" i="59" s="1"/>
  <c r="A398" i="59" s="1"/>
  <c r="A399" i="59" s="1"/>
  <c r="A400" i="59" s="1"/>
  <c r="A401" i="59" s="1"/>
  <c r="A402" i="59" s="1"/>
  <c r="A403" i="59" s="1"/>
  <c r="A404" i="59" s="1"/>
  <c r="A405" i="59" s="1"/>
  <c r="A406" i="59" s="1"/>
  <c r="A407" i="59" s="1"/>
  <c r="A408" i="59" s="1"/>
  <c r="A409" i="59" s="1"/>
  <c r="A410" i="59" s="1"/>
  <c r="A411" i="59" s="1"/>
  <c r="A412" i="59" s="1"/>
  <c r="A413" i="59" s="1"/>
  <c r="A414" i="59" s="1"/>
  <c r="A415" i="59" s="1"/>
  <c r="A416" i="59" s="1"/>
  <c r="A417" i="59" s="1"/>
  <c r="A418" i="59" s="1"/>
  <c r="A419" i="59" s="1"/>
  <c r="A420" i="59" s="1"/>
  <c r="A421" i="59" s="1"/>
  <c r="A422" i="59" s="1"/>
  <c r="A423" i="59" s="1"/>
  <c r="A424" i="59" s="1"/>
  <c r="A425" i="59" s="1"/>
  <c r="A426" i="59" s="1"/>
  <c r="A427" i="59" s="1"/>
  <c r="A428" i="59" s="1"/>
  <c r="A429" i="59" s="1"/>
  <c r="A430" i="59" s="1"/>
  <c r="A431" i="59" s="1"/>
  <c r="A432" i="59" s="1"/>
  <c r="A433" i="59" s="1"/>
  <c r="A434" i="59" s="1"/>
  <c r="A435" i="59" s="1"/>
  <c r="A436" i="59" s="1"/>
  <c r="A437" i="59" s="1"/>
  <c r="A438" i="59" s="1"/>
  <c r="A439" i="59" s="1"/>
  <c r="A440" i="59" s="1"/>
  <c r="A441" i="59" s="1"/>
  <c r="A442" i="59" s="1"/>
  <c r="A443" i="59" s="1"/>
  <c r="A444" i="59" s="1"/>
  <c r="A445" i="59" s="1"/>
  <c r="A446" i="59" s="1"/>
  <c r="A447" i="59" s="1"/>
  <c r="A448" i="59" s="1"/>
  <c r="A449" i="59" s="1"/>
  <c r="A450" i="59" s="1"/>
  <c r="A451" i="59" s="1"/>
  <c r="A452" i="59" s="1"/>
  <c r="A453" i="59" s="1"/>
  <c r="A454" i="59" s="1"/>
  <c r="A455" i="59" s="1"/>
  <c r="A456" i="59" s="1"/>
  <c r="A457" i="59" s="1"/>
  <c r="A458" i="59" s="1"/>
  <c r="A459" i="59" s="1"/>
  <c r="A460" i="59" s="1"/>
  <c r="A461" i="59" s="1"/>
  <c r="A462" i="59" s="1"/>
  <c r="A463" i="59" s="1"/>
  <c r="A464" i="59" s="1"/>
  <c r="A465" i="59" s="1"/>
  <c r="A466" i="59" s="1"/>
  <c r="A467" i="59" s="1"/>
  <c r="A468" i="59" s="1"/>
  <c r="A469" i="59" s="1"/>
  <c r="A470" i="59" s="1"/>
  <c r="A471" i="59" s="1"/>
  <c r="A472" i="59" s="1"/>
  <c r="A473" i="59" s="1"/>
  <c r="A474" i="59" s="1"/>
  <c r="A475" i="59" s="1"/>
  <c r="A476" i="59" s="1"/>
  <c r="A477" i="59" s="1"/>
  <c r="A478" i="59" s="1"/>
  <c r="A479" i="59" s="1"/>
  <c r="A480" i="59" s="1"/>
  <c r="A481" i="59" s="1"/>
  <c r="A482" i="59" s="1"/>
  <c r="A483" i="59" s="1"/>
  <c r="A484" i="59" s="1"/>
  <c r="A485" i="59" s="1"/>
  <c r="A486" i="59" s="1"/>
  <c r="A487" i="59" s="1"/>
  <c r="A488" i="59" s="1"/>
  <c r="A489" i="59" s="1"/>
  <c r="A490" i="59" s="1"/>
  <c r="A491" i="59" s="1"/>
  <c r="A492" i="59" s="1"/>
  <c r="A493" i="59" s="1"/>
  <c r="A494" i="59" s="1"/>
  <c r="A495" i="59" s="1"/>
  <c r="A496" i="59" s="1"/>
  <c r="A497" i="59" s="1"/>
  <c r="A498" i="59" s="1"/>
  <c r="A499" i="59" s="1"/>
  <c r="A500" i="59" s="1"/>
  <c r="A501" i="59" s="1"/>
  <c r="A502" i="59" s="1"/>
  <c r="A503" i="59" s="1"/>
  <c r="A504" i="59" s="1"/>
  <c r="A505" i="59" s="1"/>
  <c r="A506" i="59" s="1"/>
  <c r="A507" i="59" s="1"/>
  <c r="A508" i="59" s="1"/>
  <c r="A509" i="59" s="1"/>
  <c r="A510" i="59" s="1"/>
  <c r="A511" i="59" s="1"/>
  <c r="A512" i="59" s="1"/>
  <c r="A513" i="59" s="1"/>
  <c r="A514" i="59" s="1"/>
  <c r="A515" i="59" s="1"/>
  <c r="A516" i="59" s="1"/>
  <c r="A517" i="59" s="1"/>
  <c r="A518" i="59" s="1"/>
  <c r="A519" i="59" s="1"/>
  <c r="A520" i="59" s="1"/>
  <c r="A521" i="59" s="1"/>
  <c r="A522" i="59" s="1"/>
  <c r="A523" i="59" s="1"/>
  <c r="A524" i="59" s="1"/>
  <c r="A525" i="59" s="1"/>
  <c r="A526" i="59" s="1"/>
  <c r="A527" i="59" s="1"/>
  <c r="A528" i="59" s="1"/>
  <c r="A529" i="59" s="1"/>
  <c r="A530" i="59" s="1"/>
  <c r="A531" i="59" s="1"/>
  <c r="A532" i="59" s="1"/>
  <c r="A533" i="59" s="1"/>
  <c r="A534" i="59" s="1"/>
  <c r="A535" i="59" s="1"/>
  <c r="A536" i="59" s="1"/>
  <c r="A537" i="59" s="1"/>
  <c r="A538" i="59" s="1"/>
  <c r="A539" i="59" s="1"/>
  <c r="A540" i="59" s="1"/>
  <c r="A541" i="59" s="1"/>
  <c r="A542" i="59" s="1"/>
  <c r="A543" i="59" s="1"/>
  <c r="A544" i="59" s="1"/>
  <c r="A545" i="59" s="1"/>
  <c r="A546" i="59" s="1"/>
  <c r="A547" i="59" s="1"/>
  <c r="A548" i="59" s="1"/>
  <c r="A549" i="59" s="1"/>
  <c r="A550" i="59" s="1"/>
  <c r="A551" i="59" s="1"/>
  <c r="A552" i="59" s="1"/>
  <c r="A553" i="59" s="1"/>
  <c r="A554" i="59" s="1"/>
  <c r="A555" i="59" s="1"/>
  <c r="A556" i="59" s="1"/>
  <c r="A557" i="59" s="1"/>
  <c r="A558" i="59" s="1"/>
  <c r="A559" i="59" s="1"/>
  <c r="A560" i="59" s="1"/>
  <c r="A561" i="59" s="1"/>
  <c r="A562" i="59" s="1"/>
  <c r="A563" i="59" s="1"/>
  <c r="A564" i="59" s="1"/>
  <c r="A565" i="59" s="1"/>
  <c r="A566" i="59" s="1"/>
  <c r="A567" i="59" s="1"/>
  <c r="A568" i="59" s="1"/>
  <c r="A569" i="59" s="1"/>
  <c r="A570" i="59" s="1"/>
  <c r="A571" i="59" s="1"/>
  <c r="A572" i="59" s="1"/>
  <c r="A573" i="59" s="1"/>
  <c r="A574" i="59" s="1"/>
  <c r="A575" i="59" s="1"/>
  <c r="A576" i="59" s="1"/>
  <c r="A577" i="59" s="1"/>
  <c r="A578" i="59" s="1"/>
  <c r="A579" i="59" s="1"/>
  <c r="A580" i="59" s="1"/>
  <c r="A581" i="59" s="1"/>
  <c r="A582" i="59" s="1"/>
  <c r="A583" i="59" s="1"/>
  <c r="A584" i="59" s="1"/>
  <c r="A585" i="59" s="1"/>
  <c r="A586" i="59" s="1"/>
  <c r="A587" i="59" s="1"/>
  <c r="A588" i="59" s="1"/>
  <c r="A589" i="59" s="1"/>
  <c r="A590" i="59" s="1"/>
  <c r="A591" i="59" s="1"/>
  <c r="A592" i="59" s="1"/>
  <c r="A593" i="59" s="1"/>
  <c r="A594" i="59" s="1"/>
  <c r="A595" i="59" s="1"/>
  <c r="A596" i="59" s="1"/>
  <c r="A597" i="59" s="1"/>
  <c r="A598" i="59" s="1"/>
  <c r="A599" i="59" s="1"/>
  <c r="A600" i="59" s="1"/>
  <c r="A601" i="59" s="1"/>
  <c r="A602" i="59" s="1"/>
  <c r="A603" i="59" s="1"/>
  <c r="A604" i="59" s="1"/>
  <c r="A605" i="59" s="1"/>
  <c r="A606" i="59" s="1"/>
  <c r="A607" i="59" s="1"/>
  <c r="A608" i="59" s="1"/>
  <c r="A609" i="59" s="1"/>
  <c r="A610" i="59" s="1"/>
  <c r="A611" i="59" s="1"/>
  <c r="A612" i="59" s="1"/>
  <c r="A613" i="59" s="1"/>
  <c r="A614" i="59" s="1"/>
  <c r="A615" i="59" s="1"/>
  <c r="A616" i="59" s="1"/>
  <c r="A617" i="59" s="1"/>
  <c r="A618" i="59" s="1"/>
  <c r="A619" i="59" s="1"/>
  <c r="A620" i="59" s="1"/>
  <c r="A621" i="59" s="1"/>
  <c r="A622" i="59" s="1"/>
  <c r="A623" i="59" s="1"/>
  <c r="A624" i="59" s="1"/>
  <c r="A625" i="59" s="1"/>
  <c r="A626" i="59" s="1"/>
  <c r="A627" i="59" s="1"/>
  <c r="A628" i="59" s="1"/>
  <c r="A629" i="59" s="1"/>
  <c r="A630" i="59" s="1"/>
  <c r="A631" i="59" s="1"/>
  <c r="A632" i="59" s="1"/>
  <c r="A633" i="59" s="1"/>
  <c r="A634" i="59" s="1"/>
  <c r="A635" i="59" s="1"/>
  <c r="A636" i="59" s="1"/>
  <c r="A637" i="59" s="1"/>
  <c r="A638" i="59" s="1"/>
  <c r="A639" i="59" s="1"/>
  <c r="A640" i="59" s="1"/>
  <c r="A641" i="59" s="1"/>
  <c r="A642" i="59" s="1"/>
  <c r="A643" i="59" s="1"/>
  <c r="A644" i="59" s="1"/>
  <c r="A645" i="59" s="1"/>
  <c r="A646" i="59" s="1"/>
  <c r="A647" i="59" s="1"/>
  <c r="A648" i="59" s="1"/>
  <c r="A649" i="59" s="1"/>
  <c r="A650" i="59" s="1"/>
  <c r="A651" i="59" s="1"/>
  <c r="A652" i="59" s="1"/>
  <c r="A653" i="59" s="1"/>
  <c r="A654" i="59" s="1"/>
  <c r="A655" i="59" s="1"/>
  <c r="A656" i="59" s="1"/>
  <c r="A657" i="59" s="1"/>
  <c r="A658" i="59" s="1"/>
  <c r="A659" i="59" s="1"/>
  <c r="A660" i="59" s="1"/>
  <c r="A661" i="59" s="1"/>
  <c r="A662" i="59" s="1"/>
  <c r="A663" i="59" s="1"/>
  <c r="A664" i="59" s="1"/>
  <c r="A665" i="59" s="1"/>
  <c r="A666" i="59" s="1"/>
  <c r="A667" i="59" s="1"/>
  <c r="A668" i="59" s="1"/>
  <c r="A669" i="59" s="1"/>
  <c r="A670" i="59" s="1"/>
  <c r="A671" i="59" s="1"/>
  <c r="A672" i="59" s="1"/>
  <c r="A673" i="59" s="1"/>
  <c r="A674" i="59" s="1"/>
  <c r="A675" i="59" s="1"/>
  <c r="A676" i="59" s="1"/>
  <c r="A677" i="59" s="1"/>
  <c r="A678" i="59" s="1"/>
  <c r="A679" i="59" s="1"/>
  <c r="A680" i="59" s="1"/>
  <c r="A681" i="59" s="1"/>
  <c r="A682" i="59" s="1"/>
  <c r="A683" i="59" s="1"/>
  <c r="A684" i="59" s="1"/>
  <c r="A685" i="59" s="1"/>
  <c r="A686" i="59" s="1"/>
  <c r="A687" i="59" s="1"/>
  <c r="A688" i="59" s="1"/>
  <c r="A689" i="59" s="1"/>
  <c r="A690" i="59" s="1"/>
  <c r="A691" i="59" s="1"/>
  <c r="A692" i="59" s="1"/>
  <c r="A693" i="59" s="1"/>
  <c r="A694" i="59" s="1"/>
  <c r="A695" i="59" s="1"/>
  <c r="A696" i="59" s="1"/>
  <c r="A697" i="59" s="1"/>
  <c r="A698" i="59" s="1"/>
  <c r="A699" i="59" s="1"/>
  <c r="A700" i="59" s="1"/>
  <c r="A701" i="59" s="1"/>
  <c r="A702" i="59" s="1"/>
  <c r="A703" i="59" s="1"/>
  <c r="A704" i="59" s="1"/>
  <c r="A705" i="59" s="1"/>
  <c r="A706" i="59" s="1"/>
  <c r="A707" i="59" s="1"/>
  <c r="A708" i="59" s="1"/>
  <c r="A709" i="59" s="1"/>
  <c r="A710" i="59" s="1"/>
  <c r="A711" i="59" s="1"/>
  <c r="A712" i="59" s="1"/>
  <c r="A713" i="59" s="1"/>
  <c r="A714" i="59" s="1"/>
  <c r="A715" i="59" s="1"/>
  <c r="A716" i="59" s="1"/>
  <c r="A717" i="59" s="1"/>
  <c r="A718" i="59" s="1"/>
  <c r="A719" i="59" s="1"/>
  <c r="A720" i="59" s="1"/>
  <c r="A721" i="59" s="1"/>
  <c r="A722" i="59" s="1"/>
  <c r="A723" i="59" s="1"/>
  <c r="A724" i="59" s="1"/>
  <c r="A725" i="59" s="1"/>
  <c r="A726" i="59" s="1"/>
  <c r="A727" i="59" s="1"/>
  <c r="A728" i="59" s="1"/>
  <c r="A729" i="59" s="1"/>
  <c r="A730" i="59" s="1"/>
  <c r="A731" i="59" s="1"/>
  <c r="A732" i="59" s="1"/>
  <c r="A733" i="59" s="1"/>
  <c r="A734" i="59" s="1"/>
  <c r="A735" i="59" s="1"/>
  <c r="A736" i="59" s="1"/>
  <c r="A737" i="59" s="1"/>
  <c r="A738" i="59" s="1"/>
  <c r="A739" i="59" s="1"/>
  <c r="A740" i="59" s="1"/>
  <c r="A741" i="59" s="1"/>
  <c r="A742" i="59" s="1"/>
  <c r="A743" i="59" s="1"/>
  <c r="A744" i="59" s="1"/>
  <c r="A745" i="59" s="1"/>
  <c r="A746" i="59" s="1"/>
  <c r="A747" i="59" s="1"/>
  <c r="A748" i="59" s="1"/>
  <c r="A749" i="59" s="1"/>
  <c r="A750" i="59" s="1"/>
  <c r="A751" i="59" s="1"/>
  <c r="A752" i="59" s="1"/>
  <c r="A753" i="59" s="1"/>
  <c r="A754" i="59" s="1"/>
  <c r="A755" i="59" s="1"/>
  <c r="A756" i="59" s="1"/>
  <c r="A757" i="59" s="1"/>
  <c r="A758" i="59" s="1"/>
  <c r="A759" i="59" s="1"/>
  <c r="A760" i="59" s="1"/>
  <c r="A761" i="59" s="1"/>
  <c r="A762" i="59" s="1"/>
  <c r="A763" i="59" s="1"/>
  <c r="A764" i="59" s="1"/>
  <c r="A765" i="59" s="1"/>
  <c r="A766" i="59" s="1"/>
  <c r="A767" i="59" s="1"/>
  <c r="A768" i="59" s="1"/>
  <c r="A769" i="59" s="1"/>
  <c r="A770" i="59" s="1"/>
  <c r="A771" i="59" s="1"/>
  <c r="A772" i="59" s="1"/>
  <c r="A773" i="59" s="1"/>
  <c r="A774" i="59" s="1"/>
  <c r="A775" i="59" s="1"/>
  <c r="A776" i="59" s="1"/>
  <c r="A777" i="59" s="1"/>
  <c r="A778" i="59" s="1"/>
  <c r="A779" i="59" s="1"/>
  <c r="A780" i="59" s="1"/>
  <c r="A781" i="59" s="1"/>
  <c r="A782" i="59" s="1"/>
  <c r="A783" i="59" s="1"/>
  <c r="A784" i="59" s="1"/>
  <c r="A785" i="59" s="1"/>
  <c r="A786" i="59" s="1"/>
  <c r="A787" i="59" s="1"/>
  <c r="A788" i="59" s="1"/>
  <c r="A789" i="59" s="1"/>
  <c r="A790" i="59" s="1"/>
  <c r="A791" i="59" s="1"/>
  <c r="A792" i="59" s="1"/>
  <c r="A793" i="59" s="1"/>
  <c r="A794" i="59" s="1"/>
  <c r="A795" i="59" s="1"/>
  <c r="A796" i="59" s="1"/>
  <c r="A797" i="59" s="1"/>
  <c r="A798" i="59" s="1"/>
  <c r="A799" i="59" s="1"/>
  <c r="A800" i="59" s="1"/>
  <c r="A801" i="59" s="1"/>
  <c r="A802" i="59" s="1"/>
  <c r="A803" i="59" s="1"/>
  <c r="A804" i="59" s="1"/>
  <c r="A805" i="59" s="1"/>
  <c r="A806" i="59" s="1"/>
  <c r="A807" i="59" s="1"/>
  <c r="A808" i="59" s="1"/>
  <c r="A809" i="59" s="1"/>
  <c r="A810" i="59" s="1"/>
  <c r="A811" i="59" s="1"/>
  <c r="A812" i="59" s="1"/>
  <c r="A813" i="59" s="1"/>
  <c r="A814" i="59" s="1"/>
  <c r="A815" i="59" s="1"/>
  <c r="A816" i="59" s="1"/>
  <c r="A817" i="59" s="1"/>
  <c r="A818" i="59" s="1"/>
  <c r="A819" i="59" s="1"/>
  <c r="A820" i="59" s="1"/>
  <c r="A821" i="59" s="1"/>
  <c r="A822" i="59" s="1"/>
  <c r="A823" i="59" s="1"/>
  <c r="A824" i="59" s="1"/>
  <c r="A825" i="59" s="1"/>
  <c r="A826" i="59" s="1"/>
  <c r="A827" i="59" s="1"/>
  <c r="A828" i="59" s="1"/>
  <c r="A829" i="59" s="1"/>
  <c r="A830" i="59" s="1"/>
  <c r="A831" i="59" s="1"/>
  <c r="A832" i="59" s="1"/>
  <c r="A833" i="59" s="1"/>
  <c r="A834" i="59" s="1"/>
  <c r="A835" i="59" s="1"/>
  <c r="A836" i="59" s="1"/>
  <c r="A837" i="59" s="1"/>
  <c r="A838" i="59" s="1"/>
  <c r="A839" i="59" s="1"/>
  <c r="A840" i="59" s="1"/>
  <c r="A841" i="59" s="1"/>
  <c r="A842" i="59" s="1"/>
  <c r="A843" i="59" s="1"/>
  <c r="A844" i="59" s="1"/>
  <c r="A845" i="59" s="1"/>
  <c r="A846" i="59" s="1"/>
  <c r="A847" i="59" s="1"/>
  <c r="A848" i="59" s="1"/>
  <c r="A849" i="59" s="1"/>
  <c r="A850" i="59" s="1"/>
  <c r="A851" i="59" s="1"/>
  <c r="A852" i="59" s="1"/>
  <c r="A853" i="59" s="1"/>
  <c r="A854" i="59" s="1"/>
  <c r="A855" i="59" s="1"/>
  <c r="A856" i="59" s="1"/>
  <c r="A857" i="59" s="1"/>
  <c r="A858" i="59" s="1"/>
  <c r="A859" i="59" s="1"/>
  <c r="A860" i="59" s="1"/>
  <c r="A861" i="59" s="1"/>
  <c r="A862" i="59" s="1"/>
  <c r="A863" i="59" s="1"/>
  <c r="A864" i="59" s="1"/>
  <c r="A865" i="59" s="1"/>
  <c r="A866" i="59" s="1"/>
  <c r="A867" i="59" s="1"/>
  <c r="A868" i="59" s="1"/>
  <c r="A869" i="59" s="1"/>
  <c r="A870" i="59" s="1"/>
  <c r="A871" i="59" s="1"/>
  <c r="A872" i="59" s="1"/>
  <c r="A873" i="59" s="1"/>
  <c r="A874" i="59" s="1"/>
  <c r="A875" i="59" s="1"/>
  <c r="A876" i="59" s="1"/>
  <c r="A877" i="59" s="1"/>
  <c r="A878" i="59" s="1"/>
  <c r="A879" i="59" s="1"/>
  <c r="A880" i="59" s="1"/>
  <c r="A881" i="59" s="1"/>
  <c r="A882" i="59" s="1"/>
  <c r="A883" i="59" s="1"/>
  <c r="A884" i="59" s="1"/>
  <c r="A885" i="59" s="1"/>
  <c r="A886" i="59" s="1"/>
  <c r="A887" i="59" s="1"/>
  <c r="A888" i="59" s="1"/>
  <c r="A889" i="59" s="1"/>
  <c r="A890" i="59" s="1"/>
  <c r="A891" i="59" s="1"/>
  <c r="A892" i="59" s="1"/>
  <c r="A893" i="59" s="1"/>
  <c r="A894" i="59" s="1"/>
  <c r="A895" i="59" s="1"/>
  <c r="A896" i="59" s="1"/>
  <c r="A897" i="59" s="1"/>
  <c r="A898" i="59" s="1"/>
  <c r="A899" i="59" s="1"/>
  <c r="A900" i="59" s="1"/>
  <c r="A901" i="59" s="1"/>
  <c r="A902" i="59" s="1"/>
  <c r="A903" i="59" s="1"/>
  <c r="A904" i="59" s="1"/>
  <c r="A905" i="59" s="1"/>
  <c r="A906" i="59" s="1"/>
  <c r="A907" i="59" s="1"/>
  <c r="A908" i="59" s="1"/>
  <c r="A909" i="59" s="1"/>
  <c r="A910" i="59" s="1"/>
  <c r="A911" i="59" s="1"/>
  <c r="A912" i="59" s="1"/>
  <c r="A913" i="59" s="1"/>
  <c r="A914" i="59" s="1"/>
  <c r="A915" i="59" s="1"/>
  <c r="A916" i="59" s="1"/>
  <c r="A917" i="59" s="1"/>
  <c r="A918" i="59" s="1"/>
  <c r="A919" i="59" s="1"/>
  <c r="A920" i="59" s="1"/>
  <c r="A921" i="59" s="1"/>
  <c r="A922" i="59" s="1"/>
  <c r="A923" i="59" s="1"/>
  <c r="A924" i="59" s="1"/>
  <c r="A925" i="59" s="1"/>
  <c r="A926" i="59" s="1"/>
  <c r="A927" i="59" s="1"/>
  <c r="A928" i="59" s="1"/>
  <c r="A929" i="59" s="1"/>
  <c r="A930" i="59" s="1"/>
  <c r="A931" i="59" s="1"/>
  <c r="A932" i="59" s="1"/>
  <c r="A933" i="59" s="1"/>
  <c r="A934" i="59" s="1"/>
  <c r="A935" i="59" s="1"/>
  <c r="A936" i="59" s="1"/>
  <c r="A937" i="59" s="1"/>
  <c r="A938" i="59" s="1"/>
  <c r="A939" i="59" s="1"/>
  <c r="A940" i="59" s="1"/>
  <c r="A941" i="59" s="1"/>
  <c r="A942" i="59" s="1"/>
  <c r="A943" i="59" s="1"/>
  <c r="A944" i="59" s="1"/>
  <c r="A945" i="59" s="1"/>
  <c r="A946" i="59" s="1"/>
  <c r="A947" i="59" s="1"/>
  <c r="A948" i="59" s="1"/>
  <c r="A949" i="59" s="1"/>
  <c r="A950" i="59" s="1"/>
  <c r="A951" i="59" s="1"/>
  <c r="A952" i="59" s="1"/>
  <c r="A953" i="59" s="1"/>
  <c r="A954" i="59" s="1"/>
  <c r="A955" i="59" s="1"/>
  <c r="A956" i="59" s="1"/>
  <c r="A957" i="59" s="1"/>
  <c r="A958" i="59" s="1"/>
  <c r="A959" i="59" s="1"/>
  <c r="A960" i="59" s="1"/>
  <c r="A961" i="59" s="1"/>
  <c r="A962" i="59" s="1"/>
  <c r="A963" i="59" s="1"/>
  <c r="A964" i="59" s="1"/>
  <c r="A965" i="59" s="1"/>
  <c r="A966" i="59" s="1"/>
  <c r="A967" i="59" s="1"/>
  <c r="A968" i="59" s="1"/>
  <c r="A969" i="59" s="1"/>
  <c r="A970" i="59" s="1"/>
  <c r="A971" i="59" s="1"/>
  <c r="A972" i="59" s="1"/>
  <c r="A973" i="59" s="1"/>
  <c r="A974" i="59" s="1"/>
  <c r="A975" i="59" s="1"/>
  <c r="A976" i="59" s="1"/>
  <c r="A977" i="59" s="1"/>
  <c r="A978" i="59" s="1"/>
  <c r="A979" i="59" s="1"/>
  <c r="A980" i="59" s="1"/>
  <c r="A981" i="59" s="1"/>
  <c r="A982" i="59" s="1"/>
  <c r="A983" i="59" s="1"/>
  <c r="A984" i="59" s="1"/>
  <c r="A985" i="59" s="1"/>
  <c r="A986" i="59" s="1"/>
  <c r="A987" i="59" s="1"/>
  <c r="A988" i="59" s="1"/>
  <c r="A989" i="59" s="1"/>
  <c r="A990" i="59" s="1"/>
  <c r="A991" i="59" s="1"/>
  <c r="A992" i="59" s="1"/>
  <c r="A993" i="59" s="1"/>
  <c r="A994" i="59" s="1"/>
  <c r="A995" i="59" s="1"/>
  <c r="A996" i="59" s="1"/>
  <c r="A997" i="59" s="1"/>
  <c r="A998" i="59" s="1"/>
  <c r="A999" i="59" s="1"/>
  <c r="A1000" i="59" s="1"/>
  <c r="A1001" i="59" s="1"/>
  <c r="A1002" i="59" s="1"/>
  <c r="A1003" i="59" s="1"/>
  <c r="A1004" i="59" s="1"/>
  <c r="A1005" i="59" s="1"/>
  <c r="A1006" i="59" s="1"/>
  <c r="A1007" i="59" s="1"/>
  <c r="A1008" i="59" s="1"/>
  <c r="A1009" i="59" s="1"/>
  <c r="A1010" i="59" s="1"/>
  <c r="A1011" i="59" s="1"/>
  <c r="A1012" i="59" s="1"/>
  <c r="A1013" i="59" s="1"/>
  <c r="A1014" i="59" s="1"/>
  <c r="A1015" i="59" s="1"/>
  <c r="A1016" i="59" s="1"/>
  <c r="A1017" i="59" s="1"/>
  <c r="A1018" i="59" s="1"/>
  <c r="A1019" i="59" s="1"/>
  <c r="A1020" i="59" s="1"/>
  <c r="A1021" i="59" s="1"/>
  <c r="A1022" i="59" s="1"/>
  <c r="A1023" i="59" s="1"/>
  <c r="A1024" i="59" s="1"/>
  <c r="A1025" i="59" s="1"/>
  <c r="A1026" i="59" s="1"/>
  <c r="A1027" i="59" s="1"/>
  <c r="A1028" i="59" s="1"/>
  <c r="A1029" i="59" s="1"/>
  <c r="A1030" i="59" s="1"/>
  <c r="A1031" i="59" s="1"/>
  <c r="A1032" i="59" s="1"/>
  <c r="A1033" i="59" s="1"/>
  <c r="A1034" i="59" s="1"/>
  <c r="A1035" i="59" s="1"/>
  <c r="A1036" i="59" s="1"/>
  <c r="A1037" i="59" s="1"/>
  <c r="A1038" i="59" s="1"/>
  <c r="A1039" i="59" s="1"/>
  <c r="A1040" i="59" s="1"/>
  <c r="A1041" i="59" s="1"/>
  <c r="A1042" i="59" s="1"/>
  <c r="A1043" i="59" s="1"/>
  <c r="A1044" i="59" s="1"/>
  <c r="A1045" i="59" s="1"/>
  <c r="A1046" i="59" s="1"/>
  <c r="A1047" i="59" s="1"/>
  <c r="A1048" i="59" s="1"/>
  <c r="A1049" i="59" s="1"/>
  <c r="A1050" i="59" s="1"/>
  <c r="A1051" i="59" s="1"/>
  <c r="A1052" i="59" s="1"/>
  <c r="A1053" i="59" s="1"/>
  <c r="A1054" i="59" s="1"/>
  <c r="A1055" i="59" s="1"/>
  <c r="A1056" i="59" s="1"/>
  <c r="A1057" i="59" s="1"/>
  <c r="A1058" i="59" s="1"/>
  <c r="A1059" i="59" s="1"/>
  <c r="A1060" i="59" s="1"/>
  <c r="A1061" i="59" s="1"/>
  <c r="A1062" i="59" s="1"/>
  <c r="A1063" i="59" s="1"/>
  <c r="A1064" i="59" s="1"/>
  <c r="A1065" i="59" s="1"/>
  <c r="A1066" i="59" s="1"/>
  <c r="A1067" i="59" s="1"/>
  <c r="A1068" i="59" s="1"/>
  <c r="A1069" i="59" s="1"/>
  <c r="A1070" i="59" s="1"/>
  <c r="A1071" i="59" s="1"/>
  <c r="A1072" i="59" s="1"/>
  <c r="A1073" i="59" s="1"/>
  <c r="A1074" i="59" s="1"/>
  <c r="A1075" i="59" s="1"/>
  <c r="A1076" i="59" s="1"/>
  <c r="A1077" i="59" s="1"/>
  <c r="A1078" i="59" s="1"/>
  <c r="A1079" i="59" s="1"/>
  <c r="A1080" i="59" s="1"/>
  <c r="A1081" i="59" s="1"/>
  <c r="A1082" i="59" s="1"/>
  <c r="A1083" i="59" s="1"/>
  <c r="A1084" i="59" s="1"/>
  <c r="A1085" i="59" s="1"/>
  <c r="A1086" i="59" s="1"/>
  <c r="A1087" i="59" s="1"/>
  <c r="A1088" i="59" s="1"/>
  <c r="A1089" i="59" s="1"/>
  <c r="A1090" i="59" s="1"/>
  <c r="A1091" i="59" s="1"/>
  <c r="A1092" i="59" s="1"/>
  <c r="A1093" i="59" s="1"/>
  <c r="A1094" i="59" s="1"/>
  <c r="A1095" i="59" s="1"/>
  <c r="A1096" i="59" s="1"/>
  <c r="A1097" i="59" s="1"/>
  <c r="A1098" i="59" s="1"/>
  <c r="A1099" i="59" s="1"/>
  <c r="A1100" i="59" s="1"/>
  <c r="A1101" i="59" s="1"/>
  <c r="A1102" i="59" s="1"/>
  <c r="A1103" i="59" s="1"/>
  <c r="A1104" i="59" s="1"/>
  <c r="A1105" i="59" s="1"/>
  <c r="A1106" i="59" s="1"/>
  <c r="A1107" i="59" s="1"/>
  <c r="A1108" i="59" s="1"/>
  <c r="A1109" i="59" s="1"/>
  <c r="A1110" i="59" s="1"/>
  <c r="A1111" i="59" s="1"/>
  <c r="A1112" i="59" s="1"/>
  <c r="A1113" i="59" s="1"/>
  <c r="A1114" i="59" s="1"/>
  <c r="A1115" i="59" s="1"/>
  <c r="A1116" i="59" s="1"/>
  <c r="A1117" i="59" s="1"/>
  <c r="A1118" i="59" s="1"/>
  <c r="A1119" i="59" s="1"/>
  <c r="A1120" i="59" s="1"/>
  <c r="A1121" i="59" s="1"/>
  <c r="A1122" i="59" s="1"/>
  <c r="A1123" i="59" s="1"/>
  <c r="A1124" i="59" s="1"/>
  <c r="A1125" i="59" s="1"/>
  <c r="A1126" i="59" s="1"/>
  <c r="A1127" i="59" s="1"/>
  <c r="A1128" i="59" s="1"/>
  <c r="A1129" i="59" s="1"/>
  <c r="A1130" i="59" s="1"/>
  <c r="A1131" i="59" s="1"/>
  <c r="A1132" i="59" s="1"/>
  <c r="A1133" i="59" s="1"/>
  <c r="A1134" i="59" s="1"/>
  <c r="A1135" i="59" s="1"/>
  <c r="A1136" i="59" s="1"/>
  <c r="A1137" i="59" s="1"/>
  <c r="A1138" i="59" s="1"/>
  <c r="A1139" i="59" s="1"/>
  <c r="A1140" i="59" s="1"/>
  <c r="A1141" i="59" s="1"/>
  <c r="A1142" i="59" s="1"/>
  <c r="A1143" i="59" s="1"/>
  <c r="A1144" i="59" s="1"/>
  <c r="A1145" i="59" s="1"/>
  <c r="A1146" i="59" s="1"/>
  <c r="A1147" i="59" s="1"/>
  <c r="A1148" i="59" s="1"/>
  <c r="A1149" i="59" s="1"/>
  <c r="A1150" i="59" s="1"/>
  <c r="A1151" i="59" s="1"/>
  <c r="A1152" i="59" s="1"/>
  <c r="A1153" i="59" s="1"/>
  <c r="A1154" i="59" s="1"/>
  <c r="A1155" i="59" s="1"/>
  <c r="A1156" i="59" s="1"/>
  <c r="A1157" i="59" s="1"/>
  <c r="A1158" i="59" s="1"/>
  <c r="A1159" i="59" s="1"/>
  <c r="A1160" i="59" s="1"/>
  <c r="A1161" i="59" s="1"/>
  <c r="A1162" i="59" s="1"/>
  <c r="A1163" i="59" s="1"/>
  <c r="A1164" i="59" s="1"/>
  <c r="A1165" i="59" s="1"/>
  <c r="A1166" i="59" s="1"/>
  <c r="A1167" i="59" s="1"/>
  <c r="A1168" i="59" s="1"/>
  <c r="A1169" i="59" s="1"/>
  <c r="A1170" i="59" s="1"/>
  <c r="A1171" i="59" s="1"/>
  <c r="A1172" i="59" s="1"/>
  <c r="A1173" i="59" s="1"/>
  <c r="A1174" i="59" s="1"/>
  <c r="A1175" i="59" s="1"/>
  <c r="A1176" i="59" s="1"/>
  <c r="A1177" i="59" s="1"/>
  <c r="A1178" i="59" s="1"/>
  <c r="A1179" i="59" s="1"/>
  <c r="A1180" i="59" s="1"/>
  <c r="A1181" i="59" s="1"/>
  <c r="A1182" i="59" s="1"/>
  <c r="A1183" i="59" s="1"/>
  <c r="A1184" i="59" s="1"/>
  <c r="A1185" i="59" s="1"/>
  <c r="A1186" i="59" s="1"/>
  <c r="A1187" i="59" s="1"/>
  <c r="A1188" i="59" s="1"/>
  <c r="A1189" i="59" s="1"/>
  <c r="A1190" i="59" s="1"/>
  <c r="A1191" i="59" s="1"/>
  <c r="A1192" i="59" s="1"/>
  <c r="A1193" i="59" s="1"/>
  <c r="A1194" i="59" s="1"/>
  <c r="A1195" i="59" s="1"/>
  <c r="A1196" i="59" s="1"/>
  <c r="A1197" i="59" s="1"/>
  <c r="A1198" i="59" s="1"/>
  <c r="A1199" i="59" s="1"/>
  <c r="A1200" i="59" s="1"/>
  <c r="A1201" i="59" s="1"/>
  <c r="A1202" i="59" s="1"/>
  <c r="A1203" i="59" s="1"/>
  <c r="A1204" i="59" s="1"/>
  <c r="A1205" i="59" s="1"/>
  <c r="A1206" i="59" s="1"/>
  <c r="A1207" i="59" s="1"/>
  <c r="A1208" i="59" s="1"/>
  <c r="A1209" i="59" s="1"/>
  <c r="A1210" i="59" s="1"/>
  <c r="A1211" i="59" s="1"/>
  <c r="A1212" i="59" s="1"/>
  <c r="A1213" i="59" s="1"/>
  <c r="A1214" i="59" s="1"/>
  <c r="A1215" i="59" s="1"/>
  <c r="A1216" i="59" s="1"/>
  <c r="A1217" i="59" s="1"/>
  <c r="A1218" i="59" s="1"/>
  <c r="A1219" i="59" s="1"/>
  <c r="A1220" i="59" s="1"/>
  <c r="A1221" i="59" s="1"/>
  <c r="A1222" i="59" s="1"/>
  <c r="A1223" i="59" s="1"/>
  <c r="A1224" i="59" s="1"/>
  <c r="A1225" i="59" s="1"/>
  <c r="A1226" i="59" s="1"/>
  <c r="A1227" i="59" s="1"/>
  <c r="A1228" i="59" s="1"/>
  <c r="A1229" i="59" s="1"/>
  <c r="A1230" i="59" s="1"/>
  <c r="A1231" i="59" s="1"/>
  <c r="A1232" i="59" s="1"/>
  <c r="A1233" i="59" s="1"/>
  <c r="A1234" i="59" s="1"/>
  <c r="A1235" i="59" s="1"/>
  <c r="A1236" i="59" s="1"/>
  <c r="A1237" i="59" s="1"/>
  <c r="A1238" i="59" s="1"/>
  <c r="A1239" i="59" s="1"/>
  <c r="A1240" i="59" s="1"/>
  <c r="A1241" i="59" s="1"/>
  <c r="A1242" i="59" s="1"/>
  <c r="A1243" i="59" s="1"/>
  <c r="A1244" i="59" s="1"/>
  <c r="A1245" i="59" s="1"/>
  <c r="A1246" i="59" s="1"/>
  <c r="A1247" i="59" s="1"/>
  <c r="A1248" i="59" s="1"/>
  <c r="A1249" i="59" s="1"/>
  <c r="A1250" i="59" s="1"/>
  <c r="A1251" i="59" s="1"/>
  <c r="A1252" i="59" s="1"/>
  <c r="A1253" i="59" s="1"/>
  <c r="A1254" i="59" s="1"/>
  <c r="A1255" i="59" s="1"/>
  <c r="A1256" i="59" s="1"/>
  <c r="A1257" i="59" s="1"/>
  <c r="A1258" i="59" s="1"/>
  <c r="A1259" i="59" s="1"/>
  <c r="A1260" i="59" s="1"/>
  <c r="A1261" i="59" s="1"/>
  <c r="A1262" i="59" s="1"/>
  <c r="A1263" i="59" s="1"/>
  <c r="A1264" i="59" s="1"/>
  <c r="A1265" i="59" s="1"/>
  <c r="A1266" i="59" s="1"/>
  <c r="A1267" i="59" s="1"/>
  <c r="A1268" i="59" s="1"/>
  <c r="A1269" i="59" s="1"/>
  <c r="A1270" i="59" s="1"/>
  <c r="A1271" i="59" s="1"/>
  <c r="A1272" i="59" s="1"/>
  <c r="A1273" i="59" s="1"/>
  <c r="A1274" i="59" s="1"/>
  <c r="A1275" i="59" s="1"/>
  <c r="A1276" i="59" s="1"/>
  <c r="A1277" i="59" s="1"/>
  <c r="A1278" i="59" s="1"/>
  <c r="A1279" i="59" s="1"/>
  <c r="A1280" i="59" s="1"/>
  <c r="A1281" i="59" s="1"/>
  <c r="A1282" i="59" s="1"/>
  <c r="A1283" i="59" s="1"/>
  <c r="A1284" i="59" s="1"/>
  <c r="A1285" i="59" s="1"/>
  <c r="A1286" i="59" s="1"/>
  <c r="A1287" i="59" s="1"/>
  <c r="A1288" i="59" s="1"/>
  <c r="A1289" i="59" s="1"/>
  <c r="A1290" i="59" s="1"/>
  <c r="A1291" i="59" s="1"/>
  <c r="A1292" i="59" s="1"/>
  <c r="A1293" i="59" s="1"/>
  <c r="A1294" i="59" s="1"/>
  <c r="A1295" i="59" s="1"/>
  <c r="A1296" i="59" s="1"/>
  <c r="A1297" i="59" s="1"/>
  <c r="A1298" i="59" s="1"/>
  <c r="A1299" i="59" s="1"/>
  <c r="A1300" i="59" s="1"/>
  <c r="A1301" i="59" s="1"/>
  <c r="A1302" i="59" s="1"/>
  <c r="A1303" i="59" s="1"/>
  <c r="A1304" i="59" s="1"/>
  <c r="A1305" i="59" s="1"/>
  <c r="A1306" i="59" s="1"/>
  <c r="A1307" i="59" s="1"/>
  <c r="A1308" i="59" s="1"/>
  <c r="A1309" i="59" s="1"/>
  <c r="A1310" i="59" s="1"/>
  <c r="A1311" i="59" s="1"/>
  <c r="A1312" i="59" s="1"/>
  <c r="A1313" i="59" s="1"/>
  <c r="A1314" i="59" s="1"/>
  <c r="A1315" i="59" s="1"/>
  <c r="A1316" i="59" s="1"/>
  <c r="A1317" i="59" s="1"/>
  <c r="A1318" i="59" s="1"/>
  <c r="A1319" i="59" s="1"/>
  <c r="A1320" i="59" s="1"/>
  <c r="A1321" i="59" s="1"/>
  <c r="A1322" i="59" s="1"/>
  <c r="A1323" i="59" s="1"/>
  <c r="A1324" i="59" s="1"/>
  <c r="A1325" i="59" s="1"/>
  <c r="A1326" i="59" s="1"/>
  <c r="A1327" i="59" s="1"/>
  <c r="A1328" i="59" s="1"/>
  <c r="A1329" i="59" s="1"/>
  <c r="A1330" i="59" s="1"/>
  <c r="A1331" i="59" s="1"/>
  <c r="A1332" i="59" s="1"/>
  <c r="A1333" i="59" s="1"/>
  <c r="A1334" i="59" s="1"/>
  <c r="A1335" i="59" s="1"/>
  <c r="A1336" i="59" s="1"/>
  <c r="A1337" i="59" s="1"/>
  <c r="A1338" i="59" s="1"/>
  <c r="A1339" i="59" s="1"/>
  <c r="A1340" i="59" s="1"/>
  <c r="A1341" i="59" s="1"/>
  <c r="A1342" i="59" s="1"/>
  <c r="A1343" i="59" s="1"/>
  <c r="A1344" i="59" s="1"/>
  <c r="A1345" i="59" s="1"/>
  <c r="A1346" i="59" s="1"/>
  <c r="A1347" i="59" s="1"/>
  <c r="A1348" i="59" s="1"/>
  <c r="A1349" i="59" s="1"/>
  <c r="A1350" i="59" s="1"/>
  <c r="A1351" i="59" s="1"/>
  <c r="A1352" i="59" s="1"/>
  <c r="A1353" i="59" s="1"/>
  <c r="A1354" i="59" s="1"/>
  <c r="A1355" i="59" s="1"/>
  <c r="A1356" i="59" s="1"/>
  <c r="A1357" i="59" s="1"/>
  <c r="A1358" i="59" s="1"/>
  <c r="A1359" i="59" s="1"/>
  <c r="A1360" i="59" s="1"/>
  <c r="A1361" i="59" s="1"/>
  <c r="A1362" i="59" s="1"/>
  <c r="A1363" i="59" s="1"/>
  <c r="A1364" i="59" s="1"/>
  <c r="A1365" i="59" s="1"/>
  <c r="A1366" i="59" s="1"/>
  <c r="A1367" i="59" s="1"/>
  <c r="A1368" i="59" s="1"/>
  <c r="A1369" i="59" s="1"/>
  <c r="A1370" i="59" s="1"/>
  <c r="A1371" i="59" s="1"/>
  <c r="A1372" i="59" s="1"/>
  <c r="A1373" i="59" s="1"/>
  <c r="A1374" i="59" s="1"/>
  <c r="A1375" i="59" s="1"/>
  <c r="A1376" i="59" s="1"/>
  <c r="A1377" i="59" s="1"/>
  <c r="A1378" i="59" s="1"/>
  <c r="A1379" i="59" s="1"/>
  <c r="A1380" i="59" s="1"/>
  <c r="A1381" i="59" s="1"/>
  <c r="A1382" i="59" s="1"/>
  <c r="A1383" i="59" s="1"/>
  <c r="A1384" i="59" s="1"/>
  <c r="A1385" i="59" s="1"/>
  <c r="A1386" i="59" s="1"/>
  <c r="A1387" i="59" s="1"/>
  <c r="A1388" i="59" s="1"/>
  <c r="A1389" i="59" s="1"/>
  <c r="A1390" i="59" s="1"/>
  <c r="A1391" i="59" s="1"/>
  <c r="A1392" i="59" s="1"/>
  <c r="A1393" i="59" s="1"/>
  <c r="A1394" i="59" s="1"/>
  <c r="A1395" i="59" s="1"/>
  <c r="A1396" i="59" s="1"/>
  <c r="A1397" i="59" s="1"/>
  <c r="A1398" i="59" s="1"/>
  <c r="A1399" i="59" s="1"/>
  <c r="A1400" i="59" s="1"/>
  <c r="A1401" i="59" s="1"/>
  <c r="A1402" i="59" s="1"/>
  <c r="A1403" i="59" s="1"/>
  <c r="A1404" i="59" s="1"/>
  <c r="A1405" i="59" s="1"/>
  <c r="A1406" i="59" s="1"/>
  <c r="A1407" i="59" s="1"/>
  <c r="A1408" i="59" s="1"/>
  <c r="A1409" i="59" s="1"/>
  <c r="A1410" i="59" s="1"/>
  <c r="A1411" i="59" s="1"/>
  <c r="A1412" i="59" s="1"/>
  <c r="A1413" i="59" s="1"/>
  <c r="A1414" i="59" s="1"/>
  <c r="A1415" i="59" s="1"/>
  <c r="A1416" i="59" s="1"/>
  <c r="A1417" i="59" s="1"/>
  <c r="A1418" i="59" s="1"/>
  <c r="A1419" i="59" s="1"/>
  <c r="A1420" i="59" s="1"/>
  <c r="A1421" i="59" s="1"/>
  <c r="A1422" i="59" s="1"/>
  <c r="A1423" i="59" s="1"/>
  <c r="A1424" i="59" s="1"/>
  <c r="A1425" i="59" s="1"/>
  <c r="A1426" i="59" s="1"/>
  <c r="A1427" i="59" s="1"/>
  <c r="A1428" i="59" s="1"/>
  <c r="A1429" i="59" s="1"/>
  <c r="A1430" i="59" s="1"/>
  <c r="A1431" i="59" s="1"/>
  <c r="A1432" i="59" s="1"/>
  <c r="A1433" i="59" s="1"/>
  <c r="A1434" i="59" s="1"/>
  <c r="A1435" i="59" s="1"/>
  <c r="A1436" i="59" s="1"/>
  <c r="A1437" i="59" s="1"/>
  <c r="A1438" i="59" s="1"/>
  <c r="A1439" i="59" s="1"/>
  <c r="A1440" i="59" s="1"/>
  <c r="A1441" i="59" s="1"/>
  <c r="A1442" i="59" s="1"/>
  <c r="A1443" i="59" s="1"/>
  <c r="A1444" i="59" s="1"/>
  <c r="A1445" i="59" s="1"/>
  <c r="A1446" i="59" s="1"/>
  <c r="A1447" i="59" s="1"/>
  <c r="A1448" i="59" s="1"/>
  <c r="A1449" i="59" s="1"/>
  <c r="A1450" i="59" s="1"/>
  <c r="A1451" i="59" s="1"/>
  <c r="A1452" i="59" s="1"/>
  <c r="A1453" i="59" s="1"/>
  <c r="A1454" i="59" s="1"/>
  <c r="A1455" i="59" s="1"/>
  <c r="A1456" i="59" s="1"/>
  <c r="A1457" i="59" s="1"/>
  <c r="A1458" i="59" s="1"/>
  <c r="A1459" i="59" s="1"/>
  <c r="A1460" i="59" s="1"/>
  <c r="A1461" i="59" s="1"/>
  <c r="A1462" i="59" s="1"/>
  <c r="A1463" i="59" s="1"/>
  <c r="A1464" i="59" s="1"/>
  <c r="A1465" i="59" s="1"/>
  <c r="A1466" i="59" s="1"/>
  <c r="A1467" i="59" s="1"/>
  <c r="A1468" i="59" s="1"/>
  <c r="A1469" i="59" s="1"/>
  <c r="A1470" i="59" s="1"/>
  <c r="A1471" i="59" s="1"/>
  <c r="A1472" i="59" s="1"/>
  <c r="A1473" i="59" s="1"/>
  <c r="A1474" i="59" s="1"/>
  <c r="A1475" i="59" s="1"/>
  <c r="A1476" i="59" s="1"/>
  <c r="A1477" i="59" s="1"/>
  <c r="A1478" i="59" s="1"/>
  <c r="A1479" i="59" s="1"/>
  <c r="A1480" i="59" s="1"/>
  <c r="A1481" i="59" s="1"/>
  <c r="A1482" i="59" s="1"/>
  <c r="A1483" i="59" s="1"/>
  <c r="A1484" i="59" s="1"/>
  <c r="A1485" i="59" s="1"/>
  <c r="A1486" i="59" s="1"/>
  <c r="A1487" i="59" s="1"/>
  <c r="A1488" i="59" s="1"/>
  <c r="A1489" i="59" s="1"/>
  <c r="A1490" i="59" s="1"/>
  <c r="A1491" i="59" s="1"/>
  <c r="A1492" i="59" s="1"/>
  <c r="A1493" i="59" s="1"/>
  <c r="A1494" i="59" s="1"/>
  <c r="A1495" i="59" s="1"/>
  <c r="A1496" i="59" s="1"/>
  <c r="A1497" i="59" s="1"/>
  <c r="A1498" i="59" s="1"/>
  <c r="A1499" i="59" s="1"/>
  <c r="A1500" i="59" s="1"/>
  <c r="A1501" i="59" s="1"/>
  <c r="A1502" i="59" s="1"/>
  <c r="A1503" i="59" s="1"/>
  <c r="A1504" i="59" s="1"/>
  <c r="A1505" i="59" s="1"/>
  <c r="A1506" i="59" s="1"/>
  <c r="A1507" i="59" s="1"/>
  <c r="A1508" i="59" s="1"/>
  <c r="A1509" i="59" s="1"/>
  <c r="A1510" i="59" s="1"/>
  <c r="A1511" i="59" s="1"/>
  <c r="A1512" i="59" s="1"/>
  <c r="A1513" i="59" s="1"/>
  <c r="A1514" i="59" s="1"/>
  <c r="A1515" i="59" s="1"/>
  <c r="A1516" i="59" s="1"/>
  <c r="A1517" i="59" s="1"/>
  <c r="A1518" i="59" s="1"/>
  <c r="A1519" i="59" s="1"/>
  <c r="A1520" i="59" s="1"/>
  <c r="A1521" i="59" s="1"/>
  <c r="A1522" i="59" s="1"/>
  <c r="A1523" i="59" s="1"/>
  <c r="A1524" i="59" s="1"/>
  <c r="A1525" i="59" s="1"/>
  <c r="A1526" i="59" s="1"/>
  <c r="A1527" i="59" s="1"/>
  <c r="A1528" i="59" s="1"/>
  <c r="A1529" i="59" s="1"/>
  <c r="A1530" i="59" s="1"/>
  <c r="A1531" i="59" s="1"/>
  <c r="A1532" i="59" s="1"/>
  <c r="A1533" i="59" s="1"/>
  <c r="A1534" i="59" s="1"/>
  <c r="A1535" i="59" s="1"/>
  <c r="A1536" i="59" s="1"/>
  <c r="A1537" i="59" s="1"/>
  <c r="A1538" i="59" s="1"/>
  <c r="A1539" i="59" s="1"/>
  <c r="A1540" i="59" s="1"/>
  <c r="A1541" i="59" s="1"/>
  <c r="A1542" i="59" s="1"/>
  <c r="A1543" i="59" s="1"/>
  <c r="A1544" i="59" s="1"/>
  <c r="A1545" i="59" s="1"/>
  <c r="A1546" i="59" s="1"/>
  <c r="A1547" i="59" s="1"/>
  <c r="A1548" i="59" s="1"/>
  <c r="A1549" i="59" s="1"/>
  <c r="A1550" i="59" s="1"/>
  <c r="A1551" i="59" s="1"/>
  <c r="A1552" i="59" s="1"/>
  <c r="A1553" i="59" s="1"/>
  <c r="A1554" i="59" s="1"/>
  <c r="A1555" i="59" s="1"/>
  <c r="A1556" i="59" s="1"/>
  <c r="A1557" i="59" s="1"/>
  <c r="A1558" i="59" s="1"/>
  <c r="A1559" i="59" s="1"/>
  <c r="A1560" i="59" s="1"/>
  <c r="A1561" i="59" s="1"/>
  <c r="A1562" i="59" s="1"/>
  <c r="A1563" i="59" s="1"/>
  <c r="A1564" i="59" s="1"/>
  <c r="A1565" i="59" s="1"/>
  <c r="A1566" i="59" s="1"/>
  <c r="A1567" i="59" s="1"/>
  <c r="A1568" i="59" s="1"/>
  <c r="A1569" i="59" s="1"/>
  <c r="A1570" i="59" s="1"/>
  <c r="A1571" i="59" s="1"/>
  <c r="A1572" i="59" s="1"/>
  <c r="A1573" i="59" s="1"/>
  <c r="A1574" i="59" s="1"/>
  <c r="A1575" i="59" s="1"/>
  <c r="A1576" i="59" s="1"/>
  <c r="A1577" i="59" s="1"/>
  <c r="A1578" i="59" s="1"/>
  <c r="A1579" i="59" s="1"/>
  <c r="A1580" i="59" s="1"/>
  <c r="A1581" i="59" s="1"/>
  <c r="A1582" i="59" s="1"/>
  <c r="A1583" i="59" s="1"/>
  <c r="A1584" i="59" s="1"/>
  <c r="A1585" i="59" s="1"/>
  <c r="A1586" i="59" s="1"/>
  <c r="A1587" i="59" s="1"/>
  <c r="A1588" i="59" s="1"/>
  <c r="A1589" i="59" s="1"/>
  <c r="A1590" i="59" s="1"/>
  <c r="A1591" i="59" s="1"/>
  <c r="A1592" i="59" s="1"/>
  <c r="A1593" i="59" s="1"/>
  <c r="A1594" i="59" s="1"/>
  <c r="A1595" i="59" s="1"/>
  <c r="A1596" i="59" s="1"/>
  <c r="A1597" i="59" s="1"/>
  <c r="A1598" i="59" s="1"/>
  <c r="A1599" i="59" s="1"/>
  <c r="A1600" i="59" s="1"/>
  <c r="A1601" i="59" s="1"/>
  <c r="A1602" i="59" s="1"/>
  <c r="A1603" i="59" s="1"/>
  <c r="A1604" i="59" s="1"/>
  <c r="A1605" i="59" s="1"/>
  <c r="A1606" i="59" s="1"/>
  <c r="A1607" i="59" s="1"/>
  <c r="A1608" i="59" s="1"/>
  <c r="A1609" i="59" s="1"/>
  <c r="A1610" i="59" s="1"/>
  <c r="A1611" i="59" s="1"/>
  <c r="A1612" i="59" s="1"/>
  <c r="A1613" i="59" s="1"/>
  <c r="A1614" i="59" s="1"/>
  <c r="A1615" i="59" s="1"/>
  <c r="A1616" i="59" s="1"/>
  <c r="A1617" i="59" s="1"/>
  <c r="A1618" i="59" s="1"/>
  <c r="A1619" i="59" s="1"/>
  <c r="A1620" i="59" s="1"/>
  <c r="A1621" i="59" s="1"/>
  <c r="A1622" i="59" s="1"/>
  <c r="A1623" i="59" s="1"/>
  <c r="A1624" i="59" s="1"/>
  <c r="A1625" i="59" s="1"/>
  <c r="A1626" i="59" s="1"/>
  <c r="A1627" i="59" s="1"/>
  <c r="A1628" i="59" s="1"/>
  <c r="A1629" i="59" s="1"/>
  <c r="A1630" i="59" s="1"/>
  <c r="A1631" i="59" s="1"/>
  <c r="A1632" i="59" s="1"/>
  <c r="A1633" i="59" s="1"/>
  <c r="A1634" i="59" s="1"/>
  <c r="A1635" i="59" s="1"/>
  <c r="A1636" i="59" s="1"/>
  <c r="A1637" i="59" s="1"/>
  <c r="A1638" i="59" s="1"/>
  <c r="A1639" i="59" s="1"/>
  <c r="A1640" i="59" s="1"/>
  <c r="A1641" i="59" s="1"/>
  <c r="A1642" i="59" s="1"/>
  <c r="A1643" i="59" s="1"/>
  <c r="A1644" i="59" s="1"/>
  <c r="A1645" i="59" s="1"/>
  <c r="A1646" i="59" s="1"/>
  <c r="A1647" i="59" s="1"/>
  <c r="A1648" i="59" s="1"/>
  <c r="A1649" i="59" s="1"/>
  <c r="A1650" i="59" s="1"/>
  <c r="A1651" i="59" s="1"/>
  <c r="A1652" i="59" s="1"/>
  <c r="A1653" i="59" s="1"/>
  <c r="A1654" i="59" s="1"/>
  <c r="A1655" i="59" s="1"/>
  <c r="A1656" i="59" s="1"/>
  <c r="A1657" i="59" s="1"/>
  <c r="A1658" i="59" s="1"/>
  <c r="A1659" i="59" s="1"/>
  <c r="A1660" i="59" s="1"/>
  <c r="A1661" i="59" s="1"/>
  <c r="A1662" i="59" s="1"/>
  <c r="A1663" i="59" s="1"/>
  <c r="A1664" i="59" s="1"/>
  <c r="A1665" i="59" s="1"/>
  <c r="A1666" i="59" s="1"/>
  <c r="A1667" i="59" s="1"/>
  <c r="A1668" i="59" s="1"/>
  <c r="A1669" i="59" s="1"/>
  <c r="A1670" i="59" s="1"/>
  <c r="A1671" i="59" s="1"/>
  <c r="A1672" i="59" s="1"/>
  <c r="A1673" i="59" s="1"/>
  <c r="A1674" i="59" s="1"/>
  <c r="A1675" i="59" s="1"/>
  <c r="A1676" i="59" s="1"/>
  <c r="A1677" i="59" s="1"/>
  <c r="A1678" i="59" s="1"/>
  <c r="A1679" i="59" s="1"/>
  <c r="A1680" i="59" s="1"/>
  <c r="A1681" i="59" s="1"/>
  <c r="A1682" i="59" s="1"/>
  <c r="A1683" i="59" s="1"/>
  <c r="A1684" i="59" s="1"/>
  <c r="A1685" i="59" s="1"/>
  <c r="A1686" i="59" s="1"/>
  <c r="A1687" i="59" s="1"/>
  <c r="A1688" i="59" s="1"/>
  <c r="A1689" i="59" s="1"/>
  <c r="A1690" i="59" s="1"/>
  <c r="A1691" i="59" s="1"/>
  <c r="A1692" i="59" s="1"/>
  <c r="A1693" i="59" s="1"/>
  <c r="A1694" i="59" s="1"/>
  <c r="A1695" i="59" s="1"/>
  <c r="A1696" i="59" s="1"/>
  <c r="A1697" i="59" s="1"/>
  <c r="A1698" i="59" s="1"/>
  <c r="A1699" i="59" s="1"/>
  <c r="A1700" i="59" s="1"/>
  <c r="A1701" i="59" s="1"/>
  <c r="A1702" i="59" s="1"/>
  <c r="A1703" i="59" s="1"/>
  <c r="A1704" i="59" s="1"/>
  <c r="A1705" i="59" s="1"/>
  <c r="A1706" i="59" s="1"/>
  <c r="A1707" i="59" s="1"/>
  <c r="A1708" i="59" s="1"/>
  <c r="A1709" i="59" s="1"/>
  <c r="A1710" i="59" s="1"/>
  <c r="A1711" i="59" s="1"/>
  <c r="A1712" i="59" s="1"/>
  <c r="A1713" i="59" s="1"/>
  <c r="A1714" i="59" s="1"/>
  <c r="A1715" i="59" s="1"/>
  <c r="A1716" i="59" s="1"/>
  <c r="A1717" i="59" s="1"/>
  <c r="A1718" i="59" s="1"/>
  <c r="A1719" i="59" s="1"/>
  <c r="A1720" i="59" s="1"/>
  <c r="A1721" i="59" s="1"/>
  <c r="A1722" i="59" s="1"/>
  <c r="A1723" i="59" s="1"/>
  <c r="A1724" i="59" s="1"/>
  <c r="A1725" i="59" s="1"/>
  <c r="A1726" i="59" s="1"/>
  <c r="A1727" i="59" s="1"/>
  <c r="A1728" i="59" s="1"/>
  <c r="A1729" i="59" s="1"/>
  <c r="A1730" i="59" s="1"/>
  <c r="A1731" i="59" s="1"/>
  <c r="A1732" i="59" s="1"/>
  <c r="A1733" i="59" s="1"/>
  <c r="A1734" i="59" s="1"/>
  <c r="A1735" i="59" s="1"/>
  <c r="A1736" i="59" s="1"/>
  <c r="A1737" i="59" s="1"/>
  <c r="A1738" i="59" s="1"/>
  <c r="A1739" i="59" s="1"/>
  <c r="A1740" i="59" s="1"/>
  <c r="A1741" i="59" s="1"/>
  <c r="A1742" i="59" s="1"/>
  <c r="A1743" i="59" s="1"/>
  <c r="A1744" i="59" s="1"/>
  <c r="A1745" i="59" s="1"/>
  <c r="A1746" i="59" s="1"/>
  <c r="A1747" i="59" s="1"/>
  <c r="A1748" i="59" s="1"/>
  <c r="A1749" i="59" s="1"/>
  <c r="A1750" i="59" s="1"/>
  <c r="A1751" i="59" s="1"/>
  <c r="A1752" i="59" s="1"/>
  <c r="A1753" i="59" s="1"/>
  <c r="A1754" i="59" s="1"/>
  <c r="A1755" i="59" s="1"/>
  <c r="A1756" i="59" s="1"/>
  <c r="A1757" i="59" s="1"/>
  <c r="A1758" i="59" s="1"/>
  <c r="A1759" i="59" s="1"/>
  <c r="A1760" i="59" s="1"/>
  <c r="A1761" i="59" s="1"/>
  <c r="A1762" i="59" s="1"/>
  <c r="A1763" i="59" s="1"/>
  <c r="A1764" i="59" s="1"/>
  <c r="A1765" i="59" s="1"/>
  <c r="A1766" i="59" s="1"/>
  <c r="A1767" i="59" s="1"/>
  <c r="A1768" i="59" s="1"/>
  <c r="A1769" i="59" s="1"/>
  <c r="A1770" i="59" s="1"/>
  <c r="A1771" i="59" s="1"/>
  <c r="A1772" i="59" s="1"/>
  <c r="A1773" i="59" s="1"/>
  <c r="A1774" i="59" s="1"/>
  <c r="A1775" i="59" s="1"/>
  <c r="A1776" i="59" s="1"/>
  <c r="A1777" i="59" s="1"/>
  <c r="A1778" i="59" s="1"/>
  <c r="A1779" i="59" s="1"/>
  <c r="A1780" i="59" s="1"/>
  <c r="A1781" i="59" s="1"/>
  <c r="A1782" i="59" s="1"/>
  <c r="A1783" i="59" s="1"/>
  <c r="A1784" i="59" s="1"/>
  <c r="A1785" i="59" s="1"/>
  <c r="A1786" i="59" s="1"/>
  <c r="A1787" i="59" s="1"/>
  <c r="A1788" i="59" s="1"/>
  <c r="A1789" i="59" s="1"/>
  <c r="A1790" i="59" s="1"/>
  <c r="A1791" i="59" s="1"/>
  <c r="A1792" i="59" s="1"/>
  <c r="A1793" i="59" s="1"/>
  <c r="A1794" i="59" s="1"/>
  <c r="A1795" i="59" s="1"/>
  <c r="A1796" i="59" s="1"/>
  <c r="A1797" i="59" s="1"/>
  <c r="A1798" i="59" s="1"/>
  <c r="A1799" i="59" s="1"/>
  <c r="A1800" i="59" s="1"/>
  <c r="A1801" i="59" s="1"/>
  <c r="A1802" i="59" s="1"/>
  <c r="A1803" i="59" s="1"/>
  <c r="A1804" i="59" s="1"/>
  <c r="A1805" i="59" s="1"/>
  <c r="A1806" i="59" s="1"/>
  <c r="A1807" i="59" s="1"/>
  <c r="A1808" i="59" s="1"/>
  <c r="A1809" i="59" s="1"/>
  <c r="A1810" i="59" s="1"/>
  <c r="A1811" i="59" s="1"/>
  <c r="A1812" i="59" s="1"/>
  <c r="A1813" i="59" s="1"/>
  <c r="A1814" i="59" s="1"/>
  <c r="A1815" i="59" s="1"/>
  <c r="A1816" i="59" s="1"/>
  <c r="A1817" i="59" s="1"/>
  <c r="A1818" i="59" s="1"/>
  <c r="A1819" i="59" s="1"/>
  <c r="A1820" i="59" s="1"/>
  <c r="A1821" i="59" s="1"/>
  <c r="A1822" i="59" s="1"/>
  <c r="A1823" i="59" s="1"/>
  <c r="A1824" i="59" s="1"/>
  <c r="A1825" i="59" s="1"/>
  <c r="A1826" i="59" s="1"/>
  <c r="A1827" i="59" s="1"/>
  <c r="A1828" i="59" s="1"/>
  <c r="A1829" i="59" s="1"/>
  <c r="A1830" i="59" s="1"/>
  <c r="A1831" i="59" s="1"/>
  <c r="A1832" i="59" s="1"/>
  <c r="A1833" i="59" s="1"/>
  <c r="A1834" i="59" s="1"/>
  <c r="A1835" i="59" s="1"/>
  <c r="A1836" i="59" s="1"/>
  <c r="A1837" i="59" s="1"/>
  <c r="A1838" i="59" s="1"/>
  <c r="A1839" i="59" s="1"/>
  <c r="A1840" i="59" s="1"/>
  <c r="A1841" i="59" s="1"/>
  <c r="A1842" i="59" s="1"/>
  <c r="A1843" i="59" s="1"/>
  <c r="A1844" i="59" s="1"/>
  <c r="A1845" i="59" s="1"/>
  <c r="A1846" i="59" s="1"/>
  <c r="A1847" i="59" s="1"/>
  <c r="A1848" i="59" s="1"/>
  <c r="A1849" i="59" s="1"/>
  <c r="A1850" i="59" s="1"/>
  <c r="A1851" i="59" s="1"/>
  <c r="A1852" i="59" s="1"/>
  <c r="A1853" i="59" s="1"/>
  <c r="A1854" i="59" s="1"/>
  <c r="A1855" i="59" s="1"/>
  <c r="A1856" i="59" s="1"/>
  <c r="A1857" i="59" s="1"/>
  <c r="A1858" i="59" s="1"/>
  <c r="A1859" i="59" s="1"/>
  <c r="A1860" i="59" s="1"/>
  <c r="A1861" i="59" s="1"/>
  <c r="A1862" i="59" s="1"/>
  <c r="A1863" i="59" s="1"/>
  <c r="A1864" i="59" s="1"/>
  <c r="A1865" i="59" s="1"/>
  <c r="A1866" i="59" s="1"/>
  <c r="A1867" i="59" s="1"/>
  <c r="A1868" i="59" s="1"/>
  <c r="A1869" i="59" s="1"/>
  <c r="A1870" i="59" s="1"/>
  <c r="A1871" i="59" s="1"/>
  <c r="A1872" i="59" s="1"/>
  <c r="A1873" i="59" s="1"/>
  <c r="A1874" i="59" s="1"/>
  <c r="A1875" i="59" s="1"/>
  <c r="A1876" i="59" s="1"/>
  <c r="A1877" i="59" s="1"/>
  <c r="A1878" i="59" s="1"/>
  <c r="A1879" i="59" s="1"/>
  <c r="A1880" i="59" s="1"/>
  <c r="A1881" i="59" s="1"/>
  <c r="A1882" i="59" s="1"/>
  <c r="A1883" i="59" s="1"/>
  <c r="A1884" i="59" s="1"/>
  <c r="A1885" i="59" s="1"/>
  <c r="A1886" i="59" s="1"/>
  <c r="A1887" i="59" s="1"/>
  <c r="A1888" i="59" s="1"/>
  <c r="A1889" i="59" s="1"/>
  <c r="A1890" i="59" s="1"/>
  <c r="A1891" i="59" s="1"/>
  <c r="A1892" i="59" s="1"/>
  <c r="A1893" i="59" s="1"/>
  <c r="A1894" i="59" s="1"/>
  <c r="A1895" i="59" s="1"/>
  <c r="A1896" i="59" s="1"/>
  <c r="A1897" i="59" s="1"/>
  <c r="A1898" i="59" s="1"/>
  <c r="A1899" i="59" s="1"/>
  <c r="A1900" i="59" s="1"/>
  <c r="A1901" i="59" s="1"/>
  <c r="A1902" i="59" s="1"/>
  <c r="A1903" i="59" s="1"/>
  <c r="A1904" i="59" s="1"/>
  <c r="A1905" i="59" s="1"/>
  <c r="A1906" i="59" s="1"/>
  <c r="A1907" i="59" s="1"/>
  <c r="A1908" i="59" s="1"/>
  <c r="A1909" i="59" s="1"/>
  <c r="A1910" i="59" s="1"/>
  <c r="A1911" i="59" s="1"/>
  <c r="A1912" i="59" s="1"/>
  <c r="A1913" i="59" s="1"/>
  <c r="A1914" i="59" s="1"/>
  <c r="A1915" i="59" s="1"/>
  <c r="A1916" i="59" s="1"/>
  <c r="A1917" i="59" s="1"/>
  <c r="A1918" i="59" s="1"/>
  <c r="A1919" i="59" s="1"/>
  <c r="A1920" i="59" s="1"/>
  <c r="A1921" i="59" s="1"/>
  <c r="A1922" i="59" s="1"/>
  <c r="A1923" i="59" s="1"/>
  <c r="A1924" i="59" s="1"/>
  <c r="A1925" i="59" s="1"/>
  <c r="A1926" i="59" s="1"/>
  <c r="A1927" i="59" s="1"/>
  <c r="A1928" i="59" s="1"/>
  <c r="A1929" i="59" s="1"/>
  <c r="A1930" i="59" s="1"/>
  <c r="A1931" i="59" s="1"/>
  <c r="A1932" i="59" s="1"/>
  <c r="A1933" i="59" s="1"/>
  <c r="A1934" i="59" s="1"/>
  <c r="A1935" i="59" s="1"/>
  <c r="A1936" i="59" s="1"/>
  <c r="A1937" i="59" s="1"/>
  <c r="A1938" i="59" s="1"/>
  <c r="A1939" i="59" s="1"/>
  <c r="A1940" i="59" s="1"/>
  <c r="A1941" i="59" s="1"/>
  <c r="A1942" i="59" s="1"/>
  <c r="A1943" i="59" s="1"/>
  <c r="A1944" i="59" s="1"/>
  <c r="A1945" i="59" s="1"/>
  <c r="A1946" i="59" s="1"/>
  <c r="A1947" i="59" s="1"/>
  <c r="A1948" i="59" s="1"/>
  <c r="A1949" i="59" s="1"/>
  <c r="A1950" i="59" s="1"/>
  <c r="A1951" i="59" s="1"/>
  <c r="A1952" i="59" s="1"/>
  <c r="A1953" i="59" s="1"/>
  <c r="A1954" i="59" s="1"/>
  <c r="A1955" i="59" s="1"/>
  <c r="A1956" i="59" s="1"/>
  <c r="A1957" i="59" s="1"/>
  <c r="A1958" i="59" s="1"/>
  <c r="A1959" i="59" s="1"/>
  <c r="A1960" i="59" s="1"/>
  <c r="A1961" i="59" s="1"/>
  <c r="A1962" i="59" s="1"/>
  <c r="A1963" i="59" s="1"/>
  <c r="A1964" i="59" s="1"/>
  <c r="A1965" i="59" s="1"/>
  <c r="A1966" i="59" s="1"/>
  <c r="A1967" i="59" s="1"/>
  <c r="A1968" i="59" s="1"/>
  <c r="A1969" i="59" s="1"/>
  <c r="A1970" i="59" s="1"/>
  <c r="A1971" i="59" s="1"/>
  <c r="A1972" i="59" s="1"/>
  <c r="A1973" i="59" s="1"/>
  <c r="A1974" i="59" s="1"/>
  <c r="A1975" i="59" s="1"/>
  <c r="A1976" i="59" s="1"/>
  <c r="A1977" i="59" s="1"/>
  <c r="A1978" i="59" s="1"/>
  <c r="A1979" i="59" s="1"/>
  <c r="A1980" i="59" s="1"/>
  <c r="A1981" i="59" s="1"/>
  <c r="A1982" i="59" s="1"/>
  <c r="A1983" i="59" s="1"/>
  <c r="A1984" i="59" s="1"/>
  <c r="A1985" i="59" s="1"/>
  <c r="A1986" i="59" s="1"/>
  <c r="A1987" i="59" s="1"/>
  <c r="A1988" i="59" s="1"/>
  <c r="A1989" i="59" s="1"/>
  <c r="A1990" i="59" s="1"/>
  <c r="A1991" i="59" s="1"/>
  <c r="A1992" i="59" s="1"/>
  <c r="A1993" i="59" s="1"/>
  <c r="A1994" i="59" s="1"/>
  <c r="A1995" i="59" s="1"/>
  <c r="A1996" i="59" s="1"/>
  <c r="A1997" i="59" s="1"/>
  <c r="A1998" i="59" s="1"/>
  <c r="A1999" i="59" s="1"/>
  <c r="A2000" i="59" s="1"/>
  <c r="A2001" i="59" s="1"/>
  <c r="A2002" i="59" s="1"/>
  <c r="A2003" i="59" s="1"/>
  <c r="A2004" i="59" s="1"/>
  <c r="A2005" i="59" s="1"/>
  <c r="A2006" i="59" s="1"/>
  <c r="A2007" i="59" s="1"/>
  <c r="A2008" i="59" s="1"/>
  <c r="A2009" i="59" s="1"/>
  <c r="A2010" i="59" s="1"/>
  <c r="A2011" i="59" s="1"/>
  <c r="A2012" i="59" s="1"/>
  <c r="A2013" i="59" s="1"/>
  <c r="A2014" i="59" s="1"/>
  <c r="A2015" i="59" s="1"/>
  <c r="A2016" i="59" s="1"/>
  <c r="A2017" i="59" s="1"/>
  <c r="A2018" i="59" s="1"/>
  <c r="A2019" i="59" s="1"/>
  <c r="A2020" i="59" s="1"/>
  <c r="A2021" i="59" s="1"/>
  <c r="A2022" i="59" s="1"/>
  <c r="A2023" i="59" s="1"/>
  <c r="A2024" i="59" s="1"/>
  <c r="A2025" i="59" s="1"/>
  <c r="A2026" i="59" s="1"/>
  <c r="A2027" i="59" s="1"/>
  <c r="A2028" i="59" s="1"/>
  <c r="A2029" i="59" s="1"/>
  <c r="A2030" i="59" s="1"/>
  <c r="A2031" i="59" s="1"/>
  <c r="A2032" i="59" s="1"/>
  <c r="A2033" i="59" s="1"/>
  <c r="A2034" i="59" s="1"/>
  <c r="A2035" i="59" s="1"/>
  <c r="A2036" i="59" s="1"/>
  <c r="A2037" i="59" s="1"/>
  <c r="A2038" i="59" s="1"/>
  <c r="A2039" i="59" s="1"/>
  <c r="A2040" i="59" s="1"/>
  <c r="A2041" i="59" s="1"/>
  <c r="A2042" i="59" s="1"/>
  <c r="A2043" i="59" s="1"/>
  <c r="A2044" i="59" s="1"/>
  <c r="A2045" i="59" s="1"/>
  <c r="A2046" i="59" s="1"/>
  <c r="A2047" i="59" s="1"/>
  <c r="A2048" i="59" s="1"/>
  <c r="A2049" i="59" s="1"/>
  <c r="A2050" i="59" s="1"/>
  <c r="A2051" i="59" s="1"/>
  <c r="A2052" i="59" s="1"/>
  <c r="A2053" i="59" s="1"/>
  <c r="A2054" i="59" s="1"/>
  <c r="A2055" i="59" s="1"/>
  <c r="A2056" i="59" s="1"/>
  <c r="A2057" i="59" s="1"/>
  <c r="A2058" i="59" s="1"/>
  <c r="A2059" i="59" s="1"/>
  <c r="A2060" i="59" s="1"/>
  <c r="A2061" i="59" s="1"/>
  <c r="A2062" i="59" s="1"/>
  <c r="A2063" i="59" s="1"/>
  <c r="A2064" i="59" s="1"/>
  <c r="A2065" i="59" s="1"/>
  <c r="A2066" i="59" s="1"/>
  <c r="A2067" i="59" s="1"/>
  <c r="A2068" i="59" s="1"/>
  <c r="A2069" i="59" s="1"/>
  <c r="A2070" i="59" s="1"/>
  <c r="A2071" i="59" s="1"/>
  <c r="A2072" i="59" s="1"/>
  <c r="A2073" i="59" s="1"/>
  <c r="A2074" i="59" s="1"/>
  <c r="A2075" i="59" s="1"/>
  <c r="A2076" i="59" s="1"/>
  <c r="A2077" i="59" s="1"/>
  <c r="A2078" i="59" s="1"/>
  <c r="A2079" i="59" s="1"/>
  <c r="A2080" i="59" s="1"/>
  <c r="A2081" i="59" s="1"/>
  <c r="A2082" i="59" s="1"/>
  <c r="A2083" i="59" s="1"/>
  <c r="A2084" i="59" s="1"/>
  <c r="A2085" i="59" s="1"/>
  <c r="A2086" i="59" s="1"/>
  <c r="A2087" i="59" s="1"/>
  <c r="A2088" i="59" s="1"/>
  <c r="A2089" i="59" s="1"/>
  <c r="A2090" i="59" s="1"/>
  <c r="A2091" i="59" s="1"/>
  <c r="A2092" i="59" s="1"/>
  <c r="A2093" i="59" s="1"/>
  <c r="A2094" i="59" s="1"/>
  <c r="A2095" i="59" s="1"/>
  <c r="A2096" i="59" s="1"/>
  <c r="A2097" i="59" s="1"/>
  <c r="A2098" i="59" s="1"/>
  <c r="A2099" i="59" s="1"/>
  <c r="A2100" i="59" s="1"/>
  <c r="A2101" i="59" s="1"/>
  <c r="A2102" i="59" s="1"/>
  <c r="A2103" i="59" s="1"/>
  <c r="A2104" i="59" s="1"/>
  <c r="A2105" i="59" s="1"/>
  <c r="A2106" i="59" s="1"/>
  <c r="A2107" i="59" s="1"/>
  <c r="A2108" i="59" s="1"/>
  <c r="A2109" i="59" s="1"/>
  <c r="A2110" i="59" s="1"/>
  <c r="A2111" i="59" s="1"/>
  <c r="A2112" i="59" s="1"/>
  <c r="A2113" i="59" s="1"/>
  <c r="A2114" i="59" s="1"/>
  <c r="A2115" i="59" s="1"/>
  <c r="A2116" i="59" s="1"/>
  <c r="A2117" i="59" s="1"/>
  <c r="A2118" i="59" s="1"/>
  <c r="A2119" i="59" s="1"/>
  <c r="A2120" i="59" s="1"/>
  <c r="A2121" i="59" s="1"/>
  <c r="A2122" i="59" s="1"/>
  <c r="A2123" i="59" s="1"/>
  <c r="A2124" i="59" s="1"/>
  <c r="A2125" i="59" s="1"/>
  <c r="A2126" i="59" s="1"/>
  <c r="A2127" i="59" s="1"/>
  <c r="A2128" i="59" s="1"/>
  <c r="A2129" i="59" s="1"/>
  <c r="A2130" i="59" s="1"/>
  <c r="A2131" i="59" s="1"/>
  <c r="A2132" i="59" s="1"/>
  <c r="A2133" i="59" s="1"/>
  <c r="A2134" i="59" s="1"/>
  <c r="A2135" i="59" s="1"/>
  <c r="A2136" i="59" s="1"/>
  <c r="A2137" i="59" s="1"/>
  <c r="A2138" i="59" s="1"/>
  <c r="A2139" i="59" s="1"/>
  <c r="A2140" i="59" s="1"/>
  <c r="A2141" i="59" s="1"/>
  <c r="A2142" i="59" s="1"/>
  <c r="A2143" i="59" s="1"/>
  <c r="A2144" i="59" s="1"/>
  <c r="A2145" i="59" s="1"/>
  <c r="A2146" i="59" s="1"/>
  <c r="A2147" i="59" s="1"/>
  <c r="A2148" i="59" s="1"/>
  <c r="A2149" i="59" s="1"/>
  <c r="A2150" i="59" s="1"/>
  <c r="A2151" i="59" s="1"/>
  <c r="A2152" i="59" s="1"/>
  <c r="A2153" i="59" s="1"/>
  <c r="A2154" i="59" s="1"/>
  <c r="A2155" i="59" s="1"/>
  <c r="A2156" i="59" s="1"/>
  <c r="A2157" i="59" s="1"/>
  <c r="A2158" i="59" s="1"/>
  <c r="A2159" i="59" s="1"/>
  <c r="A2160" i="59" s="1"/>
  <c r="A2161" i="59" s="1"/>
  <c r="A2162" i="59" s="1"/>
  <c r="A2163" i="59" s="1"/>
  <c r="A2164" i="59" s="1"/>
  <c r="A2165" i="59" s="1"/>
  <c r="A2166" i="59" s="1"/>
  <c r="A2167" i="59" s="1"/>
  <c r="A2168" i="59" s="1"/>
  <c r="A2169" i="59" s="1"/>
  <c r="A2170" i="59" s="1"/>
  <c r="A2171" i="59" s="1"/>
  <c r="A2172" i="59" s="1"/>
  <c r="A2173" i="59" s="1"/>
  <c r="A2174" i="59" s="1"/>
  <c r="A2175" i="59" s="1"/>
  <c r="A2176" i="59" s="1"/>
  <c r="A2177" i="59" s="1"/>
  <c r="A2178" i="59" s="1"/>
  <c r="A2179" i="59" s="1"/>
  <c r="A2180" i="59" s="1"/>
  <c r="A2181" i="59" s="1"/>
  <c r="A2182" i="59" s="1"/>
  <c r="A2183" i="59" s="1"/>
  <c r="A2184" i="59" s="1"/>
  <c r="A2185" i="59" s="1"/>
  <c r="A2186" i="59" s="1"/>
  <c r="A2187" i="59" s="1"/>
  <c r="A2188" i="59" s="1"/>
  <c r="A2189" i="59" s="1"/>
  <c r="A2190" i="59" s="1"/>
  <c r="A2191" i="59" s="1"/>
  <c r="A2192" i="59" s="1"/>
  <c r="A2193" i="59" s="1"/>
  <c r="A2194" i="59" s="1"/>
  <c r="A2195" i="59" s="1"/>
  <c r="A2196" i="59" s="1"/>
  <c r="A2197" i="59" s="1"/>
  <c r="A2198" i="59" s="1"/>
  <c r="A2199" i="59" s="1"/>
  <c r="A2200" i="59" s="1"/>
  <c r="A2201" i="59" s="1"/>
  <c r="A2202" i="59" s="1"/>
  <c r="A2203" i="59" s="1"/>
  <c r="A2204" i="59" s="1"/>
  <c r="A2205" i="59" s="1"/>
  <c r="A2206" i="59" s="1"/>
  <c r="A2207" i="59" s="1"/>
  <c r="A2208" i="59" s="1"/>
  <c r="A2209" i="59" s="1"/>
  <c r="A2210" i="59" s="1"/>
  <c r="A2211" i="59" s="1"/>
  <c r="A2212" i="59" s="1"/>
  <c r="A2213" i="59" s="1"/>
  <c r="A2214" i="59" s="1"/>
  <c r="A2215" i="59" s="1"/>
  <c r="A2216" i="59" s="1"/>
  <c r="A2217" i="59" s="1"/>
  <c r="A2218" i="59" s="1"/>
  <c r="A2219" i="59" s="1"/>
  <c r="A2220" i="59" s="1"/>
  <c r="A2221" i="59" s="1"/>
  <c r="A2222" i="59" s="1"/>
  <c r="A2223" i="59" s="1"/>
  <c r="A2224" i="59" s="1"/>
  <c r="A2225" i="59" s="1"/>
  <c r="A2226" i="59" s="1"/>
  <c r="A2227" i="59" s="1"/>
  <c r="A2228" i="59" s="1"/>
  <c r="A2229" i="59" s="1"/>
  <c r="A2230" i="59" s="1"/>
  <c r="A2231" i="59" s="1"/>
  <c r="A2232" i="59" s="1"/>
  <c r="A2233" i="59" s="1"/>
  <c r="A2234" i="59" s="1"/>
  <c r="A2235" i="59" s="1"/>
  <c r="A2236" i="59" s="1"/>
  <c r="A2237" i="59" s="1"/>
  <c r="A2238" i="59" s="1"/>
  <c r="A2239" i="59" s="1"/>
  <c r="A2240" i="59" s="1"/>
  <c r="A2241" i="59" s="1"/>
  <c r="A2242" i="59" s="1"/>
  <c r="A2243" i="59" s="1"/>
  <c r="A2244" i="59" s="1"/>
  <c r="A2245" i="59" s="1"/>
  <c r="A2246" i="59" s="1"/>
  <c r="A2247" i="59" s="1"/>
  <c r="A2248" i="59" s="1"/>
  <c r="A2249" i="59" s="1"/>
  <c r="A2250" i="59" s="1"/>
  <c r="A2251" i="59" s="1"/>
  <c r="A2252" i="59" s="1"/>
  <c r="A2253" i="59" s="1"/>
  <c r="A2254" i="59" s="1"/>
  <c r="A2255" i="59" s="1"/>
  <c r="A2256" i="59" s="1"/>
  <c r="A2257" i="59" s="1"/>
  <c r="A2258" i="59" s="1"/>
  <c r="A2259" i="59" s="1"/>
  <c r="A2260" i="59" s="1"/>
  <c r="A2261" i="59" s="1"/>
  <c r="A2262" i="59" s="1"/>
  <c r="A2263" i="59" s="1"/>
  <c r="A2264" i="59" s="1"/>
  <c r="A2265" i="59" s="1"/>
  <c r="A2266" i="59" s="1"/>
  <c r="A2267" i="59" s="1"/>
  <c r="A2268" i="59" s="1"/>
  <c r="A2269" i="59" s="1"/>
  <c r="A2270" i="59" s="1"/>
  <c r="A2271" i="59" s="1"/>
  <c r="A2272" i="59" s="1"/>
  <c r="A2273" i="59" s="1"/>
  <c r="A2274" i="59" s="1"/>
  <c r="A2275" i="59" s="1"/>
  <c r="A2276" i="59" s="1"/>
  <c r="A2277" i="59" s="1"/>
  <c r="A2278" i="59" s="1"/>
  <c r="A2279" i="59" s="1"/>
  <c r="A2280" i="59" s="1"/>
  <c r="A2281" i="59" s="1"/>
  <c r="A2282" i="59" s="1"/>
  <c r="A2283" i="59" s="1"/>
  <c r="A2284" i="59" s="1"/>
  <c r="A2285" i="59" s="1"/>
  <c r="A2286" i="59" s="1"/>
  <c r="A2287" i="59" s="1"/>
  <c r="A2288" i="59" s="1"/>
  <c r="A2289" i="59" s="1"/>
  <c r="A2290" i="59" s="1"/>
  <c r="A2291" i="59" s="1"/>
  <c r="A2292" i="59" s="1"/>
  <c r="A2293" i="59" s="1"/>
  <c r="A2294" i="59" s="1"/>
  <c r="A2295" i="59" s="1"/>
  <c r="A2296" i="59" s="1"/>
  <c r="A2297" i="59" s="1"/>
  <c r="A2298" i="59" s="1"/>
  <c r="A2299" i="59" s="1"/>
  <c r="A2300" i="59" s="1"/>
  <c r="A2301" i="59" s="1"/>
  <c r="A2302" i="59" s="1"/>
  <c r="A2303" i="59" s="1"/>
  <c r="A2304" i="59" s="1"/>
  <c r="A2305" i="59" s="1"/>
  <c r="A2306" i="59" s="1"/>
  <c r="A2307" i="59" s="1"/>
  <c r="A2308" i="59" s="1"/>
  <c r="A2309" i="59" s="1"/>
  <c r="A2310" i="59" s="1"/>
  <c r="A2311" i="59" s="1"/>
  <c r="A2312" i="59" s="1"/>
  <c r="A2313" i="59" s="1"/>
  <c r="A2314" i="59" s="1"/>
  <c r="A2315" i="59" s="1"/>
  <c r="A2316" i="59" s="1"/>
  <c r="A2317" i="59" s="1"/>
  <c r="A2318" i="59" s="1"/>
  <c r="A2319" i="59" s="1"/>
  <c r="A2320" i="59" s="1"/>
  <c r="A2321" i="59" s="1"/>
  <c r="A2322" i="59" s="1"/>
  <c r="A2323" i="59" s="1"/>
  <c r="A2324" i="59" s="1"/>
  <c r="A2325" i="59" s="1"/>
  <c r="A2326" i="59" s="1"/>
  <c r="A2327" i="59" s="1"/>
  <c r="A2328" i="59" s="1"/>
  <c r="A2329" i="59" s="1"/>
  <c r="A2330" i="59" s="1"/>
  <c r="A2331" i="59" s="1"/>
  <c r="A2332" i="59" s="1"/>
  <c r="A2333" i="59" s="1"/>
  <c r="A2334" i="59" s="1"/>
  <c r="A2335" i="59" s="1"/>
  <c r="A2336" i="59" s="1"/>
  <c r="A2337" i="59" s="1"/>
  <c r="A2338" i="59" s="1"/>
  <c r="A2339" i="59" s="1"/>
  <c r="A2340" i="59" s="1"/>
  <c r="A2341" i="59" s="1"/>
  <c r="A2342" i="59" s="1"/>
  <c r="A2343" i="59" s="1"/>
  <c r="A2344" i="59" s="1"/>
  <c r="A2345" i="59" s="1"/>
  <c r="A2346" i="59" s="1"/>
  <c r="A2347" i="59" s="1"/>
  <c r="A2348" i="59" s="1"/>
  <c r="A2349" i="59" s="1"/>
  <c r="A2350" i="59" s="1"/>
  <c r="A2351" i="59" s="1"/>
  <c r="A2352" i="59" s="1"/>
  <c r="A2353" i="59" s="1"/>
  <c r="A2354" i="59" s="1"/>
  <c r="A2355" i="59" s="1"/>
  <c r="A2356" i="59" s="1"/>
  <c r="A2357" i="59" s="1"/>
  <c r="A2358" i="59" s="1"/>
  <c r="A2359" i="59" s="1"/>
  <c r="A2360" i="59" s="1"/>
  <c r="A2361" i="59" s="1"/>
  <c r="A2362" i="59" s="1"/>
  <c r="A2363" i="59" s="1"/>
  <c r="A2364" i="59" s="1"/>
  <c r="A2365" i="59" s="1"/>
  <c r="A2366" i="59" s="1"/>
  <c r="A2367" i="59" s="1"/>
  <c r="A2368" i="59" s="1"/>
  <c r="A2369" i="59" s="1"/>
  <c r="A2370" i="59" s="1"/>
  <c r="A2371" i="59" s="1"/>
  <c r="A2372" i="59" s="1"/>
  <c r="A2373" i="59" s="1"/>
  <c r="A2374" i="59" s="1"/>
  <c r="A2375" i="59" s="1"/>
  <c r="A2376" i="59" s="1"/>
  <c r="A2377" i="59" s="1"/>
  <c r="A2378" i="59" s="1"/>
  <c r="A2379" i="59" s="1"/>
  <c r="A2380" i="59" s="1"/>
  <c r="A2381" i="59" s="1"/>
  <c r="A2382" i="59" s="1"/>
  <c r="A2383" i="59" s="1"/>
  <c r="A2384" i="59" s="1"/>
  <c r="A2385" i="59" s="1"/>
  <c r="A2386" i="59" s="1"/>
  <c r="A2387" i="59" s="1"/>
  <c r="A2388" i="59" s="1"/>
  <c r="A2389" i="59" s="1"/>
  <c r="A2390" i="59" s="1"/>
  <c r="A2391" i="59" s="1"/>
  <c r="A2392" i="59" s="1"/>
  <c r="A2393" i="59" s="1"/>
  <c r="A2394" i="59" s="1"/>
  <c r="A2395" i="59" s="1"/>
  <c r="A2396" i="59" s="1"/>
  <c r="A2397" i="59" s="1"/>
  <c r="A2398" i="59" s="1"/>
  <c r="A2399" i="59" s="1"/>
  <c r="A2400" i="59" s="1"/>
  <c r="A2401" i="59" s="1"/>
  <c r="A2402" i="59" s="1"/>
  <c r="A2403" i="59" s="1"/>
  <c r="A2404" i="59" s="1"/>
  <c r="A2405" i="59" s="1"/>
  <c r="A2406" i="59" s="1"/>
  <c r="A2407" i="59" s="1"/>
  <c r="A2408" i="59" s="1"/>
  <c r="A2409" i="59" s="1"/>
  <c r="A2410" i="59" s="1"/>
  <c r="A2411" i="59" s="1"/>
  <c r="A2412" i="59" s="1"/>
  <c r="A2413" i="59" s="1"/>
  <c r="A2414" i="59" s="1"/>
  <c r="A2415" i="59" s="1"/>
  <c r="A2416" i="59" s="1"/>
  <c r="A2417" i="59" s="1"/>
  <c r="A2418" i="59" s="1"/>
  <c r="A2419" i="59" s="1"/>
  <c r="A2420" i="59" s="1"/>
  <c r="A2421" i="59" s="1"/>
  <c r="A2422" i="59" s="1"/>
  <c r="A2423" i="59" s="1"/>
  <c r="A2424" i="59" s="1"/>
  <c r="A2425" i="59" s="1"/>
  <c r="A2426" i="59" s="1"/>
  <c r="A2427" i="59" s="1"/>
  <c r="A2428" i="59" s="1"/>
  <c r="A2429" i="59" s="1"/>
  <c r="A2430" i="59" s="1"/>
  <c r="A2431" i="59" s="1"/>
  <c r="A2432" i="59" s="1"/>
  <c r="A2433" i="59" s="1"/>
  <c r="A2434" i="59" s="1"/>
  <c r="A2435" i="59" s="1"/>
  <c r="A2436" i="59" s="1"/>
  <c r="A2437" i="59" s="1"/>
  <c r="A2438" i="59" s="1"/>
  <c r="A2439" i="59" s="1"/>
  <c r="A2440" i="59" s="1"/>
  <c r="A2441" i="59" s="1"/>
  <c r="A2442" i="59" s="1"/>
  <c r="A2443" i="59" s="1"/>
  <c r="A2444" i="59" s="1"/>
  <c r="A2445" i="59" s="1"/>
  <c r="A2446" i="59" s="1"/>
  <c r="A2447" i="59" s="1"/>
  <c r="A2448" i="59" s="1"/>
  <c r="A2449" i="59" s="1"/>
  <c r="A2450" i="59" s="1"/>
  <c r="A2451" i="59" s="1"/>
  <c r="A2452" i="59" s="1"/>
  <c r="A2453" i="59" s="1"/>
  <c r="A2454" i="59" s="1"/>
  <c r="A2455" i="59" s="1"/>
  <c r="A2456" i="59" s="1"/>
  <c r="A2457" i="59" s="1"/>
  <c r="A2458" i="59" s="1"/>
  <c r="A2459" i="59" s="1"/>
  <c r="A2460" i="59" s="1"/>
  <c r="A2461" i="59" s="1"/>
  <c r="A2462" i="59" s="1"/>
  <c r="A2463" i="59" s="1"/>
  <c r="A2464" i="59" s="1"/>
  <c r="A2465" i="59" s="1"/>
  <c r="A2466" i="59" s="1"/>
  <c r="A2467" i="59" s="1"/>
  <c r="A2468" i="59" s="1"/>
  <c r="A2469" i="59" s="1"/>
  <c r="A2470" i="59" s="1"/>
  <c r="A2471" i="59" s="1"/>
  <c r="A2472" i="59" s="1"/>
  <c r="A2473" i="59" s="1"/>
  <c r="A2474" i="59" s="1"/>
  <c r="A2475" i="59" s="1"/>
  <c r="A2476" i="59" s="1"/>
  <c r="A2477" i="59" s="1"/>
  <c r="A2478" i="59" s="1"/>
  <c r="A2479" i="59" s="1"/>
  <c r="A2480" i="59" s="1"/>
  <c r="A2481" i="59" s="1"/>
  <c r="A2482" i="59" s="1"/>
  <c r="A2483" i="59" s="1"/>
  <c r="A2484" i="59" s="1"/>
  <c r="A2485" i="59" s="1"/>
  <c r="A2486" i="59" s="1"/>
  <c r="A2487" i="59" s="1"/>
  <c r="A2488" i="59" s="1"/>
  <c r="A2489" i="59" s="1"/>
  <c r="A2490" i="59" s="1"/>
  <c r="A2491" i="59" s="1"/>
  <c r="A2492" i="59" s="1"/>
  <c r="A2493" i="59" s="1"/>
  <c r="A2494" i="59" s="1"/>
  <c r="A2495" i="59" s="1"/>
  <c r="A2496" i="59" s="1"/>
  <c r="A2497" i="59" s="1"/>
  <c r="A2498" i="59" s="1"/>
  <c r="A2499" i="59" s="1"/>
  <c r="A2500" i="59" s="1"/>
  <c r="A2501" i="59" s="1"/>
  <c r="A2502" i="59" s="1"/>
  <c r="A2503" i="59" s="1"/>
  <c r="A2504" i="59" s="1"/>
  <c r="A2505" i="59" s="1"/>
  <c r="A2506" i="59" s="1"/>
  <c r="A2507" i="59" s="1"/>
  <c r="A2508" i="59" s="1"/>
  <c r="A2509" i="59" s="1"/>
  <c r="A2510" i="59" s="1"/>
  <c r="A2511" i="59" s="1"/>
  <c r="A2512" i="59" s="1"/>
  <c r="A2513" i="59" s="1"/>
  <c r="A2514" i="59" s="1"/>
  <c r="A2515" i="59" s="1"/>
  <c r="A2516" i="59" s="1"/>
  <c r="A2517" i="59" s="1"/>
  <c r="A2518" i="59" s="1"/>
  <c r="A2519" i="59" s="1"/>
  <c r="A2520" i="59" s="1"/>
  <c r="A2521" i="59" s="1"/>
  <c r="A2522" i="59" s="1"/>
  <c r="A2523" i="59" s="1"/>
  <c r="A2524" i="59" s="1"/>
  <c r="A2525" i="59" s="1"/>
  <c r="A2526" i="59" s="1"/>
  <c r="A2527" i="59" s="1"/>
  <c r="A2528" i="59" s="1"/>
  <c r="A2529" i="59" s="1"/>
  <c r="A2530" i="59" s="1"/>
  <c r="A2531" i="59" s="1"/>
  <c r="A2532" i="59" s="1"/>
  <c r="A2533" i="59" s="1"/>
  <c r="A2534" i="59" s="1"/>
  <c r="A2535" i="59" s="1"/>
  <c r="A2536" i="59" s="1"/>
  <c r="A2537" i="59" s="1"/>
  <c r="A2538" i="59" s="1"/>
  <c r="A2539" i="59" s="1"/>
  <c r="A2540" i="59" s="1"/>
  <c r="A2541" i="59" s="1"/>
  <c r="A2542" i="59" s="1"/>
  <c r="A2543" i="59" s="1"/>
  <c r="A2544" i="59" s="1"/>
  <c r="A2545" i="59" s="1"/>
  <c r="A2546" i="59" s="1"/>
  <c r="A2547" i="59" s="1"/>
  <c r="A2548" i="59" s="1"/>
  <c r="A2549" i="59" s="1"/>
  <c r="A2550" i="59" s="1"/>
  <c r="A2551" i="59" s="1"/>
  <c r="A2552" i="59" s="1"/>
  <c r="A2553" i="59" s="1"/>
  <c r="A2554" i="59" s="1"/>
  <c r="A2555" i="59" s="1"/>
  <c r="A2556" i="59" s="1"/>
  <c r="A2557" i="59" s="1"/>
  <c r="A3" i="59"/>
  <c r="A2" i="59"/>
  <c r="I191" i="27"/>
  <c r="I192" i="27"/>
  <c r="I193" i="27"/>
  <c r="I194" i="27"/>
  <c r="I195" i="27"/>
  <c r="I196" i="27"/>
  <c r="I197" i="27"/>
  <c r="I198" i="27"/>
  <c r="I199" i="27"/>
  <c r="K199" i="27" s="1"/>
  <c r="I200" i="27"/>
  <c r="K200" i="27" s="1"/>
  <c r="I201" i="27"/>
  <c r="K201" i="27" s="1"/>
  <c r="I202" i="27"/>
  <c r="K202" i="27" s="1"/>
  <c r="I203" i="27"/>
  <c r="I204" i="27"/>
  <c r="I205" i="27"/>
  <c r="I206" i="27"/>
  <c r="I207" i="27"/>
  <c r="I208" i="27"/>
  <c r="I209" i="27"/>
  <c r="I210" i="27"/>
  <c r="I211" i="27"/>
  <c r="K211" i="27" s="1"/>
  <c r="I212" i="27"/>
  <c r="K212" i="27" s="1"/>
  <c r="I213" i="27"/>
  <c r="K213" i="27" s="1"/>
  <c r="I214" i="27"/>
  <c r="K214" i="27" s="1"/>
  <c r="I215" i="27"/>
  <c r="I216" i="27"/>
  <c r="I217" i="27"/>
  <c r="I218" i="27"/>
  <c r="I219" i="27"/>
  <c r="I220" i="27"/>
  <c r="I221" i="27"/>
  <c r="I222" i="27"/>
  <c r="I223" i="27"/>
  <c r="K223" i="27" s="1"/>
  <c r="I224" i="27"/>
  <c r="K224" i="27" s="1"/>
  <c r="I225" i="27"/>
  <c r="K225" i="27" s="1"/>
  <c r="I226" i="27"/>
  <c r="K226" i="27" s="1"/>
  <c r="I227" i="27"/>
  <c r="I228" i="27"/>
  <c r="I229" i="27"/>
  <c r="I230" i="27"/>
  <c r="I231" i="27"/>
  <c r="I232" i="27"/>
  <c r="I233" i="27"/>
  <c r="I234" i="27"/>
  <c r="I235" i="27"/>
  <c r="K235" i="27" s="1"/>
  <c r="I236" i="27"/>
  <c r="K236" i="27" s="1"/>
  <c r="I237" i="27"/>
  <c r="K237" i="27" s="1"/>
  <c r="I238" i="27"/>
  <c r="K238" i="27" s="1"/>
  <c r="I239" i="27"/>
  <c r="I240" i="27"/>
  <c r="I241" i="27"/>
  <c r="I242" i="27"/>
  <c r="I243" i="27"/>
  <c r="I244" i="27"/>
  <c r="I245" i="27"/>
  <c r="I246" i="27"/>
  <c r="I247" i="27"/>
  <c r="K247" i="27" s="1"/>
  <c r="I248" i="27"/>
  <c r="K248" i="27" s="1"/>
  <c r="I249" i="27"/>
  <c r="K249" i="27" s="1"/>
  <c r="I250" i="27"/>
  <c r="K250" i="27" s="1"/>
  <c r="I251" i="27"/>
  <c r="I252" i="27"/>
  <c r="I253" i="27"/>
  <c r="K253" i="27" s="1"/>
  <c r="I254" i="27"/>
  <c r="I255" i="27"/>
  <c r="I256" i="27"/>
  <c r="I257" i="27"/>
  <c r="I258" i="27"/>
  <c r="I259" i="27"/>
  <c r="K259" i="27" s="1"/>
  <c r="I260" i="27"/>
  <c r="K260" i="27" s="1"/>
  <c r="I261" i="27"/>
  <c r="K261" i="27" s="1"/>
  <c r="I262" i="27"/>
  <c r="K262" i="27" s="1"/>
  <c r="I263" i="27"/>
  <c r="I264" i="27"/>
  <c r="I265" i="27"/>
  <c r="I266" i="27"/>
  <c r="I267" i="27"/>
  <c r="I268" i="27"/>
  <c r="I269" i="27"/>
  <c r="I270" i="27"/>
  <c r="I271" i="27"/>
  <c r="K271" i="27" s="1"/>
  <c r="I272" i="27"/>
  <c r="K272" i="27" s="1"/>
  <c r="I273" i="27"/>
  <c r="K273" i="27" s="1"/>
  <c r="I274" i="27"/>
  <c r="K274" i="27" s="1"/>
  <c r="I275" i="27"/>
  <c r="I276" i="27"/>
  <c r="I277" i="27"/>
  <c r="I278" i="27"/>
  <c r="I279" i="27"/>
  <c r="I280" i="27"/>
  <c r="I281" i="27"/>
  <c r="I282" i="27"/>
  <c r="I283" i="27"/>
  <c r="K283" i="27" s="1"/>
  <c r="I284" i="27"/>
  <c r="K284" i="27" s="1"/>
  <c r="I285" i="27"/>
  <c r="K285" i="27" s="1"/>
  <c r="I286" i="27"/>
  <c r="K286" i="27" s="1"/>
  <c r="I287" i="27"/>
  <c r="I288" i="27"/>
  <c r="I289" i="27"/>
  <c r="I290" i="27"/>
  <c r="I291" i="27"/>
  <c r="I292" i="27"/>
  <c r="I293" i="27"/>
  <c r="I294" i="27"/>
  <c r="I295" i="27"/>
  <c r="K295" i="27" s="1"/>
  <c r="I296" i="27"/>
  <c r="K296" i="27" s="1"/>
  <c r="I297" i="27"/>
  <c r="K297" i="27" s="1"/>
  <c r="I298" i="27"/>
  <c r="K298" i="27" s="1"/>
  <c r="I299" i="27"/>
  <c r="I300" i="27"/>
  <c r="K300" i="27" s="1"/>
  <c r="I301" i="27"/>
  <c r="I302" i="27"/>
  <c r="I303" i="27"/>
  <c r="I304" i="27"/>
  <c r="I305" i="27"/>
  <c r="I306" i="27"/>
  <c r="I307" i="27"/>
  <c r="K307" i="27" s="1"/>
  <c r="I308" i="27"/>
  <c r="K308" i="27" s="1"/>
  <c r="I309" i="27"/>
  <c r="K309" i="27" s="1"/>
  <c r="I310" i="27"/>
  <c r="K310" i="27" s="1"/>
  <c r="I311" i="27"/>
  <c r="K311" i="27" s="1"/>
  <c r="I312" i="27"/>
  <c r="K312" i="27" s="1"/>
  <c r="I313" i="27"/>
  <c r="K313" i="27" s="1"/>
  <c r="I314" i="27"/>
  <c r="I315" i="27"/>
  <c r="I316" i="27"/>
  <c r="I317" i="27"/>
  <c r="I318" i="27"/>
  <c r="I319" i="27"/>
  <c r="K319" i="27" s="1"/>
  <c r="I320" i="27"/>
  <c r="K320" i="27" s="1"/>
  <c r="I321" i="27"/>
  <c r="K321" i="27" s="1"/>
  <c r="I322" i="27"/>
  <c r="K322" i="27" s="1"/>
  <c r="I323" i="27"/>
  <c r="K323" i="27" s="1"/>
  <c r="I324" i="27"/>
  <c r="K324" i="27" s="1"/>
  <c r="I325" i="27"/>
  <c r="K325" i="27" s="1"/>
  <c r="I326" i="27"/>
  <c r="J191" i="27"/>
  <c r="J192" i="27"/>
  <c r="J193" i="27"/>
  <c r="J194" i="27"/>
  <c r="V194" i="27" s="1"/>
  <c r="J195" i="27"/>
  <c r="K195" i="27" s="1"/>
  <c r="J196" i="27"/>
  <c r="J197" i="27"/>
  <c r="W197" i="27" s="1"/>
  <c r="J198" i="27"/>
  <c r="J199" i="27"/>
  <c r="J200" i="27"/>
  <c r="J201" i="27"/>
  <c r="J202" i="27"/>
  <c r="J203" i="27"/>
  <c r="J204" i="27"/>
  <c r="J205" i="27"/>
  <c r="J206" i="27"/>
  <c r="V206" i="27" s="1"/>
  <c r="J207" i="27"/>
  <c r="K207" i="27" s="1"/>
  <c r="J208" i="27"/>
  <c r="J209" i="27"/>
  <c r="W209" i="27" s="1"/>
  <c r="J210" i="27"/>
  <c r="J211" i="27"/>
  <c r="J212" i="27"/>
  <c r="J213" i="27"/>
  <c r="J214" i="27"/>
  <c r="J215" i="27"/>
  <c r="J216" i="27"/>
  <c r="J217" i="27"/>
  <c r="J218" i="27"/>
  <c r="V218" i="27" s="1"/>
  <c r="J219" i="27"/>
  <c r="K219" i="27" s="1"/>
  <c r="J220" i="27"/>
  <c r="J221" i="27"/>
  <c r="W221" i="27" s="1"/>
  <c r="J222" i="27"/>
  <c r="V222" i="27" s="1"/>
  <c r="J223" i="27"/>
  <c r="J224" i="27"/>
  <c r="J225" i="27"/>
  <c r="J226" i="27"/>
  <c r="J227" i="27"/>
  <c r="J228" i="27"/>
  <c r="J229" i="27"/>
  <c r="J230" i="27"/>
  <c r="V230" i="27" s="1"/>
  <c r="J231" i="27"/>
  <c r="K231" i="27" s="1"/>
  <c r="J232" i="27"/>
  <c r="J233" i="27"/>
  <c r="W233" i="27" s="1"/>
  <c r="J234" i="27"/>
  <c r="V234" i="27" s="1"/>
  <c r="J235" i="27"/>
  <c r="J236" i="27"/>
  <c r="J237" i="27"/>
  <c r="J238" i="27"/>
  <c r="J239" i="27"/>
  <c r="J240" i="27"/>
  <c r="J241" i="27"/>
  <c r="J242" i="27"/>
  <c r="V242" i="27" s="1"/>
  <c r="J243" i="27"/>
  <c r="K243" i="27" s="1"/>
  <c r="J244" i="27"/>
  <c r="J245" i="27"/>
  <c r="W245" i="27" s="1"/>
  <c r="J246" i="27"/>
  <c r="J247" i="27"/>
  <c r="J248" i="27"/>
  <c r="J249" i="27"/>
  <c r="J250" i="27"/>
  <c r="J251" i="27"/>
  <c r="J252" i="27"/>
  <c r="J253" i="27"/>
  <c r="J254" i="27"/>
  <c r="V254" i="27" s="1"/>
  <c r="J255" i="27"/>
  <c r="K255" i="27" s="1"/>
  <c r="J256" i="27"/>
  <c r="J257" i="27"/>
  <c r="W257" i="27" s="1"/>
  <c r="J258" i="27"/>
  <c r="J259" i="27"/>
  <c r="J260" i="27"/>
  <c r="J261" i="27"/>
  <c r="J262" i="27"/>
  <c r="J263" i="27"/>
  <c r="J264" i="27"/>
  <c r="J265" i="27"/>
  <c r="J266" i="27"/>
  <c r="V266" i="27" s="1"/>
  <c r="J267" i="27"/>
  <c r="K267" i="27" s="1"/>
  <c r="J268" i="27"/>
  <c r="J269" i="27"/>
  <c r="W269" i="27" s="1"/>
  <c r="J270" i="27"/>
  <c r="J271" i="27"/>
  <c r="J272" i="27"/>
  <c r="J273" i="27"/>
  <c r="J274" i="27"/>
  <c r="J275" i="27"/>
  <c r="J276" i="27"/>
  <c r="J277" i="27"/>
  <c r="J278" i="27"/>
  <c r="V278" i="27" s="1"/>
  <c r="J279" i="27"/>
  <c r="K279" i="27" s="1"/>
  <c r="J280" i="27"/>
  <c r="J281" i="27"/>
  <c r="W281" i="27" s="1"/>
  <c r="J282" i="27"/>
  <c r="J283" i="27"/>
  <c r="J284" i="27"/>
  <c r="J285" i="27"/>
  <c r="J286" i="27"/>
  <c r="J287" i="27"/>
  <c r="J288" i="27"/>
  <c r="J289" i="27"/>
  <c r="J290" i="27"/>
  <c r="V290" i="27" s="1"/>
  <c r="J291" i="27"/>
  <c r="K291" i="27" s="1"/>
  <c r="J292" i="27"/>
  <c r="J293" i="27"/>
  <c r="W293" i="27" s="1"/>
  <c r="J294" i="27"/>
  <c r="V294" i="27" s="1"/>
  <c r="J295" i="27"/>
  <c r="J296" i="27"/>
  <c r="J297" i="27"/>
  <c r="J298" i="27"/>
  <c r="J299" i="27"/>
  <c r="J300" i="27"/>
  <c r="J301" i="27"/>
  <c r="J302" i="27"/>
  <c r="V302" i="27" s="1"/>
  <c r="J303" i="27"/>
  <c r="K303" i="27" s="1"/>
  <c r="J304" i="27"/>
  <c r="J305" i="27"/>
  <c r="W305" i="27" s="1"/>
  <c r="J306" i="27"/>
  <c r="V306" i="27" s="1"/>
  <c r="J307" i="27"/>
  <c r="J308" i="27"/>
  <c r="J309" i="27"/>
  <c r="J310" i="27"/>
  <c r="J311" i="27"/>
  <c r="J312" i="27"/>
  <c r="J313" i="27"/>
  <c r="J314" i="27"/>
  <c r="V314" i="27" s="1"/>
  <c r="J315" i="27"/>
  <c r="K315" i="27" s="1"/>
  <c r="J316" i="27"/>
  <c r="J317" i="27"/>
  <c r="W317" i="27" s="1"/>
  <c r="J318" i="27"/>
  <c r="J319" i="27"/>
  <c r="J320" i="27"/>
  <c r="J321" i="27"/>
  <c r="J322" i="27"/>
  <c r="J323" i="27"/>
  <c r="J324" i="27"/>
  <c r="J325" i="27"/>
  <c r="J326" i="27"/>
  <c r="V326" i="27" s="1"/>
  <c r="K191" i="27"/>
  <c r="K192" i="27"/>
  <c r="K193" i="27"/>
  <c r="K194" i="27"/>
  <c r="K203" i="27"/>
  <c r="K204" i="27"/>
  <c r="K205" i="27"/>
  <c r="K215" i="27"/>
  <c r="K216" i="27"/>
  <c r="K217" i="27"/>
  <c r="K218" i="27"/>
  <c r="K227" i="27"/>
  <c r="K228" i="27"/>
  <c r="K229" i="27"/>
  <c r="K239" i="27"/>
  <c r="K240" i="27"/>
  <c r="K241" i="27"/>
  <c r="K242" i="27"/>
  <c r="K251" i="27"/>
  <c r="K252" i="27"/>
  <c r="K263" i="27"/>
  <c r="K264" i="27"/>
  <c r="K265" i="27"/>
  <c r="K275" i="27"/>
  <c r="K276" i="27"/>
  <c r="K277" i="27"/>
  <c r="K278" i="27"/>
  <c r="K287" i="27"/>
  <c r="K288" i="27"/>
  <c r="K289" i="27"/>
  <c r="K299" i="27"/>
  <c r="K301" i="27"/>
  <c r="K302" i="27"/>
  <c r="M191" i="27" a="1"/>
  <c r="M191" i="27" s="1"/>
  <c r="M192" i="27" a="1"/>
  <c r="M192" i="27" s="1"/>
  <c r="M193" i="27" a="1"/>
  <c r="M193" i="27" s="1"/>
  <c r="M194" i="27" a="1"/>
  <c r="M194" i="27" s="1"/>
  <c r="M195" i="27" a="1"/>
  <c r="M195" i="27" s="1"/>
  <c r="M196" i="27" a="1"/>
  <c r="M196" i="27" s="1"/>
  <c r="M197" i="27" a="1"/>
  <c r="M197" i="27" s="1"/>
  <c r="M198" i="27" a="1"/>
  <c r="M198" i="27" s="1"/>
  <c r="M199" i="27" a="1"/>
  <c r="M199" i="27" s="1"/>
  <c r="M200" i="27" a="1"/>
  <c r="M200" i="27" s="1"/>
  <c r="M201" i="27" a="1"/>
  <c r="M201" i="27" s="1"/>
  <c r="M202" i="27" a="1"/>
  <c r="M202" i="27" s="1"/>
  <c r="M203" i="27" a="1"/>
  <c r="M203" i="27" s="1"/>
  <c r="M204" i="27" a="1"/>
  <c r="M204" i="27" s="1"/>
  <c r="M205" i="27" a="1"/>
  <c r="M205" i="27" s="1"/>
  <c r="M206" i="27" a="1"/>
  <c r="M206" i="27" s="1"/>
  <c r="M207" i="27" a="1"/>
  <c r="M207" i="27" s="1"/>
  <c r="M208" i="27" a="1"/>
  <c r="M208" i="27" s="1"/>
  <c r="M209" i="27" a="1"/>
  <c r="M209" i="27" s="1"/>
  <c r="M210" i="27" a="1"/>
  <c r="M210" i="27" s="1"/>
  <c r="M211" i="27" a="1"/>
  <c r="M211" i="27" s="1"/>
  <c r="M212" i="27" a="1"/>
  <c r="M212" i="27"/>
  <c r="M213" i="27" a="1"/>
  <c r="M213" i="27" s="1"/>
  <c r="M214" i="27" a="1"/>
  <c r="M214" i="27" s="1"/>
  <c r="M215" i="27" a="1"/>
  <c r="M215" i="27" s="1"/>
  <c r="M216" i="27" a="1"/>
  <c r="M216" i="27" s="1"/>
  <c r="M217" i="27" a="1"/>
  <c r="M217" i="27" s="1"/>
  <c r="M218" i="27" a="1"/>
  <c r="M218" i="27" s="1"/>
  <c r="M219" i="27" a="1"/>
  <c r="M219" i="27" s="1"/>
  <c r="M220" i="27" a="1"/>
  <c r="M220" i="27" s="1"/>
  <c r="M221" i="27" a="1"/>
  <c r="M221" i="27" s="1"/>
  <c r="M222" i="27" a="1"/>
  <c r="M222" i="27" s="1"/>
  <c r="M223" i="27" a="1"/>
  <c r="M223" i="27" s="1"/>
  <c r="M224" i="27" a="1"/>
  <c r="M224" i="27" s="1"/>
  <c r="M225" i="27" a="1"/>
  <c r="M225" i="27" s="1"/>
  <c r="M226" i="27" a="1"/>
  <c r="M226" i="27" s="1"/>
  <c r="M227" i="27" a="1"/>
  <c r="M227" i="27" s="1"/>
  <c r="M228" i="27" a="1"/>
  <c r="M228" i="27" s="1"/>
  <c r="M229" i="27" a="1"/>
  <c r="M229" i="27" s="1"/>
  <c r="M230" i="27" a="1"/>
  <c r="M230" i="27" s="1"/>
  <c r="M231" i="27" a="1"/>
  <c r="M231" i="27" s="1"/>
  <c r="M232" i="27" a="1"/>
  <c r="M232" i="27" s="1"/>
  <c r="M233" i="27" a="1"/>
  <c r="M233" i="27" s="1"/>
  <c r="M234" i="27" a="1"/>
  <c r="M234" i="27" s="1"/>
  <c r="M235" i="27" a="1"/>
  <c r="M235" i="27" s="1"/>
  <c r="M236" i="27" a="1"/>
  <c r="M236" i="27" s="1"/>
  <c r="M237" i="27" a="1"/>
  <c r="M237" i="27" s="1"/>
  <c r="M238" i="27" a="1"/>
  <c r="M238" i="27" s="1"/>
  <c r="M239" i="27" a="1"/>
  <c r="M239" i="27" s="1"/>
  <c r="M240" i="27" a="1"/>
  <c r="M240" i="27" s="1"/>
  <c r="M241" i="27" a="1"/>
  <c r="M241" i="27" s="1"/>
  <c r="M242" i="27" a="1"/>
  <c r="M242" i="27" s="1"/>
  <c r="M243" i="27" a="1"/>
  <c r="M243" i="27" s="1"/>
  <c r="M244" i="27" a="1"/>
  <c r="M244" i="27" s="1"/>
  <c r="M245" i="27" a="1"/>
  <c r="M245" i="27" s="1"/>
  <c r="M246" i="27" a="1"/>
  <c r="M246" i="27" s="1"/>
  <c r="M247" i="27" a="1"/>
  <c r="M247" i="27" s="1"/>
  <c r="M248" i="27" a="1"/>
  <c r="M248" i="27" s="1"/>
  <c r="M249" i="27" a="1"/>
  <c r="M249" i="27" s="1"/>
  <c r="M250" i="27" a="1"/>
  <c r="M250" i="27" s="1"/>
  <c r="M251" i="27" a="1"/>
  <c r="M251" i="27" s="1"/>
  <c r="M252" i="27" a="1"/>
  <c r="M252" i="27" s="1"/>
  <c r="M253" i="27" a="1"/>
  <c r="M253" i="27" s="1"/>
  <c r="M254" i="27" a="1"/>
  <c r="M254" i="27" s="1"/>
  <c r="M255" i="27" a="1"/>
  <c r="M255" i="27" s="1"/>
  <c r="M256" i="27" a="1"/>
  <c r="M256" i="27" s="1"/>
  <c r="M257" i="27" a="1"/>
  <c r="M257" i="27" s="1"/>
  <c r="M258" i="27" a="1"/>
  <c r="M258" i="27" s="1"/>
  <c r="M259" i="27" a="1"/>
  <c r="M259" i="27" s="1"/>
  <c r="M260" i="27" a="1"/>
  <c r="M260" i="27" s="1"/>
  <c r="M261" i="27" a="1"/>
  <c r="M261" i="27" s="1"/>
  <c r="M262" i="27" a="1"/>
  <c r="M262" i="27" s="1"/>
  <c r="M263" i="27" a="1"/>
  <c r="M263" i="27" s="1"/>
  <c r="M264" i="27" a="1"/>
  <c r="M264" i="27" s="1"/>
  <c r="M265" i="27" a="1"/>
  <c r="M265" i="27" s="1"/>
  <c r="M266" i="27" a="1"/>
  <c r="M266" i="27" s="1"/>
  <c r="M267" i="27" a="1"/>
  <c r="M267" i="27" s="1"/>
  <c r="M268" i="27" a="1"/>
  <c r="M268" i="27" s="1"/>
  <c r="M269" i="27" a="1"/>
  <c r="M269" i="27" s="1"/>
  <c r="M270" i="27" a="1"/>
  <c r="M270" i="27" s="1"/>
  <c r="M271" i="27" a="1"/>
  <c r="M271" i="27" s="1"/>
  <c r="M272" i="27" a="1"/>
  <c r="M272" i="27" s="1"/>
  <c r="M273" i="27" a="1"/>
  <c r="M273" i="27" s="1"/>
  <c r="M274" i="27" a="1"/>
  <c r="M274" i="27" s="1"/>
  <c r="M275" i="27" a="1"/>
  <c r="M275" i="27" s="1"/>
  <c r="M276" i="27" a="1"/>
  <c r="M276" i="27" s="1"/>
  <c r="M277" i="27" a="1"/>
  <c r="M277" i="27" s="1"/>
  <c r="M278" i="27" a="1"/>
  <c r="M278" i="27" s="1"/>
  <c r="M279" i="27" a="1"/>
  <c r="M279" i="27" s="1"/>
  <c r="M280" i="27" a="1"/>
  <c r="M280" i="27" s="1"/>
  <c r="M281" i="27" a="1"/>
  <c r="M281" i="27" s="1"/>
  <c r="M282" i="27" a="1"/>
  <c r="M282" i="27" s="1"/>
  <c r="M283" i="27" a="1"/>
  <c r="M283" i="27" s="1"/>
  <c r="M284" i="27" a="1"/>
  <c r="M284" i="27" s="1"/>
  <c r="M285" i="27" a="1"/>
  <c r="M285" i="27" s="1"/>
  <c r="M286" i="27" a="1"/>
  <c r="M286" i="27" s="1"/>
  <c r="M287" i="27" a="1"/>
  <c r="M287" i="27" s="1"/>
  <c r="M288" i="27" a="1"/>
  <c r="M288" i="27" s="1"/>
  <c r="M289" i="27" a="1"/>
  <c r="M289" i="27" s="1"/>
  <c r="M290" i="27" a="1"/>
  <c r="M290" i="27" s="1"/>
  <c r="M291" i="27" a="1"/>
  <c r="M291" i="27" s="1"/>
  <c r="M292" i="27" a="1"/>
  <c r="M292" i="27" s="1"/>
  <c r="M293" i="27" a="1"/>
  <c r="M293" i="27" s="1"/>
  <c r="M294" i="27" a="1"/>
  <c r="M294" i="27" s="1"/>
  <c r="M295" i="27" a="1"/>
  <c r="M295" i="27" s="1"/>
  <c r="M296" i="27" a="1"/>
  <c r="M296" i="27" s="1"/>
  <c r="M297" i="27" a="1"/>
  <c r="M297" i="27" s="1"/>
  <c r="M298" i="27" a="1"/>
  <c r="M298" i="27" s="1"/>
  <c r="M299" i="27" a="1"/>
  <c r="M299" i="27" s="1"/>
  <c r="M300" i="27" a="1"/>
  <c r="M300" i="27" s="1"/>
  <c r="M301" i="27" a="1"/>
  <c r="M301" i="27" s="1"/>
  <c r="M302" i="27" a="1"/>
  <c r="M302" i="27" s="1"/>
  <c r="M303" i="27" a="1"/>
  <c r="M303" i="27" s="1"/>
  <c r="M304" i="27" a="1"/>
  <c r="M304" i="27" s="1"/>
  <c r="M305" i="27" a="1"/>
  <c r="M305" i="27" s="1"/>
  <c r="M306" i="27" a="1"/>
  <c r="M306" i="27" s="1"/>
  <c r="M307" i="27" a="1"/>
  <c r="M307" i="27" s="1"/>
  <c r="M308" i="27" a="1"/>
  <c r="M308" i="27" s="1"/>
  <c r="M309" i="27" a="1"/>
  <c r="M309" i="27" s="1"/>
  <c r="M310" i="27" a="1"/>
  <c r="M310" i="27" s="1"/>
  <c r="M311" i="27" a="1"/>
  <c r="M311" i="27" s="1"/>
  <c r="M312" i="27" a="1"/>
  <c r="M312" i="27" s="1"/>
  <c r="M313" i="27" a="1"/>
  <c r="M313" i="27" s="1"/>
  <c r="M314" i="27" a="1"/>
  <c r="M314" i="27" s="1"/>
  <c r="M315" i="27" a="1"/>
  <c r="M315" i="27" s="1"/>
  <c r="M316" i="27" a="1"/>
  <c r="M316" i="27" s="1"/>
  <c r="M317" i="27" a="1"/>
  <c r="M317" i="27" s="1"/>
  <c r="M318" i="27" a="1"/>
  <c r="M318" i="27" s="1"/>
  <c r="M319" i="27" a="1"/>
  <c r="M319" i="27" s="1"/>
  <c r="M320" i="27" a="1"/>
  <c r="M320" i="27" s="1"/>
  <c r="M321" i="27" a="1"/>
  <c r="M321" i="27" s="1"/>
  <c r="M322" i="27" a="1"/>
  <c r="M322" i="27" s="1"/>
  <c r="M323" i="27" a="1"/>
  <c r="M323" i="27" s="1"/>
  <c r="M324" i="27" a="1"/>
  <c r="M324" i="27" s="1"/>
  <c r="M325" i="27" a="1"/>
  <c r="M325" i="27" s="1"/>
  <c r="M326" i="27" a="1"/>
  <c r="M326" i="27" s="1"/>
  <c r="N191" i="27"/>
  <c r="N192" i="27"/>
  <c r="N193" i="27"/>
  <c r="N194" i="27"/>
  <c r="P194" i="27" s="1"/>
  <c r="T194" i="27" s="1"/>
  <c r="Q194" i="27" s="1"/>
  <c r="N195" i="27"/>
  <c r="P195" i="27" s="1"/>
  <c r="T195" i="27" s="1"/>
  <c r="Q195" i="27" s="1"/>
  <c r="N196" i="27"/>
  <c r="P196" i="27" s="1"/>
  <c r="T196" i="27" s="1"/>
  <c r="Q196" i="27" s="1"/>
  <c r="N197" i="27"/>
  <c r="P197" i="27" s="1"/>
  <c r="T197" i="27" s="1"/>
  <c r="Q197" i="27" s="1"/>
  <c r="N198" i="27"/>
  <c r="P198" i="27" s="1"/>
  <c r="T198" i="27" s="1"/>
  <c r="Q198" i="27" s="1"/>
  <c r="N199" i="27"/>
  <c r="P199" i="27" s="1"/>
  <c r="T199" i="27" s="1"/>
  <c r="Q199" i="27" s="1"/>
  <c r="N200" i="27"/>
  <c r="N201" i="27"/>
  <c r="N202" i="27"/>
  <c r="N203" i="27"/>
  <c r="N204" i="27"/>
  <c r="N205" i="27"/>
  <c r="N206" i="27"/>
  <c r="P206" i="27" s="1"/>
  <c r="T206" i="27" s="1"/>
  <c r="Q206" i="27" s="1"/>
  <c r="N207" i="27"/>
  <c r="N208" i="27"/>
  <c r="P208" i="27" s="1"/>
  <c r="T208" i="27" s="1"/>
  <c r="Q208" i="27" s="1"/>
  <c r="N209" i="27"/>
  <c r="N210" i="27"/>
  <c r="P210" i="27" s="1"/>
  <c r="T210" i="27" s="1"/>
  <c r="Q210" i="27" s="1"/>
  <c r="N211" i="27"/>
  <c r="P211" i="27" s="1"/>
  <c r="T211" i="27" s="1"/>
  <c r="Q211" i="27" s="1"/>
  <c r="N212" i="27"/>
  <c r="N213" i="27"/>
  <c r="P213" i="27" s="1"/>
  <c r="T213" i="27" s="1"/>
  <c r="Q213" i="27" s="1"/>
  <c r="N214" i="27"/>
  <c r="N215" i="27"/>
  <c r="P215" i="27" s="1"/>
  <c r="T215" i="27" s="1"/>
  <c r="Q215" i="27" s="1"/>
  <c r="N216" i="27"/>
  <c r="N217" i="27"/>
  <c r="P217" i="27" s="1"/>
  <c r="T217" i="27" s="1"/>
  <c r="Q217" i="27" s="1"/>
  <c r="N218" i="27"/>
  <c r="P218" i="27" s="1"/>
  <c r="T218" i="27" s="1"/>
  <c r="Q218" i="27" s="1"/>
  <c r="N219" i="27"/>
  <c r="N220" i="27"/>
  <c r="N221" i="27"/>
  <c r="N222" i="27"/>
  <c r="N223" i="27"/>
  <c r="N224" i="27"/>
  <c r="N225" i="27"/>
  <c r="P225" i="27" s="1"/>
  <c r="T225" i="27" s="1"/>
  <c r="Q225" i="27" s="1"/>
  <c r="N226" i="27"/>
  <c r="N227" i="27"/>
  <c r="P227" i="27" s="1"/>
  <c r="T227" i="27" s="1"/>
  <c r="Q227" i="27" s="1"/>
  <c r="N228" i="27"/>
  <c r="N229" i="27"/>
  <c r="N230" i="27"/>
  <c r="P230" i="27" s="1"/>
  <c r="T230" i="27" s="1"/>
  <c r="Q230" i="27" s="1"/>
  <c r="N231" i="27"/>
  <c r="N232" i="27"/>
  <c r="N233" i="27"/>
  <c r="N234" i="27"/>
  <c r="N235" i="27"/>
  <c r="N236" i="27"/>
  <c r="N237" i="27"/>
  <c r="N238" i="27"/>
  <c r="N239" i="27"/>
  <c r="P239" i="27" s="1"/>
  <c r="T239" i="27" s="1"/>
  <c r="Q239" i="27" s="1"/>
  <c r="N240" i="27"/>
  <c r="N241" i="27"/>
  <c r="N242" i="27"/>
  <c r="N243" i="27"/>
  <c r="P243" i="27" s="1"/>
  <c r="T243" i="27" s="1"/>
  <c r="Q243" i="27" s="1"/>
  <c r="N244" i="27"/>
  <c r="P244" i="27" s="1"/>
  <c r="T244" i="27" s="1"/>
  <c r="Q244" i="27" s="1"/>
  <c r="N245" i="27"/>
  <c r="N246" i="27"/>
  <c r="N247" i="27"/>
  <c r="N248" i="27"/>
  <c r="N249" i="27"/>
  <c r="N250" i="27"/>
  <c r="N251" i="27"/>
  <c r="P251" i="27" s="1"/>
  <c r="T251" i="27" s="1"/>
  <c r="Q251" i="27" s="1"/>
  <c r="N252" i="27"/>
  <c r="N253" i="27"/>
  <c r="P253" i="27" s="1"/>
  <c r="T253" i="27" s="1"/>
  <c r="Q253" i="27" s="1"/>
  <c r="N254" i="27"/>
  <c r="P254" i="27" s="1"/>
  <c r="T254" i="27" s="1"/>
  <c r="Q254" i="27" s="1"/>
  <c r="N255" i="27"/>
  <c r="P255" i="27" s="1"/>
  <c r="T255" i="27" s="1"/>
  <c r="Q255" i="27" s="1"/>
  <c r="N256" i="27"/>
  <c r="P256" i="27" s="1"/>
  <c r="T256" i="27" s="1"/>
  <c r="Q256" i="27" s="1"/>
  <c r="N257" i="27"/>
  <c r="N258" i="27"/>
  <c r="N259" i="27"/>
  <c r="N260" i="27"/>
  <c r="N261" i="27"/>
  <c r="N262" i="27"/>
  <c r="N263" i="27"/>
  <c r="N264" i="27"/>
  <c r="N265" i="27"/>
  <c r="N266" i="27"/>
  <c r="P266" i="27" s="1"/>
  <c r="T266" i="27" s="1"/>
  <c r="Q266" i="27" s="1"/>
  <c r="N267" i="27"/>
  <c r="N268" i="27"/>
  <c r="N269" i="27"/>
  <c r="N270" i="27"/>
  <c r="P270" i="27" s="1"/>
  <c r="T270" i="27" s="1"/>
  <c r="Q270" i="27" s="1"/>
  <c r="N271" i="27"/>
  <c r="P271" i="27" s="1"/>
  <c r="T271" i="27" s="1"/>
  <c r="Q271" i="27" s="1"/>
  <c r="N272" i="27"/>
  <c r="N273" i="27"/>
  <c r="N274" i="27"/>
  <c r="N275" i="27"/>
  <c r="N276" i="27"/>
  <c r="N277" i="27"/>
  <c r="N278" i="27"/>
  <c r="P278" i="27" s="1"/>
  <c r="T278" i="27" s="1"/>
  <c r="Q278" i="27" s="1"/>
  <c r="N279" i="27"/>
  <c r="N280" i="27"/>
  <c r="N281" i="27"/>
  <c r="N282" i="27"/>
  <c r="P282" i="27" s="1"/>
  <c r="T282" i="27" s="1"/>
  <c r="Q282" i="27" s="1"/>
  <c r="N283" i="27"/>
  <c r="P283" i="27" s="1"/>
  <c r="T283" i="27" s="1"/>
  <c r="Q283" i="27" s="1"/>
  <c r="N284" i="27"/>
  <c r="N285" i="27"/>
  <c r="P285" i="27" s="1"/>
  <c r="T285" i="27" s="1"/>
  <c r="Q285" i="27" s="1"/>
  <c r="N286" i="27"/>
  <c r="N287" i="27"/>
  <c r="P287" i="27" s="1"/>
  <c r="T287" i="27" s="1"/>
  <c r="Q287" i="27" s="1"/>
  <c r="N288" i="27"/>
  <c r="N289" i="27"/>
  <c r="P289" i="27" s="1"/>
  <c r="T289" i="27" s="1"/>
  <c r="Q289" i="27" s="1"/>
  <c r="N290" i="27"/>
  <c r="P290" i="27" s="1"/>
  <c r="T290" i="27" s="1"/>
  <c r="Q290" i="27" s="1"/>
  <c r="N291" i="27"/>
  <c r="N292" i="27"/>
  <c r="P292" i="27" s="1"/>
  <c r="T292" i="27" s="1"/>
  <c r="Q292" i="27" s="1"/>
  <c r="N293" i="27"/>
  <c r="N294" i="27"/>
  <c r="N295" i="27"/>
  <c r="N296" i="27"/>
  <c r="N297" i="27"/>
  <c r="N298" i="27"/>
  <c r="N299" i="27"/>
  <c r="P299" i="27" s="1"/>
  <c r="T299" i="27" s="1"/>
  <c r="Q299" i="27" s="1"/>
  <c r="N300" i="27"/>
  <c r="N301" i="27"/>
  <c r="P301" i="27" s="1"/>
  <c r="T301" i="27" s="1"/>
  <c r="Q301" i="27" s="1"/>
  <c r="N302" i="27"/>
  <c r="P302" i="27" s="1"/>
  <c r="T302" i="27" s="1"/>
  <c r="Q302" i="27" s="1"/>
  <c r="N303" i="27"/>
  <c r="N304" i="27"/>
  <c r="P304" i="27" s="1"/>
  <c r="T304" i="27" s="1"/>
  <c r="Q304" i="27" s="1"/>
  <c r="N305" i="27"/>
  <c r="N306" i="27"/>
  <c r="N307" i="27"/>
  <c r="N308" i="27"/>
  <c r="N309" i="27"/>
  <c r="N310" i="27"/>
  <c r="N311" i="27"/>
  <c r="P311" i="27" s="1"/>
  <c r="T311" i="27" s="1"/>
  <c r="Q311" i="27" s="1"/>
  <c r="N312" i="27"/>
  <c r="N313" i="27"/>
  <c r="P313" i="27" s="1"/>
  <c r="T313" i="27" s="1"/>
  <c r="Q313" i="27" s="1"/>
  <c r="N314" i="27"/>
  <c r="P314" i="27" s="1"/>
  <c r="T314" i="27" s="1"/>
  <c r="Q314" i="27" s="1"/>
  <c r="N315" i="27"/>
  <c r="P315" i="27" s="1"/>
  <c r="T315" i="27" s="1"/>
  <c r="Q315" i="27" s="1"/>
  <c r="N316" i="27"/>
  <c r="P316" i="27" s="1"/>
  <c r="T316" i="27" s="1"/>
  <c r="N317" i="27"/>
  <c r="N318" i="27"/>
  <c r="N319" i="27"/>
  <c r="N320" i="27"/>
  <c r="N321" i="27"/>
  <c r="N322" i="27"/>
  <c r="N323" i="27"/>
  <c r="P323" i="27" s="1"/>
  <c r="T323" i="27" s="1"/>
  <c r="Q323" i="27" s="1"/>
  <c r="N324" i="27"/>
  <c r="N325" i="27"/>
  <c r="P325" i="27" s="1"/>
  <c r="T325" i="27" s="1"/>
  <c r="Q325" i="27" s="1"/>
  <c r="N326" i="27"/>
  <c r="P326" i="27" s="1"/>
  <c r="T326" i="27" s="1"/>
  <c r="Q326" i="27" s="1"/>
  <c r="O191" i="27"/>
  <c r="O192" i="27"/>
  <c r="P192" i="27" s="1"/>
  <c r="T192" i="27" s="1"/>
  <c r="Q192" i="27" s="1"/>
  <c r="O193" i="27"/>
  <c r="P193" i="27" s="1"/>
  <c r="T193" i="27" s="1"/>
  <c r="Q193" i="27" s="1"/>
  <c r="O194" i="27"/>
  <c r="O195" i="27"/>
  <c r="O196" i="27"/>
  <c r="O197" i="27"/>
  <c r="O198" i="27"/>
  <c r="O199" i="27"/>
  <c r="O200" i="27"/>
  <c r="O201" i="27"/>
  <c r="O202" i="27"/>
  <c r="O203" i="27"/>
  <c r="O204" i="27"/>
  <c r="O205" i="27"/>
  <c r="P205" i="27" s="1"/>
  <c r="T205" i="27" s="1"/>
  <c r="Q205" i="27" s="1"/>
  <c r="O206" i="27"/>
  <c r="O207" i="27"/>
  <c r="O208" i="27"/>
  <c r="O209" i="27"/>
  <c r="O210" i="27"/>
  <c r="O211" i="27"/>
  <c r="O212" i="27"/>
  <c r="O213" i="27"/>
  <c r="O214" i="27"/>
  <c r="O215" i="27"/>
  <c r="O216" i="27"/>
  <c r="O217" i="27"/>
  <c r="O218" i="27"/>
  <c r="O219" i="27"/>
  <c r="O220" i="27"/>
  <c r="O221" i="27"/>
  <c r="O222" i="27"/>
  <c r="O223" i="27"/>
  <c r="P223" i="27" s="1"/>
  <c r="T223" i="27" s="1"/>
  <c r="Q223" i="27" s="1"/>
  <c r="O224" i="27"/>
  <c r="O225" i="27"/>
  <c r="O226" i="27"/>
  <c r="O227" i="27"/>
  <c r="O228" i="27"/>
  <c r="O229" i="27"/>
  <c r="O230" i="27"/>
  <c r="O231" i="27"/>
  <c r="O232" i="27"/>
  <c r="O233" i="27"/>
  <c r="O234" i="27"/>
  <c r="O235" i="27"/>
  <c r="P235" i="27" s="1"/>
  <c r="T235" i="27" s="1"/>
  <c r="Q235" i="27" s="1"/>
  <c r="O236" i="27"/>
  <c r="O237" i="27"/>
  <c r="O238" i="27"/>
  <c r="O239" i="27"/>
  <c r="O240" i="27"/>
  <c r="O241" i="27"/>
  <c r="O242" i="27"/>
  <c r="O243" i="27"/>
  <c r="O244" i="27"/>
  <c r="O245" i="27"/>
  <c r="O246" i="27"/>
  <c r="O247" i="27"/>
  <c r="P247" i="27" s="1"/>
  <c r="T247" i="27" s="1"/>
  <c r="Q247" i="27" s="1"/>
  <c r="O248" i="27"/>
  <c r="O249" i="27"/>
  <c r="O250" i="27"/>
  <c r="O251" i="27"/>
  <c r="O252" i="27"/>
  <c r="O253" i="27"/>
  <c r="O254" i="27"/>
  <c r="O255" i="27"/>
  <c r="O256" i="27"/>
  <c r="O257" i="27"/>
  <c r="O258" i="27"/>
  <c r="O259" i="27"/>
  <c r="P259" i="27" s="1"/>
  <c r="T259" i="27" s="1"/>
  <c r="Q259" i="27" s="1"/>
  <c r="O260" i="27"/>
  <c r="O261" i="27"/>
  <c r="O262" i="27"/>
  <c r="O263" i="27"/>
  <c r="O264" i="27"/>
  <c r="O265" i="27"/>
  <c r="P265" i="27" s="1"/>
  <c r="T265" i="27" s="1"/>
  <c r="Q265" i="27" s="1"/>
  <c r="O266" i="27"/>
  <c r="O267" i="27"/>
  <c r="O268" i="27"/>
  <c r="O269" i="27"/>
  <c r="O270" i="27"/>
  <c r="O271" i="27"/>
  <c r="O272" i="27"/>
  <c r="O273" i="27"/>
  <c r="O274" i="27"/>
  <c r="O275" i="27"/>
  <c r="O276" i="27"/>
  <c r="O277" i="27"/>
  <c r="P277" i="27" s="1"/>
  <c r="T277" i="27" s="1"/>
  <c r="Q277" i="27" s="1"/>
  <c r="O278" i="27"/>
  <c r="O279" i="27"/>
  <c r="O280" i="27"/>
  <c r="O281" i="27"/>
  <c r="O282" i="27"/>
  <c r="O283" i="27"/>
  <c r="O284" i="27"/>
  <c r="O285" i="27"/>
  <c r="O286" i="27"/>
  <c r="O287" i="27"/>
  <c r="O288" i="27"/>
  <c r="O289" i="27"/>
  <c r="O290" i="27"/>
  <c r="O291" i="27"/>
  <c r="O292" i="27"/>
  <c r="O293" i="27"/>
  <c r="O294" i="27"/>
  <c r="O295" i="27"/>
  <c r="P295" i="27" s="1"/>
  <c r="T295" i="27" s="1"/>
  <c r="Q295" i="27" s="1"/>
  <c r="O296" i="27"/>
  <c r="O297" i="27"/>
  <c r="O298" i="27"/>
  <c r="O299" i="27"/>
  <c r="O300" i="27"/>
  <c r="O301" i="27"/>
  <c r="O302" i="27"/>
  <c r="O303" i="27"/>
  <c r="O304" i="27"/>
  <c r="O305" i="27"/>
  <c r="O306" i="27"/>
  <c r="O307" i="27"/>
  <c r="O308" i="27"/>
  <c r="O309" i="27"/>
  <c r="O310" i="27"/>
  <c r="O311" i="27"/>
  <c r="O312" i="27"/>
  <c r="O313" i="27"/>
  <c r="O314" i="27"/>
  <c r="O315" i="27"/>
  <c r="O316" i="27"/>
  <c r="O317" i="27"/>
  <c r="O318" i="27"/>
  <c r="O319" i="27"/>
  <c r="O320" i="27"/>
  <c r="O321" i="27"/>
  <c r="O322" i="27"/>
  <c r="O323" i="27"/>
  <c r="O324" i="27"/>
  <c r="O325" i="27"/>
  <c r="O326" i="27"/>
  <c r="P209" i="27"/>
  <c r="T209" i="27" s="1"/>
  <c r="Q209" i="27" s="1"/>
  <c r="P220" i="27"/>
  <c r="T220" i="27" s="1"/>
  <c r="Q220" i="27" s="1"/>
  <c r="P229" i="27"/>
  <c r="T229" i="27" s="1"/>
  <c r="Q229" i="27" s="1"/>
  <c r="P232" i="27"/>
  <c r="T232" i="27" s="1"/>
  <c r="Q232" i="27" s="1"/>
  <c r="P241" i="27"/>
  <c r="T241" i="27" s="1"/>
  <c r="Q241" i="27" s="1"/>
  <c r="P242" i="27"/>
  <c r="T242" i="27" s="1"/>
  <c r="Q242" i="27" s="1"/>
  <c r="P257" i="27"/>
  <c r="T257" i="27" s="1"/>
  <c r="Q257" i="27" s="1"/>
  <c r="P267" i="27"/>
  <c r="T267" i="27" s="1"/>
  <c r="Q267" i="27" s="1"/>
  <c r="P268" i="27"/>
  <c r="T268" i="27" s="1"/>
  <c r="Q268" i="27" s="1"/>
  <c r="P269" i="27"/>
  <c r="T269" i="27" s="1"/>
  <c r="P280" i="27"/>
  <c r="P281" i="27"/>
  <c r="T281" i="27" s="1"/>
  <c r="P297" i="27"/>
  <c r="T297" i="27" s="1"/>
  <c r="Q297" i="27" s="1"/>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S231" i="27"/>
  <c r="S232" i="27"/>
  <c r="S233" i="27"/>
  <c r="S234" i="27"/>
  <c r="S235" i="27"/>
  <c r="S236" i="27"/>
  <c r="S237" i="27"/>
  <c r="S238" i="27"/>
  <c r="S239" i="27"/>
  <c r="S240" i="27"/>
  <c r="S241" i="27"/>
  <c r="S242" i="27"/>
  <c r="S243" i="27"/>
  <c r="S244" i="27"/>
  <c r="S245" i="27"/>
  <c r="S246" i="27"/>
  <c r="S247" i="27"/>
  <c r="S248" i="27"/>
  <c r="S249" i="27"/>
  <c r="S250" i="27"/>
  <c r="S251" i="27"/>
  <c r="S252" i="27"/>
  <c r="S253" i="27"/>
  <c r="S254" i="27"/>
  <c r="S255" i="27"/>
  <c r="S256" i="27"/>
  <c r="S257" i="27"/>
  <c r="S258" i="27"/>
  <c r="S259" i="27"/>
  <c r="S260" i="27"/>
  <c r="S261" i="27"/>
  <c r="S262" i="27"/>
  <c r="S263" i="27"/>
  <c r="S264" i="27"/>
  <c r="S265" i="27"/>
  <c r="S266" i="27"/>
  <c r="S267" i="27"/>
  <c r="S268" i="27"/>
  <c r="S269" i="27"/>
  <c r="S270" i="27"/>
  <c r="S271" i="27"/>
  <c r="S272" i="27"/>
  <c r="S273" i="27"/>
  <c r="S274" i="27"/>
  <c r="S275" i="27"/>
  <c r="S276" i="27"/>
  <c r="S277" i="27"/>
  <c r="S278" i="27"/>
  <c r="S279" i="27"/>
  <c r="S280" i="27"/>
  <c r="S281" i="27"/>
  <c r="S282" i="27"/>
  <c r="S283" i="27"/>
  <c r="S284" i="27"/>
  <c r="S285" i="27"/>
  <c r="S286" i="27"/>
  <c r="S287" i="27"/>
  <c r="S288" i="27"/>
  <c r="S289" i="27"/>
  <c r="S290" i="27"/>
  <c r="S291" i="27"/>
  <c r="S292" i="27"/>
  <c r="S293" i="27"/>
  <c r="S294" i="27"/>
  <c r="S295" i="27"/>
  <c r="S296" i="27"/>
  <c r="S297" i="27"/>
  <c r="S298" i="27"/>
  <c r="S299" i="27"/>
  <c r="S300" i="27"/>
  <c r="S301" i="27"/>
  <c r="S302" i="27"/>
  <c r="S303" i="27"/>
  <c r="S304" i="27"/>
  <c r="S305" i="27"/>
  <c r="S306" i="27"/>
  <c r="S307" i="27"/>
  <c r="S308" i="27"/>
  <c r="S309" i="27"/>
  <c r="S310" i="27"/>
  <c r="S311" i="27"/>
  <c r="S312" i="27"/>
  <c r="S313" i="27"/>
  <c r="S314" i="27"/>
  <c r="S315" i="27"/>
  <c r="S316" i="27"/>
  <c r="S317" i="27"/>
  <c r="S318" i="27"/>
  <c r="S319" i="27"/>
  <c r="S320" i="27"/>
  <c r="S321" i="27"/>
  <c r="S322" i="27"/>
  <c r="S323" i="27"/>
  <c r="S324" i="27"/>
  <c r="S325" i="27"/>
  <c r="S326" i="27"/>
  <c r="T280" i="27"/>
  <c r="Q280" i="27" s="1"/>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U219" i="27"/>
  <c r="U220" i="27"/>
  <c r="U221" i="27"/>
  <c r="U222" i="27"/>
  <c r="U223" i="27"/>
  <c r="U224" i="27"/>
  <c r="U225" i="27"/>
  <c r="U226" i="27"/>
  <c r="U227" i="27"/>
  <c r="U228" i="27"/>
  <c r="U229" i="27"/>
  <c r="U230" i="27"/>
  <c r="U231" i="27"/>
  <c r="U232" i="27"/>
  <c r="U233" i="27"/>
  <c r="U234" i="27"/>
  <c r="U235" i="27"/>
  <c r="U236" i="27"/>
  <c r="U237" i="27"/>
  <c r="U238" i="27"/>
  <c r="U239" i="27"/>
  <c r="U240" i="27"/>
  <c r="U241" i="27"/>
  <c r="U242" i="27"/>
  <c r="U243" i="27"/>
  <c r="U244" i="27"/>
  <c r="U245" i="27"/>
  <c r="U246" i="27"/>
  <c r="U247" i="27"/>
  <c r="U248" i="27"/>
  <c r="U249" i="27"/>
  <c r="U250" i="27"/>
  <c r="U251" i="27"/>
  <c r="U252" i="27"/>
  <c r="U253" i="27"/>
  <c r="U254" i="27"/>
  <c r="U255" i="27"/>
  <c r="U256" i="27"/>
  <c r="U257" i="27"/>
  <c r="U258" i="27"/>
  <c r="U259" i="27"/>
  <c r="U260" i="27"/>
  <c r="U261" i="27"/>
  <c r="U262" i="27"/>
  <c r="U263" i="27"/>
  <c r="U264" i="27"/>
  <c r="U265" i="27"/>
  <c r="U266" i="27"/>
  <c r="U267" i="27"/>
  <c r="U268" i="27"/>
  <c r="U269" i="27"/>
  <c r="U270" i="27"/>
  <c r="U271" i="27"/>
  <c r="U272" i="27"/>
  <c r="U273" i="27"/>
  <c r="U274" i="27"/>
  <c r="U275" i="27"/>
  <c r="U276" i="27"/>
  <c r="U277" i="27"/>
  <c r="U278" i="27"/>
  <c r="U279" i="27"/>
  <c r="U280" i="27"/>
  <c r="U281" i="27"/>
  <c r="U282" i="27"/>
  <c r="U283" i="27"/>
  <c r="U284" i="27"/>
  <c r="U285" i="27"/>
  <c r="U286" i="27"/>
  <c r="U287" i="27"/>
  <c r="U288" i="27"/>
  <c r="U289" i="27"/>
  <c r="U290" i="27"/>
  <c r="U291" i="27"/>
  <c r="U292" i="27"/>
  <c r="U293" i="27"/>
  <c r="U294" i="27"/>
  <c r="U295" i="27"/>
  <c r="U296" i="27"/>
  <c r="U297" i="27"/>
  <c r="U298" i="27"/>
  <c r="U299" i="27"/>
  <c r="U300" i="27"/>
  <c r="U301" i="27"/>
  <c r="U302" i="27"/>
  <c r="U303" i="27"/>
  <c r="U304" i="27"/>
  <c r="U305" i="27"/>
  <c r="U306" i="27"/>
  <c r="U307" i="27"/>
  <c r="U308" i="27"/>
  <c r="U309" i="27"/>
  <c r="U310" i="27"/>
  <c r="U311" i="27"/>
  <c r="U312" i="27"/>
  <c r="U313" i="27"/>
  <c r="U314" i="27"/>
  <c r="U315" i="27"/>
  <c r="U316" i="27"/>
  <c r="U317" i="27"/>
  <c r="U318" i="27"/>
  <c r="U319" i="27"/>
  <c r="U320" i="27"/>
  <c r="U321" i="27"/>
  <c r="U322" i="27"/>
  <c r="U323" i="27"/>
  <c r="U324" i="27"/>
  <c r="U325" i="27"/>
  <c r="U326" i="27"/>
  <c r="V191" i="27"/>
  <c r="V192" i="27"/>
  <c r="V193" i="27"/>
  <c r="V195" i="27"/>
  <c r="V197" i="27"/>
  <c r="V198" i="27"/>
  <c r="V199" i="27"/>
  <c r="V200" i="27"/>
  <c r="V201" i="27"/>
  <c r="V202" i="27"/>
  <c r="V203" i="27"/>
  <c r="V204" i="27"/>
  <c r="V205" i="27"/>
  <c r="V209" i="27"/>
  <c r="V210" i="27"/>
  <c r="V211" i="27"/>
  <c r="V212" i="27"/>
  <c r="V213" i="27"/>
  <c r="V214" i="27"/>
  <c r="V215" i="27"/>
  <c r="V216" i="27"/>
  <c r="V217" i="27"/>
  <c r="V221" i="27"/>
  <c r="V223" i="27"/>
  <c r="V224" i="27"/>
  <c r="V225" i="27"/>
  <c r="V226" i="27"/>
  <c r="V227" i="27"/>
  <c r="V228" i="27"/>
  <c r="V229" i="27"/>
  <c r="V231" i="27"/>
  <c r="V233" i="27"/>
  <c r="V235" i="27"/>
  <c r="V236" i="27"/>
  <c r="V237" i="27"/>
  <c r="V238" i="27"/>
  <c r="V239" i="27"/>
  <c r="V240" i="27"/>
  <c r="V241" i="27"/>
  <c r="V243" i="27"/>
  <c r="V245" i="27"/>
  <c r="V246" i="27"/>
  <c r="V247" i="27"/>
  <c r="V248" i="27"/>
  <c r="V249" i="27"/>
  <c r="V250" i="27"/>
  <c r="V251" i="27"/>
  <c r="V252" i="27"/>
  <c r="V253" i="27"/>
  <c r="V255" i="27"/>
  <c r="V257" i="27"/>
  <c r="V258" i="27"/>
  <c r="V259" i="27"/>
  <c r="V260" i="27"/>
  <c r="V261" i="27"/>
  <c r="V262" i="27"/>
  <c r="V263" i="27"/>
  <c r="V264" i="27"/>
  <c r="V265" i="27"/>
  <c r="V267" i="27"/>
  <c r="V269" i="27"/>
  <c r="V270" i="27"/>
  <c r="V271" i="27"/>
  <c r="V272" i="27"/>
  <c r="V273" i="27"/>
  <c r="V274" i="27"/>
  <c r="V275" i="27"/>
  <c r="V276" i="27"/>
  <c r="V277" i="27"/>
  <c r="V281" i="27"/>
  <c r="V282" i="27"/>
  <c r="V283" i="27"/>
  <c r="V284" i="27"/>
  <c r="V285" i="27"/>
  <c r="V286" i="27"/>
  <c r="V287" i="27"/>
  <c r="V288" i="27"/>
  <c r="V289" i="27"/>
  <c r="V293" i="27"/>
  <c r="V295" i="27"/>
  <c r="V296" i="27"/>
  <c r="V297" i="27"/>
  <c r="V298" i="27"/>
  <c r="V299" i="27"/>
  <c r="V300" i="27"/>
  <c r="V301" i="27"/>
  <c r="V303" i="27"/>
  <c r="V305" i="27"/>
  <c r="V307" i="27"/>
  <c r="V308" i="27"/>
  <c r="V309" i="27"/>
  <c r="V310" i="27"/>
  <c r="V311" i="27"/>
  <c r="V312" i="27"/>
  <c r="V313" i="27"/>
  <c r="V315" i="27"/>
  <c r="V317" i="27"/>
  <c r="V318" i="27"/>
  <c r="V319" i="27"/>
  <c r="V320" i="27"/>
  <c r="V321" i="27"/>
  <c r="V322" i="27"/>
  <c r="V323" i="27"/>
  <c r="V324" i="27"/>
  <c r="V325" i="27"/>
  <c r="W191" i="27"/>
  <c r="W192" i="27"/>
  <c r="W193" i="27"/>
  <c r="W194" i="27"/>
  <c r="W195" i="27"/>
  <c r="W196" i="27"/>
  <c r="W198" i="27"/>
  <c r="W199" i="27"/>
  <c r="W200" i="27"/>
  <c r="W201" i="27"/>
  <c r="W202" i="27"/>
  <c r="W203" i="27"/>
  <c r="W204" i="27"/>
  <c r="W205" i="27"/>
  <c r="W206" i="27"/>
  <c r="W207" i="27"/>
  <c r="W208" i="27"/>
  <c r="W210" i="27"/>
  <c r="W211" i="27"/>
  <c r="W212" i="27"/>
  <c r="W213" i="27"/>
  <c r="W214" i="27"/>
  <c r="W215" i="27"/>
  <c r="W216" i="27"/>
  <c r="W217" i="27"/>
  <c r="W218" i="27"/>
  <c r="W219" i="27"/>
  <c r="W220" i="27"/>
  <c r="W222" i="27"/>
  <c r="W223" i="27"/>
  <c r="W224" i="27"/>
  <c r="W225" i="27"/>
  <c r="W226" i="27"/>
  <c r="W227" i="27"/>
  <c r="W228" i="27"/>
  <c r="W229" i="27"/>
  <c r="W230" i="27"/>
  <c r="W231" i="27"/>
  <c r="W232" i="27"/>
  <c r="W234" i="27"/>
  <c r="W235" i="27"/>
  <c r="W236" i="27"/>
  <c r="W237" i="27"/>
  <c r="W238" i="27"/>
  <c r="W239" i="27"/>
  <c r="W240" i="27"/>
  <c r="W241" i="27"/>
  <c r="W242" i="27"/>
  <c r="W243" i="27"/>
  <c r="W244" i="27"/>
  <c r="W246" i="27"/>
  <c r="W247" i="27"/>
  <c r="W248" i="27"/>
  <c r="W249" i="27"/>
  <c r="W250" i="27"/>
  <c r="W251" i="27"/>
  <c r="W252" i="27"/>
  <c r="W253" i="27"/>
  <c r="W254" i="27"/>
  <c r="W255" i="27"/>
  <c r="W256" i="27"/>
  <c r="W258" i="27"/>
  <c r="W259" i="27"/>
  <c r="W260" i="27"/>
  <c r="W261" i="27"/>
  <c r="W262" i="27"/>
  <c r="W263" i="27"/>
  <c r="W264" i="27"/>
  <c r="W265" i="27"/>
  <c r="W266" i="27"/>
  <c r="W267" i="27"/>
  <c r="W268" i="27"/>
  <c r="W270" i="27"/>
  <c r="W271" i="27"/>
  <c r="W272" i="27"/>
  <c r="W273" i="27"/>
  <c r="W274" i="27"/>
  <c r="W275" i="27"/>
  <c r="W276" i="27"/>
  <c r="W277" i="27"/>
  <c r="W278" i="27"/>
  <c r="W279" i="27"/>
  <c r="W280" i="27"/>
  <c r="W282" i="27"/>
  <c r="W283" i="27"/>
  <c r="W284" i="27"/>
  <c r="W285" i="27"/>
  <c r="W286" i="27"/>
  <c r="W287" i="27"/>
  <c r="W288" i="27"/>
  <c r="W289" i="27"/>
  <c r="W290" i="27"/>
  <c r="W291" i="27"/>
  <c r="W292" i="27"/>
  <c r="W294" i="27"/>
  <c r="W295" i="27"/>
  <c r="W296" i="27"/>
  <c r="W297" i="27"/>
  <c r="W298" i="27"/>
  <c r="W299" i="27"/>
  <c r="W300" i="27"/>
  <c r="W301" i="27"/>
  <c r="W302" i="27"/>
  <c r="W303" i="27"/>
  <c r="W304" i="27"/>
  <c r="W306" i="27"/>
  <c r="W307" i="27"/>
  <c r="W308" i="27"/>
  <c r="W309" i="27"/>
  <c r="W310" i="27"/>
  <c r="W311" i="27"/>
  <c r="W312" i="27"/>
  <c r="W313" i="27"/>
  <c r="W314" i="27"/>
  <c r="W315" i="27"/>
  <c r="W316" i="27"/>
  <c r="W318" i="27"/>
  <c r="W319" i="27"/>
  <c r="W320" i="27"/>
  <c r="W321" i="27"/>
  <c r="W322" i="27"/>
  <c r="W323" i="27"/>
  <c r="W324" i="27"/>
  <c r="W325" i="27"/>
  <c r="W326" i="2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K159" i="27" s="1"/>
  <c r="I160" i="27"/>
  <c r="I161" i="27"/>
  <c r="I162" i="27"/>
  <c r="I163" i="27"/>
  <c r="I164" i="27"/>
  <c r="I165" i="27"/>
  <c r="I166" i="27"/>
  <c r="I167" i="27"/>
  <c r="I168" i="27"/>
  <c r="I169" i="27"/>
  <c r="I170" i="27"/>
  <c r="I171" i="27"/>
  <c r="K171" i="27" s="1"/>
  <c r="I172" i="27"/>
  <c r="I173" i="27"/>
  <c r="I174" i="27"/>
  <c r="I175" i="27"/>
  <c r="I176" i="27"/>
  <c r="I177" i="27"/>
  <c r="I178" i="27"/>
  <c r="I179" i="27"/>
  <c r="I180" i="27"/>
  <c r="I181" i="27"/>
  <c r="I182" i="27"/>
  <c r="I183" i="27"/>
  <c r="K183" i="27" s="1"/>
  <c r="I184" i="27"/>
  <c r="I185" i="27"/>
  <c r="I186" i="27"/>
  <c r="I187" i="27"/>
  <c r="I188" i="27"/>
  <c r="I189" i="27"/>
  <c r="I190" i="27"/>
  <c r="J128" i="27"/>
  <c r="V128" i="27" s="1"/>
  <c r="J129" i="27"/>
  <c r="V129" i="27" s="1"/>
  <c r="J130" i="27"/>
  <c r="V130" i="27" s="1"/>
  <c r="J131" i="27"/>
  <c r="V131" i="27" s="1"/>
  <c r="J132" i="27"/>
  <c r="V132" i="27" s="1"/>
  <c r="J133" i="27"/>
  <c r="V133" i="27" s="1"/>
  <c r="J134" i="27"/>
  <c r="V134" i="27" s="1"/>
  <c r="J135" i="27"/>
  <c r="V135" i="27" s="1"/>
  <c r="J136" i="27"/>
  <c r="J137" i="27"/>
  <c r="J138" i="27"/>
  <c r="J139" i="27"/>
  <c r="V139" i="27" s="1"/>
  <c r="J140" i="27"/>
  <c r="J141" i="27"/>
  <c r="J142" i="27"/>
  <c r="V142" i="27" s="1"/>
  <c r="J143" i="27"/>
  <c r="V143" i="27" s="1"/>
  <c r="J144" i="27"/>
  <c r="V144" i="27" s="1"/>
  <c r="J145" i="27"/>
  <c r="V145" i="27" s="1"/>
  <c r="J146" i="27"/>
  <c r="V146" i="27" s="1"/>
  <c r="J147" i="27"/>
  <c r="V147" i="27" s="1"/>
  <c r="J148" i="27"/>
  <c r="V148" i="27" s="1"/>
  <c r="J149" i="27"/>
  <c r="W149" i="27" s="1"/>
  <c r="J150" i="27"/>
  <c r="J151" i="27"/>
  <c r="J152" i="27"/>
  <c r="V152" i="27" s="1"/>
  <c r="J153" i="27"/>
  <c r="V153" i="27" s="1"/>
  <c r="J154" i="27"/>
  <c r="V154" i="27" s="1"/>
  <c r="J155" i="27"/>
  <c r="V155" i="27" s="1"/>
  <c r="J156" i="27"/>
  <c r="V156" i="27" s="1"/>
  <c r="J157" i="27"/>
  <c r="V157" i="27" s="1"/>
  <c r="J158" i="27"/>
  <c r="V158" i="27" s="1"/>
  <c r="J159" i="27"/>
  <c r="V159" i="27" s="1"/>
  <c r="J160" i="27"/>
  <c r="V160" i="27" s="1"/>
  <c r="J161" i="27"/>
  <c r="J162" i="27"/>
  <c r="J163" i="27"/>
  <c r="V163" i="27" s="1"/>
  <c r="J164" i="27"/>
  <c r="J165" i="27"/>
  <c r="J166" i="27"/>
  <c r="V166" i="27" s="1"/>
  <c r="J167" i="27"/>
  <c r="V167" i="27" s="1"/>
  <c r="J168" i="27"/>
  <c r="V168" i="27" s="1"/>
  <c r="J169" i="27"/>
  <c r="V169" i="27" s="1"/>
  <c r="J170" i="27"/>
  <c r="V170" i="27" s="1"/>
  <c r="J171" i="27"/>
  <c r="V171" i="27" s="1"/>
  <c r="J172" i="27"/>
  <c r="V172" i="27" s="1"/>
  <c r="J173" i="27"/>
  <c r="W173" i="27" s="1"/>
  <c r="J174" i="27"/>
  <c r="J175" i="27"/>
  <c r="V175" i="27" s="1"/>
  <c r="J176" i="27"/>
  <c r="J177" i="27"/>
  <c r="V177" i="27" s="1"/>
  <c r="J178" i="27"/>
  <c r="V178" i="27" s="1"/>
  <c r="J179" i="27"/>
  <c r="V179" i="27" s="1"/>
  <c r="J180" i="27"/>
  <c r="V180" i="27" s="1"/>
  <c r="J181" i="27"/>
  <c r="V181" i="27" s="1"/>
  <c r="J182" i="27"/>
  <c r="V182" i="27" s="1"/>
  <c r="J183" i="27"/>
  <c r="V183" i="27" s="1"/>
  <c r="J184" i="27"/>
  <c r="V184" i="27" s="1"/>
  <c r="J185" i="27"/>
  <c r="J186" i="27"/>
  <c r="J187" i="27"/>
  <c r="W187" i="27" s="1"/>
  <c r="J188" i="27"/>
  <c r="W188" i="27" s="1"/>
  <c r="J189" i="27"/>
  <c r="J190" i="27"/>
  <c r="V190" i="27" s="1"/>
  <c r="M128" i="27" a="1"/>
  <c r="M128" i="27" s="1"/>
  <c r="M129" i="27" a="1"/>
  <c r="M129" i="27" s="1"/>
  <c r="M130" i="27" a="1"/>
  <c r="M130" i="27" s="1"/>
  <c r="M131" i="27" a="1"/>
  <c r="M131" i="27" s="1"/>
  <c r="M132" i="27" a="1"/>
  <c r="M132" i="27" s="1"/>
  <c r="M133" i="27" a="1"/>
  <c r="M133" i="27" s="1"/>
  <c r="M134" i="27" a="1"/>
  <c r="M134" i="27" s="1"/>
  <c r="M135" i="27" a="1"/>
  <c r="M135" i="27" s="1"/>
  <c r="M136" i="27" a="1"/>
  <c r="M136" i="27" s="1"/>
  <c r="M137" i="27" a="1"/>
  <c r="M137" i="27" s="1"/>
  <c r="M138" i="27" a="1"/>
  <c r="M138" i="27" s="1"/>
  <c r="M139" i="27" a="1"/>
  <c r="M139" i="27" s="1"/>
  <c r="M140" i="27" a="1"/>
  <c r="M140" i="27" s="1"/>
  <c r="M141" i="27" a="1"/>
  <c r="M141" i="27" s="1"/>
  <c r="M142" i="27" a="1"/>
  <c r="M142" i="27" s="1"/>
  <c r="M143" i="27" a="1"/>
  <c r="M143" i="27" s="1"/>
  <c r="M144" i="27" a="1"/>
  <c r="M144" i="27" s="1"/>
  <c r="M145" i="27" a="1"/>
  <c r="M145" i="27" s="1"/>
  <c r="M146" i="27" a="1"/>
  <c r="M146" i="27" s="1"/>
  <c r="M147" i="27" a="1"/>
  <c r="M147" i="27" s="1"/>
  <c r="M148" i="27" a="1"/>
  <c r="M148" i="27" s="1"/>
  <c r="M149" i="27" a="1"/>
  <c r="M149" i="27" s="1"/>
  <c r="M150" i="27" a="1"/>
  <c r="M150" i="27" s="1"/>
  <c r="M151" i="27" a="1"/>
  <c r="M151" i="27" s="1"/>
  <c r="M152" i="27" a="1"/>
  <c r="M152" i="27" s="1"/>
  <c r="M153" i="27" a="1"/>
  <c r="M153" i="27" s="1"/>
  <c r="M154" i="27" a="1"/>
  <c r="M154" i="27" s="1"/>
  <c r="M155" i="27" a="1"/>
  <c r="M155" i="27" s="1"/>
  <c r="M156" i="27" a="1"/>
  <c r="M156" i="27" s="1"/>
  <c r="M157" i="27" a="1"/>
  <c r="M157" i="27" s="1"/>
  <c r="M158" i="27" a="1"/>
  <c r="M158" i="27" s="1"/>
  <c r="M159" i="27" a="1"/>
  <c r="M159" i="27" s="1"/>
  <c r="M160" i="27" a="1"/>
  <c r="M160" i="27" s="1"/>
  <c r="M161" i="27" a="1"/>
  <c r="M161" i="27" s="1"/>
  <c r="M162" i="27" a="1"/>
  <c r="M162" i="27" s="1"/>
  <c r="M163" i="27" a="1"/>
  <c r="M163" i="27" s="1"/>
  <c r="M164" i="27" a="1"/>
  <c r="M164" i="27" s="1"/>
  <c r="M165" i="27" a="1"/>
  <c r="M165" i="27" s="1"/>
  <c r="M166" i="27" a="1"/>
  <c r="M166" i="27" s="1"/>
  <c r="M167" i="27" a="1"/>
  <c r="M167" i="27" s="1"/>
  <c r="M168" i="27" a="1"/>
  <c r="M168" i="27" s="1"/>
  <c r="M169" i="27" a="1"/>
  <c r="M169" i="27" s="1"/>
  <c r="M170" i="27" a="1"/>
  <c r="M170" i="27" s="1"/>
  <c r="M171" i="27" a="1"/>
  <c r="M171" i="27" s="1"/>
  <c r="M172" i="27" a="1"/>
  <c r="M172" i="27" s="1"/>
  <c r="M173" i="27" a="1"/>
  <c r="M173" i="27" s="1"/>
  <c r="M174" i="27" a="1"/>
  <c r="M174" i="27" s="1"/>
  <c r="M175" i="27" a="1"/>
  <c r="M175" i="27" s="1"/>
  <c r="M176" i="27" a="1"/>
  <c r="M176" i="27" s="1"/>
  <c r="M177" i="27" a="1"/>
  <c r="M177" i="27" s="1"/>
  <c r="M178" i="27" a="1"/>
  <c r="M178" i="27" s="1"/>
  <c r="M179" i="27" a="1"/>
  <c r="M179" i="27" s="1"/>
  <c r="M180" i="27" a="1"/>
  <c r="M180" i="27" s="1"/>
  <c r="M181" i="27" a="1"/>
  <c r="M181" i="27" s="1"/>
  <c r="M182" i="27" a="1"/>
  <c r="M182" i="27" s="1"/>
  <c r="M183" i="27" a="1"/>
  <c r="M183" i="27" s="1"/>
  <c r="M184" i="27" a="1"/>
  <c r="M184" i="27" s="1"/>
  <c r="M185" i="27" a="1"/>
  <c r="M185" i="27" s="1"/>
  <c r="M186" i="27" a="1"/>
  <c r="M186" i="27" s="1"/>
  <c r="M187" i="27" a="1"/>
  <c r="M187" i="27" s="1"/>
  <c r="M188" i="27" a="1"/>
  <c r="M188" i="27" s="1"/>
  <c r="M189" i="27" a="1"/>
  <c r="M189" i="27" s="1"/>
  <c r="M190" i="27" a="1"/>
  <c r="M190" i="27" s="1"/>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P151" i="27" s="1"/>
  <c r="T151" i="27" s="1"/>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O128" i="27"/>
  <c r="O129" i="27"/>
  <c r="P129" i="27" s="1"/>
  <c r="T129" i="27" s="1"/>
  <c r="O130" i="27"/>
  <c r="P130" i="27" s="1"/>
  <c r="T130" i="27" s="1"/>
  <c r="O131" i="27"/>
  <c r="O132" i="27"/>
  <c r="O133" i="27"/>
  <c r="O134" i="27"/>
  <c r="O135" i="27"/>
  <c r="O136" i="27"/>
  <c r="O137" i="27"/>
  <c r="O138" i="27"/>
  <c r="O139" i="27"/>
  <c r="O140" i="27"/>
  <c r="O141" i="27"/>
  <c r="P141" i="27" s="1"/>
  <c r="T141" i="27" s="1"/>
  <c r="O142" i="27"/>
  <c r="P142" i="27" s="1"/>
  <c r="T142" i="27" s="1"/>
  <c r="O143" i="27"/>
  <c r="O144" i="27"/>
  <c r="O145" i="27"/>
  <c r="O146" i="27"/>
  <c r="O147" i="27"/>
  <c r="O148" i="27"/>
  <c r="O149" i="27"/>
  <c r="O150" i="27"/>
  <c r="O151" i="27"/>
  <c r="O152" i="27"/>
  <c r="O153" i="27"/>
  <c r="P153" i="27" s="1"/>
  <c r="T153" i="27" s="1"/>
  <c r="O154" i="27"/>
  <c r="P154" i="27" s="1"/>
  <c r="T154" i="27" s="1"/>
  <c r="O155" i="27"/>
  <c r="O156" i="27"/>
  <c r="O157" i="27"/>
  <c r="O158" i="27"/>
  <c r="O159" i="27"/>
  <c r="O160" i="27"/>
  <c r="O161" i="27"/>
  <c r="O162" i="27"/>
  <c r="O163" i="27"/>
  <c r="O164" i="27"/>
  <c r="O165" i="27"/>
  <c r="P165" i="27" s="1"/>
  <c r="T165" i="27" s="1"/>
  <c r="O166" i="27"/>
  <c r="P166" i="27" s="1"/>
  <c r="T166" i="27" s="1"/>
  <c r="O167" i="27"/>
  <c r="O168" i="27"/>
  <c r="O169" i="27"/>
  <c r="O170" i="27"/>
  <c r="O171" i="27"/>
  <c r="O172" i="27"/>
  <c r="O173" i="27"/>
  <c r="O174" i="27"/>
  <c r="O175" i="27"/>
  <c r="O176" i="27"/>
  <c r="O177" i="27"/>
  <c r="P177" i="27" s="1"/>
  <c r="T177" i="27" s="1"/>
  <c r="O178" i="27"/>
  <c r="P178" i="27" s="1"/>
  <c r="T178" i="27" s="1"/>
  <c r="O179" i="27"/>
  <c r="O180" i="27"/>
  <c r="O181" i="27"/>
  <c r="O182" i="27"/>
  <c r="O183" i="27"/>
  <c r="O184" i="27"/>
  <c r="O185" i="27"/>
  <c r="O186" i="27"/>
  <c r="O187" i="27"/>
  <c r="O188" i="27"/>
  <c r="O189" i="27"/>
  <c r="P189" i="27" s="1"/>
  <c r="T189" i="27" s="1"/>
  <c r="O190" i="27"/>
  <c r="P190" i="27" s="1"/>
  <c r="T190" i="27" s="1"/>
  <c r="P140" i="27"/>
  <c r="T140" i="27" s="1"/>
  <c r="P150" i="27"/>
  <c r="T150" i="27" s="1"/>
  <c r="P174" i="27"/>
  <c r="T174" i="27" s="1"/>
  <c r="P175" i="27"/>
  <c r="T175" i="27" s="1"/>
  <c r="P188" i="27"/>
  <c r="T188" i="27" s="1"/>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88" i="27"/>
  <c r="U189" i="27"/>
  <c r="U190" i="27"/>
  <c r="V137" i="27"/>
  <c r="V138" i="27"/>
  <c r="V140" i="27"/>
  <c r="V149" i="27"/>
  <c r="V150" i="27"/>
  <c r="V151" i="27"/>
  <c r="V161" i="27"/>
  <c r="V162" i="27"/>
  <c r="V165" i="27"/>
  <c r="V173" i="27"/>
  <c r="V174" i="27"/>
  <c r="V176" i="27"/>
  <c r="V185" i="27"/>
  <c r="V186" i="27"/>
  <c r="V187" i="27"/>
  <c r="W128" i="27"/>
  <c r="W129" i="27"/>
  <c r="W131" i="27"/>
  <c r="W133" i="27"/>
  <c r="W135" i="27"/>
  <c r="W137" i="27"/>
  <c r="W138" i="27"/>
  <c r="W139" i="27"/>
  <c r="W140" i="27"/>
  <c r="W141" i="27"/>
  <c r="W143" i="27"/>
  <c r="W147" i="27"/>
  <c r="W148" i="27"/>
  <c r="W150" i="27"/>
  <c r="W151" i="27"/>
  <c r="W152" i="27"/>
  <c r="W153" i="27"/>
  <c r="W155" i="27"/>
  <c r="W157" i="27"/>
  <c r="W158" i="27"/>
  <c r="W159" i="27"/>
  <c r="W160" i="27"/>
  <c r="W161" i="27"/>
  <c r="W162" i="27"/>
  <c r="W163" i="27"/>
  <c r="W164" i="27"/>
  <c r="W165" i="27"/>
  <c r="W166" i="27"/>
  <c r="W167" i="27"/>
  <c r="W169" i="27"/>
  <c r="W170" i="27"/>
  <c r="W171" i="27"/>
  <c r="W172" i="27"/>
  <c r="W174" i="27"/>
  <c r="W176" i="27"/>
  <c r="W177" i="27"/>
  <c r="W179" i="27"/>
  <c r="W181" i="27"/>
  <c r="W182" i="27"/>
  <c r="W183" i="27"/>
  <c r="W184" i="27"/>
  <c r="W185" i="27"/>
  <c r="W186" i="27"/>
  <c r="W189" i="27"/>
  <c r="O15" i="6"/>
  <c r="O6" i="6"/>
  <c r="N6" i="6"/>
  <c r="N15" i="6"/>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63" i="1"/>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S61" i="6" a="1"/>
  <c r="S61" i="6" s="1"/>
  <c r="O87" i="7"/>
  <c r="O88" i="7"/>
  <c r="O89" i="7"/>
  <c r="O90" i="7"/>
  <c r="O91" i="7"/>
  <c r="O92" i="7"/>
  <c r="O93" i="7"/>
  <c r="O94" i="7"/>
  <c r="M127" i="27" a="1"/>
  <c r="M127" i="27" s="1"/>
  <c r="N127" i="27"/>
  <c r="O127" i="27"/>
  <c r="U127" i="27"/>
  <c r="V127" i="27"/>
  <c r="W127" i="27"/>
  <c r="M61" i="1"/>
  <c r="M60" i="1"/>
  <c r="M59" i="1"/>
  <c r="M58" i="1"/>
  <c r="M57" i="1"/>
  <c r="M56" i="1"/>
  <c r="M55" i="1"/>
  <c r="M54" i="1"/>
  <c r="M53" i="1"/>
  <c r="M52" i="1"/>
  <c r="W5" i="27"/>
  <c r="M51" i="1"/>
  <c r="M50" i="1"/>
  <c r="M49" i="1"/>
  <c r="M48" i="1"/>
  <c r="M47" i="1"/>
  <c r="M46" i="1"/>
  <c r="M45" i="1"/>
  <c r="M44" i="1"/>
  <c r="M43" i="1"/>
  <c r="M42" i="1"/>
  <c r="I6" i="27"/>
  <c r="I7" i="27"/>
  <c r="I8" i="27"/>
  <c r="I9"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6" i="27"/>
  <c r="I107" i="27"/>
  <c r="I108" i="27"/>
  <c r="I109" i="27"/>
  <c r="I110" i="27"/>
  <c r="I111" i="27"/>
  <c r="I112" i="27"/>
  <c r="I113" i="27"/>
  <c r="I114" i="27"/>
  <c r="I115" i="27"/>
  <c r="I117" i="27"/>
  <c r="I118" i="27"/>
  <c r="I124" i="27"/>
  <c r="I125" i="27"/>
  <c r="I126" i="27"/>
  <c r="I5" i="27"/>
  <c r="M126" i="27" a="1"/>
  <c r="M126" i="27" s="1"/>
  <c r="N126" i="27"/>
  <c r="O126" i="27"/>
  <c r="U126" i="27"/>
  <c r="V126" i="27"/>
  <c r="W126" i="27"/>
  <c r="M125" i="27" a="1"/>
  <c r="M125" i="27" s="1"/>
  <c r="N125" i="27"/>
  <c r="O125" i="27"/>
  <c r="U125" i="27"/>
  <c r="V125" i="27"/>
  <c r="W125" i="27"/>
  <c r="M124" i="27" a="1"/>
  <c r="M124" i="27" s="1"/>
  <c r="N124" i="27"/>
  <c r="O124" i="27"/>
  <c r="U124" i="27"/>
  <c r="V124" i="27"/>
  <c r="W124" i="27"/>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123" i="27" a="1"/>
  <c r="M123" i="27" s="1"/>
  <c r="N123" i="27"/>
  <c r="O123" i="27"/>
  <c r="S123" i="27"/>
  <c r="U123" i="27"/>
  <c r="V123" i="27"/>
  <c r="M122" i="27" a="1"/>
  <c r="M122" i="27" s="1"/>
  <c r="N122" i="27"/>
  <c r="O122" i="27"/>
  <c r="S122" i="27"/>
  <c r="U122" i="27"/>
  <c r="V122" i="27"/>
  <c r="M121" i="27" a="1"/>
  <c r="M121" i="27" s="1"/>
  <c r="N121" i="27"/>
  <c r="O121" i="27"/>
  <c r="S121" i="27"/>
  <c r="U121" i="27"/>
  <c r="V121" i="27"/>
  <c r="M120" i="27" a="1"/>
  <c r="M120" i="27" s="1"/>
  <c r="N120" i="27"/>
  <c r="O120" i="27"/>
  <c r="S120" i="27"/>
  <c r="U120" i="27"/>
  <c r="V120" i="27"/>
  <c r="M119" i="27" a="1"/>
  <c r="M119" i="27" s="1"/>
  <c r="N119" i="27"/>
  <c r="O119" i="27"/>
  <c r="S119" i="27"/>
  <c r="U119" i="27"/>
  <c r="V119" i="27"/>
  <c r="M118" i="27" a="1"/>
  <c r="M118" i="27" s="1"/>
  <c r="N118" i="27"/>
  <c r="O118" i="27"/>
  <c r="S118" i="27"/>
  <c r="U118" i="27"/>
  <c r="V118" i="27"/>
  <c r="W118" i="27"/>
  <c r="M117" i="27" a="1"/>
  <c r="M117" i="27" s="1"/>
  <c r="N117" i="27"/>
  <c r="O117" i="27"/>
  <c r="S117" i="27"/>
  <c r="U117" i="27"/>
  <c r="V117" i="27"/>
  <c r="W117" i="27"/>
  <c r="M116" i="27" a="1"/>
  <c r="M116" i="27" s="1"/>
  <c r="N116" i="27"/>
  <c r="O116" i="27"/>
  <c r="S116" i="27"/>
  <c r="U116" i="27"/>
  <c r="V116" i="27"/>
  <c r="M115" i="27" a="1"/>
  <c r="M115" i="27" s="1"/>
  <c r="N115" i="27"/>
  <c r="O115" i="27"/>
  <c r="S115" i="27"/>
  <c r="U115" i="27"/>
  <c r="V115" i="27"/>
  <c r="W115" i="27"/>
  <c r="M114" i="27" a="1"/>
  <c r="M114" i="27" s="1"/>
  <c r="N114" i="27"/>
  <c r="O114" i="27"/>
  <c r="S114" i="27"/>
  <c r="U114" i="27"/>
  <c r="V114" i="27"/>
  <c r="W114" i="27"/>
  <c r="M113" i="27" a="1"/>
  <c r="M113" i="27" s="1"/>
  <c r="N113" i="27"/>
  <c r="O113" i="27"/>
  <c r="S113" i="27"/>
  <c r="U113" i="27"/>
  <c r="V113" i="27"/>
  <c r="W113" i="27"/>
  <c r="M112" i="27" a="1"/>
  <c r="M112" i="27" s="1"/>
  <c r="N112" i="27"/>
  <c r="O112" i="27"/>
  <c r="S112" i="27"/>
  <c r="U112" i="27"/>
  <c r="V112" i="27"/>
  <c r="W112" i="27"/>
  <c r="M111" i="27" a="1"/>
  <c r="M111" i="27" s="1"/>
  <c r="N111" i="27"/>
  <c r="O111" i="27"/>
  <c r="S111" i="27"/>
  <c r="U111" i="27"/>
  <c r="V111" i="27"/>
  <c r="W111" i="27"/>
  <c r="M110" i="27" a="1"/>
  <c r="M110" i="27" s="1"/>
  <c r="N110" i="27"/>
  <c r="O110" i="27"/>
  <c r="S110" i="27"/>
  <c r="U110" i="27"/>
  <c r="V110" i="27"/>
  <c r="W110" i="27"/>
  <c r="M109" i="27" a="1"/>
  <c r="M109" i="27" s="1"/>
  <c r="N109" i="27"/>
  <c r="O109" i="27"/>
  <c r="S109" i="27"/>
  <c r="U109" i="27"/>
  <c r="V109" i="27"/>
  <c r="W109" i="27"/>
  <c r="M108" i="27" a="1"/>
  <c r="M108" i="27" s="1"/>
  <c r="N108" i="27"/>
  <c r="O108" i="27"/>
  <c r="S108" i="27"/>
  <c r="U108" i="27"/>
  <c r="V108" i="27"/>
  <c r="W108" i="27"/>
  <c r="M107" i="27" a="1"/>
  <c r="M107" i="27" s="1"/>
  <c r="N107" i="27"/>
  <c r="O107" i="27"/>
  <c r="S107" i="27"/>
  <c r="U107" i="27"/>
  <c r="V107" i="27"/>
  <c r="W107" i="27"/>
  <c r="M106" i="27" a="1"/>
  <c r="M106" i="27" s="1"/>
  <c r="N106" i="27"/>
  <c r="O106" i="27"/>
  <c r="S106" i="27"/>
  <c r="U106" i="27"/>
  <c r="V106" i="27"/>
  <c r="W106" i="27"/>
  <c r="M105" i="27" a="1"/>
  <c r="M105" i="27" s="1"/>
  <c r="N105" i="27"/>
  <c r="O105" i="27"/>
  <c r="S105" i="27"/>
  <c r="U105" i="27"/>
  <c r="V105" i="27"/>
  <c r="M104" i="27" a="1"/>
  <c r="M104" i="27" s="1"/>
  <c r="N104" i="27"/>
  <c r="O104" i="27"/>
  <c r="S104" i="27"/>
  <c r="U104" i="27"/>
  <c r="V104" i="27"/>
  <c r="W104" i="27"/>
  <c r="M103" i="27" a="1"/>
  <c r="M103" i="27" s="1"/>
  <c r="N103" i="27"/>
  <c r="O103" i="27"/>
  <c r="S103" i="27"/>
  <c r="U103" i="27"/>
  <c r="V103" i="27"/>
  <c r="W103" i="27"/>
  <c r="M102" i="27" a="1"/>
  <c r="M102" i="27" s="1"/>
  <c r="N102" i="27"/>
  <c r="O102" i="27"/>
  <c r="S102" i="27"/>
  <c r="U102" i="27"/>
  <c r="V102" i="27"/>
  <c r="W102" i="27"/>
  <c r="M101" i="27" a="1"/>
  <c r="M101" i="27" s="1"/>
  <c r="N101" i="27"/>
  <c r="O101" i="27"/>
  <c r="S101" i="27"/>
  <c r="U101" i="27"/>
  <c r="V101" i="27"/>
  <c r="W101" i="27"/>
  <c r="M100" i="27" a="1"/>
  <c r="M100" i="27" s="1"/>
  <c r="N100" i="27"/>
  <c r="O100" i="27"/>
  <c r="S100" i="27"/>
  <c r="U100" i="27"/>
  <c r="V100" i="27"/>
  <c r="W100" i="27"/>
  <c r="M99" i="27" a="1"/>
  <c r="M99" i="27" s="1"/>
  <c r="N99" i="27"/>
  <c r="O99" i="27"/>
  <c r="S99" i="27"/>
  <c r="U99" i="27"/>
  <c r="V99" i="27"/>
  <c r="W99" i="27"/>
  <c r="M98" i="27" a="1"/>
  <c r="M98" i="27" s="1"/>
  <c r="N98" i="27"/>
  <c r="O98" i="27"/>
  <c r="S98" i="27"/>
  <c r="U98" i="27"/>
  <c r="V98" i="27"/>
  <c r="W98" i="27"/>
  <c r="M97" i="27" a="1"/>
  <c r="M97" i="27" s="1"/>
  <c r="N97" i="27"/>
  <c r="O97" i="27"/>
  <c r="S97" i="27"/>
  <c r="U97" i="27"/>
  <c r="V97" i="27"/>
  <c r="W97" i="27"/>
  <c r="M96" i="27" a="1"/>
  <c r="M96" i="27" s="1"/>
  <c r="N96" i="27"/>
  <c r="O96" i="27"/>
  <c r="S96" i="27"/>
  <c r="U96" i="27"/>
  <c r="V96" i="27"/>
  <c r="W96" i="27"/>
  <c r="M95" i="27" a="1"/>
  <c r="M95" i="27" s="1"/>
  <c r="N95" i="27"/>
  <c r="O95" i="27"/>
  <c r="S95" i="27"/>
  <c r="U95" i="27"/>
  <c r="V95" i="27"/>
  <c r="W95" i="27"/>
  <c r="S94" i="27"/>
  <c r="S93" i="27"/>
  <c r="S92" i="27"/>
  <c r="S91" i="27"/>
  <c r="S90" i="27"/>
  <c r="S89" i="27"/>
  <c r="S88" i="27"/>
  <c r="S87" i="27"/>
  <c r="S86" i="27"/>
  <c r="S85" i="27"/>
  <c r="S84" i="27"/>
  <c r="S83" i="27"/>
  <c r="S82" i="27"/>
  <c r="S81" i="27"/>
  <c r="S80" i="27"/>
  <c r="S79" i="27"/>
  <c r="S78" i="27"/>
  <c r="S77" i="27"/>
  <c r="S76" i="27"/>
  <c r="S75" i="27"/>
  <c r="S74" i="27"/>
  <c r="S73" i="27"/>
  <c r="S72" i="27"/>
  <c r="S71" i="27"/>
  <c r="S70" i="27"/>
  <c r="S69" i="27"/>
  <c r="S68" i="27"/>
  <c r="S67" i="27"/>
  <c r="S66" i="27"/>
  <c r="S65" i="27"/>
  <c r="S64" i="27"/>
  <c r="S63" i="27"/>
  <c r="S62" i="27"/>
  <c r="S61" i="27"/>
  <c r="S60" i="27"/>
  <c r="S59" i="27"/>
  <c r="S58" i="27"/>
  <c r="S57" i="27"/>
  <c r="S56" i="27"/>
  <c r="S55" i="27"/>
  <c r="S54" i="27"/>
  <c r="S53" i="27"/>
  <c r="S52" i="27"/>
  <c r="S51" i="27"/>
  <c r="S50" i="27"/>
  <c r="S49" i="27"/>
  <c r="S48" i="27"/>
  <c r="S47" i="27"/>
  <c r="S46" i="27"/>
  <c r="S45" i="27"/>
  <c r="S44" i="27"/>
  <c r="S43" i="27"/>
  <c r="S42" i="27"/>
  <c r="S41" i="27"/>
  <c r="S40" i="27"/>
  <c r="S39" i="27"/>
  <c r="S38" i="27"/>
  <c r="S37" i="27"/>
  <c r="S36" i="27"/>
  <c r="S35" i="27"/>
  <c r="S34" i="27"/>
  <c r="S33" i="27"/>
  <c r="S32" i="27"/>
  <c r="S31" i="27"/>
  <c r="S30" i="27"/>
  <c r="S29" i="27"/>
  <c r="S28" i="27"/>
  <c r="S27" i="27"/>
  <c r="S26" i="27"/>
  <c r="S25" i="27"/>
  <c r="S24" i="27"/>
  <c r="S23" i="27"/>
  <c r="S22" i="27"/>
  <c r="S21" i="27"/>
  <c r="S20" i="27"/>
  <c r="S19" i="27"/>
  <c r="S18" i="27"/>
  <c r="S17" i="27"/>
  <c r="S16" i="27"/>
  <c r="S15" i="27"/>
  <c r="S14" i="27"/>
  <c r="S13" i="27"/>
  <c r="S12" i="27"/>
  <c r="S11" i="27"/>
  <c r="S10" i="27"/>
  <c r="S9" i="27"/>
  <c r="S8" i="27"/>
  <c r="S7" i="27"/>
  <c r="S6" i="27"/>
  <c r="S5" i="27"/>
  <c r="M94" i="27" a="1"/>
  <c r="M94" i="27" s="1"/>
  <c r="M93" i="27" a="1"/>
  <c r="M93" i="27" s="1"/>
  <c r="M92" i="27" a="1"/>
  <c r="M92" i="27" s="1"/>
  <c r="M91" i="27" a="1"/>
  <c r="M91" i="27" s="1"/>
  <c r="M90" i="27" a="1"/>
  <c r="M90" i="27" s="1"/>
  <c r="M89" i="27" a="1"/>
  <c r="M89" i="27" s="1"/>
  <c r="M88" i="27" a="1"/>
  <c r="M88" i="27" s="1"/>
  <c r="M87" i="27" a="1"/>
  <c r="M87" i="27" s="1"/>
  <c r="M86" i="27" a="1"/>
  <c r="M86" i="27" s="1"/>
  <c r="M85" i="27" a="1"/>
  <c r="M85" i="27" s="1"/>
  <c r="M84" i="27" a="1"/>
  <c r="M84" i="27" s="1"/>
  <c r="M83" i="27" a="1"/>
  <c r="M83" i="27" s="1"/>
  <c r="M82" i="27" a="1"/>
  <c r="M82" i="27" s="1"/>
  <c r="M81" i="27" a="1"/>
  <c r="M81" i="27" s="1"/>
  <c r="M80" i="27" a="1"/>
  <c r="M80" i="27" s="1"/>
  <c r="M79" i="27" a="1"/>
  <c r="M79" i="27" s="1"/>
  <c r="M78" i="27" a="1"/>
  <c r="M78" i="27" s="1"/>
  <c r="M77" i="27" a="1"/>
  <c r="M77" i="27" s="1"/>
  <c r="M76" i="27" a="1"/>
  <c r="M76" i="27" s="1"/>
  <c r="M75" i="27" a="1"/>
  <c r="M75" i="27" s="1"/>
  <c r="M74" i="27" a="1"/>
  <c r="M74" i="27" s="1"/>
  <c r="M73" i="27" a="1"/>
  <c r="M73" i="27" s="1"/>
  <c r="M72" i="27" a="1"/>
  <c r="M72" i="27" s="1"/>
  <c r="M71" i="27" a="1"/>
  <c r="M71" i="27" s="1"/>
  <c r="M70" i="27" a="1"/>
  <c r="M70" i="27" s="1"/>
  <c r="M69" i="27" a="1"/>
  <c r="M69" i="27" s="1"/>
  <c r="M68" i="27" a="1"/>
  <c r="M68" i="27" s="1"/>
  <c r="M67" i="27" a="1"/>
  <c r="M67" i="27" s="1"/>
  <c r="M66" i="27" a="1"/>
  <c r="M66" i="27" s="1"/>
  <c r="M65" i="27" a="1"/>
  <c r="M65" i="27" s="1"/>
  <c r="M64" i="27" a="1"/>
  <c r="M64" i="27" s="1"/>
  <c r="M63" i="27" a="1"/>
  <c r="M63" i="27" s="1"/>
  <c r="M62" i="27" a="1"/>
  <c r="M62" i="27" s="1"/>
  <c r="M61" i="27" a="1"/>
  <c r="M61" i="27" s="1"/>
  <c r="M60" i="27" a="1"/>
  <c r="M60" i="27" s="1"/>
  <c r="M59" i="27" a="1"/>
  <c r="M59" i="27" s="1"/>
  <c r="M58" i="27" a="1"/>
  <c r="M58" i="27" s="1"/>
  <c r="M57" i="27" a="1"/>
  <c r="M57" i="27" s="1"/>
  <c r="M56" i="27" a="1"/>
  <c r="M56" i="27" s="1"/>
  <c r="M55" i="27" a="1"/>
  <c r="M55" i="27" s="1"/>
  <c r="M54" i="27" a="1"/>
  <c r="M54" i="27" s="1"/>
  <c r="M53" i="27" a="1"/>
  <c r="M53" i="27" s="1"/>
  <c r="M52" i="27" a="1"/>
  <c r="M52" i="27" s="1"/>
  <c r="M51" i="27" a="1"/>
  <c r="M51" i="27" s="1"/>
  <c r="M50" i="27" a="1"/>
  <c r="M50" i="27" s="1"/>
  <c r="M49" i="27" a="1"/>
  <c r="M49" i="27" s="1"/>
  <c r="M48" i="27" a="1"/>
  <c r="M48" i="27" s="1"/>
  <c r="M47" i="27" a="1"/>
  <c r="M47" i="27" s="1"/>
  <c r="M46" i="27" a="1"/>
  <c r="M46" i="27" s="1"/>
  <c r="M45" i="27" a="1"/>
  <c r="M45" i="27" s="1"/>
  <c r="M44" i="27" a="1"/>
  <c r="M44" i="27" s="1"/>
  <c r="M43" i="27" a="1"/>
  <c r="M43" i="27" s="1"/>
  <c r="M42" i="27" a="1"/>
  <c r="M42" i="27" s="1"/>
  <c r="M41" i="27" a="1"/>
  <c r="M41" i="27" s="1"/>
  <c r="M40" i="27" a="1"/>
  <c r="M40" i="27" s="1"/>
  <c r="M39" i="27" a="1"/>
  <c r="M39" i="27" s="1"/>
  <c r="M38" i="27" a="1"/>
  <c r="M38" i="27" s="1"/>
  <c r="M37" i="27" a="1"/>
  <c r="M37" i="27" s="1"/>
  <c r="M36" i="27" a="1"/>
  <c r="M36" i="27" s="1"/>
  <c r="M35" i="27" a="1"/>
  <c r="M35" i="27" s="1"/>
  <c r="M34" i="27" a="1"/>
  <c r="M34" i="27" s="1"/>
  <c r="M33" i="27" a="1"/>
  <c r="M33" i="27" s="1"/>
  <c r="M32" i="27" a="1"/>
  <c r="M32" i="27" s="1"/>
  <c r="M31" i="27" a="1"/>
  <c r="M31" i="27" s="1"/>
  <c r="M30" i="27" a="1"/>
  <c r="M30" i="27" s="1"/>
  <c r="M29" i="27" a="1"/>
  <c r="M29" i="27" s="1"/>
  <c r="M28" i="27" a="1"/>
  <c r="M28" i="27" s="1"/>
  <c r="M27" i="27" a="1"/>
  <c r="M27" i="27" s="1"/>
  <c r="M26" i="27" a="1"/>
  <c r="M26" i="27" s="1"/>
  <c r="M25" i="27" a="1"/>
  <c r="M25" i="27" s="1"/>
  <c r="M24" i="27" a="1"/>
  <c r="M24" i="27" s="1"/>
  <c r="M23" i="27" a="1"/>
  <c r="M23" i="27" s="1"/>
  <c r="M22" i="27" a="1"/>
  <c r="M22" i="27" s="1"/>
  <c r="M21" i="27" a="1"/>
  <c r="M21" i="27" s="1"/>
  <c r="M20" i="27" a="1"/>
  <c r="M20" i="27" s="1"/>
  <c r="M19" i="27" a="1"/>
  <c r="M19" i="27" s="1"/>
  <c r="M18" i="27" a="1"/>
  <c r="M18" i="27" s="1"/>
  <c r="M17" i="27" a="1"/>
  <c r="M17" i="27" s="1"/>
  <c r="M16" i="27" a="1"/>
  <c r="M16" i="27" s="1"/>
  <c r="M15" i="27" a="1"/>
  <c r="M15" i="27" s="1"/>
  <c r="M14" i="27" a="1"/>
  <c r="M14" i="27" s="1"/>
  <c r="M13" i="27" a="1"/>
  <c r="M13" i="27" s="1"/>
  <c r="M12" i="27" a="1"/>
  <c r="M12" i="27" s="1"/>
  <c r="M11" i="27" a="1"/>
  <c r="M11" i="27" s="1"/>
  <c r="M10" i="27" a="1"/>
  <c r="M10" i="27" s="1"/>
  <c r="M9" i="27" a="1"/>
  <c r="M9" i="27" s="1"/>
  <c r="M8" i="27" a="1"/>
  <c r="M8" i="27" s="1"/>
  <c r="M7" i="27" a="1"/>
  <c r="M7" i="27" s="1"/>
  <c r="M6" i="27" a="1"/>
  <c r="M6" i="27" s="1"/>
  <c r="M5" i="27" a="1"/>
  <c r="M5" i="27" s="1"/>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Q94" i="7"/>
  <c r="Q93" i="7"/>
  <c r="Q92" i="7"/>
  <c r="Q91" i="7"/>
  <c r="Q90" i="7"/>
  <c r="Q89" i="7"/>
  <c r="Q88" i="7"/>
  <c r="Q87" i="7"/>
  <c r="Q86" i="7"/>
  <c r="Q85" i="7"/>
  <c r="Q84" i="7"/>
  <c r="Q83" i="7"/>
  <c r="Q82" i="7"/>
  <c r="Q81" i="7"/>
  <c r="Q80" i="7"/>
  <c r="Q79" i="7"/>
  <c r="Q78" i="7"/>
  <c r="Q77" i="7"/>
  <c r="Q76" i="7"/>
  <c r="Q75" i="7"/>
  <c r="Q74" i="7"/>
  <c r="Q73" i="7"/>
  <c r="Q72" i="7"/>
  <c r="Q71" i="7"/>
  <c r="Q70" i="7"/>
  <c r="Q69" i="7"/>
  <c r="Q68" i="7"/>
  <c r="Q67" i="7"/>
  <c r="Q66" i="7"/>
  <c r="Q65" i="7"/>
  <c r="Q64" i="7"/>
  <c r="Q63" i="7"/>
  <c r="Q62" i="7"/>
  <c r="Q61" i="7"/>
  <c r="Q60" i="7"/>
  <c r="Q59" i="7"/>
  <c r="Q58" i="7"/>
  <c r="Q57" i="7"/>
  <c r="Q56" i="7"/>
  <c r="Q55" i="7"/>
  <c r="Q54" i="7"/>
  <c r="Q53" i="7"/>
  <c r="Q52" i="7"/>
  <c r="Q51" i="7"/>
  <c r="Q50" i="7"/>
  <c r="Q49" i="7"/>
  <c r="Q48" i="7"/>
  <c r="Q47" i="7"/>
  <c r="Q46" i="7"/>
  <c r="Q45" i="7"/>
  <c r="Q44" i="7"/>
  <c r="Q43" i="7"/>
  <c r="Q42" i="7"/>
  <c r="Q41" i="7"/>
  <c r="Q40" i="7"/>
  <c r="Q39" i="7"/>
  <c r="Q38" i="7"/>
  <c r="Q37" i="7"/>
  <c r="Q36" i="7"/>
  <c r="Q35" i="7"/>
  <c r="Q34" i="7"/>
  <c r="Q33" i="7"/>
  <c r="Q32" i="7"/>
  <c r="Q31" i="7"/>
  <c r="Q30" i="7"/>
  <c r="Q29" i="7"/>
  <c r="Q28" i="7"/>
  <c r="Q27" i="7"/>
  <c r="Q26" i="7"/>
  <c r="Q25" i="7"/>
  <c r="Q24" i="7"/>
  <c r="Q23" i="7"/>
  <c r="Q22" i="7"/>
  <c r="Q21" i="7"/>
  <c r="Q20" i="7"/>
  <c r="Q19" i="7"/>
  <c r="Q18" i="7"/>
  <c r="Q17" i="7"/>
  <c r="Q16" i="7"/>
  <c r="Q15" i="7"/>
  <c r="Q14" i="7"/>
  <c r="Q13" i="7"/>
  <c r="Q12" i="7"/>
  <c r="Q11" i="7"/>
  <c r="Q10" i="7"/>
  <c r="Q9" i="7"/>
  <c r="Q8" i="7"/>
  <c r="Q7" i="7"/>
  <c r="Q6" i="7"/>
  <c r="Q5" i="7"/>
  <c r="O86" i="7"/>
  <c r="O85" i="7"/>
  <c r="O84" i="7"/>
  <c r="O83" i="7"/>
  <c r="O82" i="7"/>
  <c r="O81" i="7"/>
  <c r="O80" i="7"/>
  <c r="O79" i="7"/>
  <c r="O78" i="7"/>
  <c r="O77" i="7"/>
  <c r="O76" i="7"/>
  <c r="O75" i="7"/>
  <c r="O74" i="7"/>
  <c r="O73" i="7"/>
  <c r="O72" i="7"/>
  <c r="O71" i="7"/>
  <c r="O70" i="7"/>
  <c r="O69" i="7"/>
  <c r="O68" i="7"/>
  <c r="O67" i="7"/>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O33" i="7"/>
  <c r="O32" i="7"/>
  <c r="O31" i="7"/>
  <c r="O30" i="7"/>
  <c r="O29" i="7"/>
  <c r="O28" i="7"/>
  <c r="O27" i="7"/>
  <c r="O26" i="7"/>
  <c r="O25" i="7"/>
  <c r="O24" i="7"/>
  <c r="O23" i="7"/>
  <c r="O22" i="7"/>
  <c r="O21" i="7"/>
  <c r="O20" i="7"/>
  <c r="O19" i="7"/>
  <c r="O18" i="7"/>
  <c r="O17" i="7"/>
  <c r="O16" i="7"/>
  <c r="O15" i="7"/>
  <c r="O14" i="7"/>
  <c r="O13" i="7"/>
  <c r="O12" i="7"/>
  <c r="O11" i="7"/>
  <c r="O10" i="7"/>
  <c r="O9" i="7"/>
  <c r="O8" i="7"/>
  <c r="O7" i="7"/>
  <c r="O6" i="7"/>
  <c r="O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I10" i="7"/>
  <c r="I9" i="7"/>
  <c r="I8" i="7"/>
  <c r="I7" i="7"/>
  <c r="I6" i="7"/>
  <c r="I5" i="7"/>
  <c r="N94" i="27"/>
  <c r="O94" i="27"/>
  <c r="U94" i="27"/>
  <c r="V94" i="27"/>
  <c r="W94" i="27"/>
  <c r="N93" i="27"/>
  <c r="O93" i="27"/>
  <c r="U93" i="27"/>
  <c r="V93" i="27"/>
  <c r="W93" i="27"/>
  <c r="N92" i="27"/>
  <c r="O92" i="27"/>
  <c r="U92" i="27"/>
  <c r="V92" i="27"/>
  <c r="W92" i="27"/>
  <c r="N91" i="27"/>
  <c r="O91" i="27"/>
  <c r="U91" i="27"/>
  <c r="V91" i="27"/>
  <c r="W91" i="27"/>
  <c r="N90" i="27"/>
  <c r="O90" i="27"/>
  <c r="U90" i="27"/>
  <c r="V90" i="27"/>
  <c r="W90" i="27"/>
  <c r="N89" i="27"/>
  <c r="O89" i="27"/>
  <c r="U89" i="27"/>
  <c r="V89" i="27"/>
  <c r="W89" i="27"/>
  <c r="N88" i="27"/>
  <c r="O88" i="27"/>
  <c r="U88" i="27"/>
  <c r="V88" i="27"/>
  <c r="W88" i="27"/>
  <c r="N87" i="27"/>
  <c r="O87" i="27"/>
  <c r="U87" i="27"/>
  <c r="V87" i="27"/>
  <c r="W87" i="27"/>
  <c r="N86" i="27"/>
  <c r="O86" i="27"/>
  <c r="U86" i="27"/>
  <c r="V86" i="27"/>
  <c r="W86" i="27"/>
  <c r="N85" i="27"/>
  <c r="O85" i="27"/>
  <c r="U85" i="27"/>
  <c r="V85" i="27"/>
  <c r="W85" i="27"/>
  <c r="N84" i="27"/>
  <c r="O84" i="27"/>
  <c r="U84" i="27"/>
  <c r="V84" i="27"/>
  <c r="W84" i="27"/>
  <c r="N83" i="27"/>
  <c r="O83" i="27"/>
  <c r="U83" i="27"/>
  <c r="V83" i="27"/>
  <c r="W83" i="27"/>
  <c r="N82" i="27"/>
  <c r="O82" i="27"/>
  <c r="U82" i="27"/>
  <c r="V82" i="27"/>
  <c r="W82" i="27"/>
  <c r="N81" i="27"/>
  <c r="O81" i="27"/>
  <c r="U81" i="27"/>
  <c r="V81" i="27"/>
  <c r="W81" i="27"/>
  <c r="N80" i="27"/>
  <c r="O80" i="27"/>
  <c r="U80" i="27"/>
  <c r="V80" i="27"/>
  <c r="W80" i="27"/>
  <c r="N79" i="27"/>
  <c r="O79" i="27"/>
  <c r="U79" i="27"/>
  <c r="V79" i="27"/>
  <c r="W79" i="27"/>
  <c r="N78" i="27"/>
  <c r="O78" i="27"/>
  <c r="U78" i="27"/>
  <c r="V78" i="27"/>
  <c r="W78" i="27"/>
  <c r="N77" i="27"/>
  <c r="O77" i="27"/>
  <c r="U77" i="27"/>
  <c r="V77" i="27"/>
  <c r="W77" i="27"/>
  <c r="N76" i="27"/>
  <c r="O76" i="27"/>
  <c r="U76" i="27"/>
  <c r="V76" i="27"/>
  <c r="W76" i="27"/>
  <c r="N75" i="27"/>
  <c r="O75" i="27"/>
  <c r="U75" i="27"/>
  <c r="V75" i="27"/>
  <c r="W75" i="27"/>
  <c r="N74" i="27"/>
  <c r="O74" i="27"/>
  <c r="U74" i="27"/>
  <c r="V74" i="27"/>
  <c r="W74" i="27"/>
  <c r="N73" i="27"/>
  <c r="O73" i="27"/>
  <c r="U73" i="27"/>
  <c r="V73" i="27"/>
  <c r="W73" i="27"/>
  <c r="N72" i="27"/>
  <c r="O72" i="27"/>
  <c r="U72" i="27"/>
  <c r="V72" i="27"/>
  <c r="W72" i="27"/>
  <c r="N71" i="27"/>
  <c r="O71" i="27"/>
  <c r="U71" i="27"/>
  <c r="V71" i="27"/>
  <c r="W71" i="27"/>
  <c r="N70" i="27"/>
  <c r="O70" i="27"/>
  <c r="U70" i="27"/>
  <c r="V70" i="27"/>
  <c r="W70" i="27"/>
  <c r="N69" i="27"/>
  <c r="O69" i="27"/>
  <c r="U69" i="27"/>
  <c r="V69" i="27"/>
  <c r="W69" i="27"/>
  <c r="N68" i="27"/>
  <c r="O68" i="27"/>
  <c r="U68" i="27"/>
  <c r="V68" i="27"/>
  <c r="W68" i="27"/>
  <c r="N67" i="27"/>
  <c r="O67" i="27"/>
  <c r="U67" i="27"/>
  <c r="V67" i="27"/>
  <c r="W67" i="27"/>
  <c r="N66" i="27"/>
  <c r="O66" i="27"/>
  <c r="U66" i="27"/>
  <c r="V66" i="27"/>
  <c r="W66" i="27"/>
  <c r="N65" i="27"/>
  <c r="O65" i="27"/>
  <c r="U65" i="27"/>
  <c r="V65" i="27"/>
  <c r="W65" i="27"/>
  <c r="N64" i="27"/>
  <c r="O64" i="27"/>
  <c r="U64" i="27"/>
  <c r="V64" i="27"/>
  <c r="W64" i="27"/>
  <c r="N63" i="27"/>
  <c r="O63" i="27"/>
  <c r="U63" i="27"/>
  <c r="V63" i="27"/>
  <c r="W63" i="27"/>
  <c r="N62" i="27"/>
  <c r="O62" i="27"/>
  <c r="U62" i="27"/>
  <c r="V62" i="27"/>
  <c r="W62" i="27"/>
  <c r="N61" i="27"/>
  <c r="O61" i="27"/>
  <c r="U61" i="27"/>
  <c r="V61" i="27"/>
  <c r="W61" i="27"/>
  <c r="N60" i="27"/>
  <c r="O60" i="27"/>
  <c r="U60" i="27"/>
  <c r="V60" i="27"/>
  <c r="W60" i="27"/>
  <c r="N59" i="27"/>
  <c r="O59" i="27"/>
  <c r="U59" i="27"/>
  <c r="V59" i="27"/>
  <c r="W59" i="27"/>
  <c r="N58" i="27"/>
  <c r="O58" i="27"/>
  <c r="U58" i="27"/>
  <c r="V58" i="27"/>
  <c r="W58" i="27"/>
  <c r="N57" i="27"/>
  <c r="O57" i="27"/>
  <c r="U57" i="27"/>
  <c r="V57" i="27"/>
  <c r="W57" i="27"/>
  <c r="N56" i="27"/>
  <c r="O56" i="27"/>
  <c r="U56" i="27"/>
  <c r="V56" i="27"/>
  <c r="W56" i="27"/>
  <c r="N55" i="27"/>
  <c r="O55" i="27"/>
  <c r="U55" i="27"/>
  <c r="V55" i="27"/>
  <c r="W55" i="27"/>
  <c r="N54" i="27"/>
  <c r="O54" i="27"/>
  <c r="U54" i="27"/>
  <c r="V54" i="27"/>
  <c r="W54" i="27"/>
  <c r="N53" i="27"/>
  <c r="O53" i="27"/>
  <c r="U53" i="27"/>
  <c r="V53" i="27"/>
  <c r="W53" i="27"/>
  <c r="N52" i="27"/>
  <c r="O52" i="27"/>
  <c r="U52" i="27"/>
  <c r="V52" i="27"/>
  <c r="W52" i="27"/>
  <c r="N51" i="27"/>
  <c r="O51" i="27"/>
  <c r="U51" i="27"/>
  <c r="V51" i="27"/>
  <c r="W51" i="27"/>
  <c r="N50" i="27"/>
  <c r="O50" i="27"/>
  <c r="U50" i="27"/>
  <c r="V50" i="27"/>
  <c r="W50" i="27"/>
  <c r="N49" i="27"/>
  <c r="O49" i="27"/>
  <c r="U49" i="27"/>
  <c r="V49" i="27"/>
  <c r="W49" i="27"/>
  <c r="N48" i="27"/>
  <c r="O48" i="27"/>
  <c r="U48" i="27"/>
  <c r="V48" i="27"/>
  <c r="W48" i="27"/>
  <c r="N47" i="27"/>
  <c r="O47" i="27"/>
  <c r="U47" i="27"/>
  <c r="V47" i="27"/>
  <c r="W47" i="27"/>
  <c r="N46" i="27"/>
  <c r="O46" i="27"/>
  <c r="U46" i="27"/>
  <c r="V46" i="27"/>
  <c r="W46" i="27"/>
  <c r="N45" i="27"/>
  <c r="O45" i="27"/>
  <c r="U45" i="27"/>
  <c r="V45" i="27"/>
  <c r="W45" i="27"/>
  <c r="N44" i="27"/>
  <c r="O44" i="27"/>
  <c r="U44" i="27"/>
  <c r="V44" i="27"/>
  <c r="W44" i="27"/>
  <c r="N43" i="27"/>
  <c r="O43" i="27"/>
  <c r="U43" i="27"/>
  <c r="V43" i="27"/>
  <c r="W43" i="27"/>
  <c r="N42" i="27"/>
  <c r="O42" i="27"/>
  <c r="U42" i="27"/>
  <c r="V42" i="27"/>
  <c r="W42" i="27"/>
  <c r="N41" i="27"/>
  <c r="O41" i="27"/>
  <c r="U41" i="27"/>
  <c r="V41" i="27"/>
  <c r="W41" i="27"/>
  <c r="N40" i="27"/>
  <c r="O40" i="27"/>
  <c r="U40" i="27"/>
  <c r="V40" i="27"/>
  <c r="W40" i="27"/>
  <c r="N39" i="27"/>
  <c r="O39" i="27"/>
  <c r="U39" i="27"/>
  <c r="V39" i="27"/>
  <c r="W39" i="27"/>
  <c r="N38" i="27"/>
  <c r="O38" i="27"/>
  <c r="U38" i="27"/>
  <c r="V38" i="27"/>
  <c r="W38" i="27"/>
  <c r="N37" i="27"/>
  <c r="O37" i="27"/>
  <c r="U37" i="27"/>
  <c r="V37" i="27"/>
  <c r="W37" i="27"/>
  <c r="N36" i="27"/>
  <c r="O36" i="27"/>
  <c r="U36" i="27"/>
  <c r="V36" i="27"/>
  <c r="W36" i="27"/>
  <c r="N35" i="27"/>
  <c r="O35" i="27"/>
  <c r="U35" i="27"/>
  <c r="V35" i="27"/>
  <c r="W35" i="27"/>
  <c r="N34" i="27"/>
  <c r="O34" i="27"/>
  <c r="U34" i="27"/>
  <c r="V34" i="27"/>
  <c r="W34" i="27"/>
  <c r="N33" i="27"/>
  <c r="O33" i="27"/>
  <c r="U33" i="27"/>
  <c r="V33" i="27"/>
  <c r="W33" i="27"/>
  <c r="N32" i="27"/>
  <c r="O32" i="27"/>
  <c r="U32" i="27"/>
  <c r="V32" i="27"/>
  <c r="W32" i="27"/>
  <c r="N31" i="27"/>
  <c r="O31" i="27"/>
  <c r="U31" i="27"/>
  <c r="V31" i="27"/>
  <c r="W31" i="27"/>
  <c r="N30" i="27"/>
  <c r="O30" i="27"/>
  <c r="U30" i="27"/>
  <c r="V30" i="27"/>
  <c r="W30" i="27"/>
  <c r="N29" i="27"/>
  <c r="O29" i="27"/>
  <c r="U29" i="27"/>
  <c r="V29" i="27"/>
  <c r="W29" i="27"/>
  <c r="N28" i="27"/>
  <c r="O28" i="27"/>
  <c r="U28" i="27"/>
  <c r="V28" i="27"/>
  <c r="W28" i="27"/>
  <c r="N27" i="27"/>
  <c r="O27" i="27"/>
  <c r="U27" i="27"/>
  <c r="V27" i="27"/>
  <c r="W27" i="27"/>
  <c r="N26" i="27"/>
  <c r="O26" i="27"/>
  <c r="U26" i="27"/>
  <c r="V26" i="27"/>
  <c r="W26" i="27"/>
  <c r="N25" i="27"/>
  <c r="O25" i="27"/>
  <c r="U25" i="27"/>
  <c r="V25" i="27"/>
  <c r="W25" i="27"/>
  <c r="N24" i="27"/>
  <c r="O24" i="27"/>
  <c r="U24" i="27"/>
  <c r="V24" i="27"/>
  <c r="W24" i="27"/>
  <c r="N23" i="27"/>
  <c r="O23" i="27"/>
  <c r="U23" i="27"/>
  <c r="V23" i="27"/>
  <c r="W23" i="27"/>
  <c r="N22" i="27"/>
  <c r="O22" i="27"/>
  <c r="U22" i="27"/>
  <c r="V22" i="27"/>
  <c r="W22" i="27"/>
  <c r="N21" i="27"/>
  <c r="O21" i="27"/>
  <c r="U21" i="27"/>
  <c r="V21" i="27"/>
  <c r="W21" i="27"/>
  <c r="N20" i="27"/>
  <c r="O20" i="27"/>
  <c r="U20" i="27"/>
  <c r="V20" i="27"/>
  <c r="W20" i="27"/>
  <c r="N19" i="27"/>
  <c r="O19" i="27"/>
  <c r="U19" i="27"/>
  <c r="V19" i="27"/>
  <c r="W19" i="27"/>
  <c r="N18" i="27"/>
  <c r="O18" i="27"/>
  <c r="U18" i="27"/>
  <c r="V18" i="27"/>
  <c r="W18" i="27"/>
  <c r="N17" i="27"/>
  <c r="O17" i="27"/>
  <c r="U17" i="27"/>
  <c r="V17" i="27"/>
  <c r="W17" i="27"/>
  <c r="N16" i="27"/>
  <c r="O16" i="27"/>
  <c r="U16" i="27"/>
  <c r="V16" i="27"/>
  <c r="W16" i="27"/>
  <c r="N15" i="27"/>
  <c r="O15" i="27"/>
  <c r="U15" i="27"/>
  <c r="V15" i="27"/>
  <c r="W15" i="27"/>
  <c r="N14" i="27"/>
  <c r="O14" i="27"/>
  <c r="U14" i="27"/>
  <c r="V14" i="27"/>
  <c r="W14" i="27"/>
  <c r="N13" i="27"/>
  <c r="O13" i="27"/>
  <c r="U13" i="27"/>
  <c r="V13" i="27"/>
  <c r="W13" i="27"/>
  <c r="N12" i="27"/>
  <c r="O12" i="27"/>
  <c r="U12" i="27"/>
  <c r="V12" i="27"/>
  <c r="W12" i="27"/>
  <c r="N11" i="27"/>
  <c r="O11" i="27"/>
  <c r="U11" i="27"/>
  <c r="V11" i="27"/>
  <c r="W11" i="27"/>
  <c r="N10" i="27"/>
  <c r="O10" i="27"/>
  <c r="U10" i="27"/>
  <c r="V10" i="27"/>
  <c r="W10" i="27"/>
  <c r="N9" i="27"/>
  <c r="O9" i="27"/>
  <c r="U9" i="27"/>
  <c r="V9" i="27"/>
  <c r="W9" i="27"/>
  <c r="N8" i="27"/>
  <c r="O8" i="27"/>
  <c r="U8" i="27"/>
  <c r="V8" i="27"/>
  <c r="W8" i="27"/>
  <c r="N7" i="27"/>
  <c r="O7" i="27"/>
  <c r="U7" i="27"/>
  <c r="V7" i="27"/>
  <c r="W7" i="27"/>
  <c r="N6" i="27"/>
  <c r="O6" i="27"/>
  <c r="U6" i="27"/>
  <c r="V6" i="27"/>
  <c r="W6" i="27"/>
  <c r="N5" i="27"/>
  <c r="O5" i="27"/>
  <c r="U5" i="27"/>
  <c r="V5" i="27"/>
  <c r="J2" i="50"/>
  <c r="H2" i="50"/>
  <c r="Q316" i="27" l="1"/>
  <c r="P319" i="27"/>
  <c r="T319" i="27" s="1"/>
  <c r="Q319" i="27" s="1"/>
  <c r="P307" i="27"/>
  <c r="T307" i="27" s="1"/>
  <c r="Q307" i="27" s="1"/>
  <c r="P317" i="27"/>
  <c r="T317" i="27" s="1"/>
  <c r="Q317" i="27" s="1"/>
  <c r="P305" i="27"/>
  <c r="T305" i="27" s="1"/>
  <c r="Q305" i="27" s="1"/>
  <c r="P293" i="27"/>
  <c r="T293" i="27" s="1"/>
  <c r="Q293" i="27" s="1"/>
  <c r="P245" i="27"/>
  <c r="T245" i="27" s="1"/>
  <c r="Q245" i="27" s="1"/>
  <c r="P233" i="27"/>
  <c r="T233" i="27" s="1"/>
  <c r="Q233" i="27" s="1"/>
  <c r="P221" i="27"/>
  <c r="T221" i="27" s="1"/>
  <c r="Q221" i="27" s="1"/>
  <c r="Q140" i="27"/>
  <c r="P291" i="27"/>
  <c r="T291" i="27" s="1"/>
  <c r="Q291" i="27" s="1"/>
  <c r="P279" i="27"/>
  <c r="T279" i="27" s="1"/>
  <c r="Q279" i="27" s="1"/>
  <c r="P231" i="27"/>
  <c r="T231" i="27" s="1"/>
  <c r="Q231" i="27" s="1"/>
  <c r="P219" i="27"/>
  <c r="T219" i="27" s="1"/>
  <c r="Q219" i="27" s="1"/>
  <c r="P207" i="27"/>
  <c r="T207" i="27" s="1"/>
  <c r="Q207" i="27" s="1"/>
  <c r="K164" i="27"/>
  <c r="K140" i="27"/>
  <c r="P318" i="27"/>
  <c r="T318" i="27" s="1"/>
  <c r="Q318" i="27" s="1"/>
  <c r="P306" i="27"/>
  <c r="T306" i="27" s="1"/>
  <c r="Q306" i="27" s="1"/>
  <c r="P294" i="27"/>
  <c r="T294" i="27" s="1"/>
  <c r="Q294" i="27" s="1"/>
  <c r="P258" i="27"/>
  <c r="T258" i="27" s="1"/>
  <c r="Q258" i="27" s="1"/>
  <c r="P246" i="27"/>
  <c r="T246" i="27" s="1"/>
  <c r="Q246" i="27" s="1"/>
  <c r="P234" i="27"/>
  <c r="T234" i="27" s="1"/>
  <c r="Q234" i="27" s="1"/>
  <c r="P222" i="27"/>
  <c r="T222" i="27" s="1"/>
  <c r="Q222" i="27" s="1"/>
  <c r="P303" i="27"/>
  <c r="T303" i="27" s="1"/>
  <c r="Q303" i="27" s="1"/>
  <c r="Q281" i="27"/>
  <c r="P275" i="27"/>
  <c r="T275" i="27" s="1"/>
  <c r="Q275" i="27" s="1"/>
  <c r="P263" i="27"/>
  <c r="T263" i="27" s="1"/>
  <c r="Q263" i="27" s="1"/>
  <c r="P203" i="27"/>
  <c r="T203" i="27" s="1"/>
  <c r="Q203" i="27" s="1"/>
  <c r="P191" i="27"/>
  <c r="T191" i="27" s="1"/>
  <c r="Q191" i="27" s="1"/>
  <c r="P322" i="27"/>
  <c r="T322" i="27" s="1"/>
  <c r="Q322" i="27" s="1"/>
  <c r="P310" i="27"/>
  <c r="T310" i="27" s="1"/>
  <c r="Q310" i="27" s="1"/>
  <c r="P298" i="27"/>
  <c r="T298" i="27" s="1"/>
  <c r="Q298" i="27" s="1"/>
  <c r="P286" i="27"/>
  <c r="T286" i="27" s="1"/>
  <c r="Q286" i="27" s="1"/>
  <c r="P274" i="27"/>
  <c r="T274" i="27" s="1"/>
  <c r="Q274" i="27" s="1"/>
  <c r="P262" i="27"/>
  <c r="T262" i="27" s="1"/>
  <c r="Q262" i="27" s="1"/>
  <c r="P250" i="27"/>
  <c r="T250" i="27" s="1"/>
  <c r="Q250" i="27" s="1"/>
  <c r="P238" i="27"/>
  <c r="T238" i="27" s="1"/>
  <c r="Q238" i="27" s="1"/>
  <c r="P226" i="27"/>
  <c r="T226" i="27" s="1"/>
  <c r="Q226" i="27" s="1"/>
  <c r="P214" i="27"/>
  <c r="T214" i="27" s="1"/>
  <c r="Q214" i="27" s="1"/>
  <c r="P202" i="27"/>
  <c r="T202" i="27" s="1"/>
  <c r="Q202" i="27" s="1"/>
  <c r="Q269" i="27"/>
  <c r="P321" i="27"/>
  <c r="T321" i="27" s="1"/>
  <c r="Q321" i="27" s="1"/>
  <c r="P309" i="27"/>
  <c r="T309" i="27" s="1"/>
  <c r="Q309" i="27" s="1"/>
  <c r="P273" i="27"/>
  <c r="T273" i="27" s="1"/>
  <c r="Q273" i="27" s="1"/>
  <c r="P261" i="27"/>
  <c r="T261" i="27" s="1"/>
  <c r="Q261" i="27" s="1"/>
  <c r="P249" i="27"/>
  <c r="T249" i="27" s="1"/>
  <c r="Q249" i="27" s="1"/>
  <c r="P237" i="27"/>
  <c r="T237" i="27" s="1"/>
  <c r="Q237" i="27" s="1"/>
  <c r="P201" i="27"/>
  <c r="T201" i="27" s="1"/>
  <c r="Q201" i="27" s="1"/>
  <c r="P320" i="27"/>
  <c r="T320" i="27" s="1"/>
  <c r="Q320" i="27" s="1"/>
  <c r="P308" i="27"/>
  <c r="T308" i="27" s="1"/>
  <c r="Q308" i="27" s="1"/>
  <c r="P296" i="27"/>
  <c r="T296" i="27" s="1"/>
  <c r="Q296" i="27" s="1"/>
  <c r="P284" i="27"/>
  <c r="T284" i="27" s="1"/>
  <c r="Q284" i="27" s="1"/>
  <c r="P272" i="27"/>
  <c r="T272" i="27" s="1"/>
  <c r="Q272" i="27" s="1"/>
  <c r="P260" i="27"/>
  <c r="T260" i="27" s="1"/>
  <c r="Q260" i="27" s="1"/>
  <c r="P248" i="27"/>
  <c r="T248" i="27" s="1"/>
  <c r="Q248" i="27" s="1"/>
  <c r="P236" i="27"/>
  <c r="T236" i="27" s="1"/>
  <c r="Q236" i="27" s="1"/>
  <c r="P224" i="27"/>
  <c r="T224" i="27" s="1"/>
  <c r="Q224" i="27" s="1"/>
  <c r="P212" i="27"/>
  <c r="T212" i="27" s="1"/>
  <c r="Q212" i="27" s="1"/>
  <c r="P200" i="27"/>
  <c r="T200" i="27" s="1"/>
  <c r="Q200" i="27" s="1"/>
  <c r="P324" i="27"/>
  <c r="T324" i="27" s="1"/>
  <c r="Q324" i="27" s="1"/>
  <c r="P312" i="27"/>
  <c r="T312" i="27" s="1"/>
  <c r="Q312" i="27" s="1"/>
  <c r="P300" i="27"/>
  <c r="T300" i="27" s="1"/>
  <c r="Q300" i="27" s="1"/>
  <c r="P288" i="27"/>
  <c r="T288" i="27" s="1"/>
  <c r="Q288" i="27" s="1"/>
  <c r="P276" i="27"/>
  <c r="T276" i="27" s="1"/>
  <c r="Q276" i="27" s="1"/>
  <c r="P264" i="27"/>
  <c r="T264" i="27" s="1"/>
  <c r="Q264" i="27" s="1"/>
  <c r="P252" i="27"/>
  <c r="T252" i="27" s="1"/>
  <c r="Q252" i="27" s="1"/>
  <c r="P240" i="27"/>
  <c r="T240" i="27" s="1"/>
  <c r="Q240" i="27" s="1"/>
  <c r="P228" i="27"/>
  <c r="T228" i="27" s="1"/>
  <c r="Q228" i="27" s="1"/>
  <c r="P216" i="27"/>
  <c r="T216" i="27" s="1"/>
  <c r="Q216" i="27" s="1"/>
  <c r="P204" i="27"/>
  <c r="T204" i="27" s="1"/>
  <c r="Q204" i="27" s="1"/>
  <c r="W142" i="27"/>
  <c r="K316" i="27"/>
  <c r="V316" i="27"/>
  <c r="K304" i="27"/>
  <c r="V304" i="27"/>
  <c r="K292" i="27"/>
  <c r="V292" i="27"/>
  <c r="K280" i="27"/>
  <c r="V280" i="27"/>
  <c r="K268" i="27"/>
  <c r="V268" i="27"/>
  <c r="K256" i="27"/>
  <c r="V256" i="27"/>
  <c r="K244" i="27"/>
  <c r="V244" i="27"/>
  <c r="K232" i="27"/>
  <c r="V232" i="27"/>
  <c r="K220" i="27"/>
  <c r="V220" i="27"/>
  <c r="K208" i="27"/>
  <c r="V208" i="27"/>
  <c r="K196" i="27"/>
  <c r="V196" i="27"/>
  <c r="W154" i="27"/>
  <c r="K318" i="27"/>
  <c r="K306" i="27"/>
  <c r="K294" i="27"/>
  <c r="K282" i="27"/>
  <c r="K270" i="27"/>
  <c r="K258" i="27"/>
  <c r="K246" i="27"/>
  <c r="K234" i="27"/>
  <c r="K222" i="27"/>
  <c r="K210" i="27"/>
  <c r="K198" i="27"/>
  <c r="W178" i="27"/>
  <c r="K326" i="27"/>
  <c r="K317" i="27"/>
  <c r="K305" i="27"/>
  <c r="K293" i="27"/>
  <c r="K281" i="27"/>
  <c r="K269" i="27"/>
  <c r="K257" i="27"/>
  <c r="K245" i="27"/>
  <c r="K233" i="27"/>
  <c r="K221" i="27"/>
  <c r="K209" i="27"/>
  <c r="K197" i="27"/>
  <c r="W190" i="27"/>
  <c r="K266" i="27"/>
  <c r="K206" i="27"/>
  <c r="W175" i="27"/>
  <c r="W134" i="27"/>
  <c r="P176" i="27"/>
  <c r="T176" i="27" s="1"/>
  <c r="Q176" i="27" s="1"/>
  <c r="P152" i="27"/>
  <c r="T152" i="27" s="1"/>
  <c r="Q152" i="27" s="1"/>
  <c r="P128" i="27"/>
  <c r="T128" i="27" s="1"/>
  <c r="Q128" i="27" s="1"/>
  <c r="V279" i="27"/>
  <c r="V207" i="27"/>
  <c r="K290" i="27"/>
  <c r="V164" i="27"/>
  <c r="K230" i="27"/>
  <c r="W146" i="27"/>
  <c r="V136" i="27"/>
  <c r="W136" i="27"/>
  <c r="K187" i="27"/>
  <c r="K175" i="27"/>
  <c r="V291" i="27"/>
  <c r="V219" i="27"/>
  <c r="K314" i="27"/>
  <c r="W145" i="27"/>
  <c r="W130" i="27"/>
  <c r="P185" i="27"/>
  <c r="T185" i="27" s="1"/>
  <c r="Q185" i="27" s="1"/>
  <c r="P173" i="27"/>
  <c r="T173" i="27" s="1"/>
  <c r="Q173" i="27" s="1"/>
  <c r="P161" i="27"/>
  <c r="T161" i="27" s="1"/>
  <c r="Q161" i="27" s="1"/>
  <c r="P149" i="27"/>
  <c r="T149" i="27" s="1"/>
  <c r="Q149" i="27" s="1"/>
  <c r="P137" i="27"/>
  <c r="T137" i="27" s="1"/>
  <c r="Q137" i="27" s="1"/>
  <c r="K254" i="27"/>
  <c r="K165" i="27"/>
  <c r="K141" i="27"/>
  <c r="Q188" i="27"/>
  <c r="Q175" i="27"/>
  <c r="Q174" i="27"/>
  <c r="Q151" i="27"/>
  <c r="Q150" i="27"/>
  <c r="K176" i="27"/>
  <c r="K163" i="27"/>
  <c r="K151" i="27"/>
  <c r="K139" i="27"/>
  <c r="K185" i="27"/>
  <c r="K173" i="27"/>
  <c r="K161" i="27"/>
  <c r="K149" i="27"/>
  <c r="K137" i="27"/>
  <c r="P184" i="27"/>
  <c r="T184" i="27" s="1"/>
  <c r="P172" i="27"/>
  <c r="T172" i="27" s="1"/>
  <c r="Q172" i="27" s="1"/>
  <c r="P160" i="27"/>
  <c r="T160" i="27" s="1"/>
  <c r="Q160" i="27" s="1"/>
  <c r="P148" i="27"/>
  <c r="T148" i="27" s="1"/>
  <c r="Q148" i="27" s="1"/>
  <c r="P136" i="27"/>
  <c r="T136" i="27" s="1"/>
  <c r="K184" i="27"/>
  <c r="K172" i="27"/>
  <c r="K160" i="27"/>
  <c r="K148" i="27"/>
  <c r="K136" i="27"/>
  <c r="K147" i="27"/>
  <c r="K135" i="27"/>
  <c r="P182" i="27"/>
  <c r="T182" i="27" s="1"/>
  <c r="Q182" i="27" s="1"/>
  <c r="P170" i="27"/>
  <c r="T170" i="27" s="1"/>
  <c r="Q170" i="27" s="1"/>
  <c r="P158" i="27"/>
  <c r="T158" i="27" s="1"/>
  <c r="Q158" i="27" s="1"/>
  <c r="P146" i="27"/>
  <c r="T146" i="27" s="1"/>
  <c r="Q146" i="27" s="1"/>
  <c r="P134" i="27"/>
  <c r="T134" i="27" s="1"/>
  <c r="Q134" i="27" s="1"/>
  <c r="K182" i="27"/>
  <c r="K170" i="27"/>
  <c r="K158" i="27"/>
  <c r="K146" i="27"/>
  <c r="K134" i="27"/>
  <c r="W180" i="27"/>
  <c r="W168" i="27"/>
  <c r="W156" i="27"/>
  <c r="W144" i="27"/>
  <c r="W132" i="27"/>
  <c r="K181" i="27"/>
  <c r="K157" i="27"/>
  <c r="K133" i="27"/>
  <c r="K189" i="27"/>
  <c r="K180" i="27"/>
  <c r="K156" i="27"/>
  <c r="K132" i="27"/>
  <c r="K188" i="27"/>
  <c r="K179" i="27"/>
  <c r="K167" i="27"/>
  <c r="K155" i="27"/>
  <c r="K143" i="27"/>
  <c r="K131" i="27"/>
  <c r="K178" i="27"/>
  <c r="K154" i="27"/>
  <c r="K130" i="27"/>
  <c r="K177" i="27"/>
  <c r="K153" i="27"/>
  <c r="K129" i="27"/>
  <c r="P164" i="27"/>
  <c r="T164" i="27" s="1"/>
  <c r="Q164" i="27" s="1"/>
  <c r="Q178" i="27"/>
  <c r="Q154" i="27"/>
  <c r="Q142" i="27"/>
  <c r="Q130" i="27"/>
  <c r="Q189" i="27"/>
  <c r="Q177" i="27"/>
  <c r="Q165" i="27"/>
  <c r="Q153" i="27"/>
  <c r="Q141" i="27"/>
  <c r="Q129" i="27"/>
  <c r="Q190" i="27"/>
  <c r="Q166" i="27"/>
  <c r="P187" i="27"/>
  <c r="T187" i="27" s="1"/>
  <c r="Q187" i="27" s="1"/>
  <c r="P163" i="27"/>
  <c r="T163" i="27" s="1"/>
  <c r="Q163" i="27" s="1"/>
  <c r="P139" i="27"/>
  <c r="T139" i="27" s="1"/>
  <c r="Q139" i="27" s="1"/>
  <c r="P186" i="27"/>
  <c r="T186" i="27" s="1"/>
  <c r="Q186" i="27" s="1"/>
  <c r="P162" i="27"/>
  <c r="T162" i="27" s="1"/>
  <c r="Q162" i="27" s="1"/>
  <c r="P138" i="27"/>
  <c r="T138" i="27" s="1"/>
  <c r="Q138" i="27" s="1"/>
  <c r="P183" i="27"/>
  <c r="T183" i="27" s="1"/>
  <c r="Q183" i="27" s="1"/>
  <c r="P159" i="27"/>
  <c r="T159" i="27" s="1"/>
  <c r="Q159" i="27" s="1"/>
  <c r="P135" i="27"/>
  <c r="T135" i="27" s="1"/>
  <c r="Q135" i="27" s="1"/>
  <c r="P171" i="27"/>
  <c r="T171" i="27" s="1"/>
  <c r="Q171" i="27" s="1"/>
  <c r="P147" i="27"/>
  <c r="T147" i="27" s="1"/>
  <c r="Q147" i="27" s="1"/>
  <c r="V141" i="27"/>
  <c r="K152" i="27"/>
  <c r="K128" i="27"/>
  <c r="K169" i="27"/>
  <c r="K145" i="27"/>
  <c r="K168" i="27"/>
  <c r="K144" i="27"/>
  <c r="V189" i="27"/>
  <c r="K190" i="27"/>
  <c r="K166" i="27"/>
  <c r="K142" i="27"/>
  <c r="V188" i="27"/>
  <c r="P181" i="27"/>
  <c r="T181" i="27" s="1"/>
  <c r="Q181" i="27" s="1"/>
  <c r="P169" i="27"/>
  <c r="T169" i="27" s="1"/>
  <c r="Q169" i="27" s="1"/>
  <c r="P157" i="27"/>
  <c r="T157" i="27" s="1"/>
  <c r="Q157" i="27" s="1"/>
  <c r="P145" i="27"/>
  <c r="T145" i="27" s="1"/>
  <c r="Q145" i="27" s="1"/>
  <c r="P133" i="27"/>
  <c r="T133" i="27" s="1"/>
  <c r="Q133" i="27" s="1"/>
  <c r="Q184" i="27"/>
  <c r="Q136" i="27"/>
  <c r="P180" i="27"/>
  <c r="T180" i="27" s="1"/>
  <c r="Q180" i="27" s="1"/>
  <c r="P168" i="27"/>
  <c r="T168" i="27" s="1"/>
  <c r="Q168" i="27" s="1"/>
  <c r="P156" i="27"/>
  <c r="T156" i="27" s="1"/>
  <c r="Q156" i="27" s="1"/>
  <c r="P144" i="27"/>
  <c r="T144" i="27" s="1"/>
  <c r="Q144" i="27" s="1"/>
  <c r="P132" i="27"/>
  <c r="T132" i="27" s="1"/>
  <c r="Q132" i="27" s="1"/>
  <c r="K186" i="27"/>
  <c r="K174" i="27"/>
  <c r="K162" i="27"/>
  <c r="K150" i="27"/>
  <c r="K138" i="27"/>
  <c r="P179" i="27"/>
  <c r="T179" i="27" s="1"/>
  <c r="Q179" i="27" s="1"/>
  <c r="P167" i="27"/>
  <c r="T167" i="27" s="1"/>
  <c r="Q167" i="27" s="1"/>
  <c r="P155" i="27"/>
  <c r="T155" i="27" s="1"/>
  <c r="Q155" i="27" s="1"/>
  <c r="P143" i="27"/>
  <c r="T143" i="27" s="1"/>
  <c r="Q143" i="27" s="1"/>
  <c r="P131" i="27"/>
  <c r="T131" i="27" s="1"/>
  <c r="Q131" i="27" s="1"/>
  <c r="P127" i="27"/>
  <c r="T127" i="27" s="1"/>
  <c r="Q127" i="27" s="1"/>
  <c r="P125" i="27"/>
  <c r="T125" i="27" s="1"/>
  <c r="Q125" i="27" s="1"/>
  <c r="P126" i="27"/>
  <c r="T126" i="27" s="1"/>
  <c r="Q126" i="27" s="1"/>
  <c r="P124" i="27"/>
  <c r="T124" i="27" s="1"/>
  <c r="Q124" i="27" s="1"/>
  <c r="P123" i="27"/>
  <c r="T123" i="27" s="1"/>
  <c r="Q123" i="27" s="1"/>
  <c r="P96" i="27"/>
  <c r="T96" i="27" s="1"/>
  <c r="Q96" i="27" s="1"/>
  <c r="P108" i="27"/>
  <c r="T108" i="27" s="1"/>
  <c r="Q108" i="27" s="1"/>
  <c r="P105" i="27"/>
  <c r="T105" i="27" s="1"/>
  <c r="Q105" i="27" s="1"/>
  <c r="P122" i="27"/>
  <c r="T122" i="27" s="1"/>
  <c r="Q122" i="27" s="1"/>
  <c r="P121" i="27"/>
  <c r="T121" i="27" s="1"/>
  <c r="Q121" i="27" s="1"/>
  <c r="P97" i="27"/>
  <c r="T97" i="27" s="1"/>
  <c r="Q97" i="27" s="1"/>
  <c r="P117" i="27"/>
  <c r="T117" i="27" s="1"/>
  <c r="Q117" i="27" s="1"/>
  <c r="P118" i="27"/>
  <c r="T118" i="27" s="1"/>
  <c r="Q118" i="27" s="1"/>
  <c r="P66" i="27"/>
  <c r="T66" i="27" s="1"/>
  <c r="Q66" i="27" s="1"/>
  <c r="P116" i="27"/>
  <c r="T116" i="27" s="1"/>
  <c r="Q116" i="27" s="1"/>
  <c r="P100" i="27"/>
  <c r="T100" i="27" s="1"/>
  <c r="Q100" i="27" s="1"/>
  <c r="P104" i="27"/>
  <c r="T104" i="27" s="1"/>
  <c r="Q104" i="27" s="1"/>
  <c r="P98" i="27"/>
  <c r="T98" i="27" s="1"/>
  <c r="Q98" i="27" s="1"/>
  <c r="P99" i="27"/>
  <c r="T99" i="27" s="1"/>
  <c r="Q99" i="27" s="1"/>
  <c r="P112" i="27"/>
  <c r="T112" i="27" s="1"/>
  <c r="Q112" i="27" s="1"/>
  <c r="P113" i="27"/>
  <c r="T113" i="27" s="1"/>
  <c r="Q113" i="27" s="1"/>
  <c r="P120" i="27"/>
  <c r="T120" i="27" s="1"/>
  <c r="Q120" i="27" s="1"/>
  <c r="P103" i="27"/>
  <c r="T103" i="27" s="1"/>
  <c r="Q103" i="27" s="1"/>
  <c r="P101" i="27"/>
  <c r="T101" i="27" s="1"/>
  <c r="Q101" i="27" s="1"/>
  <c r="P109" i="27"/>
  <c r="T109" i="27" s="1"/>
  <c r="Q109" i="27" s="1"/>
  <c r="P115" i="27"/>
  <c r="T115" i="27" s="1"/>
  <c r="Q115" i="27" s="1"/>
  <c r="P119" i="27"/>
  <c r="T119" i="27" s="1"/>
  <c r="Q119" i="27" s="1"/>
  <c r="P95" i="27"/>
  <c r="T95" i="27" s="1"/>
  <c r="Q95" i="27" s="1"/>
  <c r="P106" i="27"/>
  <c r="T106" i="27" s="1"/>
  <c r="Q106" i="27" s="1"/>
  <c r="P107" i="27"/>
  <c r="T107" i="27" s="1"/>
  <c r="Q107" i="27" s="1"/>
  <c r="P110" i="27"/>
  <c r="T110" i="27" s="1"/>
  <c r="Q110" i="27" s="1"/>
  <c r="P111" i="27"/>
  <c r="T111" i="27" s="1"/>
  <c r="Q111" i="27" s="1"/>
  <c r="P114" i="27"/>
  <c r="T114" i="27" s="1"/>
  <c r="Q114" i="27" s="1"/>
  <c r="P102" i="27"/>
  <c r="T102" i="27" s="1"/>
  <c r="Q102" i="27" s="1"/>
  <c r="P85" i="27"/>
  <c r="T85" i="27" s="1"/>
  <c r="Q85" i="27" s="1"/>
  <c r="P93" i="27"/>
  <c r="T93" i="27" s="1"/>
  <c r="Q93" i="27" s="1"/>
  <c r="P84" i="27"/>
  <c r="T84" i="27" s="1"/>
  <c r="Q84" i="27" s="1"/>
  <c r="P59" i="27"/>
  <c r="T59" i="27" s="1"/>
  <c r="Q59" i="27" s="1"/>
  <c r="P70" i="27"/>
  <c r="T70" i="27" s="1"/>
  <c r="Q70" i="27" s="1"/>
  <c r="P74" i="27"/>
  <c r="T74" i="27" s="1"/>
  <c r="Q74" i="27" s="1"/>
  <c r="P87" i="27"/>
  <c r="T87" i="27" s="1"/>
  <c r="Q87" i="27" s="1"/>
  <c r="P91" i="27"/>
  <c r="T91" i="27" s="1"/>
  <c r="Q91" i="27" s="1"/>
  <c r="P40" i="27"/>
  <c r="T40" i="27" s="1"/>
  <c r="Q40" i="27" s="1"/>
  <c r="P56" i="27"/>
  <c r="T56" i="27" s="1"/>
  <c r="Q56" i="27" s="1"/>
  <c r="P79" i="27"/>
  <c r="T79" i="27" s="1"/>
  <c r="Q79" i="27" s="1"/>
  <c r="P90" i="27"/>
  <c r="T90" i="27" s="1"/>
  <c r="Q90" i="27" s="1"/>
  <c r="P71" i="27"/>
  <c r="T71" i="27" s="1"/>
  <c r="Q71" i="27" s="1"/>
  <c r="P73" i="27"/>
  <c r="T73" i="27" s="1"/>
  <c r="Q73" i="27" s="1"/>
  <c r="P75" i="27"/>
  <c r="T75" i="27" s="1"/>
  <c r="Q75" i="27" s="1"/>
  <c r="P77" i="27"/>
  <c r="T77" i="27" s="1"/>
  <c r="Q77" i="27" s="1"/>
  <c r="P45" i="27"/>
  <c r="T45" i="27" s="1"/>
  <c r="Q45" i="27" s="1"/>
  <c r="P57" i="27"/>
  <c r="T57" i="27" s="1"/>
  <c r="Q57" i="27" s="1"/>
  <c r="P81" i="27"/>
  <c r="T81" i="27" s="1"/>
  <c r="Q81" i="27" s="1"/>
  <c r="P83" i="27"/>
  <c r="T83" i="27" s="1"/>
  <c r="Q83" i="27" s="1"/>
  <c r="P86" i="27"/>
  <c r="T86" i="27" s="1"/>
  <c r="Q86" i="27" s="1"/>
  <c r="P92" i="27"/>
  <c r="T92" i="27" s="1"/>
  <c r="Q92" i="27" s="1"/>
  <c r="P72" i="27"/>
  <c r="T72" i="27" s="1"/>
  <c r="Q72" i="27" s="1"/>
  <c r="P76" i="27"/>
  <c r="T76" i="27" s="1"/>
  <c r="Q76" i="27" s="1"/>
  <c r="P78" i="27"/>
  <c r="T78" i="27" s="1"/>
  <c r="Q78" i="27" s="1"/>
  <c r="P89" i="27"/>
  <c r="T89" i="27" s="1"/>
  <c r="Q89" i="27" s="1"/>
  <c r="P94" i="27"/>
  <c r="T94" i="27" s="1"/>
  <c r="Q94" i="27" s="1"/>
  <c r="P64" i="27"/>
  <c r="T64" i="27" s="1"/>
  <c r="Q64" i="27" s="1"/>
  <c r="P80" i="27"/>
  <c r="T80" i="27" s="1"/>
  <c r="Q80" i="27" s="1"/>
  <c r="P88" i="27"/>
  <c r="T88" i="27" s="1"/>
  <c r="Q88" i="27" s="1"/>
  <c r="P65" i="27"/>
  <c r="T65" i="27" s="1"/>
  <c r="Q65" i="27" s="1"/>
  <c r="P68" i="27"/>
  <c r="T68" i="27" s="1"/>
  <c r="Q68" i="27" s="1"/>
  <c r="P82" i="27"/>
  <c r="T82" i="27" s="1"/>
  <c r="Q82" i="27" s="1"/>
  <c r="P34" i="27"/>
  <c r="T34" i="27" s="1"/>
  <c r="Q34" i="27" s="1"/>
  <c r="P67" i="27"/>
  <c r="T67" i="27" s="1"/>
  <c r="Q67" i="27" s="1"/>
  <c r="P69" i="27"/>
  <c r="T69" i="27" s="1"/>
  <c r="Q69" i="27" s="1"/>
  <c r="P31" i="27"/>
  <c r="T31" i="27" s="1"/>
  <c r="Q31" i="27" s="1"/>
  <c r="P41" i="27"/>
  <c r="T41" i="27" s="1"/>
  <c r="Q41" i="27" s="1"/>
  <c r="P44" i="27"/>
  <c r="T44" i="27" s="1"/>
  <c r="Q44" i="27" s="1"/>
  <c r="P61" i="27"/>
  <c r="T61" i="27" s="1"/>
  <c r="Q61" i="27" s="1"/>
  <c r="P63" i="27"/>
  <c r="T63" i="27" s="1"/>
  <c r="Q63" i="27" s="1"/>
  <c r="P55" i="27"/>
  <c r="T55" i="27" s="1"/>
  <c r="Q55" i="27" s="1"/>
  <c r="P58" i="27"/>
  <c r="T58" i="27" s="1"/>
  <c r="Q58" i="27" s="1"/>
  <c r="P33" i="27"/>
  <c r="T33" i="27" s="1"/>
  <c r="Q33" i="27" s="1"/>
  <c r="P35" i="27"/>
  <c r="T35" i="27" s="1"/>
  <c r="Q35" i="27" s="1"/>
  <c r="P48" i="27"/>
  <c r="T48" i="27" s="1"/>
  <c r="Q48" i="27" s="1"/>
  <c r="P60" i="27"/>
  <c r="T60" i="27" s="1"/>
  <c r="Q60" i="27" s="1"/>
  <c r="P49" i="27"/>
  <c r="T49" i="27" s="1"/>
  <c r="Q49" i="27" s="1"/>
  <c r="P52" i="27"/>
  <c r="T52" i="27" s="1"/>
  <c r="Q52" i="27" s="1"/>
  <c r="P54" i="27"/>
  <c r="T54" i="27" s="1"/>
  <c r="Q54" i="27" s="1"/>
  <c r="P62" i="27"/>
  <c r="T62" i="27" s="1"/>
  <c r="Q62" i="27" s="1"/>
  <c r="P16" i="27"/>
  <c r="T16" i="27" s="1"/>
  <c r="Q16" i="27" s="1"/>
  <c r="P53" i="27"/>
  <c r="T53" i="27" s="1"/>
  <c r="Q53" i="27" s="1"/>
  <c r="P7" i="27"/>
  <c r="T7" i="27" s="1"/>
  <c r="Q7" i="27" s="1"/>
  <c r="P17" i="27"/>
  <c r="T17" i="27" s="1"/>
  <c r="Q17" i="27" s="1"/>
  <c r="P20" i="27"/>
  <c r="T20" i="27" s="1"/>
  <c r="Q20" i="27" s="1"/>
  <c r="P32" i="27"/>
  <c r="T32" i="27" s="1"/>
  <c r="Q32" i="27" s="1"/>
  <c r="P43" i="27"/>
  <c r="T43" i="27" s="1"/>
  <c r="Q43" i="27" s="1"/>
  <c r="P46" i="27"/>
  <c r="T46" i="27" s="1"/>
  <c r="Q46" i="27" s="1"/>
  <c r="P51" i="27"/>
  <c r="T51" i="27" s="1"/>
  <c r="Q51" i="27" s="1"/>
  <c r="P37" i="27"/>
  <c r="T37" i="27" s="1"/>
  <c r="Q37" i="27" s="1"/>
  <c r="P39" i="27"/>
  <c r="T39" i="27" s="1"/>
  <c r="Q39" i="27" s="1"/>
  <c r="P42" i="27"/>
  <c r="T42" i="27" s="1"/>
  <c r="Q42" i="27" s="1"/>
  <c r="P47" i="27"/>
  <c r="T47" i="27" s="1"/>
  <c r="Q47" i="27" s="1"/>
  <c r="P50" i="27"/>
  <c r="T50" i="27" s="1"/>
  <c r="Q50" i="27" s="1"/>
  <c r="P9" i="27"/>
  <c r="T9" i="27" s="1"/>
  <c r="Q9" i="27" s="1"/>
  <c r="P11" i="27"/>
  <c r="T11" i="27" s="1"/>
  <c r="Q11" i="27" s="1"/>
  <c r="P21" i="27"/>
  <c r="T21" i="27" s="1"/>
  <c r="Q21" i="27" s="1"/>
  <c r="P24" i="27"/>
  <c r="T24" i="27" s="1"/>
  <c r="Q24" i="27" s="1"/>
  <c r="P36" i="27"/>
  <c r="T36" i="27" s="1"/>
  <c r="Q36" i="27" s="1"/>
  <c r="P25" i="27"/>
  <c r="T25" i="27" s="1"/>
  <c r="Q25" i="27" s="1"/>
  <c r="P28" i="27"/>
  <c r="T28" i="27" s="1"/>
  <c r="Q28" i="27" s="1"/>
  <c r="P30" i="27"/>
  <c r="T30" i="27" s="1"/>
  <c r="Q30" i="27" s="1"/>
  <c r="P38" i="27"/>
  <c r="T38" i="27" s="1"/>
  <c r="Q38" i="27" s="1"/>
  <c r="P10" i="27"/>
  <c r="T10" i="27" s="1"/>
  <c r="Q10" i="27" s="1"/>
  <c r="P29" i="27"/>
  <c r="T29" i="27" s="1"/>
  <c r="Q29" i="27" s="1"/>
  <c r="P8" i="27"/>
  <c r="T8" i="27" s="1"/>
  <c r="Q8" i="27" s="1"/>
  <c r="P19" i="27"/>
  <c r="T19" i="27" s="1"/>
  <c r="Q19" i="27" s="1"/>
  <c r="P22" i="27"/>
  <c r="T22" i="27" s="1"/>
  <c r="Q22" i="27" s="1"/>
  <c r="P27" i="27"/>
  <c r="T27" i="27" s="1"/>
  <c r="Q27" i="27" s="1"/>
  <c r="P13" i="27"/>
  <c r="T13" i="27" s="1"/>
  <c r="Q13" i="27" s="1"/>
  <c r="P15" i="27"/>
  <c r="T15" i="27" s="1"/>
  <c r="Q15" i="27" s="1"/>
  <c r="P18" i="27"/>
  <c r="T18" i="27" s="1"/>
  <c r="Q18" i="27" s="1"/>
  <c r="P23" i="27"/>
  <c r="T23" i="27" s="1"/>
  <c r="Q23" i="27" s="1"/>
  <c r="P26" i="27"/>
  <c r="T26" i="27" s="1"/>
  <c r="Q26" i="27" s="1"/>
  <c r="P12" i="27"/>
  <c r="T12" i="27" s="1"/>
  <c r="Q12" i="27" s="1"/>
  <c r="P6" i="27"/>
  <c r="T6" i="27" s="1"/>
  <c r="Q6" i="27" s="1"/>
  <c r="P14" i="27"/>
  <c r="T14" i="27" s="1"/>
  <c r="Q14" i="27" s="1"/>
  <c r="P5" i="27"/>
  <c r="T5" i="27" s="1"/>
  <c r="Q5" i="27" s="1"/>
  <c r="U5" i="33" l="1"/>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35" i="33"/>
  <c r="U36" i="33"/>
  <c r="U37" i="33"/>
  <c r="U38" i="33"/>
  <c r="U39" i="33"/>
  <c r="U40" i="33"/>
  <c r="U41" i="33"/>
  <c r="U42" i="33"/>
  <c r="U43" i="33"/>
  <c r="U44" i="33"/>
  <c r="U45" i="33"/>
  <c r="U46" i="33"/>
  <c r="U47" i="33"/>
  <c r="U48" i="33"/>
  <c r="U49" i="33"/>
  <c r="U50" i="33"/>
  <c r="U51" i="33"/>
  <c r="U52" i="33"/>
  <c r="U53" i="33"/>
  <c r="U54" i="33"/>
  <c r="U55" i="33"/>
  <c r="U56" i="33"/>
  <c r="U57" i="33"/>
  <c r="U58" i="33"/>
  <c r="U59" i="33"/>
  <c r="U60" i="33"/>
  <c r="U61" i="33"/>
  <c r="U62" i="33"/>
  <c r="U63" i="33"/>
  <c r="U64" i="33"/>
  <c r="U65" i="33"/>
  <c r="U66" i="33"/>
  <c r="U67" i="33"/>
  <c r="U68" i="33"/>
  <c r="U69" i="33"/>
  <c r="U70" i="33"/>
  <c r="U71" i="33"/>
  <c r="U72" i="33"/>
  <c r="U73" i="33"/>
  <c r="U74" i="33"/>
  <c r="O5" i="33"/>
  <c r="O6" i="33"/>
  <c r="O7" i="33"/>
  <c r="O8" i="33"/>
  <c r="O9" i="33"/>
  <c r="O10" i="33"/>
  <c r="O11" i="33"/>
  <c r="O12" i="33"/>
  <c r="O13" i="33"/>
  <c r="O14" i="33"/>
  <c r="O15" i="33"/>
  <c r="O16" i="33"/>
  <c r="O17" i="33"/>
  <c r="O18" i="33"/>
  <c r="O19" i="33"/>
  <c r="O20" i="33"/>
  <c r="O21" i="33"/>
  <c r="O22" i="33"/>
  <c r="O23" i="33"/>
  <c r="O24" i="33"/>
  <c r="O25" i="33"/>
  <c r="O26" i="33"/>
  <c r="O27" i="33"/>
  <c r="O28" i="33"/>
  <c r="O29" i="33"/>
  <c r="O30" i="33"/>
  <c r="O31" i="33"/>
  <c r="O32" i="33"/>
  <c r="O33" i="33"/>
  <c r="O34" i="33"/>
  <c r="O35" i="33"/>
  <c r="O36" i="33"/>
  <c r="O37" i="33"/>
  <c r="O38" i="33"/>
  <c r="O39" i="33"/>
  <c r="O40" i="33"/>
  <c r="O41" i="33"/>
  <c r="O42" i="33"/>
  <c r="O43" i="33"/>
  <c r="O44" i="33"/>
  <c r="O45" i="33"/>
  <c r="O46" i="33"/>
  <c r="O47" i="33"/>
  <c r="O48" i="33"/>
  <c r="O49" i="33"/>
  <c r="O50" i="33"/>
  <c r="O51" i="33"/>
  <c r="O52" i="33"/>
  <c r="O53" i="33"/>
  <c r="O54" i="33"/>
  <c r="O55" i="33"/>
  <c r="O56" i="33"/>
  <c r="O57" i="33"/>
  <c r="O58" i="33"/>
  <c r="O59" i="33"/>
  <c r="O60" i="33"/>
  <c r="O61" i="33"/>
  <c r="O62" i="33"/>
  <c r="O63" i="33"/>
  <c r="O64" i="33"/>
  <c r="O65" i="33"/>
  <c r="O66" i="33"/>
  <c r="O67" i="33"/>
  <c r="O68" i="33"/>
  <c r="O69" i="33"/>
  <c r="O70" i="33"/>
  <c r="O71" i="33"/>
  <c r="O72" i="33"/>
  <c r="O73" i="33"/>
  <c r="O74"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P5" i="33"/>
  <c r="P6" i="33"/>
  <c r="P7" i="33"/>
  <c r="Q7" i="33" s="1"/>
  <c r="R7" i="33" s="1"/>
  <c r="S7" i="33" s="1"/>
  <c r="P8" i="33"/>
  <c r="P9" i="33"/>
  <c r="Q9" i="33" s="1"/>
  <c r="R9" i="33" s="1"/>
  <c r="S9" i="33" s="1"/>
  <c r="P10" i="33"/>
  <c r="Q10" i="33" s="1"/>
  <c r="R10" i="33" s="1"/>
  <c r="S10" i="33" s="1"/>
  <c r="P11" i="33"/>
  <c r="Q11" i="33" s="1"/>
  <c r="R11" i="33" s="1"/>
  <c r="S11" i="33" s="1"/>
  <c r="P12" i="33"/>
  <c r="Q12" i="33" s="1"/>
  <c r="R12" i="33" s="1"/>
  <c r="S12" i="33" s="1"/>
  <c r="P13" i="33"/>
  <c r="Q13" i="33" s="1"/>
  <c r="R13" i="33" s="1"/>
  <c r="S13" i="33" s="1"/>
  <c r="P14" i="33"/>
  <c r="Q14" i="33" s="1"/>
  <c r="R14" i="33" s="1"/>
  <c r="S14" i="33" s="1"/>
  <c r="P15" i="33"/>
  <c r="Q15" i="33" s="1"/>
  <c r="R15" i="33" s="1"/>
  <c r="S15" i="33" s="1"/>
  <c r="P16" i="33"/>
  <c r="Q16" i="33" s="1"/>
  <c r="R16" i="33" s="1"/>
  <c r="S16" i="33" s="1"/>
  <c r="P17" i="33"/>
  <c r="P18" i="33"/>
  <c r="P19" i="33"/>
  <c r="Q19" i="33" s="1"/>
  <c r="R19" i="33" s="1"/>
  <c r="S19" i="33" s="1"/>
  <c r="P20" i="33"/>
  <c r="Q20" i="33" s="1"/>
  <c r="R20" i="33" s="1"/>
  <c r="S20" i="33" s="1"/>
  <c r="P21" i="33"/>
  <c r="Q21" i="33" s="1"/>
  <c r="R21" i="33" s="1"/>
  <c r="S21" i="33" s="1"/>
  <c r="P22" i="33"/>
  <c r="Q22" i="33" s="1"/>
  <c r="R22" i="33" s="1"/>
  <c r="S22" i="33" s="1"/>
  <c r="P23" i="33"/>
  <c r="Q23" i="33" s="1"/>
  <c r="R23" i="33" s="1"/>
  <c r="S23" i="33" s="1"/>
  <c r="P24" i="33"/>
  <c r="Q24" i="33" s="1"/>
  <c r="R24" i="33" s="1"/>
  <c r="S24" i="33" s="1"/>
  <c r="P25" i="33"/>
  <c r="Q25" i="33" s="1"/>
  <c r="R25" i="33" s="1"/>
  <c r="S25" i="33" s="1"/>
  <c r="P26" i="33"/>
  <c r="Q26" i="33" s="1"/>
  <c r="R26" i="33" s="1"/>
  <c r="S26" i="33" s="1"/>
  <c r="P27" i="33"/>
  <c r="Q27" i="33" s="1"/>
  <c r="R27" i="33" s="1"/>
  <c r="S27" i="33" s="1"/>
  <c r="P28" i="33"/>
  <c r="Q28" i="33" s="1"/>
  <c r="R28" i="33" s="1"/>
  <c r="S28" i="33" s="1"/>
  <c r="P29" i="33"/>
  <c r="P30" i="33"/>
  <c r="P31" i="33"/>
  <c r="Q31" i="33" s="1"/>
  <c r="R31" i="33" s="1"/>
  <c r="S31" i="33" s="1"/>
  <c r="P32" i="33"/>
  <c r="P33" i="33"/>
  <c r="Q33" i="33" s="1"/>
  <c r="R33" i="33" s="1"/>
  <c r="S33" i="33" s="1"/>
  <c r="P34" i="33"/>
  <c r="Q34" i="33" s="1"/>
  <c r="R34" i="33" s="1"/>
  <c r="S34" i="33" s="1"/>
  <c r="P35" i="33"/>
  <c r="Q35" i="33" s="1"/>
  <c r="R35" i="33" s="1"/>
  <c r="S35" i="33" s="1"/>
  <c r="P36" i="33"/>
  <c r="Q36" i="33" s="1"/>
  <c r="R36" i="33" s="1"/>
  <c r="S36" i="33" s="1"/>
  <c r="P37" i="33"/>
  <c r="Q37" i="33" s="1"/>
  <c r="R37" i="33" s="1"/>
  <c r="S37" i="33" s="1"/>
  <c r="P38" i="33"/>
  <c r="Q38" i="33" s="1"/>
  <c r="R38" i="33" s="1"/>
  <c r="S38" i="33" s="1"/>
  <c r="P39" i="33"/>
  <c r="Q39" i="33" s="1"/>
  <c r="R39" i="33" s="1"/>
  <c r="S39" i="33" s="1"/>
  <c r="P40" i="33"/>
  <c r="Q40" i="33" s="1"/>
  <c r="R40" i="33" s="1"/>
  <c r="S40" i="33" s="1"/>
  <c r="P41" i="33"/>
  <c r="P42" i="33"/>
  <c r="P43" i="33"/>
  <c r="Q43" i="33" s="1"/>
  <c r="R43" i="33" s="1"/>
  <c r="S43" i="33" s="1"/>
  <c r="P44" i="33"/>
  <c r="P45" i="33"/>
  <c r="Q45" i="33" s="1"/>
  <c r="R45" i="33" s="1"/>
  <c r="S45" i="33" s="1"/>
  <c r="P46" i="33"/>
  <c r="Q46" i="33" s="1"/>
  <c r="R46" i="33" s="1"/>
  <c r="S46" i="33" s="1"/>
  <c r="P47" i="33"/>
  <c r="Q47" i="33" s="1"/>
  <c r="R47" i="33" s="1"/>
  <c r="S47" i="33" s="1"/>
  <c r="P48" i="33"/>
  <c r="Q48" i="33" s="1"/>
  <c r="R48" i="33" s="1"/>
  <c r="S48" i="33" s="1"/>
  <c r="P49" i="33"/>
  <c r="Q49" i="33" s="1"/>
  <c r="R49" i="33" s="1"/>
  <c r="S49" i="33" s="1"/>
  <c r="P50" i="33"/>
  <c r="Q50" i="33" s="1"/>
  <c r="R50" i="33" s="1"/>
  <c r="S50" i="33" s="1"/>
  <c r="P51" i="33"/>
  <c r="Q51" i="33" s="1"/>
  <c r="R51" i="33" s="1"/>
  <c r="S51" i="33" s="1"/>
  <c r="P52" i="33"/>
  <c r="Q52" i="33" s="1"/>
  <c r="R52" i="33" s="1"/>
  <c r="S52" i="33" s="1"/>
  <c r="P53" i="33"/>
  <c r="P54" i="33"/>
  <c r="P55" i="33"/>
  <c r="Q55" i="33" s="1"/>
  <c r="R55" i="33" s="1"/>
  <c r="S55" i="33" s="1"/>
  <c r="P56" i="33"/>
  <c r="Q56" i="33" s="1"/>
  <c r="R56" i="33" s="1"/>
  <c r="S56" i="33" s="1"/>
  <c r="P57" i="33"/>
  <c r="Q57" i="33" s="1"/>
  <c r="R57" i="33" s="1"/>
  <c r="S57" i="33" s="1"/>
  <c r="P58" i="33"/>
  <c r="Q58" i="33" s="1"/>
  <c r="R58" i="33" s="1"/>
  <c r="S58" i="33" s="1"/>
  <c r="P59" i="33"/>
  <c r="Q59" i="33" s="1"/>
  <c r="R59" i="33" s="1"/>
  <c r="S59" i="33" s="1"/>
  <c r="P60" i="33"/>
  <c r="Q60" i="33" s="1"/>
  <c r="R60" i="33" s="1"/>
  <c r="S60" i="33" s="1"/>
  <c r="P61" i="33"/>
  <c r="Q61" i="33" s="1"/>
  <c r="R61" i="33" s="1"/>
  <c r="S61" i="33" s="1"/>
  <c r="P62" i="33"/>
  <c r="Q62" i="33" s="1"/>
  <c r="R62" i="33" s="1"/>
  <c r="S62" i="33" s="1"/>
  <c r="P63" i="33"/>
  <c r="Q63" i="33" s="1"/>
  <c r="R63" i="33" s="1"/>
  <c r="S63" i="33" s="1"/>
  <c r="P64" i="33"/>
  <c r="Q64" i="33" s="1"/>
  <c r="R64" i="33" s="1"/>
  <c r="S64" i="33" s="1"/>
  <c r="P65" i="33"/>
  <c r="P66" i="33"/>
  <c r="P67" i="33"/>
  <c r="Q67" i="33" s="1"/>
  <c r="R67" i="33" s="1"/>
  <c r="S67" i="33" s="1"/>
  <c r="P68" i="33"/>
  <c r="Q68" i="33" s="1"/>
  <c r="R68" i="33" s="1"/>
  <c r="S68" i="33" s="1"/>
  <c r="P69" i="33"/>
  <c r="Q69" i="33" s="1"/>
  <c r="R69" i="33" s="1"/>
  <c r="S69" i="33" s="1"/>
  <c r="P70" i="33"/>
  <c r="Q70" i="33" s="1"/>
  <c r="R70" i="33" s="1"/>
  <c r="S70" i="33" s="1"/>
  <c r="P71" i="33"/>
  <c r="Q71" i="33" s="1"/>
  <c r="R71" i="33" s="1"/>
  <c r="S71" i="33" s="1"/>
  <c r="P72" i="33"/>
  <c r="Q72" i="33" s="1"/>
  <c r="R72" i="33" s="1"/>
  <c r="S72" i="33" s="1"/>
  <c r="P73" i="33"/>
  <c r="Q73" i="33" s="1"/>
  <c r="R73" i="33" s="1"/>
  <c r="S73" i="33" s="1"/>
  <c r="P74" i="33"/>
  <c r="Q74" i="33" s="1"/>
  <c r="R74" i="33" s="1"/>
  <c r="S74" i="33" s="1"/>
  <c r="T74" i="33"/>
  <c r="T73" i="33"/>
  <c r="T72" i="33"/>
  <c r="T71" i="33"/>
  <c r="T70" i="33"/>
  <c r="T69" i="33"/>
  <c r="T68" i="33"/>
  <c r="L67" i="33"/>
  <c r="T67" i="33"/>
  <c r="T66" i="33"/>
  <c r="T65" i="33"/>
  <c r="T64" i="33"/>
  <c r="T63" i="33"/>
  <c r="T62" i="33"/>
  <c r="T61" i="33"/>
  <c r="T60" i="33"/>
  <c r="T59" i="33"/>
  <c r="L58" i="33"/>
  <c r="T58" i="33"/>
  <c r="T57" i="33"/>
  <c r="L56" i="33"/>
  <c r="T56" i="33"/>
  <c r="T55" i="33"/>
  <c r="T54" i="33"/>
  <c r="T48" i="33"/>
  <c r="T47" i="33"/>
  <c r="T46" i="33"/>
  <c r="T45" i="33"/>
  <c r="T44" i="33"/>
  <c r="T43" i="33"/>
  <c r="T42" i="33"/>
  <c r="T41" i="33"/>
  <c r="T40" i="33"/>
  <c r="L39" i="33"/>
  <c r="T39" i="33"/>
  <c r="L38" i="33"/>
  <c r="T38" i="33"/>
  <c r="T37" i="33"/>
  <c r="T36" i="33"/>
  <c r="T35" i="33"/>
  <c r="T34" i="33"/>
  <c r="T33" i="33"/>
  <c r="T32" i="33"/>
  <c r="T31" i="33"/>
  <c r="T30" i="33"/>
  <c r="T29" i="33"/>
  <c r="T28" i="33"/>
  <c r="T27" i="33"/>
  <c r="T26" i="33"/>
  <c r="L25" i="33"/>
  <c r="T25" i="33"/>
  <c r="L24" i="33"/>
  <c r="T24" i="33"/>
  <c r="T23" i="33"/>
  <c r="T22" i="33"/>
  <c r="T21" i="33"/>
  <c r="T20" i="33"/>
  <c r="T19" i="33"/>
  <c r="L18" i="33"/>
  <c r="T18" i="33"/>
  <c r="T17" i="33"/>
  <c r="T16" i="33"/>
  <c r="T15" i="33"/>
  <c r="T14" i="33"/>
  <c r="L13" i="33"/>
  <c r="T13" i="33"/>
  <c r="L12" i="33"/>
  <c r="T12" i="33"/>
  <c r="T11" i="33"/>
  <c r="T10" i="33"/>
  <c r="T9" i="33"/>
  <c r="T8" i="33"/>
  <c r="T7" i="33"/>
  <c r="T6" i="33"/>
  <c r="L5" i="33"/>
  <c r="T5" i="33"/>
  <c r="C93" i="6"/>
  <c r="B6" i="25"/>
  <c r="B7" i="25"/>
  <c r="B8" i="25"/>
  <c r="B9" i="25"/>
  <c r="B10" i="25"/>
  <c r="B11" i="25"/>
  <c r="B12" i="25"/>
  <c r="B13" i="25"/>
  <c r="B14" i="25"/>
  <c r="B15" i="25"/>
  <c r="B16" i="25"/>
  <c r="B17" i="25"/>
  <c r="B18" i="25"/>
  <c r="B19" i="25"/>
  <c r="B20" i="25"/>
  <c r="B21" i="25"/>
  <c r="B22" i="25"/>
  <c r="B5" i="25"/>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5" i="4"/>
  <c r="Q65" i="33" l="1"/>
  <c r="R65" i="33" s="1"/>
  <c r="S65" i="33" s="1"/>
  <c r="Q53" i="33"/>
  <c r="R53" i="33" s="1"/>
  <c r="S53" i="33" s="1"/>
  <c r="Q41" i="33"/>
  <c r="R41" i="33" s="1"/>
  <c r="S41" i="33" s="1"/>
  <c r="Q29" i="33"/>
  <c r="R29" i="33" s="1"/>
  <c r="S29" i="33" s="1"/>
  <c r="Q17" i="33"/>
  <c r="R17" i="33" s="1"/>
  <c r="S17" i="33" s="1"/>
  <c r="Q5" i="33"/>
  <c r="R5" i="33" s="1"/>
  <c r="S5" i="33" s="1"/>
  <c r="Q66" i="33"/>
  <c r="R66" i="33" s="1"/>
  <c r="S66" i="33" s="1"/>
  <c r="Q54" i="33"/>
  <c r="R54" i="33" s="1"/>
  <c r="S54" i="33" s="1"/>
  <c r="Q42" i="33"/>
  <c r="R42" i="33" s="1"/>
  <c r="S42" i="33" s="1"/>
  <c r="Q30" i="33"/>
  <c r="R30" i="33" s="1"/>
  <c r="S30" i="33" s="1"/>
  <c r="Q18" i="33"/>
  <c r="R18" i="33" s="1"/>
  <c r="S18" i="33" s="1"/>
  <c r="Q6" i="33"/>
  <c r="R6" i="33" s="1"/>
  <c r="S6" i="33" s="1"/>
  <c r="Q8" i="33"/>
  <c r="R8" i="33" s="1"/>
  <c r="S8" i="33" s="1"/>
  <c r="Q44" i="33"/>
  <c r="R44" i="33" s="1"/>
  <c r="S44" i="33" s="1"/>
  <c r="Q32" i="33"/>
  <c r="R32" i="33" s="1"/>
  <c r="S32" i="33" s="1"/>
  <c r="L74" i="33"/>
  <c r="M74" i="33"/>
  <c r="L73" i="33"/>
  <c r="M73" i="33"/>
  <c r="L72" i="33"/>
  <c r="M72" i="33"/>
  <c r="L71" i="33"/>
  <c r="M71" i="33"/>
  <c r="L70" i="33"/>
  <c r="M70" i="33"/>
  <c r="L69" i="33"/>
  <c r="M69" i="33"/>
  <c r="L68" i="33"/>
  <c r="M68" i="33"/>
  <c r="M67" i="33"/>
  <c r="L66" i="33"/>
  <c r="M66" i="33"/>
  <c r="L65" i="33"/>
  <c r="M65" i="33"/>
  <c r="L64" i="33"/>
  <c r="M64" i="33"/>
  <c r="L63" i="33"/>
  <c r="M63" i="33"/>
  <c r="L62" i="33"/>
  <c r="M62" i="33"/>
  <c r="L61" i="33"/>
  <c r="M61" i="33"/>
  <c r="L60" i="33"/>
  <c r="M60" i="33"/>
  <c r="L59" i="33"/>
  <c r="M59" i="33"/>
  <c r="M58" i="33"/>
  <c r="L57" i="33"/>
  <c r="M57" i="33"/>
  <c r="M56" i="33"/>
  <c r="L55" i="33"/>
  <c r="M55" i="33"/>
  <c r="L54" i="33"/>
  <c r="M54" i="33"/>
  <c r="L53" i="33"/>
  <c r="M53" i="33"/>
  <c r="L52" i="33"/>
  <c r="M52" i="33"/>
  <c r="L51" i="33"/>
  <c r="M51" i="33"/>
  <c r="L50" i="33"/>
  <c r="M50" i="33"/>
  <c r="L49" i="33"/>
  <c r="M49" i="33"/>
  <c r="L48" i="33"/>
  <c r="M48" i="33"/>
  <c r="L47" i="33"/>
  <c r="M47" i="33"/>
  <c r="L46" i="33"/>
  <c r="M46" i="33"/>
  <c r="L45" i="33"/>
  <c r="M45" i="33"/>
  <c r="L44" i="33"/>
  <c r="M44" i="33"/>
  <c r="L43" i="33"/>
  <c r="M43" i="33"/>
  <c r="L42" i="33"/>
  <c r="M42" i="33"/>
  <c r="L41" i="33"/>
  <c r="M41" i="33"/>
  <c r="L40" i="33"/>
  <c r="M40" i="33"/>
  <c r="M39" i="33"/>
  <c r="M38" i="33"/>
  <c r="L37" i="33"/>
  <c r="M37" i="33"/>
  <c r="L36" i="33"/>
  <c r="M36" i="33"/>
  <c r="L35" i="33"/>
  <c r="M35" i="33"/>
  <c r="L34" i="33"/>
  <c r="M34" i="33"/>
  <c r="L33" i="33"/>
  <c r="M33" i="33"/>
  <c r="L32" i="33"/>
  <c r="M32" i="33"/>
  <c r="L31" i="33"/>
  <c r="M31" i="33"/>
  <c r="L30" i="33"/>
  <c r="M30" i="33"/>
  <c r="L29" i="33"/>
  <c r="M29" i="33"/>
  <c r="L28" i="33"/>
  <c r="M28" i="33"/>
  <c r="L27" i="33"/>
  <c r="M27" i="33"/>
  <c r="L26" i="33"/>
  <c r="M26" i="33"/>
  <c r="M25" i="33"/>
  <c r="M24" i="33"/>
  <c r="L23" i="33"/>
  <c r="M23" i="33"/>
  <c r="L22" i="33"/>
  <c r="M22" i="33"/>
  <c r="L21" i="33"/>
  <c r="M21" i="33"/>
  <c r="L20" i="33"/>
  <c r="M20" i="33"/>
  <c r="L19" i="33"/>
  <c r="M19" i="33"/>
  <c r="M18" i="33"/>
  <c r="L17" i="33"/>
  <c r="M17" i="33"/>
  <c r="L16" i="33"/>
  <c r="M16" i="33"/>
  <c r="L15" i="33"/>
  <c r="M15" i="33"/>
  <c r="L14" i="33"/>
  <c r="M14" i="33"/>
  <c r="M13" i="33"/>
  <c r="M12" i="33"/>
  <c r="L11" i="33"/>
  <c r="M11" i="33"/>
  <c r="L10" i="33"/>
  <c r="M10" i="33"/>
  <c r="L9" i="33"/>
  <c r="M9" i="33"/>
  <c r="L8" i="33"/>
  <c r="M8" i="33"/>
  <c r="L7" i="33"/>
  <c r="M7" i="33"/>
  <c r="L6" i="33"/>
  <c r="M6" i="33"/>
  <c r="M5" i="33"/>
  <c r="F5" i="5" l="1"/>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K2" i="50"/>
  <c r="AA5" i="6" l="1"/>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C1" i="50"/>
  <c r="C4" i="50"/>
  <c r="G2" i="50"/>
  <c r="I2" i="50"/>
  <c r="C2" i="50"/>
  <c r="C3" i="50"/>
  <c r="Q1" i="50"/>
  <c r="I5" i="6" l="1"/>
  <c r="I6" i="6"/>
  <c r="I7" i="6"/>
  <c r="I8" i="6"/>
  <c r="I9" i="6"/>
  <c r="I10" i="6"/>
  <c r="I11" i="6"/>
  <c r="I12" i="6"/>
  <c r="I13" i="6"/>
  <c r="I14" i="6"/>
  <c r="I15" i="6"/>
  <c r="I16" i="6"/>
  <c r="I18"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F15" i="6"/>
  <c r="C10" i="6"/>
  <c r="AB5"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6" i="6"/>
  <c r="S6" i="6" l="1" a="1"/>
  <c r="S6" i="6" s="1"/>
  <c r="S5" i="6" a="1"/>
  <c r="S5" i="6" s="1"/>
  <c r="S7" i="6" a="1"/>
  <c r="S7" i="6" s="1"/>
  <c r="S8" i="6" a="1"/>
  <c r="S8" i="6" s="1"/>
  <c r="S9" i="6" a="1"/>
  <c r="S9" i="6" s="1"/>
  <c r="S10" i="6" a="1"/>
  <c r="S10" i="6" s="1"/>
  <c r="S11" i="6" a="1"/>
  <c r="S11" i="6" s="1"/>
  <c r="S12" i="6" a="1"/>
  <c r="S12" i="6" s="1"/>
  <c r="S13" i="6" a="1"/>
  <c r="S13" i="6" s="1"/>
  <c r="S14" i="6" a="1"/>
  <c r="S14" i="6" s="1"/>
  <c r="S15" i="6" a="1"/>
  <c r="S15" i="6" s="1"/>
  <c r="S16" i="6" a="1"/>
  <c r="S16" i="6" s="1"/>
  <c r="S17" i="6" a="1"/>
  <c r="S17" i="6" s="1"/>
  <c r="S18" i="6" a="1"/>
  <c r="S18" i="6" s="1"/>
  <c r="S19" i="6" a="1"/>
  <c r="S19" i="6" s="1"/>
  <c r="S20" i="6" a="1"/>
  <c r="S20" i="6" s="1"/>
  <c r="S21" i="6" a="1"/>
  <c r="S21" i="6" s="1"/>
  <c r="S22" i="6" a="1"/>
  <c r="S22" i="6" s="1"/>
  <c r="S23" i="6" a="1"/>
  <c r="S23" i="6" s="1"/>
  <c r="S24" i="6" a="1"/>
  <c r="S24" i="6" s="1"/>
  <c r="S25" i="6" a="1"/>
  <c r="S25" i="6" s="1"/>
  <c r="S26" i="6" a="1"/>
  <c r="S26" i="6" s="1"/>
  <c r="S27" i="6" a="1"/>
  <c r="S27" i="6" s="1"/>
  <c r="S28" i="6" a="1"/>
  <c r="S28" i="6" s="1"/>
  <c r="S29" i="6" a="1"/>
  <c r="S29" i="6" s="1"/>
  <c r="S30" i="6" a="1"/>
  <c r="S30" i="6" s="1"/>
  <c r="S31" i="6" a="1"/>
  <c r="S31" i="6" s="1"/>
  <c r="S32" i="6" a="1"/>
  <c r="S32" i="6" s="1"/>
  <c r="S33" i="6" a="1"/>
  <c r="S33" i="6" s="1"/>
  <c r="S34" i="6" a="1"/>
  <c r="S34" i="6" s="1"/>
  <c r="S35" i="6" a="1"/>
  <c r="S35" i="6" s="1"/>
  <c r="S36" i="6" a="1"/>
  <c r="S36" i="6" s="1"/>
  <c r="S37" i="6" a="1"/>
  <c r="S37" i="6" s="1"/>
  <c r="S38" i="6" a="1"/>
  <c r="S38" i="6" s="1"/>
  <c r="S39" i="6" a="1"/>
  <c r="S39" i="6" s="1"/>
  <c r="S40" i="6" a="1"/>
  <c r="S40" i="6" s="1"/>
  <c r="S41" i="6" a="1"/>
  <c r="S41" i="6" s="1"/>
  <c r="S42" i="6" a="1"/>
  <c r="S42" i="6" s="1"/>
  <c r="S43" i="6" a="1"/>
  <c r="S43" i="6" s="1"/>
  <c r="S44" i="6" a="1"/>
  <c r="S44" i="6" s="1"/>
  <c r="S45" i="6" a="1"/>
  <c r="S45" i="6" s="1"/>
  <c r="S46" i="6" a="1"/>
  <c r="S46" i="6" s="1"/>
  <c r="S47" i="6" a="1"/>
  <c r="S47" i="6" s="1"/>
  <c r="S48" i="6" a="1"/>
  <c r="S48" i="6" s="1"/>
  <c r="S49" i="6" a="1"/>
  <c r="S49" i="6" s="1"/>
  <c r="S50" i="6" a="1"/>
  <c r="S50" i="6" s="1"/>
  <c r="S51" i="6" a="1"/>
  <c r="S51" i="6" s="1"/>
  <c r="S52" i="6" a="1"/>
  <c r="S52" i="6" s="1"/>
  <c r="S53" i="6" a="1"/>
  <c r="S53" i="6" s="1"/>
  <c r="S54" i="6" a="1"/>
  <c r="S54" i="6" s="1"/>
  <c r="S55" i="6" a="1"/>
  <c r="S55" i="6" s="1"/>
  <c r="S56" i="6" a="1"/>
  <c r="S56" i="6" s="1"/>
  <c r="S57" i="6" a="1"/>
  <c r="S57" i="6" s="1"/>
  <c r="S58" i="6" a="1"/>
  <c r="S58" i="6" s="1"/>
  <c r="S59" i="6" a="1"/>
  <c r="S59" i="6" s="1"/>
  <c r="S60" i="6" a="1"/>
  <c r="S60" i="6" s="1"/>
  <c r="S62" i="6" a="1"/>
  <c r="S62" i="6" s="1"/>
  <c r="S63" i="6" a="1"/>
  <c r="S63" i="6" s="1"/>
  <c r="S64" i="6" a="1"/>
  <c r="S64" i="6" s="1"/>
  <c r="S65" i="6" a="1"/>
  <c r="S65" i="6" s="1"/>
  <c r="S66" i="6" a="1"/>
  <c r="S66" i="6" s="1"/>
  <c r="S67" i="6" a="1"/>
  <c r="S67" i="6" s="1"/>
  <c r="S68" i="6" a="1"/>
  <c r="S68" i="6" s="1"/>
  <c r="S69" i="6" a="1"/>
  <c r="S69" i="6" s="1"/>
  <c r="S70" i="6" a="1"/>
  <c r="S70" i="6" s="1"/>
  <c r="S71" i="6" a="1"/>
  <c r="S71" i="6" s="1"/>
  <c r="S72" i="6" a="1"/>
  <c r="S72" i="6" s="1"/>
  <c r="S73" i="6" a="1"/>
  <c r="S73" i="6" s="1"/>
  <c r="S74" i="6" a="1"/>
  <c r="S74" i="6" s="1"/>
  <c r="S75" i="6" a="1"/>
  <c r="S75" i="6" s="1"/>
  <c r="S76" i="6" a="1"/>
  <c r="S76" i="6" s="1"/>
  <c r="S77" i="6" a="1"/>
  <c r="S77" i="6" s="1"/>
  <c r="S78" i="6" a="1"/>
  <c r="S78" i="6" s="1"/>
  <c r="S79" i="6" a="1"/>
  <c r="S79" i="6" s="1"/>
  <c r="S80" i="6" a="1"/>
  <c r="S80" i="6" s="1"/>
  <c r="S81" i="6" a="1"/>
  <c r="S81" i="6" s="1"/>
  <c r="S82" i="6" a="1"/>
  <c r="S82" i="6" s="1"/>
  <c r="S83" i="6" a="1"/>
  <c r="S83" i="6" s="1"/>
  <c r="S84" i="6" a="1"/>
  <c r="S84" i="6" s="1"/>
  <c r="S85" i="6" a="1"/>
  <c r="S85" i="6" s="1"/>
  <c r="S86" i="6" a="1"/>
  <c r="S86" i="6" s="1"/>
  <c r="S87" i="6" a="1"/>
  <c r="S87" i="6" s="1"/>
  <c r="S88" i="6" a="1"/>
  <c r="S88" i="6" s="1"/>
  <c r="S89" i="6" a="1"/>
  <c r="S89" i="6" s="1"/>
  <c r="S90" i="6" a="1"/>
  <c r="S90" i="6" s="1"/>
  <c r="S91" i="6" a="1"/>
  <c r="S91" i="6" s="1"/>
  <c r="S92" i="6" a="1"/>
  <c r="S92" i="6" s="1"/>
  <c r="S93" i="6" a="1"/>
  <c r="S93" i="6" s="1"/>
  <c r="S94" i="6" a="1"/>
  <c r="S94" i="6" s="1"/>
  <c r="R7" i="6" a="1"/>
  <c r="R7" i="6" s="1"/>
  <c r="R5" i="6" a="1"/>
  <c r="R5" i="6" s="1"/>
  <c r="R6" i="6" a="1"/>
  <c r="R6" i="6" s="1"/>
  <c r="R8" i="6" a="1"/>
  <c r="R8" i="6" s="1"/>
  <c r="R9" i="6" a="1"/>
  <c r="R9" i="6" s="1"/>
  <c r="R10" i="6" a="1"/>
  <c r="R10" i="6" s="1"/>
  <c r="R11" i="6" a="1"/>
  <c r="R11" i="6" s="1"/>
  <c r="R12" i="6" a="1"/>
  <c r="R12" i="6" s="1"/>
  <c r="R13" i="6" a="1"/>
  <c r="R13" i="6" s="1"/>
  <c r="R14" i="6" a="1"/>
  <c r="R14" i="6" s="1"/>
  <c r="R15" i="6" a="1"/>
  <c r="R15" i="6" s="1"/>
  <c r="R16" i="6" a="1"/>
  <c r="R16" i="6" s="1"/>
  <c r="R17" i="6" a="1"/>
  <c r="R17" i="6" s="1"/>
  <c r="R18" i="6" a="1"/>
  <c r="R18" i="6" s="1"/>
  <c r="R19" i="6" a="1"/>
  <c r="R19" i="6" s="1"/>
  <c r="R20" i="6" a="1"/>
  <c r="R20" i="6" s="1"/>
  <c r="R21" i="6" a="1"/>
  <c r="R21" i="6" s="1"/>
  <c r="R22" i="6" a="1"/>
  <c r="R22" i="6" s="1"/>
  <c r="R23" i="6" a="1"/>
  <c r="R23" i="6" s="1"/>
  <c r="R24" i="6" a="1"/>
  <c r="R24" i="6" s="1"/>
  <c r="R25" i="6" a="1"/>
  <c r="R25" i="6" s="1"/>
  <c r="R26" i="6" a="1"/>
  <c r="R26" i="6" s="1"/>
  <c r="R27" i="6" a="1"/>
  <c r="R27" i="6" s="1"/>
  <c r="R28" i="6" a="1"/>
  <c r="R28" i="6" s="1"/>
  <c r="R29" i="6" a="1"/>
  <c r="R29" i="6" s="1"/>
  <c r="R30" i="6" a="1"/>
  <c r="R30" i="6" s="1"/>
  <c r="R31" i="6" a="1"/>
  <c r="R31" i="6" s="1"/>
  <c r="R32" i="6" a="1"/>
  <c r="R32" i="6" s="1"/>
  <c r="R33" i="6" a="1"/>
  <c r="R33" i="6" s="1"/>
  <c r="R34" i="6" a="1"/>
  <c r="R34" i="6" s="1"/>
  <c r="R35" i="6" a="1"/>
  <c r="R35" i="6" s="1"/>
  <c r="R36" i="6" a="1"/>
  <c r="R36" i="6" s="1"/>
  <c r="R37" i="6" a="1"/>
  <c r="R37" i="6" s="1"/>
  <c r="R38" i="6" a="1"/>
  <c r="R38" i="6" s="1"/>
  <c r="R39" i="6" a="1"/>
  <c r="R39" i="6" s="1"/>
  <c r="R40" i="6" a="1"/>
  <c r="R40" i="6" s="1"/>
  <c r="R41" i="6" a="1"/>
  <c r="R41" i="6" s="1"/>
  <c r="R42" i="6" a="1"/>
  <c r="R42" i="6" s="1"/>
  <c r="R43" i="6" a="1"/>
  <c r="R43" i="6" s="1"/>
  <c r="R44" i="6" a="1"/>
  <c r="R44" i="6" s="1"/>
  <c r="R45" i="6" a="1"/>
  <c r="R45" i="6" s="1"/>
  <c r="R46" i="6" a="1"/>
  <c r="R46" i="6" s="1"/>
  <c r="R47" i="6" a="1"/>
  <c r="R47" i="6" s="1"/>
  <c r="R48" i="6" a="1"/>
  <c r="R48" i="6" s="1"/>
  <c r="R49" i="6" a="1"/>
  <c r="R49" i="6" s="1"/>
  <c r="R50" i="6" a="1"/>
  <c r="R50" i="6" s="1"/>
  <c r="R51" i="6" a="1"/>
  <c r="R51" i="6" s="1"/>
  <c r="R52" i="6" a="1"/>
  <c r="R52" i="6" s="1"/>
  <c r="R53" i="6" a="1"/>
  <c r="R53" i="6" s="1"/>
  <c r="R54" i="6" a="1"/>
  <c r="R54" i="6" s="1"/>
  <c r="R55" i="6" a="1"/>
  <c r="R55" i="6" s="1"/>
  <c r="R56" i="6" a="1"/>
  <c r="R56" i="6" s="1"/>
  <c r="R57" i="6" a="1"/>
  <c r="R57" i="6" s="1"/>
  <c r="R58" i="6" a="1"/>
  <c r="R58" i="6" s="1"/>
  <c r="R59" i="6" a="1"/>
  <c r="R59" i="6" s="1"/>
  <c r="R60" i="6" a="1"/>
  <c r="R60" i="6" s="1"/>
  <c r="R61" i="6" a="1"/>
  <c r="R61" i="6" s="1"/>
  <c r="R62" i="6" a="1"/>
  <c r="R62" i="6" s="1"/>
  <c r="R63" i="6" a="1"/>
  <c r="R63" i="6" s="1"/>
  <c r="R64" i="6" a="1"/>
  <c r="R64" i="6" s="1"/>
  <c r="R65" i="6" a="1"/>
  <c r="R65" i="6" s="1"/>
  <c r="R66" i="6" a="1"/>
  <c r="R66" i="6" s="1"/>
  <c r="R67" i="6" a="1"/>
  <c r="R67" i="6" s="1"/>
  <c r="R68" i="6" a="1"/>
  <c r="R68" i="6" s="1"/>
  <c r="R69" i="6" a="1"/>
  <c r="R69" i="6" s="1"/>
  <c r="R70" i="6" a="1"/>
  <c r="R70" i="6" s="1"/>
  <c r="R71" i="6" a="1"/>
  <c r="R71" i="6" s="1"/>
  <c r="R72" i="6" a="1"/>
  <c r="R72" i="6" s="1"/>
  <c r="R73" i="6" a="1"/>
  <c r="R73" i="6" s="1"/>
  <c r="R74" i="6" a="1"/>
  <c r="R74" i="6" s="1"/>
  <c r="R75" i="6" a="1"/>
  <c r="R75" i="6" s="1"/>
  <c r="R76" i="6" a="1"/>
  <c r="R76" i="6" s="1"/>
  <c r="R77" i="6" a="1"/>
  <c r="R77" i="6" s="1"/>
  <c r="R78" i="6" a="1"/>
  <c r="R78" i="6" s="1"/>
  <c r="R79" i="6" a="1"/>
  <c r="R79" i="6" s="1"/>
  <c r="R80" i="6" a="1"/>
  <c r="R80" i="6" s="1"/>
  <c r="R81" i="6" a="1"/>
  <c r="R81" i="6" s="1"/>
  <c r="R82" i="6" a="1"/>
  <c r="R82" i="6" s="1"/>
  <c r="R83" i="6" a="1"/>
  <c r="R83" i="6" s="1"/>
  <c r="R84" i="6" a="1"/>
  <c r="R84" i="6" s="1"/>
  <c r="R85" i="6" a="1"/>
  <c r="R85" i="6" s="1"/>
  <c r="R86" i="6" a="1"/>
  <c r="R86" i="6" s="1"/>
  <c r="R87" i="6" a="1"/>
  <c r="R87" i="6" s="1"/>
  <c r="R88" i="6" a="1"/>
  <c r="R88" i="6" s="1"/>
  <c r="R89" i="6" a="1"/>
  <c r="R89" i="6" s="1"/>
  <c r="R90" i="6" a="1"/>
  <c r="R90" i="6" s="1"/>
  <c r="R91" i="6" a="1"/>
  <c r="R91" i="6" s="1"/>
  <c r="R92" i="6" a="1"/>
  <c r="R92" i="6" s="1"/>
  <c r="R93" i="6" a="1"/>
  <c r="R93" i="6" s="1"/>
  <c r="R94" i="6" a="1"/>
  <c r="R94" i="6" s="1"/>
  <c r="Q4" i="50"/>
  <c r="Q2" i="50"/>
  <c r="Q3" i="50"/>
  <c r="U5" i="6" l="1"/>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U46" i="6"/>
  <c r="U47" i="6"/>
  <c r="U48" i="6"/>
  <c r="U49" i="6"/>
  <c r="U50" i="6"/>
  <c r="U51" i="6"/>
  <c r="U52" i="6"/>
  <c r="U53" i="6"/>
  <c r="U54" i="6"/>
  <c r="U55" i="6"/>
  <c r="U56" i="6"/>
  <c r="U57" i="6"/>
  <c r="U58" i="6"/>
  <c r="U59" i="6"/>
  <c r="U60" i="6"/>
  <c r="U61" i="6"/>
  <c r="U62" i="6"/>
  <c r="U63" i="6"/>
  <c r="U64" i="6"/>
  <c r="U65" i="6"/>
  <c r="U66" i="6"/>
  <c r="U67" i="6"/>
  <c r="U68" i="6"/>
  <c r="U69" i="6"/>
  <c r="U70" i="6"/>
  <c r="U71" i="6"/>
  <c r="U72" i="6"/>
  <c r="U73" i="6"/>
  <c r="U74" i="6"/>
  <c r="U75" i="6"/>
  <c r="U76" i="6"/>
  <c r="U77" i="6"/>
  <c r="U78" i="6"/>
  <c r="U79" i="6"/>
  <c r="U80" i="6"/>
  <c r="U81" i="6"/>
  <c r="U82" i="6"/>
  <c r="U83" i="6"/>
  <c r="U84" i="6"/>
  <c r="U85" i="6"/>
  <c r="U86" i="6"/>
  <c r="U87" i="6"/>
  <c r="U88" i="6"/>
  <c r="U89" i="6"/>
  <c r="U90" i="6"/>
  <c r="U91" i="6"/>
  <c r="U92" i="6"/>
  <c r="U93" i="6"/>
  <c r="U94" i="6"/>
  <c r="H94" i="5" l="1"/>
  <c r="H93" i="5"/>
  <c r="H92" i="5"/>
  <c r="H91" i="5"/>
  <c r="H90" i="5"/>
  <c r="H89" i="5"/>
  <c r="H88" i="5"/>
  <c r="H87" i="5"/>
  <c r="H86" i="5"/>
  <c r="H85" i="5"/>
  <c r="H84" i="5"/>
  <c r="H83" i="5"/>
  <c r="H82" i="5"/>
  <c r="H81" i="5"/>
  <c r="H80" i="5"/>
  <c r="H79" i="5"/>
  <c r="H78" i="5"/>
  <c r="H77" i="5"/>
  <c r="H76" i="5"/>
  <c r="H75" i="5"/>
  <c r="H74" i="5"/>
  <c r="H73" i="5"/>
  <c r="H72" i="5"/>
  <c r="H65" i="5"/>
  <c r="H64" i="5"/>
  <c r="H63" i="5"/>
  <c r="H62" i="5"/>
  <c r="H61" i="5"/>
  <c r="H60" i="5"/>
  <c r="H59" i="5"/>
  <c r="H58" i="5"/>
  <c r="H57" i="5"/>
  <c r="H56" i="5"/>
  <c r="H55" i="5"/>
  <c r="H54" i="5"/>
  <c r="H53" i="5"/>
  <c r="H52" i="5"/>
  <c r="H51" i="5"/>
  <c r="H50" i="5"/>
  <c r="H49" i="5"/>
  <c r="H46" i="5"/>
  <c r="H45" i="5"/>
  <c r="H44" i="5"/>
  <c r="H43" i="5"/>
  <c r="H42" i="5"/>
  <c r="H39" i="5"/>
  <c r="H38" i="5"/>
  <c r="H28" i="5"/>
  <c r="H27" i="5"/>
  <c r="H26" i="5"/>
  <c r="H25" i="5"/>
  <c r="H24" i="5"/>
  <c r="H13" i="5"/>
  <c r="H12" i="5"/>
  <c r="H11" i="5"/>
  <c r="H10" i="5"/>
  <c r="H8" i="5"/>
  <c r="H70" i="5"/>
  <c r="H71" i="5"/>
  <c r="H68" i="5"/>
  <c r="H69" i="5"/>
  <c r="H67" i="5"/>
  <c r="H66" i="5"/>
  <c r="H47" i="5"/>
  <c r="H48" i="5"/>
  <c r="H40" i="5"/>
  <c r="H41" i="5"/>
  <c r="H36" i="5"/>
  <c r="H37" i="5"/>
  <c r="H35" i="5"/>
  <c r="H33" i="5"/>
  <c r="H34" i="5"/>
  <c r="H31" i="5"/>
  <c r="H32" i="5"/>
  <c r="H29" i="5"/>
  <c r="H30" i="5"/>
  <c r="H22" i="5"/>
  <c r="H23" i="5"/>
  <c r="H20" i="5"/>
  <c r="H21" i="5"/>
  <c r="H19" i="5"/>
  <c r="H16" i="5"/>
  <c r="H17" i="5"/>
  <c r="H18" i="5"/>
  <c r="H14" i="5"/>
  <c r="H15" i="5"/>
  <c r="K10" i="6" a="1"/>
  <c r="K10" i="6" s="1"/>
  <c r="K8" i="6" a="1"/>
  <c r="K8" i="6" s="1"/>
  <c r="K74" i="6" a="1"/>
  <c r="K74" i="6" s="1"/>
  <c r="K94" i="6" a="1"/>
  <c r="K94" i="6" s="1"/>
  <c r="K80" i="6" a="1"/>
  <c r="K80" i="6" s="1"/>
  <c r="K79" i="6" a="1"/>
  <c r="K79" i="6" s="1"/>
  <c r="K78" i="6" a="1"/>
  <c r="K78" i="6" s="1"/>
  <c r="K60" i="6" a="1"/>
  <c r="K60" i="6" s="1"/>
  <c r="K73" i="6" a="1"/>
  <c r="K73" i="6" s="1"/>
  <c r="K41" i="6" a="1"/>
  <c r="K41" i="6" s="1"/>
  <c r="K77" i="6" a="1"/>
  <c r="K77" i="6" s="1"/>
  <c r="K59" i="6" a="1"/>
  <c r="K59" i="6" s="1"/>
  <c r="K39" i="6" a="1"/>
  <c r="K39" i="6" s="1"/>
  <c r="K56" i="6" a="1"/>
  <c r="K56" i="6" s="1"/>
  <c r="K72" i="6" a="1"/>
  <c r="K72" i="6" s="1"/>
  <c r="K91" i="6" a="1"/>
  <c r="K91" i="6" s="1"/>
  <c r="K71" i="6" a="1"/>
  <c r="K71" i="6" s="1"/>
  <c r="K93" i="6" a="1"/>
  <c r="K93" i="6" s="1"/>
  <c r="K22" i="6" a="1"/>
  <c r="K22" i="6" s="1"/>
  <c r="K21" i="6" a="1"/>
  <c r="K21" i="6" s="1"/>
  <c r="K89" i="6" a="1"/>
  <c r="K89" i="6" s="1"/>
  <c r="K69" i="6" a="1"/>
  <c r="K69" i="6" s="1"/>
  <c r="K18" i="6" a="1"/>
  <c r="K18" i="6" s="1"/>
  <c r="K76" i="6" a="1"/>
  <c r="K76" i="6" s="1"/>
  <c r="K58" i="6" a="1"/>
  <c r="K58" i="6" s="1"/>
  <c r="K57" i="6" a="1"/>
  <c r="K57" i="6" s="1"/>
  <c r="K88" i="6" a="1"/>
  <c r="K88" i="6" s="1"/>
  <c r="K68" i="6" a="1"/>
  <c r="K68" i="6" s="1"/>
  <c r="K49" i="6" a="1"/>
  <c r="K49" i="6" s="1"/>
  <c r="K37" i="6" a="1"/>
  <c r="K37" i="6" s="1"/>
  <c r="K90" i="6" a="1"/>
  <c r="K90" i="6" s="1"/>
  <c r="K70" i="6" a="1"/>
  <c r="K70" i="6" s="1"/>
  <c r="K52" i="6" a="1"/>
  <c r="K52" i="6" s="1"/>
  <c r="K34" i="6" a="1"/>
  <c r="K34" i="6" s="1"/>
  <c r="K33" i="6" a="1"/>
  <c r="K33" i="6" s="1"/>
  <c r="K48" i="6" a="1"/>
  <c r="K48" i="6" s="1"/>
  <c r="K36" i="6" a="1"/>
  <c r="K36" i="6" s="1"/>
  <c r="K51" i="6" a="1"/>
  <c r="K51" i="6" s="1"/>
  <c r="K38" i="6" a="1"/>
  <c r="K38" i="6" s="1"/>
  <c r="K87" i="6" a="1"/>
  <c r="K87" i="6" s="1"/>
  <c r="K47" i="6" a="1"/>
  <c r="K47" i="6" s="1"/>
  <c r="K85" i="6" a="1"/>
  <c r="K85" i="6" s="1"/>
  <c r="K66" i="6" a="1"/>
  <c r="K66" i="6" s="1"/>
  <c r="K30" i="6" a="1"/>
  <c r="K30" i="6" s="1"/>
  <c r="K32" i="6" a="1"/>
  <c r="K32" i="6" s="1"/>
  <c r="K86" i="6" a="1"/>
  <c r="K86" i="6" s="1"/>
  <c r="K67" i="6" a="1"/>
  <c r="K67" i="6" s="1"/>
  <c r="K31" i="6" a="1"/>
  <c r="K31" i="6" s="1"/>
  <c r="K46" i="6" a="1"/>
  <c r="K46" i="6" s="1"/>
  <c r="K84" i="6" a="1"/>
  <c r="K84" i="6" s="1"/>
  <c r="K64" i="6" a="1"/>
  <c r="K64" i="6" s="1"/>
  <c r="K13" i="6" a="1"/>
  <c r="K13" i="6" s="1"/>
  <c r="K75" i="6" a="1"/>
  <c r="K75" i="6" s="1"/>
  <c r="K45" i="6" a="1"/>
  <c r="K45" i="6" s="1"/>
  <c r="K63" i="6" a="1"/>
  <c r="K63" i="6" s="1"/>
  <c r="K28" i="6" a="1"/>
  <c r="K28" i="6" s="1"/>
  <c r="K44" i="6" a="1"/>
  <c r="K44" i="6" s="1"/>
  <c r="K92" i="6" a="1"/>
  <c r="K92" i="6" s="1"/>
  <c r="K20" i="6" a="1"/>
  <c r="K20" i="6" s="1"/>
  <c r="K83" i="6" a="1"/>
  <c r="K83" i="6" s="1"/>
  <c r="K27" i="6" a="1"/>
  <c r="K27" i="6" s="1"/>
  <c r="K62" i="6" a="1"/>
  <c r="K62" i="6" s="1"/>
  <c r="K43" i="6" a="1"/>
  <c r="K43" i="6" s="1"/>
  <c r="K81" i="6" a="1"/>
  <c r="K81" i="6" s="1"/>
  <c r="K42" i="6" a="1"/>
  <c r="K42" i="6" s="1"/>
  <c r="I65" i="6"/>
  <c r="I19" i="6"/>
  <c r="K12" i="6" a="1"/>
  <c r="K12" i="6" s="1"/>
  <c r="I17" i="6"/>
  <c r="K11" i="6" a="1"/>
  <c r="K11" i="6" s="1"/>
  <c r="I15" i="5" l="1"/>
  <c r="I14" i="5"/>
  <c r="I18" i="5"/>
  <c r="I17" i="5"/>
  <c r="I16" i="5"/>
  <c r="I19" i="5"/>
  <c r="I21" i="5"/>
  <c r="I20" i="5"/>
  <c r="I23" i="5"/>
  <c r="I22" i="5"/>
  <c r="I30" i="5"/>
  <c r="I29" i="5"/>
  <c r="I32" i="5"/>
  <c r="I31" i="5"/>
  <c r="I34" i="5"/>
  <c r="I33" i="5"/>
  <c r="I35" i="5"/>
  <c r="I37" i="5"/>
  <c r="I36" i="5"/>
  <c r="I41" i="5"/>
  <c r="I40" i="5"/>
  <c r="I48" i="5"/>
  <c r="I47" i="5"/>
  <c r="I66" i="5"/>
  <c r="I67" i="5"/>
  <c r="I69" i="5"/>
  <c r="I68" i="5"/>
  <c r="I71" i="5"/>
  <c r="I70" i="5"/>
  <c r="I8" i="5"/>
  <c r="I10" i="5"/>
  <c r="I11" i="5"/>
  <c r="I12" i="5"/>
  <c r="I13" i="5"/>
  <c r="I24" i="5"/>
  <c r="I25" i="5"/>
  <c r="I26" i="5"/>
  <c r="I27" i="5"/>
  <c r="I28" i="5"/>
  <c r="I38" i="5"/>
  <c r="I39" i="5"/>
  <c r="I42" i="5"/>
  <c r="I43" i="5"/>
  <c r="I44" i="5"/>
  <c r="I45" i="5"/>
  <c r="I46" i="5"/>
  <c r="I49" i="5"/>
  <c r="I50" i="5"/>
  <c r="I51" i="5"/>
  <c r="I52" i="5"/>
  <c r="I53" i="5"/>
  <c r="I54" i="5"/>
  <c r="I55" i="5"/>
  <c r="I56" i="5"/>
  <c r="I57" i="5"/>
  <c r="I58" i="5"/>
  <c r="I59" i="5"/>
  <c r="I60" i="5"/>
  <c r="I61" i="5"/>
  <c r="I62" i="5"/>
  <c r="I63" i="5"/>
  <c r="I64" i="5"/>
  <c r="I65" i="5"/>
  <c r="I72" i="5"/>
  <c r="I73" i="5"/>
  <c r="I74" i="5"/>
  <c r="I75" i="5"/>
  <c r="I76" i="5"/>
  <c r="I77" i="5"/>
  <c r="I78" i="5"/>
  <c r="I79" i="5"/>
  <c r="I80" i="5"/>
  <c r="I81" i="5"/>
  <c r="I82" i="5"/>
  <c r="I83" i="5"/>
  <c r="I84" i="5"/>
  <c r="I85" i="5"/>
  <c r="I86" i="5"/>
  <c r="I87" i="5"/>
  <c r="I88" i="5"/>
  <c r="I89" i="5"/>
  <c r="I90" i="5"/>
  <c r="I91" i="5"/>
  <c r="I92" i="5"/>
  <c r="I93" i="5"/>
  <c r="I94" i="5"/>
  <c r="K65" i="6" a="1"/>
  <c r="K65" i="6" s="1"/>
  <c r="K50" i="6" a="1"/>
  <c r="K50" i="6" s="1"/>
  <c r="K61" i="6" a="1"/>
  <c r="K61" i="6" s="1"/>
  <c r="K29" i="6" a="1"/>
  <c r="K29" i="6" s="1"/>
  <c r="I95" i="6"/>
  <c r="K15" i="6" a="1"/>
  <c r="K15" i="6" s="1"/>
  <c r="K53" i="6" a="1"/>
  <c r="K53" i="6" s="1"/>
  <c r="K24" i="6" a="1"/>
  <c r="K24" i="6" s="1"/>
  <c r="K82" i="6" a="1"/>
  <c r="K82" i="6" s="1"/>
  <c r="K16" i="6" a="1"/>
  <c r="K16" i="6" s="1"/>
  <c r="K35" i="6" a="1"/>
  <c r="K35" i="6" s="1"/>
  <c r="K54" i="6" a="1"/>
  <c r="K54" i="6" s="1"/>
  <c r="K23" i="6" a="1"/>
  <c r="K23" i="6" s="1"/>
  <c r="K26" i="6" a="1"/>
  <c r="K26" i="6" s="1"/>
  <c r="K17" i="6" a="1"/>
  <c r="K17" i="6" s="1"/>
  <c r="K55" i="6" a="1"/>
  <c r="K55" i="6" s="1"/>
  <c r="K25" i="6" a="1"/>
  <c r="K25" i="6" s="1"/>
  <c r="K40" i="6" a="1"/>
  <c r="K40" i="6" s="1"/>
  <c r="K14" i="6" a="1"/>
  <c r="K14" i="6" s="1"/>
  <c r="K19" i="6" a="1"/>
  <c r="K19" i="6" s="1"/>
  <c r="O51" i="6" l="1"/>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4"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G51" i="6"/>
  <c r="G52" i="6"/>
  <c r="G53" i="6"/>
  <c r="G55" i="6"/>
  <c r="G56" i="6"/>
  <c r="G57" i="6"/>
  <c r="G58" i="6"/>
  <c r="G59" i="6"/>
  <c r="G60"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A45" i="6"/>
  <c r="A46" i="6"/>
  <c r="A47" i="6"/>
  <c r="A48" i="6"/>
  <c r="A49" i="6"/>
  <c r="A50" i="6"/>
  <c r="C45" i="6"/>
  <c r="C46" i="6"/>
  <c r="C47" i="6"/>
  <c r="C48" i="6"/>
  <c r="C49" i="6"/>
  <c r="C50" i="6"/>
  <c r="E45" i="6"/>
  <c r="E46" i="6"/>
  <c r="E47" i="6"/>
  <c r="E48" i="6"/>
  <c r="E49" i="6"/>
  <c r="E50" i="6"/>
  <c r="F45" i="6"/>
  <c r="F46" i="6"/>
  <c r="F47" i="6"/>
  <c r="F48" i="6"/>
  <c r="F49" i="6"/>
  <c r="F50" i="6"/>
  <c r="G45" i="6"/>
  <c r="G46" i="6"/>
  <c r="G47" i="6"/>
  <c r="G48" i="6"/>
  <c r="G49" i="6"/>
  <c r="H45" i="6"/>
  <c r="H46" i="6"/>
  <c r="H47" i="6"/>
  <c r="H48" i="6"/>
  <c r="H49" i="6"/>
  <c r="H50" i="6"/>
  <c r="N45" i="6"/>
  <c r="N46" i="6"/>
  <c r="N47" i="6"/>
  <c r="N48" i="6"/>
  <c r="N49" i="6"/>
  <c r="N50" i="6"/>
  <c r="O45" i="6"/>
  <c r="O46" i="6"/>
  <c r="O47" i="6"/>
  <c r="O48" i="6"/>
  <c r="O49" i="6"/>
  <c r="O50" i="6"/>
  <c r="V45" i="6"/>
  <c r="V46" i="6"/>
  <c r="V47" i="6"/>
  <c r="V48" i="6"/>
  <c r="V49" i="6"/>
  <c r="V50" i="6"/>
  <c r="A44" i="6"/>
  <c r="C44" i="6"/>
  <c r="E44" i="6"/>
  <c r="F44" i="6"/>
  <c r="G44" i="6"/>
  <c r="H44" i="6"/>
  <c r="N44" i="6"/>
  <c r="O44" i="6"/>
  <c r="V44" i="6"/>
  <c r="AC50" i="6" l="1"/>
  <c r="AC81" i="6"/>
  <c r="AC53" i="6"/>
  <c r="AC46" i="6"/>
  <c r="AC77" i="6"/>
  <c r="AC76" i="6"/>
  <c r="AC49" i="6"/>
  <c r="AC80" i="6"/>
  <c r="AC72" i="6"/>
  <c r="AC73" i="6"/>
  <c r="AC71" i="6"/>
  <c r="AC52" i="6"/>
  <c r="AC68" i="6"/>
  <c r="AC67" i="6"/>
  <c r="AC70" i="6"/>
  <c r="AC94" i="6"/>
  <c r="AC66" i="6"/>
  <c r="AC69" i="6"/>
  <c r="AC62" i="6"/>
  <c r="AC61" i="6"/>
  <c r="AC45" i="6"/>
  <c r="AC75" i="6"/>
  <c r="AC74" i="6"/>
  <c r="AC87" i="6"/>
  <c r="AC59" i="6"/>
  <c r="AC89" i="6"/>
  <c r="AC57" i="6"/>
  <c r="AC85" i="6"/>
  <c r="AC83" i="6"/>
  <c r="AC55" i="6"/>
  <c r="AC90" i="6"/>
  <c r="AC82" i="6"/>
  <c r="AC54" i="6"/>
  <c r="AC79" i="6"/>
  <c r="AC51" i="6"/>
  <c r="AC78" i="6"/>
  <c r="AC48" i="6"/>
  <c r="AC47" i="6"/>
  <c r="AC44" i="6"/>
  <c r="AC93" i="6"/>
  <c r="AC65" i="6"/>
  <c r="AC92" i="6"/>
  <c r="AC64" i="6"/>
  <c r="AC91" i="6"/>
  <c r="AC63" i="6"/>
  <c r="AC88" i="6"/>
  <c r="AC60" i="6"/>
  <c r="AC86" i="6"/>
  <c r="AC58" i="6"/>
  <c r="AC84" i="6"/>
  <c r="AC56" i="6"/>
  <c r="T82" i="6"/>
  <c r="T66" i="6"/>
  <c r="T87" i="6"/>
  <c r="T71" i="6"/>
  <c r="T55" i="6"/>
  <c r="T81" i="6"/>
  <c r="T80" i="6"/>
  <c r="T64" i="6"/>
  <c r="T89" i="6"/>
  <c r="T73" i="6"/>
  <c r="T57" i="6"/>
  <c r="T70" i="6"/>
  <c r="T54" i="6"/>
  <c r="T51" i="6"/>
  <c r="T53" i="6"/>
  <c r="T84" i="6"/>
  <c r="T52" i="6"/>
  <c r="T65" i="6"/>
  <c r="T78" i="6"/>
  <c r="T62" i="6"/>
  <c r="T93" i="6"/>
  <c r="T77" i="6"/>
  <c r="T61" i="6"/>
  <c r="T69" i="6"/>
  <c r="T79" i="6"/>
  <c r="T92" i="6"/>
  <c r="T76" i="6"/>
  <c r="T60" i="6"/>
  <c r="T85" i="6"/>
  <c r="T63" i="6"/>
  <c r="T91" i="6"/>
  <c r="T75" i="6"/>
  <c r="T59" i="6"/>
  <c r="T90" i="6"/>
  <c r="T74" i="6"/>
  <c r="T58" i="6"/>
  <c r="T88" i="6"/>
  <c r="T72" i="6"/>
  <c r="T56" i="6"/>
  <c r="T83" i="6"/>
  <c r="T67" i="6"/>
  <c r="T68" i="6"/>
  <c r="L84" i="6"/>
  <c r="M84" i="6" s="1"/>
  <c r="L52" i="6"/>
  <c r="M52" i="6" s="1"/>
  <c r="L89" i="6"/>
  <c r="M89" i="6" s="1"/>
  <c r="L57" i="6"/>
  <c r="M57" i="6" s="1"/>
  <c r="L55" i="6"/>
  <c r="M55" i="6" s="1"/>
  <c r="L51" i="6"/>
  <c r="M51" i="6" s="1"/>
  <c r="L66" i="6"/>
  <c r="M66" i="6" s="1"/>
  <c r="L81" i="6"/>
  <c r="M81" i="6" s="1"/>
  <c r="L91" i="6"/>
  <c r="M91" i="6" s="1"/>
  <c r="L75" i="6"/>
  <c r="M75" i="6" s="1"/>
  <c r="L59" i="6"/>
  <c r="M59" i="6" s="1"/>
  <c r="L92" i="6"/>
  <c r="M92" i="6" s="1"/>
  <c r="L76" i="6"/>
  <c r="M76" i="6" s="1"/>
  <c r="L60" i="6"/>
  <c r="M60" i="6" s="1"/>
  <c r="L85" i="6"/>
  <c r="M85" i="6" s="1"/>
  <c r="L69" i="6"/>
  <c r="M69" i="6" s="1"/>
  <c r="L53" i="6"/>
  <c r="M53" i="6" s="1"/>
  <c r="W52" i="6"/>
  <c r="X52" i="6" s="1"/>
  <c r="L68" i="6"/>
  <c r="M68" i="6" s="1"/>
  <c r="L93" i="6"/>
  <c r="M93" i="6" s="1"/>
  <c r="L77" i="6"/>
  <c r="M77" i="6" s="1"/>
  <c r="W81" i="6"/>
  <c r="X81" i="6" s="1"/>
  <c r="Y81" i="6" s="1"/>
  <c r="W65" i="6"/>
  <c r="X65" i="6" s="1"/>
  <c r="Y65" i="6" s="1"/>
  <c r="W64" i="6"/>
  <c r="X64" i="6" s="1"/>
  <c r="Y64" i="6" s="1"/>
  <c r="W80" i="6"/>
  <c r="X80" i="6" s="1"/>
  <c r="Y80" i="6" s="1"/>
  <c r="T94" i="6"/>
  <c r="L82" i="6"/>
  <c r="M82" i="6" s="1"/>
  <c r="W93" i="6"/>
  <c r="X93" i="6" s="1"/>
  <c r="Y93" i="6" s="1"/>
  <c r="W77" i="6"/>
  <c r="X77" i="6" s="1"/>
  <c r="Y77" i="6" s="1"/>
  <c r="W86" i="6"/>
  <c r="X86" i="6" s="1"/>
  <c r="W44" i="6"/>
  <c r="X44" i="6" s="1"/>
  <c r="W60" i="6"/>
  <c r="X60" i="6" s="1"/>
  <c r="W88" i="6"/>
  <c r="X88" i="6" s="1"/>
  <c r="Y88" i="6" s="1"/>
  <c r="W56" i="6"/>
  <c r="X56" i="6" s="1"/>
  <c r="Y56" i="6" s="1"/>
  <c r="W85" i="6"/>
  <c r="X85" i="6" s="1"/>
  <c r="W69" i="6"/>
  <c r="X69" i="6" s="1"/>
  <c r="W53" i="6"/>
  <c r="X53" i="6" s="1"/>
  <c r="W75" i="6"/>
  <c r="X75" i="6" s="1"/>
  <c r="W59" i="6"/>
  <c r="X59" i="6" s="1"/>
  <c r="Y59" i="6" s="1"/>
  <c r="L94" i="6"/>
  <c r="M94" i="6" s="1"/>
  <c r="L78" i="6"/>
  <c r="M78" i="6" s="1"/>
  <c r="L62" i="6"/>
  <c r="M62" i="6" s="1"/>
  <c r="W45" i="6"/>
  <c r="X45" i="6" s="1"/>
  <c r="T50" i="6"/>
  <c r="W91" i="6"/>
  <c r="X91" i="6" s="1"/>
  <c r="L88" i="6"/>
  <c r="M88" i="6" s="1"/>
  <c r="L72" i="6"/>
  <c r="M72" i="6" s="1"/>
  <c r="L56" i="6"/>
  <c r="M56" i="6" s="1"/>
  <c r="W49" i="6"/>
  <c r="X49" i="6" s="1"/>
  <c r="W89" i="6"/>
  <c r="X89" i="6" s="1"/>
  <c r="W73" i="6"/>
  <c r="X73" i="6" s="1"/>
  <c r="W79" i="6"/>
  <c r="X79" i="6" s="1"/>
  <c r="W63" i="6"/>
  <c r="X63" i="6" s="1"/>
  <c r="Y63" i="6" s="1"/>
  <c r="L86" i="6"/>
  <c r="M86" i="6" s="1"/>
  <c r="L70" i="6"/>
  <c r="M70" i="6" s="1"/>
  <c r="W83" i="6"/>
  <c r="X83" i="6" s="1"/>
  <c r="W67" i="6"/>
  <c r="X67" i="6" s="1"/>
  <c r="W51" i="6"/>
  <c r="X51" i="6" s="1"/>
  <c r="L65" i="6"/>
  <c r="M65" i="6" s="1"/>
  <c r="W82" i="6"/>
  <c r="X82" i="6" s="1"/>
  <c r="W66" i="6"/>
  <c r="X66" i="6" s="1"/>
  <c r="L80" i="6"/>
  <c r="M80" i="6" s="1"/>
  <c r="L64" i="6"/>
  <c r="M64" i="6" s="1"/>
  <c r="L79" i="6"/>
  <c r="M79" i="6" s="1"/>
  <c r="L63" i="6"/>
  <c r="M63" i="6" s="1"/>
  <c r="W92" i="6"/>
  <c r="X92" i="6" s="1"/>
  <c r="W76" i="6"/>
  <c r="X76" i="6" s="1"/>
  <c r="Y76" i="6" s="1"/>
  <c r="T86" i="6"/>
  <c r="W74" i="6"/>
  <c r="X74" i="6" s="1"/>
  <c r="W58" i="6"/>
  <c r="X58" i="6" s="1"/>
  <c r="Y58" i="6" s="1"/>
  <c r="W72" i="6"/>
  <c r="X72" i="6" s="1"/>
  <c r="W87" i="6"/>
  <c r="X87" i="6" s="1"/>
  <c r="W94" i="6"/>
  <c r="X94" i="6" s="1"/>
  <c r="Y94" i="6" s="1"/>
  <c r="W78" i="6"/>
  <c r="X78" i="6" s="1"/>
  <c r="W62" i="6"/>
  <c r="X62" i="6" s="1"/>
  <c r="W68" i="6"/>
  <c r="X68" i="6" s="1"/>
  <c r="Y68" i="6" s="1"/>
  <c r="L49" i="6"/>
  <c r="M49" i="6" s="1"/>
  <c r="L45" i="6"/>
  <c r="M45" i="6" s="1"/>
  <c r="L87" i="6"/>
  <c r="M87" i="6" s="1"/>
  <c r="L71" i="6"/>
  <c r="M71" i="6" s="1"/>
  <c r="L73" i="6"/>
  <c r="M73" i="6" s="1"/>
  <c r="L83" i="6"/>
  <c r="M83" i="6" s="1"/>
  <c r="L67" i="6"/>
  <c r="M67" i="6" s="1"/>
  <c r="L46" i="6"/>
  <c r="M46" i="6" s="1"/>
  <c r="T45" i="6"/>
  <c r="W90" i="6"/>
  <c r="X90" i="6" s="1"/>
  <c r="Y90" i="6" s="1"/>
  <c r="W71" i="6"/>
  <c r="X71" i="6" s="1"/>
  <c r="Y71" i="6" s="1"/>
  <c r="W61" i="6"/>
  <c r="X61" i="6" s="1"/>
  <c r="W70" i="6"/>
  <c r="X70" i="6" s="1"/>
  <c r="Y70" i="6" s="1"/>
  <c r="W84" i="6"/>
  <c r="X84" i="6" s="1"/>
  <c r="L90" i="6"/>
  <c r="M90" i="6" s="1"/>
  <c r="L74" i="6"/>
  <c r="M74" i="6" s="1"/>
  <c r="L58" i="6"/>
  <c r="M58" i="6" s="1"/>
  <c r="W57" i="6"/>
  <c r="X57" i="6" s="1"/>
  <c r="Y57" i="6" s="1"/>
  <c r="W55" i="6"/>
  <c r="X55" i="6" s="1"/>
  <c r="W54" i="6"/>
  <c r="X54" i="6" s="1"/>
  <c r="W50" i="6"/>
  <c r="X50" i="6" s="1"/>
  <c r="T49" i="6"/>
  <c r="W48" i="6"/>
  <c r="X48" i="6" s="1"/>
  <c r="T48" i="6"/>
  <c r="L47" i="6"/>
  <c r="M47" i="6" s="1"/>
  <c r="W47" i="6"/>
  <c r="X47" i="6" s="1"/>
  <c r="T47" i="6"/>
  <c r="W46" i="6"/>
  <c r="X46" i="6" s="1"/>
  <c r="L48" i="6"/>
  <c r="M48" i="6" s="1"/>
  <c r="T46" i="6"/>
  <c r="T44" i="6"/>
  <c r="L44" i="6"/>
  <c r="M44" i="6" s="1"/>
  <c r="H7" i="5" l="1"/>
  <c r="H6" i="5"/>
  <c r="H9" i="5"/>
  <c r="K7" i="6" a="1"/>
  <c r="K7" i="6" s="1"/>
  <c r="H5" i="5" l="1"/>
  <c r="I5" i="5" s="1"/>
  <c r="I9" i="5"/>
  <c r="J11" i="6" a="1"/>
  <c r="J11" i="6" s="1"/>
  <c r="J28" i="6" a="1"/>
  <c r="J28" i="6" s="1"/>
  <c r="J62" i="6" a="1"/>
  <c r="J62" i="6" s="1"/>
  <c r="J30" i="6" a="1"/>
  <c r="J30" i="6" s="1"/>
  <c r="J47" i="6" a="1"/>
  <c r="J47" i="6" s="1"/>
  <c r="J65" i="6" a="1"/>
  <c r="J65" i="6" s="1"/>
  <c r="AD65" i="6" s="1"/>
  <c r="J20" i="6" a="1"/>
  <c r="J20" i="6" s="1"/>
  <c r="J36" i="6" a="1"/>
  <c r="J36" i="6" s="1"/>
  <c r="J37" i="6" a="1"/>
  <c r="J37" i="6" s="1"/>
  <c r="J54" i="6" a="1"/>
  <c r="J54" i="6" s="1"/>
  <c r="J6" i="6" a="1"/>
  <c r="J6" i="6" s="1"/>
  <c r="J55" i="6" a="1"/>
  <c r="J55" i="6" s="1"/>
  <c r="J71" i="6" a="1"/>
  <c r="J71" i="6" s="1"/>
  <c r="AD71" i="6" s="1"/>
  <c r="I6" i="5"/>
  <c r="I7" i="5"/>
  <c r="K9" i="6" a="1"/>
  <c r="K9" i="6" s="1"/>
  <c r="K6" i="6" a="1"/>
  <c r="K6" i="6" s="1"/>
  <c r="AD62" i="6" l="1"/>
  <c r="Y62" i="6"/>
  <c r="AD47" i="6"/>
  <c r="Y47" i="6"/>
  <c r="Y55" i="6"/>
  <c r="AD55" i="6"/>
  <c r="Y54" i="6"/>
  <c r="AD54" i="6"/>
  <c r="K5" i="6" a="1"/>
  <c r="K5" i="6" s="1"/>
  <c r="K95" i="6" s="1"/>
  <c r="P62" i="6"/>
  <c r="Q62" i="6"/>
  <c r="J79" i="6" a="1"/>
  <c r="J79" i="6" s="1"/>
  <c r="J45" i="6" a="1"/>
  <c r="J45" i="6" s="1"/>
  <c r="J12" i="6" a="1"/>
  <c r="J12" i="6" s="1"/>
  <c r="P54" i="6"/>
  <c r="Q54" i="6"/>
  <c r="J21" i="6" a="1"/>
  <c r="J21" i="6" s="1"/>
  <c r="J80" i="6" a="1"/>
  <c r="J80" i="6" s="1"/>
  <c r="AD80" i="6" s="1"/>
  <c r="J63" i="6" a="1"/>
  <c r="J63" i="6" s="1"/>
  <c r="AD63" i="6" s="1"/>
  <c r="J29" i="6" a="1"/>
  <c r="J29" i="6" s="1"/>
  <c r="J38" i="6" a="1"/>
  <c r="J38" i="6" s="1"/>
  <c r="J22" i="6" a="1"/>
  <c r="J22" i="6" s="1"/>
  <c r="J5" i="6" a="1"/>
  <c r="J5" i="6" s="1"/>
  <c r="J81" i="6" a="1"/>
  <c r="J81" i="6" s="1"/>
  <c r="AD81" i="6" s="1"/>
  <c r="J64" i="6" a="1"/>
  <c r="J64" i="6" s="1"/>
  <c r="AD64" i="6" s="1"/>
  <c r="J46" i="6" a="1"/>
  <c r="J46" i="6" s="1"/>
  <c r="J13" i="6" a="1"/>
  <c r="J13" i="6" s="1"/>
  <c r="P71" i="6"/>
  <c r="Q71" i="6"/>
  <c r="J48" i="6" a="1"/>
  <c r="J48" i="6" s="1"/>
  <c r="J31" i="6" a="1"/>
  <c r="J31" i="6" s="1"/>
  <c r="J14" i="6" a="1"/>
  <c r="J14" i="6" s="1"/>
  <c r="J32" i="6" a="1"/>
  <c r="J32" i="6" s="1"/>
  <c r="J15" i="6" a="1"/>
  <c r="J15" i="6" s="1"/>
  <c r="P15" i="6" s="1"/>
  <c r="J82" i="6" a="1"/>
  <c r="J82" i="6" s="1"/>
  <c r="J16" i="6" a="1"/>
  <c r="J16" i="6" s="1"/>
  <c r="J88" i="6" a="1"/>
  <c r="J88" i="6" s="1"/>
  <c r="AD88" i="6" s="1"/>
  <c r="J66" i="6" a="1"/>
  <c r="J66" i="6" s="1"/>
  <c r="J89" i="6" a="1"/>
  <c r="J89" i="6" s="1"/>
  <c r="J72" i="6" a="1"/>
  <c r="J72" i="6" s="1"/>
  <c r="J83" i="6" a="1"/>
  <c r="J83" i="6" s="1"/>
  <c r="J49" i="6" a="1"/>
  <c r="J49" i="6" s="1"/>
  <c r="J90" i="6" a="1"/>
  <c r="J90" i="6" s="1"/>
  <c r="AD90" i="6" s="1"/>
  <c r="J73" i="6" a="1"/>
  <c r="J73" i="6" s="1"/>
  <c r="J56" i="6" a="1"/>
  <c r="J56" i="6" s="1"/>
  <c r="AD56" i="6" s="1"/>
  <c r="J67" i="6" a="1"/>
  <c r="J67" i="6" s="1"/>
  <c r="J33" i="6" a="1"/>
  <c r="J33" i="6" s="1"/>
  <c r="J91" i="6" a="1"/>
  <c r="J91" i="6" s="1"/>
  <c r="J74" i="6" a="1"/>
  <c r="J74" i="6" s="1"/>
  <c r="J57" i="6" a="1"/>
  <c r="J57" i="6" s="1"/>
  <c r="AD57" i="6" s="1"/>
  <c r="J39" i="6" a="1"/>
  <c r="J39" i="6" s="1"/>
  <c r="Q47" i="6"/>
  <c r="P47" i="6"/>
  <c r="J84" i="6" a="1"/>
  <c r="J84" i="6" s="1"/>
  <c r="J50" i="6" a="1"/>
  <c r="J50" i="6" s="1"/>
  <c r="J17" i="6" a="1"/>
  <c r="J17" i="6" s="1"/>
  <c r="J92" i="6" a="1"/>
  <c r="J92" i="6" s="1"/>
  <c r="J75" i="6" a="1"/>
  <c r="J75" i="6" s="1"/>
  <c r="J58" i="6" a="1"/>
  <c r="J58" i="6" s="1"/>
  <c r="AD58" i="6" s="1"/>
  <c r="J40" i="6" a="1"/>
  <c r="J40" i="6" s="1"/>
  <c r="J23" i="6" a="1"/>
  <c r="J23" i="6" s="1"/>
  <c r="P65" i="6"/>
  <c r="Q65" i="6"/>
  <c r="J68" i="6" a="1"/>
  <c r="J68" i="6" s="1"/>
  <c r="AD68" i="6" s="1"/>
  <c r="J34" i="6" a="1"/>
  <c r="J34" i="6" s="1"/>
  <c r="J93" i="6" a="1"/>
  <c r="J93" i="6" s="1"/>
  <c r="AD93" i="6" s="1"/>
  <c r="J76" i="6" a="1"/>
  <c r="J76" i="6" s="1"/>
  <c r="AD76" i="6" s="1"/>
  <c r="J59" i="6" a="1"/>
  <c r="J59" i="6" s="1"/>
  <c r="AD59" i="6" s="1"/>
  <c r="J41" i="6" a="1"/>
  <c r="J41" i="6" s="1"/>
  <c r="J24" i="6" a="1"/>
  <c r="J24" i="6" s="1"/>
  <c r="J7" i="6" a="1"/>
  <c r="J7" i="6" s="1"/>
  <c r="J85" i="6" a="1"/>
  <c r="J85" i="6" s="1"/>
  <c r="J52" i="6" a="1"/>
  <c r="J52" i="6" s="1"/>
  <c r="J18" i="6" a="1"/>
  <c r="J18" i="6" s="1"/>
  <c r="J77" i="6" a="1"/>
  <c r="J77" i="6" s="1"/>
  <c r="AD77" i="6" s="1"/>
  <c r="J60" i="6" a="1"/>
  <c r="J60" i="6" s="1"/>
  <c r="J42" i="6" a="1"/>
  <c r="J42" i="6" s="1"/>
  <c r="J25" i="6" a="1"/>
  <c r="J25" i="6" s="1"/>
  <c r="J8" i="6" a="1"/>
  <c r="J8" i="6" s="1"/>
  <c r="J51" i="6" a="1"/>
  <c r="J51" i="6" s="1"/>
  <c r="P55" i="6"/>
  <c r="Q55" i="6"/>
  <c r="J86" i="6" a="1"/>
  <c r="J86" i="6" s="1"/>
  <c r="J69" i="6" a="1"/>
  <c r="J69" i="6" s="1"/>
  <c r="J35" i="6" a="1"/>
  <c r="J35" i="6" s="1"/>
  <c r="J94" i="6" a="1"/>
  <c r="J94" i="6" s="1"/>
  <c r="AD94" i="6" s="1"/>
  <c r="J61" i="6" a="1"/>
  <c r="J61" i="6" s="1"/>
  <c r="J43" i="6" a="1"/>
  <c r="J43" i="6" s="1"/>
  <c r="J26" i="6" a="1"/>
  <c r="J26" i="6" s="1"/>
  <c r="J9" i="6" a="1"/>
  <c r="J9" i="6" s="1"/>
  <c r="J87" i="6" a="1"/>
  <c r="J87" i="6" s="1"/>
  <c r="J70" i="6" a="1"/>
  <c r="J70" i="6" s="1"/>
  <c r="AD70" i="6" s="1"/>
  <c r="J53" i="6" a="1"/>
  <c r="J53" i="6" s="1"/>
  <c r="J19" i="6" a="1"/>
  <c r="J19" i="6" s="1"/>
  <c r="J78" i="6" a="1"/>
  <c r="J78" i="6" s="1"/>
  <c r="J44" i="6" a="1"/>
  <c r="J44" i="6" s="1"/>
  <c r="J27" i="6" a="1"/>
  <c r="J27" i="6" s="1"/>
  <c r="J10" i="6" a="1"/>
  <c r="J10" i="6" s="1"/>
  <c r="P6" i="6"/>
  <c r="Q6" i="6"/>
  <c r="A43" i="6"/>
  <c r="C43" i="6"/>
  <c r="E43" i="6"/>
  <c r="F43" i="6"/>
  <c r="G43" i="6"/>
  <c r="H43" i="6"/>
  <c r="N43" i="6"/>
  <c r="O43" i="6"/>
  <c r="V43" i="6"/>
  <c r="A42" i="6"/>
  <c r="C42" i="6"/>
  <c r="E42" i="6"/>
  <c r="F42" i="6"/>
  <c r="G42" i="6"/>
  <c r="H42" i="6"/>
  <c r="N42" i="6"/>
  <c r="O42" i="6"/>
  <c r="V42" i="6"/>
  <c r="A41" i="6"/>
  <c r="C41" i="6"/>
  <c r="E41" i="6"/>
  <c r="F41" i="6"/>
  <c r="G41" i="6"/>
  <c r="H41" i="6"/>
  <c r="N41" i="6"/>
  <c r="O41" i="6"/>
  <c r="V41" i="6"/>
  <c r="A40" i="6"/>
  <c r="C40" i="6"/>
  <c r="E40" i="6"/>
  <c r="F40" i="6"/>
  <c r="H40" i="6"/>
  <c r="N40" i="6"/>
  <c r="O40" i="6"/>
  <c r="V40" i="6"/>
  <c r="A39" i="6"/>
  <c r="C39" i="6"/>
  <c r="E39" i="6"/>
  <c r="F39" i="6"/>
  <c r="H39" i="6"/>
  <c r="N39" i="6"/>
  <c r="O39" i="6"/>
  <c r="V39" i="6"/>
  <c r="A38" i="6"/>
  <c r="C38" i="6"/>
  <c r="E38" i="6"/>
  <c r="F38" i="6"/>
  <c r="H38" i="6"/>
  <c r="N38" i="6"/>
  <c r="O38" i="6"/>
  <c r="V38" i="6"/>
  <c r="A37" i="6"/>
  <c r="C37" i="6"/>
  <c r="E37" i="6"/>
  <c r="F37" i="6"/>
  <c r="H37" i="6"/>
  <c r="N37" i="6"/>
  <c r="O37" i="6"/>
  <c r="V37" i="6"/>
  <c r="A36" i="6"/>
  <c r="C36" i="6"/>
  <c r="E36" i="6"/>
  <c r="F36" i="6"/>
  <c r="H36" i="6"/>
  <c r="N36" i="6"/>
  <c r="O36" i="6"/>
  <c r="V36" i="6"/>
  <c r="A35" i="6"/>
  <c r="C35" i="6"/>
  <c r="E35" i="6"/>
  <c r="F35" i="6"/>
  <c r="H35" i="6"/>
  <c r="N35" i="6"/>
  <c r="O35" i="6"/>
  <c r="V35" i="6"/>
  <c r="A34" i="6"/>
  <c r="C34" i="6"/>
  <c r="E34" i="6"/>
  <c r="F34" i="6"/>
  <c r="H34" i="6"/>
  <c r="N34" i="6"/>
  <c r="O34" i="6"/>
  <c r="V34" i="6"/>
  <c r="A33" i="6"/>
  <c r="C33" i="6"/>
  <c r="E33" i="6"/>
  <c r="F33" i="6"/>
  <c r="G33" i="6"/>
  <c r="H33" i="6"/>
  <c r="N33" i="6"/>
  <c r="O33" i="6"/>
  <c r="V33" i="6"/>
  <c r="A32" i="6"/>
  <c r="C32" i="6"/>
  <c r="E32" i="6"/>
  <c r="F32" i="6"/>
  <c r="G32" i="6"/>
  <c r="H32" i="6"/>
  <c r="N32" i="6"/>
  <c r="O32" i="6"/>
  <c r="V32" i="6"/>
  <c r="A31" i="6"/>
  <c r="C31" i="6"/>
  <c r="E31" i="6"/>
  <c r="F31" i="6"/>
  <c r="G31" i="6"/>
  <c r="H31" i="6"/>
  <c r="N31" i="6"/>
  <c r="O31" i="6"/>
  <c r="V31" i="6"/>
  <c r="A30" i="6"/>
  <c r="C30" i="6"/>
  <c r="E30" i="6"/>
  <c r="F30" i="6"/>
  <c r="G30" i="6"/>
  <c r="H30" i="6"/>
  <c r="N30" i="6"/>
  <c r="O30" i="6"/>
  <c r="V30" i="6"/>
  <c r="A29" i="6"/>
  <c r="C29" i="6"/>
  <c r="E29" i="6"/>
  <c r="F29" i="6"/>
  <c r="H29" i="6"/>
  <c r="N29" i="6"/>
  <c r="O29" i="6"/>
  <c r="V29" i="6"/>
  <c r="A28" i="6"/>
  <c r="C28" i="6"/>
  <c r="E28" i="6"/>
  <c r="F28" i="6"/>
  <c r="H28" i="6"/>
  <c r="N28" i="6"/>
  <c r="O28" i="6"/>
  <c r="V28" i="6"/>
  <c r="A27" i="6"/>
  <c r="C27" i="6"/>
  <c r="E27" i="6"/>
  <c r="F27" i="6"/>
  <c r="G27" i="6"/>
  <c r="H27" i="6"/>
  <c r="N27" i="6"/>
  <c r="O27" i="6"/>
  <c r="V27" i="6"/>
  <c r="A26" i="6"/>
  <c r="C26" i="6"/>
  <c r="E26" i="6"/>
  <c r="F26" i="6"/>
  <c r="H26" i="6"/>
  <c r="N26" i="6"/>
  <c r="O26" i="6"/>
  <c r="V26" i="6"/>
  <c r="A25" i="6"/>
  <c r="C25" i="6"/>
  <c r="E25" i="6"/>
  <c r="F25" i="6"/>
  <c r="H25" i="6"/>
  <c r="N25" i="6"/>
  <c r="O25" i="6"/>
  <c r="V25" i="6"/>
  <c r="A24" i="6"/>
  <c r="C24" i="6"/>
  <c r="E24" i="6"/>
  <c r="F24" i="6"/>
  <c r="H24" i="6"/>
  <c r="N24" i="6"/>
  <c r="O24" i="6"/>
  <c r="V24" i="6"/>
  <c r="A23" i="6"/>
  <c r="C23" i="6"/>
  <c r="E23" i="6"/>
  <c r="F23" i="6"/>
  <c r="H23" i="6"/>
  <c r="N23" i="6"/>
  <c r="O23" i="6"/>
  <c r="V23" i="6"/>
  <c r="A22" i="6"/>
  <c r="C22" i="6"/>
  <c r="E22" i="6"/>
  <c r="F22" i="6"/>
  <c r="H22" i="6"/>
  <c r="N22" i="6"/>
  <c r="O22" i="6"/>
  <c r="V22" i="6"/>
  <c r="A21" i="6"/>
  <c r="C21" i="6"/>
  <c r="E21" i="6"/>
  <c r="F21" i="6"/>
  <c r="G21" i="6"/>
  <c r="H21" i="6"/>
  <c r="N21" i="6"/>
  <c r="O21" i="6"/>
  <c r="V21" i="6"/>
  <c r="A20" i="6"/>
  <c r="C20" i="6"/>
  <c r="E20" i="6"/>
  <c r="F20" i="6"/>
  <c r="H20" i="6"/>
  <c r="N20" i="6"/>
  <c r="O20" i="6"/>
  <c r="V20" i="6"/>
  <c r="A19" i="6"/>
  <c r="C19" i="6"/>
  <c r="E19" i="6"/>
  <c r="F19" i="6"/>
  <c r="H19" i="6"/>
  <c r="N19" i="6"/>
  <c r="O19" i="6"/>
  <c r="V19" i="6"/>
  <c r="A18" i="6"/>
  <c r="E18" i="6"/>
  <c r="F18" i="6"/>
  <c r="G18" i="6"/>
  <c r="H18" i="6"/>
  <c r="N18" i="6"/>
  <c r="O18" i="6"/>
  <c r="V18" i="6"/>
  <c r="A17" i="6"/>
  <c r="C17" i="6"/>
  <c r="E17" i="6"/>
  <c r="F17" i="6"/>
  <c r="H17" i="6"/>
  <c r="N17" i="6"/>
  <c r="O17" i="6"/>
  <c r="V17" i="6"/>
  <c r="A16" i="6"/>
  <c r="C16" i="6"/>
  <c r="E16" i="6"/>
  <c r="F16" i="6"/>
  <c r="H16" i="6"/>
  <c r="N16" i="6"/>
  <c r="O16" i="6"/>
  <c r="V16" i="6"/>
  <c r="H10" i="6"/>
  <c r="A5" i="6"/>
  <c r="A6" i="6"/>
  <c r="A7" i="6"/>
  <c r="A8" i="6"/>
  <c r="A9" i="6"/>
  <c r="A10" i="6"/>
  <c r="A11" i="6"/>
  <c r="A12" i="6"/>
  <c r="A13" i="6"/>
  <c r="A14" i="6"/>
  <c r="A15" i="6"/>
  <c r="V5" i="6"/>
  <c r="V6" i="6"/>
  <c r="V7" i="6"/>
  <c r="V8" i="6"/>
  <c r="V9" i="6"/>
  <c r="V10" i="6"/>
  <c r="V11" i="6"/>
  <c r="V12" i="6"/>
  <c r="V13" i="6"/>
  <c r="V14" i="6"/>
  <c r="V15" i="6"/>
  <c r="C15" i="6"/>
  <c r="E15" i="6"/>
  <c r="H15" i="6"/>
  <c r="O5" i="6"/>
  <c r="O7" i="6"/>
  <c r="O8" i="6"/>
  <c r="O9" i="6"/>
  <c r="O10" i="6"/>
  <c r="O11" i="6"/>
  <c r="P11" i="6" s="1"/>
  <c r="O12" i="6"/>
  <c r="O13" i="6"/>
  <c r="O14" i="6"/>
  <c r="N5" i="6"/>
  <c r="N7" i="6"/>
  <c r="N8" i="6"/>
  <c r="N9" i="6"/>
  <c r="N10" i="6"/>
  <c r="N11" i="6"/>
  <c r="N12" i="6"/>
  <c r="N13" i="6"/>
  <c r="N14" i="6"/>
  <c r="AD91" i="6" l="1"/>
  <c r="Y91" i="6"/>
  <c r="AD79" i="6"/>
  <c r="Y79" i="6"/>
  <c r="AD67" i="6"/>
  <c r="Y67" i="6"/>
  <c r="AD86" i="6"/>
  <c r="Y86" i="6"/>
  <c r="AD84" i="6"/>
  <c r="Y84" i="6"/>
  <c r="AD89" i="6"/>
  <c r="Y89" i="6"/>
  <c r="AD78" i="6"/>
  <c r="Y78" i="6"/>
  <c r="AD53" i="6"/>
  <c r="Y53" i="6"/>
  <c r="AD87" i="6"/>
  <c r="Y87" i="6"/>
  <c r="AD69" i="6"/>
  <c r="Y69" i="6"/>
  <c r="AD46" i="6"/>
  <c r="Y46" i="6"/>
  <c r="AD66" i="6"/>
  <c r="Y66" i="6"/>
  <c r="AD45" i="6"/>
  <c r="Y45" i="6"/>
  <c r="AD48" i="6"/>
  <c r="Y48" i="6"/>
  <c r="AD44" i="6"/>
  <c r="Y44" i="6"/>
  <c r="AD92" i="6"/>
  <c r="Y92" i="6"/>
  <c r="P12" i="6"/>
  <c r="Y74" i="6"/>
  <c r="AD74" i="6"/>
  <c r="Y51" i="6"/>
  <c r="AD51" i="6"/>
  <c r="AC30" i="6"/>
  <c r="AD30" i="6" s="1"/>
  <c r="Y72" i="6"/>
  <c r="AD72" i="6"/>
  <c r="Y82" i="6"/>
  <c r="AD82" i="6"/>
  <c r="AC20" i="6"/>
  <c r="AD20" i="6" s="1"/>
  <c r="Y60" i="6"/>
  <c r="AD60" i="6"/>
  <c r="AC34" i="6"/>
  <c r="AD34" i="6" s="1"/>
  <c r="AC37" i="6"/>
  <c r="AD37" i="6" s="1"/>
  <c r="AC27" i="6"/>
  <c r="AD27" i="6" s="1"/>
  <c r="AC24" i="6"/>
  <c r="AD24" i="6" s="1"/>
  <c r="AC21" i="6"/>
  <c r="AD21" i="6" s="1"/>
  <c r="Y75" i="6"/>
  <c r="AD75" i="6"/>
  <c r="AC40" i="6"/>
  <c r="AD40" i="6" s="1"/>
  <c r="Y85" i="6"/>
  <c r="AD85" i="6"/>
  <c r="Y73" i="6"/>
  <c r="AD73" i="6"/>
  <c r="AC42" i="6"/>
  <c r="AD42" i="6" s="1"/>
  <c r="AC22" i="6"/>
  <c r="AD22" i="6" s="1"/>
  <c r="Y61" i="6"/>
  <c r="AD61" i="6"/>
  <c r="AC32" i="6"/>
  <c r="AD32" i="6" s="1"/>
  <c r="Y50" i="6"/>
  <c r="AD50" i="6"/>
  <c r="Y52" i="6"/>
  <c r="AD52" i="6"/>
  <c r="AC35" i="6"/>
  <c r="AD35" i="6" s="1"/>
  <c r="AC15" i="6"/>
  <c r="AD15" i="6" s="1"/>
  <c r="AC17" i="6"/>
  <c r="AD17" i="6" s="1"/>
  <c r="AC26" i="6"/>
  <c r="AD26" i="6" s="1"/>
  <c r="Y49" i="6"/>
  <c r="AD49" i="6"/>
  <c r="Y83" i="6"/>
  <c r="AD83" i="6"/>
  <c r="AC16" i="6"/>
  <c r="AD16" i="6" s="1"/>
  <c r="AC43" i="6"/>
  <c r="AD43" i="6" s="1"/>
  <c r="AC23" i="6"/>
  <c r="AD23" i="6" s="1"/>
  <c r="AC33" i="6"/>
  <c r="AD33" i="6" s="1"/>
  <c r="AC36" i="6"/>
  <c r="AD36" i="6" s="1"/>
  <c r="AC41" i="6"/>
  <c r="AD41" i="6" s="1"/>
  <c r="AC18" i="6"/>
  <c r="AD18" i="6" s="1"/>
  <c r="AC25" i="6"/>
  <c r="AD25" i="6" s="1"/>
  <c r="AC29" i="6"/>
  <c r="AD29" i="6" s="1"/>
  <c r="AC39" i="6"/>
  <c r="AD39" i="6" s="1"/>
  <c r="AC19" i="6"/>
  <c r="AD19" i="6" s="1"/>
  <c r="AC31" i="6"/>
  <c r="AD31" i="6" s="1"/>
  <c r="AC28" i="6"/>
  <c r="AD28" i="6" s="1"/>
  <c r="AC38" i="6"/>
  <c r="AD38" i="6" s="1"/>
  <c r="P18" i="6"/>
  <c r="Q15" i="6"/>
  <c r="P9" i="6"/>
  <c r="J95" i="6"/>
  <c r="Q70" i="6"/>
  <c r="P70" i="6"/>
  <c r="P84" i="6"/>
  <c r="Q84" i="6"/>
  <c r="Q67" i="6"/>
  <c r="P67" i="6"/>
  <c r="P49" i="6"/>
  <c r="Q49" i="6"/>
  <c r="Q9" i="6"/>
  <c r="P83" i="6"/>
  <c r="Q83" i="6"/>
  <c r="P51" i="6"/>
  <c r="Q51" i="6"/>
  <c r="P66" i="6"/>
  <c r="Q66" i="6"/>
  <c r="P44" i="6"/>
  <c r="Q44" i="6"/>
  <c r="Q94" i="6"/>
  <c r="P94" i="6"/>
  <c r="Q11" i="6"/>
  <c r="P82" i="6"/>
  <c r="Q82" i="6"/>
  <c r="P60" i="6"/>
  <c r="Q60" i="6"/>
  <c r="Q46" i="6"/>
  <c r="P46" i="6"/>
  <c r="P59" i="6"/>
  <c r="Q59" i="6"/>
  <c r="P58" i="6"/>
  <c r="Q58" i="6"/>
  <c r="P57" i="6"/>
  <c r="Q57" i="6"/>
  <c r="Q56" i="6"/>
  <c r="P56" i="6"/>
  <c r="Q48" i="6"/>
  <c r="P48" i="6"/>
  <c r="P64" i="6"/>
  <c r="Q64" i="6"/>
  <c r="P77" i="6"/>
  <c r="Q77" i="6"/>
  <c r="Q76" i="6"/>
  <c r="P76" i="6"/>
  <c r="P75" i="6"/>
  <c r="Q75" i="6"/>
  <c r="P74" i="6"/>
  <c r="Q74" i="6"/>
  <c r="P73" i="6"/>
  <c r="Q73" i="6"/>
  <c r="P81" i="6"/>
  <c r="Q81" i="6"/>
  <c r="P63" i="6"/>
  <c r="Q63" i="6"/>
  <c r="Q12" i="6"/>
  <c r="Q93" i="6"/>
  <c r="P93" i="6"/>
  <c r="P92" i="6"/>
  <c r="Q92" i="6"/>
  <c r="Q91" i="6"/>
  <c r="P91" i="6"/>
  <c r="P90" i="6"/>
  <c r="Q90" i="6"/>
  <c r="P72" i="6"/>
  <c r="Q72" i="6"/>
  <c r="P80" i="6"/>
  <c r="Q80" i="6"/>
  <c r="P45" i="6"/>
  <c r="Q45" i="6"/>
  <c r="P78" i="6"/>
  <c r="Q78" i="6"/>
  <c r="Q53" i="6"/>
  <c r="P53" i="6"/>
  <c r="P89" i="6"/>
  <c r="Q89" i="6"/>
  <c r="P79" i="6"/>
  <c r="Q79" i="6"/>
  <c r="P87" i="6"/>
  <c r="Q87" i="6"/>
  <c r="P86" i="6"/>
  <c r="Q86" i="6"/>
  <c r="Q18" i="6"/>
  <c r="P88" i="6"/>
  <c r="Q88" i="6"/>
  <c r="P61" i="6"/>
  <c r="Q61" i="6"/>
  <c r="P69" i="6"/>
  <c r="Q69" i="6"/>
  <c r="P52" i="6"/>
  <c r="Q52" i="6"/>
  <c r="Q85" i="6"/>
  <c r="P85" i="6"/>
  <c r="P68" i="6"/>
  <c r="Q68" i="6"/>
  <c r="P50" i="6"/>
  <c r="Q50" i="6"/>
  <c r="P17" i="6"/>
  <c r="Q17" i="6"/>
  <c r="P24" i="6"/>
  <c r="Q24" i="6"/>
  <c r="P34" i="6"/>
  <c r="Q34" i="6"/>
  <c r="P41" i="6"/>
  <c r="Q41" i="6"/>
  <c r="P31" i="6"/>
  <c r="Q31" i="6"/>
  <c r="P21" i="6"/>
  <c r="Q21" i="6"/>
  <c r="P28" i="6"/>
  <c r="Q28" i="6"/>
  <c r="P38" i="6"/>
  <c r="Q38" i="6"/>
  <c r="P25" i="6"/>
  <c r="Q25" i="6"/>
  <c r="P13" i="6"/>
  <c r="Q13" i="6"/>
  <c r="P35" i="6"/>
  <c r="Q35" i="6"/>
  <c r="P14" i="6"/>
  <c r="Q14" i="6"/>
  <c r="P42" i="6"/>
  <c r="Q42" i="6"/>
  <c r="P32" i="6"/>
  <c r="Q32" i="6"/>
  <c r="P22" i="6"/>
  <c r="Q22" i="6"/>
  <c r="P29" i="6"/>
  <c r="Q29" i="6"/>
  <c r="P39" i="6"/>
  <c r="Q39" i="6"/>
  <c r="P19" i="6"/>
  <c r="Q19" i="6"/>
  <c r="P26" i="6"/>
  <c r="Q26" i="6"/>
  <c r="P36" i="6"/>
  <c r="Q36" i="6"/>
  <c r="P7" i="6"/>
  <c r="Q7" i="6"/>
  <c r="P16" i="6"/>
  <c r="Q16" i="6"/>
  <c r="P43" i="6"/>
  <c r="Q43" i="6"/>
  <c r="P10" i="6"/>
  <c r="Q10" i="6"/>
  <c r="P23" i="6"/>
  <c r="Q23" i="6"/>
  <c r="P33" i="6"/>
  <c r="Q33" i="6"/>
  <c r="P30" i="6"/>
  <c r="Q30" i="6"/>
  <c r="P40" i="6"/>
  <c r="Q40" i="6"/>
  <c r="P20" i="6"/>
  <c r="Q20" i="6"/>
  <c r="P5" i="6"/>
  <c r="Q5" i="6"/>
  <c r="P27" i="6"/>
  <c r="Q27" i="6"/>
  <c r="P37" i="6"/>
  <c r="Q37" i="6"/>
  <c r="P8" i="6"/>
  <c r="Q8" i="6"/>
  <c r="W43" i="6"/>
  <c r="X43" i="6" s="1"/>
  <c r="Y43" i="6" s="1"/>
  <c r="W38" i="6"/>
  <c r="X38" i="6" s="1"/>
  <c r="Y38" i="6" s="1"/>
  <c r="W31" i="6"/>
  <c r="X31" i="6" s="1"/>
  <c r="Y31" i="6" s="1"/>
  <c r="W24" i="6"/>
  <c r="X24" i="6" s="1"/>
  <c r="Y24" i="6" s="1"/>
  <c r="T43" i="6"/>
  <c r="W28" i="6"/>
  <c r="X28" i="6" s="1"/>
  <c r="Y28" i="6" s="1"/>
  <c r="W30" i="6"/>
  <c r="X30" i="6" s="1"/>
  <c r="Y30" i="6" s="1"/>
  <c r="W20" i="6"/>
  <c r="X20" i="6" s="1"/>
  <c r="Y20" i="6" s="1"/>
  <c r="W29" i="6"/>
  <c r="X29" i="6" s="1"/>
  <c r="Y29" i="6" s="1"/>
  <c r="W25" i="6"/>
  <c r="X25" i="6" s="1"/>
  <c r="Y25" i="6" s="1"/>
  <c r="W42" i="6"/>
  <c r="X42" i="6" s="1"/>
  <c r="Y42" i="6" s="1"/>
  <c r="W17" i="6"/>
  <c r="X17" i="6" s="1"/>
  <c r="Y17" i="6" s="1"/>
  <c r="W36" i="6"/>
  <c r="X36" i="6" s="1"/>
  <c r="Y36" i="6" s="1"/>
  <c r="W33" i="6"/>
  <c r="X33" i="6" s="1"/>
  <c r="Y33" i="6" s="1"/>
  <c r="W41" i="6"/>
  <c r="X41" i="6" s="1"/>
  <c r="Y41" i="6" s="1"/>
  <c r="W22" i="6"/>
  <c r="X22" i="6" s="1"/>
  <c r="Y22" i="6" s="1"/>
  <c r="W40" i="6"/>
  <c r="X40" i="6" s="1"/>
  <c r="Y40" i="6" s="1"/>
  <c r="L43" i="6"/>
  <c r="M43" i="6" s="1"/>
  <c r="W21" i="6"/>
  <c r="X21" i="6" s="1"/>
  <c r="Y21" i="6" s="1"/>
  <c r="W34" i="6"/>
  <c r="X34" i="6" s="1"/>
  <c r="Y34" i="6" s="1"/>
  <c r="W39" i="6"/>
  <c r="X39" i="6" s="1"/>
  <c r="Y39" i="6" s="1"/>
  <c r="W37" i="6"/>
  <c r="X37" i="6" s="1"/>
  <c r="Y37" i="6" s="1"/>
  <c r="W16" i="6"/>
  <c r="X16" i="6" s="1"/>
  <c r="Y16" i="6" s="1"/>
  <c r="T42" i="6"/>
  <c r="W35" i="6"/>
  <c r="X35" i="6" s="1"/>
  <c r="Y35" i="6" s="1"/>
  <c r="T41" i="6"/>
  <c r="L42" i="6"/>
  <c r="M42" i="6" s="1"/>
  <c r="T36" i="6"/>
  <c r="T37" i="6"/>
  <c r="T38" i="6"/>
  <c r="T39" i="6"/>
  <c r="T40" i="6"/>
  <c r="L41" i="6"/>
  <c r="M41" i="6" s="1"/>
  <c r="T34" i="6"/>
  <c r="T35" i="6"/>
  <c r="L33" i="6"/>
  <c r="M33" i="6" s="1"/>
  <c r="T32" i="6"/>
  <c r="T33" i="6"/>
  <c r="L31" i="6"/>
  <c r="M31" i="6" s="1"/>
  <c r="L32" i="6"/>
  <c r="M32" i="6" s="1"/>
  <c r="W32" i="6"/>
  <c r="X32" i="6" s="1"/>
  <c r="Y32" i="6" s="1"/>
  <c r="T30" i="6"/>
  <c r="T31" i="6"/>
  <c r="L30" i="6"/>
  <c r="M30" i="6" s="1"/>
  <c r="T29" i="6"/>
  <c r="T26" i="6"/>
  <c r="T28" i="6"/>
  <c r="T27" i="6"/>
  <c r="L27" i="6"/>
  <c r="M27" i="6" s="1"/>
  <c r="W27" i="6"/>
  <c r="X27" i="6" s="1"/>
  <c r="Y27" i="6" s="1"/>
  <c r="W26" i="6"/>
  <c r="X26" i="6" s="1"/>
  <c r="Y26" i="6" s="1"/>
  <c r="T25" i="6"/>
  <c r="W23" i="6"/>
  <c r="X23" i="6" s="1"/>
  <c r="Y23" i="6" s="1"/>
  <c r="T24" i="6"/>
  <c r="T23" i="6"/>
  <c r="T22" i="6"/>
  <c r="L21" i="6"/>
  <c r="M21" i="6" s="1"/>
  <c r="T21" i="6"/>
  <c r="W19" i="6"/>
  <c r="X19" i="6" s="1"/>
  <c r="Y19" i="6" s="1"/>
  <c r="T20" i="6"/>
  <c r="T19" i="6"/>
  <c r="T18" i="6"/>
  <c r="T17" i="6"/>
  <c r="L18" i="6"/>
  <c r="M18" i="6" s="1"/>
  <c r="W18" i="6"/>
  <c r="X18" i="6" s="1"/>
  <c r="Y18" i="6" s="1"/>
  <c r="T16" i="6"/>
  <c r="W11" i="6"/>
  <c r="W7" i="6"/>
  <c r="W8" i="6"/>
  <c r="W15" i="6"/>
  <c r="W9" i="6"/>
  <c r="W6" i="6"/>
  <c r="W13" i="6"/>
  <c r="W5" i="6"/>
  <c r="W14" i="6"/>
  <c r="W10" i="6"/>
  <c r="W12" i="6"/>
  <c r="H14" i="6"/>
  <c r="E14" i="6"/>
  <c r="C14" i="6"/>
  <c r="H13" i="6"/>
  <c r="E13" i="6"/>
  <c r="C13" i="6"/>
  <c r="H12" i="6"/>
  <c r="E12" i="6"/>
  <c r="C12" i="6"/>
  <c r="H11" i="6"/>
  <c r="E11" i="6"/>
  <c r="C11" i="6"/>
  <c r="E10" i="6"/>
  <c r="H9" i="6"/>
  <c r="E9" i="6"/>
  <c r="C9" i="6"/>
  <c r="H8" i="6"/>
  <c r="E8" i="6"/>
  <c r="C8" i="6"/>
  <c r="H7" i="6"/>
  <c r="E7" i="6"/>
  <c r="C7" i="6"/>
  <c r="H6" i="6"/>
  <c r="E6" i="6"/>
  <c r="C6" i="6"/>
  <c r="H5" i="6"/>
  <c r="E5" i="6"/>
  <c r="C5" i="6"/>
  <c r="F5" i="6" l="1"/>
  <c r="F6" i="6"/>
  <c r="F7" i="6"/>
  <c r="F8" i="6"/>
  <c r="F9" i="6"/>
  <c r="F10" i="6"/>
  <c r="F11" i="6"/>
  <c r="F12" i="6"/>
  <c r="F13" i="6"/>
  <c r="G13" i="6"/>
  <c r="F14" i="6"/>
  <c r="AC14" i="6" l="1"/>
  <c r="AD14" i="6" s="1"/>
  <c r="AC5" i="6"/>
  <c r="AD5" i="6" s="1"/>
  <c r="AC6" i="6"/>
  <c r="AD6" i="6" s="1"/>
  <c r="L13" i="6"/>
  <c r="M13" i="6" s="1"/>
  <c r="AC10" i="6"/>
  <c r="AD10" i="6" s="1"/>
  <c r="AC11" i="6"/>
  <c r="AD11" i="6" s="1"/>
  <c r="AC8" i="6"/>
  <c r="AD8" i="6" s="1"/>
  <c r="AC13" i="6"/>
  <c r="AD13" i="6" s="1"/>
  <c r="AC9" i="6"/>
  <c r="AD9" i="6" s="1"/>
  <c r="AC7" i="6"/>
  <c r="AD7" i="6" s="1"/>
  <c r="AC12" i="6"/>
  <c r="AD12" i="6" s="1"/>
  <c r="X5" i="6"/>
  <c r="Y5" i="6" s="1"/>
  <c r="T8" i="6"/>
  <c r="X8" i="6"/>
  <c r="Y8" i="6" s="1"/>
  <c r="T9" i="6"/>
  <c r="X9" i="6"/>
  <c r="Y9" i="6" s="1"/>
  <c r="T15" i="6"/>
  <c r="X15" i="6"/>
  <c r="Y15" i="6" s="1"/>
  <c r="T7" i="6"/>
  <c r="X7" i="6"/>
  <c r="Y7" i="6" s="1"/>
  <c r="T14" i="6"/>
  <c r="X14" i="6"/>
  <c r="Y14" i="6" s="1"/>
  <c r="T6" i="6"/>
  <c r="X6" i="6"/>
  <c r="Y6" i="6" s="1"/>
  <c r="T10" i="6"/>
  <c r="X10" i="6"/>
  <c r="Y10" i="6" s="1"/>
  <c r="T13" i="6"/>
  <c r="X13" i="6"/>
  <c r="Y13" i="6" s="1"/>
  <c r="T5" i="6"/>
  <c r="T12" i="6"/>
  <c r="X12" i="6"/>
  <c r="Y12" i="6" s="1"/>
  <c r="T11" i="6"/>
  <c r="X11" i="6"/>
  <c r="Y11" i="6" s="1"/>
  <c r="G7" i="6" l="1"/>
  <c r="G11" i="6"/>
  <c r="C18" i="6"/>
  <c r="G12" i="6"/>
  <c r="G16" i="6"/>
  <c r="G9" i="6"/>
  <c r="G39" i="6"/>
  <c r="G38" i="6"/>
  <c r="G8" i="6"/>
  <c r="G10" i="6"/>
  <c r="G5" i="6"/>
  <c r="G14" i="6"/>
  <c r="G40" i="6"/>
  <c r="G50" i="6"/>
  <c r="G54" i="6"/>
  <c r="G61" i="6"/>
  <c r="G15" i="6"/>
  <c r="G17" i="6"/>
  <c r="G23" i="6"/>
  <c r="G22" i="6"/>
  <c r="G20" i="6"/>
  <c r="G29" i="6"/>
  <c r="G24" i="6"/>
  <c r="G28" i="6"/>
  <c r="G34" i="6"/>
  <c r="G35" i="6"/>
  <c r="G25" i="6"/>
  <c r="G26" i="6"/>
  <c r="G36" i="6"/>
  <c r="G19" i="6"/>
  <c r="G37" i="6"/>
  <c r="G6" i="6"/>
  <c r="L50" i="6" l="1"/>
  <c r="M50" i="6" s="1"/>
  <c r="L11" i="6"/>
  <c r="M11" i="6" s="1"/>
  <c r="L54" i="6"/>
  <c r="M54" i="6" s="1"/>
  <c r="L38" i="6"/>
  <c r="M38" i="6" s="1"/>
  <c r="L39" i="6"/>
  <c r="M39" i="6" s="1"/>
  <c r="L15" i="6"/>
  <c r="M15" i="6" s="1"/>
  <c r="L14" i="6"/>
  <c r="M14" i="6" s="1"/>
  <c r="L10" i="6"/>
  <c r="M10" i="6" s="1"/>
  <c r="L37" i="6"/>
  <c r="M37" i="6" s="1"/>
  <c r="L19" i="6"/>
  <c r="M19" i="6" s="1"/>
  <c r="L16" i="6"/>
  <c r="M16" i="6" s="1"/>
  <c r="L61" i="6"/>
  <c r="M61" i="6" s="1"/>
  <c r="L8" i="6"/>
  <c r="M8" i="6" s="1"/>
  <c r="L6" i="6"/>
  <c r="M6" i="6" s="1"/>
  <c r="L9" i="6"/>
  <c r="M9" i="6" s="1"/>
  <c r="L36" i="6"/>
  <c r="M36" i="6" s="1"/>
  <c r="L12" i="6"/>
  <c r="M12" i="6" s="1"/>
  <c r="L40" i="6"/>
  <c r="M40" i="6" s="1"/>
  <c r="L26" i="6"/>
  <c r="M26" i="6" s="1"/>
  <c r="L35" i="6"/>
  <c r="M35" i="6" s="1"/>
  <c r="L24" i="6"/>
  <c r="M24" i="6" s="1"/>
  <c r="L22" i="6"/>
  <c r="M22" i="6" s="1"/>
  <c r="L20" i="6"/>
  <c r="M20" i="6" s="1"/>
  <c r="L23" i="6"/>
  <c r="M23" i="6" s="1"/>
  <c r="L7" i="6"/>
  <c r="M7" i="6" s="1"/>
  <c r="L25" i="6"/>
  <c r="M25" i="6" s="1"/>
  <c r="L34" i="6"/>
  <c r="M34" i="6" s="1"/>
  <c r="L28" i="6"/>
  <c r="M28" i="6" s="1"/>
  <c r="L29" i="6"/>
  <c r="M29" i="6" s="1"/>
  <c r="L17" i="6"/>
  <c r="M17" i="6" s="1"/>
  <c r="L5" i="6"/>
  <c r="M5" i="6" s="1"/>
  <c r="G9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9F488A-71EB-4B68-83BC-578A315C7D5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76C39244-E1E6-4766-BA03-4514F88779C2}" name="WorksheetConnection_TexafloRoastingCo_Inventory_Management.xlsm!Calendar" type="102" refreshedVersion="8" minRefreshableVersion="5">
    <extLst>
      <ext xmlns:x15="http://schemas.microsoft.com/office/spreadsheetml/2010/11/main" uri="{DE250136-89BD-433C-8126-D09CA5730AF9}">
        <x15:connection id="Calendar">
          <x15:rangePr sourceName="_xlcn.WorksheetConnection_TexafloRoastingCo_Inventory_Management.xlsmCalendar1"/>
        </x15:connection>
      </ext>
    </extLst>
  </connection>
  <connection id="3" xr16:uid="{8C9DDA12-0C52-451B-8CE4-20A3EFEB35E6}" name="WorksheetConnection_TexafloRoastingCo_Inventory_Management.xlsm!Inflow" type="102" refreshedVersion="8" minRefreshableVersion="5">
    <extLst>
      <ext xmlns:x15="http://schemas.microsoft.com/office/spreadsheetml/2010/11/main" uri="{DE250136-89BD-433C-8126-D09CA5730AF9}">
        <x15:connection id="Inflow">
          <x15:rangePr sourceName="_xlcn.WorksheetConnection_TexafloRoastingCo_Inventory_Management.xlsmInflow1"/>
        </x15:connection>
      </ext>
    </extLst>
  </connection>
  <connection id="4" xr16:uid="{2F7E8036-7633-4548-8102-753BA13E5E24}" name="WorksheetConnection_TexafloRoastingCo_Inventory_Management.xlsm!MasterFile" type="102" refreshedVersion="8" minRefreshableVersion="5">
    <extLst>
      <ext xmlns:x15="http://schemas.microsoft.com/office/spreadsheetml/2010/11/main" uri="{DE250136-89BD-433C-8126-D09CA5730AF9}">
        <x15:connection id="MasterFile">
          <x15:rangePr sourceName="_xlcn.WorksheetConnection_TexafloRoastingCo_Inventory_Management.xlsmMasterFile1"/>
        </x15:connection>
      </ext>
    </extLst>
  </connection>
  <connection id="5" xr16:uid="{58F2E717-EE08-4D43-9D6B-B430CA0EEA85}" name="WorksheetConnection_TexafloRoastingCo_Inventory_Management.xlsm!Outflow" type="102" refreshedVersion="8" minRefreshableVersion="5">
    <extLst>
      <ext xmlns:x15="http://schemas.microsoft.com/office/spreadsheetml/2010/11/main" uri="{DE250136-89BD-433C-8126-D09CA5730AF9}">
        <x15:connection id="Outflow">
          <x15:rangePr sourceName="_xlcn.WorksheetConnection_TexafloRoastingCo_Inventory_Management.xlsmOutflow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6">
    <s v="ThisWorkbookDataModel"/>
    <s v="{[MasterFile].[Category].[All]}"/>
    <s v="{[MasterFile].[Sub-Category].[All]}"/>
    <s v="{[MasterFile].[Location].[All]}"/>
    <s v="{[MasterFile].[Item Name].[All]}"/>
    <s v="{[MasterFile].[Company].[All]}"/>
  </metadataStrings>
  <mdxMetadata count="5">
    <mdx n="0" f="s">
      <ms ns="1" c="0"/>
    </mdx>
    <mdx n="0" f="s">
      <ms ns="2" c="0"/>
    </mdx>
    <mdx n="0" f="s">
      <ms ns="3" c="0"/>
    </mdx>
    <mdx n="0" f="s">
      <ms ns="4" c="0"/>
    </mdx>
    <mdx n="0" f="s">
      <ms ns="5" c="0"/>
    </mdx>
  </mdxMetadata>
  <futureMetadata name="XLDAPR" count="1">
    <bk>
      <extLst>
        <ext uri="{bdbb8cdc-fa1e-496e-a857-3c3f30c029c3}">
          <xda:dynamicArrayProperties fDynamic="1" fCollapsed="0"/>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<sst xmlns="http://schemas.openxmlformats.org/spreadsheetml/2006/main" count="8605" uniqueCount="1206">
  <si>
    <t xml:space="preserve"> </t>
  </si>
  <si>
    <t xml:space="preserve">                                                                                                                                                                                                                                                                                                                                                                                                                                                                                                                                                                                                                                                                                                                                                                                                                                                                                                                                                                                                                                                                                                                                                                                                                                                                                                                                                                                                                                                                                                                                                                                                                                                                                                                                                                                                                                                                                           </t>
  </si>
  <si>
    <t>SKU</t>
  </si>
  <si>
    <t>Item Name</t>
  </si>
  <si>
    <t>Category</t>
  </si>
  <si>
    <t>Sub-Category</t>
  </si>
  <si>
    <t>Reorder Point</t>
  </si>
  <si>
    <t>Optimal Quantity</t>
  </si>
  <si>
    <t>Location</t>
  </si>
  <si>
    <t>Vendor</t>
  </si>
  <si>
    <t>Cycle Category</t>
  </si>
  <si>
    <t>Vendor SKU</t>
  </si>
  <si>
    <t>Units of Measure (UoM)</t>
  </si>
  <si>
    <t>Quantity per UoM</t>
  </si>
  <si>
    <t>Cost per UoM</t>
  </si>
  <si>
    <t>Unit Cost per UOM</t>
  </si>
  <si>
    <t>Company</t>
  </si>
  <si>
    <t>Bundle Type</t>
  </si>
  <si>
    <t>Date</t>
  </si>
  <si>
    <t>Lot Number</t>
  </si>
  <si>
    <t>Quantity</t>
  </si>
  <si>
    <t>Unit Value</t>
  </si>
  <si>
    <t>Value</t>
  </si>
  <si>
    <t>Cycle Type</t>
  </si>
  <si>
    <t>Expiration Date</t>
  </si>
  <si>
    <t>24C21</t>
  </si>
  <si>
    <t>WI-25-1065PA</t>
  </si>
  <si>
    <t>CNFB12-01</t>
  </si>
  <si>
    <t>CHB12-02</t>
  </si>
  <si>
    <t>A30523</t>
  </si>
  <si>
    <t>CQB01-01</t>
  </si>
  <si>
    <t>24A220</t>
  </si>
  <si>
    <t>R129</t>
  </si>
  <si>
    <t>343NYL</t>
  </si>
  <si>
    <t>345EEF</t>
  </si>
  <si>
    <t>63924091600L</t>
  </si>
  <si>
    <t>CJD10-04</t>
  </si>
  <si>
    <t>CAC04-05</t>
  </si>
  <si>
    <t>CAC03-17</t>
  </si>
  <si>
    <t>231094A</t>
  </si>
  <si>
    <t>012Y509-HH</t>
  </si>
  <si>
    <t>23H097162</t>
  </si>
  <si>
    <t>CAC01-15</t>
  </si>
  <si>
    <t>CAC01-16</t>
  </si>
  <si>
    <t>HT250515</t>
  </si>
  <si>
    <t>24L23</t>
  </si>
  <si>
    <t>25D30</t>
  </si>
  <si>
    <t>259601103B</t>
  </si>
  <si>
    <t>259603103H</t>
  </si>
  <si>
    <t>25B07</t>
  </si>
  <si>
    <t>24L21</t>
  </si>
  <si>
    <t>221103D</t>
  </si>
  <si>
    <t>230209E</t>
  </si>
  <si>
    <t>204202KS</t>
  </si>
  <si>
    <t>TEBEAR</t>
  </si>
  <si>
    <t>Week Number</t>
  </si>
  <si>
    <t>Selected By</t>
  </si>
  <si>
    <t>Low Movement and Cost</t>
  </si>
  <si>
    <t>Moderate Movement and Importance</t>
  </si>
  <si>
    <t>High Importance and Low Cost</t>
  </si>
  <si>
    <t>High Value and Importance</t>
  </si>
  <si>
    <t>Quantity Dispensed</t>
  </si>
  <si>
    <t>Total Value</t>
  </si>
  <si>
    <t>Destination Company</t>
  </si>
  <si>
    <t>Movement Type</t>
  </si>
  <si>
    <t>Dispensed UoM</t>
  </si>
  <si>
    <t>Notes</t>
  </si>
  <si>
    <t>Dispense</t>
  </si>
  <si>
    <t>EA</t>
  </si>
  <si>
    <t>Purchase Log</t>
  </si>
  <si>
    <t>Quantity Purchased</t>
  </si>
  <si>
    <t>Unit Cost</t>
  </si>
  <si>
    <t>Total Cost</t>
  </si>
  <si>
    <t>PO Number</t>
  </si>
  <si>
    <t>Vendor Confirmation Number</t>
  </si>
  <si>
    <t>Inflow Status</t>
  </si>
  <si>
    <t>Unit of Measurement</t>
  </si>
  <si>
    <t>Live Stock</t>
  </si>
  <si>
    <t>Quantity In</t>
  </si>
  <si>
    <t>Quantity Out</t>
  </si>
  <si>
    <t>Quantity Available</t>
  </si>
  <si>
    <t>Live Stock Value</t>
  </si>
  <si>
    <t>First Inflow Date</t>
  </si>
  <si>
    <t>First Outflow Date</t>
  </si>
  <si>
    <t>Last Outflow Date</t>
  </si>
  <si>
    <t>Days Active</t>
  </si>
  <si>
    <t>Days Left</t>
  </si>
  <si>
    <t>Average Daily Usage</t>
  </si>
  <si>
    <t>Inflow Value</t>
  </si>
  <si>
    <t>Outflow Value</t>
  </si>
  <si>
    <t>Expected Quantity</t>
  </si>
  <si>
    <t>Actual Quantity</t>
  </si>
  <si>
    <t>Variance</t>
  </si>
  <si>
    <t>Value Variance</t>
  </si>
  <si>
    <t>Cycle Count Category</t>
  </si>
  <si>
    <t>Resolved (Y/N)</t>
  </si>
  <si>
    <t>Resolution Date</t>
  </si>
  <si>
    <t>Action Taken</t>
  </si>
  <si>
    <t>N</t>
  </si>
  <si>
    <t>Inventory Overview</t>
  </si>
  <si>
    <t>Total Outflow</t>
  </si>
  <si>
    <t>Total Outflow Value</t>
  </si>
  <si>
    <t>Total Inflow</t>
  </si>
  <si>
    <t>Total Inflow Value</t>
  </si>
  <si>
    <t>Current Stock</t>
  </si>
  <si>
    <t>Current Stock Value</t>
  </si>
  <si>
    <t>Net Value</t>
  </si>
  <si>
    <t>Shrinkage</t>
  </si>
  <si>
    <t>Minimum Quantity</t>
  </si>
  <si>
    <t>Optimal Quantity Percentage</t>
  </si>
  <si>
    <t>Re-Order Status</t>
  </si>
  <si>
    <t>Expected Quantity Usage</t>
  </si>
  <si>
    <t>Expected Quantity Usage Value</t>
  </si>
  <si>
    <t>Usage Variance</t>
  </si>
  <si>
    <t>Quantity Transferred</t>
  </si>
  <si>
    <t>UoM</t>
  </si>
  <si>
    <t>Source Company</t>
  </si>
  <si>
    <t>Last Updated</t>
  </si>
  <si>
    <t xml:space="preserve">  </t>
  </si>
  <si>
    <t>Expected Usage</t>
  </si>
  <si>
    <t>(All)</t>
  </si>
  <si>
    <t>From the Inventory Sheet</t>
  </si>
  <si>
    <t>Row Labels</t>
  </si>
  <si>
    <t>Sum of Quantity Available</t>
  </si>
  <si>
    <t>Sum of Quantity In</t>
  </si>
  <si>
    <t>Sum of Quantity Out</t>
  </si>
  <si>
    <t>Sum of Days Active</t>
  </si>
  <si>
    <t>Sum of Average Daily Usage</t>
  </si>
  <si>
    <t>Sum of Unit Cost</t>
  </si>
  <si>
    <t>Sum of Inflow Value</t>
  </si>
  <si>
    <t>Sum of Outflow Value</t>
  </si>
  <si>
    <t>Sum of Current Stock Value</t>
  </si>
  <si>
    <t>Sum of Days Left</t>
  </si>
  <si>
    <t>Sum of Optimal Quantity</t>
  </si>
  <si>
    <t>Sum of Expected Usage</t>
  </si>
  <si>
    <t>Sum of Actual Usage</t>
  </si>
  <si>
    <t>Sum of Variance</t>
  </si>
  <si>
    <t>Count of SKU</t>
  </si>
  <si>
    <t>Below Optimal</t>
  </si>
  <si>
    <t>Grand Total</t>
  </si>
  <si>
    <t>Reorder Now</t>
  </si>
  <si>
    <t>Stock Acceptable</t>
  </si>
  <si>
    <t>Inventory Value</t>
  </si>
  <si>
    <t>Inventory Accuarcy Percentage</t>
  </si>
  <si>
    <t>Shrinkage Rate</t>
  </si>
  <si>
    <t>Inventory Turnover Ratio</t>
  </si>
  <si>
    <t>Days Inventory Outstanding</t>
  </si>
  <si>
    <t>Budget Variance</t>
  </si>
  <si>
    <t>Sum of Current Stock</t>
  </si>
  <si>
    <t>Sum of Total Inflow Value</t>
  </si>
  <si>
    <t>Sum of Total Outflow Value</t>
  </si>
  <si>
    <t>Sum of Category</t>
  </si>
  <si>
    <t>Sum of Live Stock Value</t>
  </si>
  <si>
    <t/>
  </si>
  <si>
    <t>Archive Date</t>
  </si>
  <si>
    <t>Daily Stock Snapshot</t>
  </si>
  <si>
    <t>Bundle dispensed</t>
  </si>
  <si>
    <t>Returns</t>
  </si>
  <si>
    <t>Shrinkage (Quantity)</t>
  </si>
  <si>
    <t>Net Quantity</t>
  </si>
  <si>
    <t>Week 1</t>
  </si>
  <si>
    <t>Week 2</t>
  </si>
  <si>
    <t>Week 3</t>
  </si>
  <si>
    <t>Week 4</t>
  </si>
  <si>
    <t>Week</t>
  </si>
  <si>
    <t>GB-001</t>
  </si>
  <si>
    <t>GB-002</t>
  </si>
  <si>
    <t>GB-003</t>
  </si>
  <si>
    <t>GB-004</t>
  </si>
  <si>
    <t>GB-005</t>
  </si>
  <si>
    <t>GB-006</t>
  </si>
  <si>
    <t>GB-007</t>
  </si>
  <si>
    <t>GB-008</t>
  </si>
  <si>
    <t>Ethiopia Yirgacheffe Natural</t>
  </si>
  <si>
    <t>Colombia Huila Washed</t>
  </si>
  <si>
    <t>Guatemala Antigua SHB</t>
  </si>
  <si>
    <t>Kenya AA Washed</t>
  </si>
  <si>
    <t>Brazil Cerrado Natural</t>
  </si>
  <si>
    <t>Costa Rica Tarrazu</t>
  </si>
  <si>
    <t>Sumatra Mandheling</t>
  </si>
  <si>
    <t>Rwanda Bourbon</t>
  </si>
  <si>
    <t>RB-001</t>
  </si>
  <si>
    <t>House Blend Roasted 1kg</t>
  </si>
  <si>
    <t>RB-002</t>
  </si>
  <si>
    <t>Single Origin Ethiopia 250g</t>
  </si>
  <si>
    <t>RB-003</t>
  </si>
  <si>
    <t>Espresso Blend Roasted 1kg</t>
  </si>
  <si>
    <t>RB-004</t>
  </si>
  <si>
    <t>Decaf Colombia Roasted 500g</t>
  </si>
  <si>
    <t>PK-001</t>
  </si>
  <si>
    <t>Kraft Valve Bags 250g</t>
  </si>
  <si>
    <t>PK-002</t>
  </si>
  <si>
    <t>Kraft Valve Bags 1kg</t>
  </si>
  <si>
    <t>PK-003</t>
  </si>
  <si>
    <t>Window Tin-Tie Bags 500g</t>
  </si>
  <si>
    <t>PK-004</t>
  </si>
  <si>
    <t>Biodegradable Valve Bags 250g</t>
  </si>
  <si>
    <t>PK-005</t>
  </si>
  <si>
    <t>Shipping Boxes Medium</t>
  </si>
  <si>
    <t>PK-006</t>
  </si>
  <si>
    <t>Shipping Boxes Large</t>
  </si>
  <si>
    <t>PK-007</t>
  </si>
  <si>
    <t>Bubble Mailers</t>
  </si>
  <si>
    <t>PK-008</t>
  </si>
  <si>
    <t>Tissue Paper Sheets</t>
  </si>
  <si>
    <t>PK-009</t>
  </si>
  <si>
    <t>Sticker Labels Roll 2in</t>
  </si>
  <si>
    <t>ES-001</t>
  </si>
  <si>
    <t>Burr Grinder Blades Set</t>
  </si>
  <si>
    <t>ES-002</t>
  </si>
  <si>
    <t>Espresso Portafilter Baskets</t>
  </si>
  <si>
    <t>ES-003</t>
  </si>
  <si>
    <t>Group Head Gaskets</t>
  </si>
  <si>
    <t>ES-004</t>
  </si>
  <si>
    <t>Roaster Drum Brushes</t>
  </si>
  <si>
    <t>ES-005</t>
  </si>
  <si>
    <t>Thermocouples Type K</t>
  </si>
  <si>
    <t>ES-006</t>
  </si>
  <si>
    <t>CO2 Cartridges for Packaging</t>
  </si>
  <si>
    <t>ES-007</t>
  </si>
  <si>
    <t>Scale Calibration Weights 500g</t>
  </si>
  <si>
    <t>RT-001</t>
  </si>
  <si>
    <t>Branded Tote Bags</t>
  </si>
  <si>
    <t>RT-002</t>
  </si>
  <si>
    <t>Ceramic Mugs 12oz</t>
  </si>
  <si>
    <t>RT-003</t>
  </si>
  <si>
    <t>French Press 8 Cup</t>
  </si>
  <si>
    <t>RT-004</t>
  </si>
  <si>
    <t>Pour Over Dripper V60</t>
  </si>
  <si>
    <t>RT-005</t>
  </si>
  <si>
    <t>V60 Filter Papers 100pk</t>
  </si>
  <si>
    <t>RT-006</t>
  </si>
  <si>
    <t>Chemex Filters 100pk</t>
  </si>
  <si>
    <t>RT-007</t>
  </si>
  <si>
    <t>AeroPress</t>
  </si>
  <si>
    <t>RT-008</t>
  </si>
  <si>
    <t>Gooseneck Kettle 1L</t>
  </si>
  <si>
    <t>RT-009</t>
  </si>
  <si>
    <t>Coffee Subscription Gift Box</t>
  </si>
  <si>
    <t>CM-001</t>
  </si>
  <si>
    <t>Urnex Cafiza Espresso Cleaner</t>
  </si>
  <si>
    <t>CM-002</t>
  </si>
  <si>
    <t>Urnex Rinza Milk System Cleaner</t>
  </si>
  <si>
    <t>CM-003</t>
  </si>
  <si>
    <t>Grinder Cleaning Tablets</t>
  </si>
  <si>
    <t>CM-004</t>
  </si>
  <si>
    <t>Food Safe Sanitizer Spray</t>
  </si>
  <si>
    <t>CM-005</t>
  </si>
  <si>
    <t>Microfiber Cloths</t>
  </si>
  <si>
    <t>CM-006</t>
  </si>
  <si>
    <t>Descaler Solution 1L</t>
  </si>
  <si>
    <t>CM-007</t>
  </si>
  <si>
    <t>Steam Wand Brushes</t>
  </si>
  <si>
    <t>CM-008</t>
  </si>
  <si>
    <t>Knock Box Liners</t>
  </si>
  <si>
    <t>Green Beans</t>
  </si>
  <si>
    <t>Washed</t>
  </si>
  <si>
    <t>kg</t>
  </si>
  <si>
    <t>Natural</t>
  </si>
  <si>
    <t>Wet Hulled</t>
  </si>
  <si>
    <t>Roasted Beans</t>
  </si>
  <si>
    <t>Blend</t>
  </si>
  <si>
    <t>bag</t>
  </si>
  <si>
    <t>Single Origin</t>
  </si>
  <si>
    <t>Decaf</t>
  </si>
  <si>
    <t>Packaging</t>
  </si>
  <si>
    <t>Retail Bags</t>
  </si>
  <si>
    <t>unit</t>
  </si>
  <si>
    <t>Eco Bags</t>
  </si>
  <si>
    <t>Shipping</t>
  </si>
  <si>
    <t>Retail</t>
  </si>
  <si>
    <t>sheet</t>
  </si>
  <si>
    <t>Labels</t>
  </si>
  <si>
    <t>roll</t>
  </si>
  <si>
    <t>Equipment Supplies</t>
  </si>
  <si>
    <t>Grinder</t>
  </si>
  <si>
    <t>set</t>
  </si>
  <si>
    <t>Espresso</t>
  </si>
  <si>
    <t>Roaster</t>
  </si>
  <si>
    <t>box</t>
  </si>
  <si>
    <t>Scales</t>
  </si>
  <si>
    <t>Retail Products</t>
  </si>
  <si>
    <t>Accessories</t>
  </si>
  <si>
    <t>Drinkware</t>
  </si>
  <si>
    <t>Brewers</t>
  </si>
  <si>
    <t>Filters</t>
  </si>
  <si>
    <t>Kettles</t>
  </si>
  <si>
    <t>Gift Sets</t>
  </si>
  <si>
    <t>Cleaning &amp; Maintenance</t>
  </si>
  <si>
    <t>Milk System</t>
  </si>
  <si>
    <t>bottle</t>
  </si>
  <si>
    <t>General</t>
  </si>
  <si>
    <t>pack</t>
  </si>
  <si>
    <t>Equipment</t>
  </si>
  <si>
    <t>StickerMule</t>
  </si>
  <si>
    <t>Internal</t>
  </si>
  <si>
    <t>EcoPak</t>
  </si>
  <si>
    <t>Green Source Coffee</t>
  </si>
  <si>
    <t>GS-6400028</t>
  </si>
  <si>
    <t>Texaflo Roasting Co.</t>
  </si>
  <si>
    <t>GS-6400029</t>
  </si>
  <si>
    <t>Pacific Bean Co.</t>
  </si>
  <si>
    <t>PB-455532</t>
  </si>
  <si>
    <t>PB-455533</t>
  </si>
  <si>
    <t>Gulf Coast Distributors</t>
  </si>
  <si>
    <t>GC-455535</t>
  </si>
  <si>
    <t>GS-455536</t>
  </si>
  <si>
    <t>PB-466891</t>
  </si>
  <si>
    <t>GC-466892</t>
  </si>
  <si>
    <t>INT-PRM260101</t>
  </si>
  <si>
    <t>INT-PRM260102</t>
  </si>
  <si>
    <t>INT-PRM260103</t>
  </si>
  <si>
    <t>INT-PRM260104</t>
  </si>
  <si>
    <t>RB-005</t>
  </si>
  <si>
    <t>Cold Brew Concentrate 32oz</t>
  </si>
  <si>
    <t>Cold Brew</t>
  </si>
  <si>
    <t>INT-PRM260105</t>
  </si>
  <si>
    <t>TexPack Supplies</t>
  </si>
  <si>
    <t>TP-PRM260103</t>
  </si>
  <si>
    <t>TP-PRM260104</t>
  </si>
  <si>
    <t>TP-955850</t>
  </si>
  <si>
    <t>EP-955851</t>
  </si>
  <si>
    <t>Texaflo Distribution Center</t>
  </si>
  <si>
    <t>TP-NON21420</t>
  </si>
  <si>
    <t>TP-NON21421</t>
  </si>
  <si>
    <t>TP-NON21422</t>
  </si>
  <si>
    <t>TP-NON21424</t>
  </si>
  <si>
    <t>SM-NON21425</t>
  </si>
  <si>
    <t>AusTex Equipment</t>
  </si>
  <si>
    <t>AE-NON21426</t>
  </si>
  <si>
    <t>RoastRight Tools</t>
  </si>
  <si>
    <t>RR-MSC3244</t>
  </si>
  <si>
    <t>RR-MSC3245</t>
  </si>
  <si>
    <t>RR-DKLOVKXD</t>
  </si>
  <si>
    <t>AE-KDL44100</t>
  </si>
  <si>
    <t>Lone Star Chemicals</t>
  </si>
  <si>
    <t>LS-KDL44101</t>
  </si>
  <si>
    <t>AE-NON21427</t>
  </si>
  <si>
    <t>TP-466872</t>
  </si>
  <si>
    <t>GC-466873</t>
  </si>
  <si>
    <t>RR-1149682</t>
  </si>
  <si>
    <t>RR-1149683</t>
  </si>
  <si>
    <t>RR-329364</t>
  </si>
  <si>
    <t>RR-MDS093917</t>
  </si>
  <si>
    <t>RR-MDS093918</t>
  </si>
  <si>
    <t>AE-CTG1270</t>
  </si>
  <si>
    <t>INT-CTG1271</t>
  </si>
  <si>
    <t>Cafiza Espresso Cleaner</t>
  </si>
  <si>
    <t>Cleaning and Maintenance</t>
  </si>
  <si>
    <t>LS-1473823</t>
  </si>
  <si>
    <t>Milk System Cleaner</t>
  </si>
  <si>
    <t>LS-1473824</t>
  </si>
  <si>
    <t>LS-1473825</t>
  </si>
  <si>
    <t>LS-SFE34400B</t>
  </si>
  <si>
    <t>GC-SFE34401</t>
  </si>
  <si>
    <t>LS-1152641</t>
  </si>
  <si>
    <t>LS-1152642</t>
  </si>
  <si>
    <t>LS-001</t>
  </si>
  <si>
    <t>Commercial Degreaser 5gal</t>
  </si>
  <si>
    <t>Cleaning Chemicals</t>
  </si>
  <si>
    <t>Degreasers</t>
  </si>
  <si>
    <t>ChemSource Pro</t>
  </si>
  <si>
    <t>CS-DEG5001</t>
  </si>
  <si>
    <t>pail</t>
  </si>
  <si>
    <t>Lone Star Wholesale</t>
  </si>
  <si>
    <t>LS-002</t>
  </si>
  <si>
    <t>Sanitizer Concentrate 55gal</t>
  </si>
  <si>
    <t>Sanitizers</t>
  </si>
  <si>
    <t>CS-SAN5502</t>
  </si>
  <si>
    <t>drum</t>
  </si>
  <si>
    <t>LS-003</t>
  </si>
  <si>
    <t>Floor Cleaner Neutral pH 1gal</t>
  </si>
  <si>
    <t>Floor Care</t>
  </si>
  <si>
    <t>CS-FLC1001</t>
  </si>
  <si>
    <t>jug</t>
  </si>
  <si>
    <t>LS-004</t>
  </si>
  <si>
    <t>Dish Soap Commercial 1gal</t>
  </si>
  <si>
    <t>Dishwashing</t>
  </si>
  <si>
    <t>CS-DSH1001</t>
  </si>
  <si>
    <t>LS-005</t>
  </si>
  <si>
    <t>Paper Towels Industrial Roll 12pk</t>
  </si>
  <si>
    <t>Paper Goods</t>
  </si>
  <si>
    <t>Paper Towels</t>
  </si>
  <si>
    <t>TXPaper Co.</t>
  </si>
  <si>
    <t>TX-PT1200</t>
  </si>
  <si>
    <t>case</t>
  </si>
  <si>
    <t>LS-006</t>
  </si>
  <si>
    <t>Napkins Kraft 500pk</t>
  </si>
  <si>
    <t>Napkins</t>
  </si>
  <si>
    <t>TX-NK5001</t>
  </si>
  <si>
    <t>LS-007</t>
  </si>
  <si>
    <t>Trash Bags 55gal Heavy Duty 50pk</t>
  </si>
  <si>
    <t>Janitorial</t>
  </si>
  <si>
    <t>Waste Management</t>
  </si>
  <si>
    <t>CleanTex Supply</t>
  </si>
  <si>
    <t>CT-TB5501</t>
  </si>
  <si>
    <t>LS-008</t>
  </si>
  <si>
    <t>Trash Bags 33gal 100pk</t>
  </si>
  <si>
    <t>CT-TB3301</t>
  </si>
  <si>
    <t>LS-009</t>
  </si>
  <si>
    <t>Mop Heads Cotton 12pk</t>
  </si>
  <si>
    <t>Mopping</t>
  </si>
  <si>
    <t>CT-MH1200</t>
  </si>
  <si>
    <t>LS-010</t>
  </si>
  <si>
    <t>Broom Commercial Upright</t>
  </si>
  <si>
    <t>Sweeping</t>
  </si>
  <si>
    <t>CT-BR0001</t>
  </si>
  <si>
    <t>LS-011</t>
  </si>
  <si>
    <t>Foodservice Gloves Nitrile M 100pk</t>
  </si>
  <si>
    <t>Foodservice PPE</t>
  </si>
  <si>
    <t>Gloves</t>
  </si>
  <si>
    <t>SafeHands Tex</t>
  </si>
  <si>
    <t>SH-GLV100M</t>
  </si>
  <si>
    <t>LS-012</t>
  </si>
  <si>
    <t>Foodservice Gloves Nitrile L 100pk</t>
  </si>
  <si>
    <t>SH-GLV100L</t>
  </si>
  <si>
    <t>LS-013</t>
  </si>
  <si>
    <t>Disposable Aprons 100pk</t>
  </si>
  <si>
    <t>Aprons</t>
  </si>
  <si>
    <t>SH-APR1000</t>
  </si>
  <si>
    <t>LS-014</t>
  </si>
  <si>
    <t>Hair Nets 144pk</t>
  </si>
  <si>
    <t>Head Protection</t>
  </si>
  <si>
    <t>SH-HN1440</t>
  </si>
  <si>
    <t>LS-015</t>
  </si>
  <si>
    <t>Kraft Paper Roll 24inx900ft</t>
  </si>
  <si>
    <t>Packaging Materials</t>
  </si>
  <si>
    <t>Wrapping</t>
  </si>
  <si>
    <t>TX-KR2400</t>
  </si>
  <si>
    <t>LS-016</t>
  </si>
  <si>
    <t>Bubble Wrap Roll 12inx100ft</t>
  </si>
  <si>
    <t>Protective Wrap</t>
  </si>
  <si>
    <t>TP-BW1200</t>
  </si>
  <si>
    <t>LS-017</t>
  </si>
  <si>
    <t>Packing Tape 2in 6pk</t>
  </si>
  <si>
    <t>Tape</t>
  </si>
  <si>
    <t>TP-PT0200</t>
  </si>
  <si>
    <t>LS-018</t>
  </si>
  <si>
    <t>Stretch Wrap 18in 4pk</t>
  </si>
  <si>
    <t>Stretch Film</t>
  </si>
  <si>
    <t>TP-SW1800</t>
  </si>
  <si>
    <t>LS-019</t>
  </si>
  <si>
    <t>Corrugated Cardboard Sheets 20x20in 25pk</t>
  </si>
  <si>
    <t>Dividers</t>
  </si>
  <si>
    <t>TP-CS2020</t>
  </si>
  <si>
    <t>LS-020</t>
  </si>
  <si>
    <t>Cold Pack Instant 5x7in 24pk</t>
  </si>
  <si>
    <t>Storage Supplies</t>
  </si>
  <si>
    <t>Temperature Control</t>
  </si>
  <si>
    <t>GC-CP0507</t>
  </si>
  <si>
    <t>LS-021</t>
  </si>
  <si>
    <t>Insulated Mailer 12x12in 25pk</t>
  </si>
  <si>
    <t>Insulated Packaging</t>
  </si>
  <si>
    <t>TP-IM1212</t>
  </si>
  <si>
    <t>LS-022</t>
  </si>
  <si>
    <t>Moisture Absorber Packets 50pk</t>
  </si>
  <si>
    <t>Desiccants</t>
  </si>
  <si>
    <t>CS-MA0050</t>
  </si>
  <si>
    <t>LS-023</t>
  </si>
  <si>
    <t>Oxygen Absorbers 300cc 100pk</t>
  </si>
  <si>
    <t>Oxygen Control</t>
  </si>
  <si>
    <t>CS-OA0300</t>
  </si>
  <si>
    <t>LS-024</t>
  </si>
  <si>
    <t>Shelf Liner Non-Slip 12inx10ft</t>
  </si>
  <si>
    <t>Storage</t>
  </si>
  <si>
    <t>CT-SL1200</t>
  </si>
  <si>
    <t>LS-025</t>
  </si>
  <si>
    <t>First Aid Kit Refill Kit Standard</t>
  </si>
  <si>
    <t>Safety</t>
  </si>
  <si>
    <t>First Aid</t>
  </si>
  <si>
    <t>SH-FA0001</t>
  </si>
  <si>
    <t>kit</t>
  </si>
  <si>
    <t>GR-001</t>
  </si>
  <si>
    <t>Carbon Block Water Filter 10in</t>
  </si>
  <si>
    <t>Water Filtration</t>
  </si>
  <si>
    <t>Carbon Filters</t>
  </si>
  <si>
    <t>AquaRim Systems</t>
  </si>
  <si>
    <t>AR-CBF1000</t>
  </si>
  <si>
    <t>Gulf Rim Distribution</t>
  </si>
  <si>
    <t>GR-002</t>
  </si>
  <si>
    <t>Sediment Filter 5 Micron 10in</t>
  </si>
  <si>
    <t>Sediment Filters</t>
  </si>
  <si>
    <t>AR-SDF0500</t>
  </si>
  <si>
    <t>GR-003</t>
  </si>
  <si>
    <t>RO Membrane 50 GPD</t>
  </si>
  <si>
    <t>RO Membranes</t>
  </si>
  <si>
    <t>AR-ROM0050</t>
  </si>
  <si>
    <t>GR-004</t>
  </si>
  <si>
    <t>Filter Housing 10in Clear</t>
  </si>
  <si>
    <t>Filter Housings</t>
  </si>
  <si>
    <t>AR-FH1000</t>
  </si>
  <si>
    <t>GR-005</t>
  </si>
  <si>
    <t>TDS Meter Digital</t>
  </si>
  <si>
    <t>Testing Equipment</t>
  </si>
  <si>
    <t>AR-TDS001</t>
  </si>
  <si>
    <t>GR-006</t>
  </si>
  <si>
    <t>pH Test Strips 100pk</t>
  </si>
  <si>
    <t>Testing Supplies</t>
  </si>
  <si>
    <t>AE-PH1000</t>
  </si>
  <si>
    <t>GR-007</t>
  </si>
  <si>
    <t>Grinder Burr Set 64mm</t>
  </si>
  <si>
    <t>Equipment Parts</t>
  </si>
  <si>
    <t>Grinder Parts</t>
  </si>
  <si>
    <t>RR-GBS6400</t>
  </si>
  <si>
    <t>GR-008</t>
  </si>
  <si>
    <t>Espresso Machine Group Seal Kit</t>
  </si>
  <si>
    <t>Espresso Parts</t>
  </si>
  <si>
    <t>RR-GSK0001</t>
  </si>
  <si>
    <t>GR-009</t>
  </si>
  <si>
    <t>Solenoid Valve 3-Way 24V</t>
  </si>
  <si>
    <t>AE-SV3W24</t>
  </si>
  <si>
    <t>GR-010</t>
  </si>
  <si>
    <t>Boiler Element 1800W</t>
  </si>
  <si>
    <t>Boiler Parts</t>
  </si>
  <si>
    <t>AE-BE1800</t>
  </si>
  <si>
    <t>GR-011</t>
  </si>
  <si>
    <t>Pump Vibration 15 Bar</t>
  </si>
  <si>
    <t>Pump Parts</t>
  </si>
  <si>
    <t>AE-PV1500</t>
  </si>
  <si>
    <t>GR-012</t>
  </si>
  <si>
    <t>Digital Temperature Controller</t>
  </si>
  <si>
    <t>Controls</t>
  </si>
  <si>
    <t>AE-DTC001</t>
  </si>
  <si>
    <t>GR-013</t>
  </si>
  <si>
    <t>Calibration Weight Set 500g</t>
  </si>
  <si>
    <t>Calibration</t>
  </si>
  <si>
    <t>Scale Calibration</t>
  </si>
  <si>
    <t>AE-CWS500</t>
  </si>
  <si>
    <t>GR-014</t>
  </si>
  <si>
    <t>Certified Reference Weight 100g</t>
  </si>
  <si>
    <t>AE-CRW100</t>
  </si>
  <si>
    <t>GR-015</t>
  </si>
  <si>
    <t>Roaster Thermocouple Type J</t>
  </si>
  <si>
    <t>Temperature Calibration</t>
  </si>
  <si>
    <t>AE-RTJ001</t>
  </si>
  <si>
    <t>GR-016</t>
  </si>
  <si>
    <t>Pressure Gauge 0-12 Bar</t>
  </si>
  <si>
    <t>Pressure Calibration</t>
  </si>
  <si>
    <t>AE-PG1200</t>
  </si>
  <si>
    <t>GR-017</t>
  </si>
  <si>
    <t>Flow Meter In-Line 3/8in</t>
  </si>
  <si>
    <t>Flow Control</t>
  </si>
  <si>
    <t>AE-FM3800</t>
  </si>
  <si>
    <t>GR-018</t>
  </si>
  <si>
    <t>Descale Solution Commercial 1gal</t>
  </si>
  <si>
    <t>Maintenance Chemicals</t>
  </si>
  <si>
    <t>Descalers</t>
  </si>
  <si>
    <t>LS-DSC1001</t>
  </si>
  <si>
    <t>GR-019</t>
  </si>
  <si>
    <t>Lubricant Food Grade NSF H1 8oz</t>
  </si>
  <si>
    <t>Lubricants</t>
  </si>
  <si>
    <t>LS-LUB0800</t>
  </si>
  <si>
    <t>GR-020</t>
  </si>
  <si>
    <t>Safety Data Sheet Binder</t>
  </si>
  <si>
    <t>Documentation</t>
  </si>
  <si>
    <t>CT-SDS001</t>
  </si>
  <si>
    <t>Single Origin Run</t>
  </si>
  <si>
    <t>House Blend Run</t>
  </si>
  <si>
    <t>Espresso Blend Run</t>
  </si>
  <si>
    <t>Daily Cleaning Kit</t>
  </si>
  <si>
    <t xml:space="preserve">                                                                                                      </t>
  </si>
  <si>
    <t>Qty per Usage</t>
  </si>
  <si>
    <t>Bundle List | Items per Production Run Bundle Type</t>
  </si>
  <si>
    <t>Cycle Count Selection  | Auto-populated by Macro Buttons</t>
  </si>
  <si>
    <t>KI5892-02</t>
  </si>
  <si>
    <t>YT-8598</t>
  </si>
  <si>
    <t>PYU-28693</t>
  </si>
  <si>
    <t>YTE-89520</t>
  </si>
  <si>
    <t>WYQ-892</t>
  </si>
  <si>
    <t>WER-8920</t>
  </si>
  <si>
    <t>LAS-8410</t>
  </si>
  <si>
    <t>MSL-8740</t>
  </si>
  <si>
    <t>LOT-AR-2025004</t>
  </si>
  <si>
    <t>LOT-AR-2025023</t>
  </si>
  <si>
    <t>LOT-AR-2025014</t>
  </si>
  <si>
    <t>LOT-AR-2025038</t>
  </si>
  <si>
    <t>LOT-AR-2025001</t>
  </si>
  <si>
    <t>LOT-AR-2025022</t>
  </si>
  <si>
    <t>LOT-AR-2025007</t>
  </si>
  <si>
    <t>LOT-AR-2025042</t>
  </si>
  <si>
    <t>LOT-AR-2025032</t>
  </si>
  <si>
    <t>LOT-AR-2025019</t>
  </si>
  <si>
    <t>LOT-AR-2025037</t>
  </si>
  <si>
    <t>LOT-AR-2025010</t>
  </si>
  <si>
    <t>LOT-AR-2025013</t>
  </si>
  <si>
    <t>LOT-AR-2025002</t>
  </si>
  <si>
    <t>LOT-AR-2025009</t>
  </si>
  <si>
    <t>LOT-AR-2025033</t>
  </si>
  <si>
    <t>LOT-AR-2025012</t>
  </si>
  <si>
    <t>LOT-AR-2025015</t>
  </si>
  <si>
    <t>LOT-AR-2025034</t>
  </si>
  <si>
    <t>LOT-AR-2025016</t>
  </si>
  <si>
    <t>LOT-AR-2025000</t>
  </si>
  <si>
    <t>LOT-AR-2025040</t>
  </si>
  <si>
    <t>LOT-AR-2025035</t>
  </si>
  <si>
    <t>LOT-AR-2025006</t>
  </si>
  <si>
    <t>LOT-AR-2025027</t>
  </si>
  <si>
    <t>LOT-AR-2025003</t>
  </si>
  <si>
    <t>LOT-AR-2025029</t>
  </si>
  <si>
    <t>LOT-AR-2025030</t>
  </si>
  <si>
    <t>LOT-AR-2025011</t>
  </si>
  <si>
    <t>LOT-AR-2025005</t>
  </si>
  <si>
    <t>LOT-AR-2025039</t>
  </si>
  <si>
    <t>LOT-AR-2025024</t>
  </si>
  <si>
    <t>LOT-AR-2025008</t>
  </si>
  <si>
    <t>LOT-AR-2025043</t>
  </si>
  <si>
    <t>LOT-AR-2025036</t>
  </si>
  <si>
    <t>LOT-AR-2025041</t>
  </si>
  <si>
    <t>LOT-AR-2025017</t>
  </si>
  <si>
    <t>LOT-AR-2025018</t>
  </si>
  <si>
    <t>LOT-AR-2025026</t>
  </si>
  <si>
    <t>LOT-AR-2025020</t>
  </si>
  <si>
    <t>LOT-AR-2025021</t>
  </si>
  <si>
    <t>LOT-AR-2025031</t>
  </si>
  <si>
    <t>LOT-AR-2025028</t>
  </si>
  <si>
    <t>LOT-AR-2025025</t>
  </si>
  <si>
    <t>LOT-AR-2025044</t>
  </si>
  <si>
    <t>Dispense Log  |  Dispense and Usage Record</t>
  </si>
  <si>
    <t>PO-1022</t>
  </si>
  <si>
    <t>CONF-5022</t>
  </si>
  <si>
    <t>Main Warehouse</t>
  </si>
  <si>
    <t>PO-1039</t>
  </si>
  <si>
    <t>CONF-5039</t>
  </si>
  <si>
    <t>PO-1018</t>
  </si>
  <si>
    <t>CONF-5018</t>
  </si>
  <si>
    <t>PO-1029</t>
  </si>
  <si>
    <t>CONF-5029</t>
  </si>
  <si>
    <t>PO-1016</t>
  </si>
  <si>
    <t>CONF-5016</t>
  </si>
  <si>
    <t>PO-1044</t>
  </si>
  <si>
    <t>CONF-5044</t>
  </si>
  <si>
    <t>PO-1002</t>
  </si>
  <si>
    <t>CONF-5002</t>
  </si>
  <si>
    <t>PO-1027</t>
  </si>
  <si>
    <t>CONF-5027</t>
  </si>
  <si>
    <t>PO-1020</t>
  </si>
  <si>
    <t>CONF-5020</t>
  </si>
  <si>
    <t>PO-1025</t>
  </si>
  <si>
    <t>CONF-5025</t>
  </si>
  <si>
    <t>PO-1023</t>
  </si>
  <si>
    <t>CONF-5023</t>
  </si>
  <si>
    <t>PO-1048</t>
  </si>
  <si>
    <t>CONF-5048</t>
  </si>
  <si>
    <t>LOT-AR-2025048</t>
  </si>
  <si>
    <t>PO-1000</t>
  </si>
  <si>
    <t>CONF-5000</t>
  </si>
  <si>
    <t>PO-1010</t>
  </si>
  <si>
    <t>CONF-5010</t>
  </si>
  <si>
    <t>PO-1015</t>
  </si>
  <si>
    <t>CONF-5015</t>
  </si>
  <si>
    <t>PO-1038</t>
  </si>
  <si>
    <t>CONF-5038</t>
  </si>
  <si>
    <t>PO-1036</t>
  </si>
  <si>
    <t>CONF-5036</t>
  </si>
  <si>
    <t>PO-1001</t>
  </si>
  <si>
    <t>CONF-5001</t>
  </si>
  <si>
    <t>PO-1028</t>
  </si>
  <si>
    <t>CONF-5028</t>
  </si>
  <si>
    <t>PO-1006</t>
  </si>
  <si>
    <t>CONF-5006</t>
  </si>
  <si>
    <t>PO-1013</t>
  </si>
  <si>
    <t>CONF-5013</t>
  </si>
  <si>
    <t>PO-1007</t>
  </si>
  <si>
    <t>CONF-5007</t>
  </si>
  <si>
    <t>PO-1041</t>
  </si>
  <si>
    <t>CONF-5041</t>
  </si>
  <si>
    <t>PO-1021</t>
  </si>
  <si>
    <t>CONF-5021</t>
  </si>
  <si>
    <t>PO-1024</t>
  </si>
  <si>
    <t>CONF-5024</t>
  </si>
  <si>
    <t>PO-1009</t>
  </si>
  <si>
    <t>CONF-5009</t>
  </si>
  <si>
    <t>PO-1008</t>
  </si>
  <si>
    <t>CONF-5008</t>
  </si>
  <si>
    <t>PO-1040</t>
  </si>
  <si>
    <t>CONF-5040</t>
  </si>
  <si>
    <t>PO-1047</t>
  </si>
  <si>
    <t>CONF-5047</t>
  </si>
  <si>
    <t>LOT-AR-2025047</t>
  </si>
  <si>
    <t>PO-1004</t>
  </si>
  <si>
    <t>CONF-5004</t>
  </si>
  <si>
    <t>PO-1034</t>
  </si>
  <si>
    <t>CONF-5034</t>
  </si>
  <si>
    <t>PO-1045</t>
  </si>
  <si>
    <t>CONF-5045</t>
  </si>
  <si>
    <t>LOT-AR-2025045</t>
  </si>
  <si>
    <t>PO-1049</t>
  </si>
  <si>
    <t>CONF-5049</t>
  </si>
  <si>
    <t>LOT-AR-2025049</t>
  </si>
  <si>
    <t>PO-1014</t>
  </si>
  <si>
    <t>CONF-5014</t>
  </si>
  <si>
    <t>PO-1012</t>
  </si>
  <si>
    <t>CONF-5012</t>
  </si>
  <si>
    <t>PO-1019</t>
  </si>
  <si>
    <t>CONF-5019</t>
  </si>
  <si>
    <t>PO-1031</t>
  </si>
  <si>
    <t>CONF-5031</t>
  </si>
  <si>
    <t>PO-1043</t>
  </si>
  <si>
    <t>CONF-5043</t>
  </si>
  <si>
    <t>PO-1035</t>
  </si>
  <si>
    <t>CONF-5035</t>
  </si>
  <si>
    <t>PO-1032</t>
  </si>
  <si>
    <t>CONF-5032</t>
  </si>
  <si>
    <t>PO-1030</t>
  </si>
  <si>
    <t>CONF-5030</t>
  </si>
  <si>
    <t>PO-1033</t>
  </si>
  <si>
    <t>CONF-5033</t>
  </si>
  <si>
    <t>PO-1042</t>
  </si>
  <si>
    <t>CONF-5042</t>
  </si>
  <si>
    <t>PO-1037</t>
  </si>
  <si>
    <t>CONF-5037</t>
  </si>
  <si>
    <t>PO-1026</t>
  </si>
  <si>
    <t>CONF-5026</t>
  </si>
  <si>
    <t>PO-1017</t>
  </si>
  <si>
    <t>CONF-5017</t>
  </si>
  <si>
    <t>PO-1003</t>
  </si>
  <si>
    <t>CONF-5003</t>
  </si>
  <si>
    <t>PO-1011</t>
  </si>
  <si>
    <t>CONF-5011</t>
  </si>
  <si>
    <t>PO-1046</t>
  </si>
  <si>
    <t>CONF-5046</t>
  </si>
  <si>
    <t>LOT-AR-2025046</t>
  </si>
  <si>
    <t>PO-1005</t>
  </si>
  <si>
    <t>CONF-5005</t>
  </si>
  <si>
    <t>Variance Report  |  Auto-Generated from Physical Count vs Live Stock</t>
  </si>
  <si>
    <t>shani</t>
  </si>
  <si>
    <t>GB</t>
  </si>
  <si>
    <t>Jun</t>
  </si>
  <si>
    <t>Transfer Log</t>
  </si>
  <si>
    <t>Master File  |  Tricurrent Inventory Group</t>
  </si>
  <si>
    <t>Lone Star Distribution Center</t>
  </si>
  <si>
    <t>Return</t>
  </si>
  <si>
    <t>Returned bundle - House Blend Run (1.5)</t>
  </si>
  <si>
    <t>Returned bundle - House Blend Run (0.5)</t>
  </si>
  <si>
    <t>Texaflo Austin</t>
  </si>
  <si>
    <t>Lone Star Houston</t>
  </si>
  <si>
    <t>Gulf Rim Miami</t>
  </si>
  <si>
    <t>Q2</t>
  </si>
  <si>
    <t>Quarterly Full Count</t>
  </si>
  <si>
    <t>CONF-6038</t>
  </si>
  <si>
    <t>CONF-6039</t>
  </si>
  <si>
    <t>CONF-6040</t>
  </si>
  <si>
    <t>CONF-6041</t>
  </si>
  <si>
    <t>CONF-6042</t>
  </si>
  <si>
    <t>CONF-6043</t>
  </si>
  <si>
    <t>CONF-6044</t>
  </si>
  <si>
    <t>CONF-6045</t>
  </si>
  <si>
    <t>CONF-6046</t>
  </si>
  <si>
    <t>CONF-7046</t>
  </si>
  <si>
    <t>CONF-7047</t>
  </si>
  <si>
    <t>CONF-7054</t>
  </si>
  <si>
    <t>CONF-7055</t>
  </si>
  <si>
    <t>CONF-7056</t>
  </si>
  <si>
    <t>CONF-7057</t>
  </si>
  <si>
    <t>CONF-7058</t>
  </si>
  <si>
    <t>CONF-7059</t>
  </si>
  <si>
    <t>CONF-7060</t>
  </si>
  <si>
    <t>CONF-8042</t>
  </si>
  <si>
    <t>CONF-8043</t>
  </si>
  <si>
    <t>CONF-8044</t>
  </si>
  <si>
    <t>CONF-6076</t>
  </si>
  <si>
    <t>CONF-6077</t>
  </si>
  <si>
    <t>CONF-6078</t>
  </si>
  <si>
    <t>CONF-7077</t>
  </si>
  <si>
    <t>CONF-7078</t>
  </si>
  <si>
    <t>CONF-7079</t>
  </si>
  <si>
    <t>CONF-7080</t>
  </si>
  <si>
    <t>CONF-7081</t>
  </si>
  <si>
    <t>CONF-7082</t>
  </si>
  <si>
    <t>CONF-7083</t>
  </si>
  <si>
    <t>CONF-7084</t>
  </si>
  <si>
    <t>CONF-7085</t>
  </si>
  <si>
    <t>CONF-2042</t>
  </si>
  <si>
    <t>CONF-2043</t>
  </si>
  <si>
    <t>CONF-2044</t>
  </si>
  <si>
    <t>CONF-2045</t>
  </si>
  <si>
    <t>CONF-2046</t>
  </si>
  <si>
    <t>CONF-2047</t>
  </si>
  <si>
    <t>CONF-2048</t>
  </si>
  <si>
    <t>PO-2000</t>
  </si>
  <si>
    <t>PO-2001</t>
  </si>
  <si>
    <t>PO-2002</t>
  </si>
  <si>
    <t>PO-2003</t>
  </si>
  <si>
    <t>PO-2004</t>
  </si>
  <si>
    <t>PO-2005</t>
  </si>
  <si>
    <t>PO-2006</t>
  </si>
  <si>
    <t>PO-2007</t>
  </si>
  <si>
    <t>PO-2008</t>
  </si>
  <si>
    <t>PO-2009</t>
  </si>
  <si>
    <t>PO-2010</t>
  </si>
  <si>
    <t>PO-2011</t>
  </si>
  <si>
    <t>PO-2012</t>
  </si>
  <si>
    <t>PO-2013</t>
  </si>
  <si>
    <t>PO-2014</t>
  </si>
  <si>
    <t>PO-2015</t>
  </si>
  <si>
    <t>PO-2016</t>
  </si>
  <si>
    <t>PO-2017</t>
  </si>
  <si>
    <t>PO-2018</t>
  </si>
  <si>
    <t>PO-2019</t>
  </si>
  <si>
    <t>PO-2020</t>
  </si>
  <si>
    <t>PO-2021</t>
  </si>
  <si>
    <t>PO-2022</t>
  </si>
  <si>
    <t>PO-2023</t>
  </si>
  <si>
    <t>PO-2024</t>
  </si>
  <si>
    <t>PO-2025</t>
  </si>
  <si>
    <t>PO-2026</t>
  </si>
  <si>
    <t>PO-2027</t>
  </si>
  <si>
    <t>PO-2028</t>
  </si>
  <si>
    <t>PO-2029</t>
  </si>
  <si>
    <t>PO-2030</t>
  </si>
  <si>
    <t>PO-2031</t>
  </si>
  <si>
    <t>PO-2032</t>
  </si>
  <si>
    <t>PO-2033</t>
  </si>
  <si>
    <t>PO-2034</t>
  </si>
  <si>
    <t>PO-2035</t>
  </si>
  <si>
    <t>PO-2036</t>
  </si>
  <si>
    <t>PO-2037</t>
  </si>
  <si>
    <t>PO-2038</t>
  </si>
  <si>
    <t>PO-2039</t>
  </si>
  <si>
    <t>Initial Stock</t>
  </si>
  <si>
    <t>kg (72 EA)</t>
  </si>
  <si>
    <t>kg (12 EA)</t>
  </si>
  <si>
    <t>kg (6 EA)</t>
  </si>
  <si>
    <t>kg (48 EA)</t>
  </si>
  <si>
    <t>kg (4 EA)</t>
  </si>
  <si>
    <t>bag (144 EA)</t>
  </si>
  <si>
    <t>bag (12 EA)</t>
  </si>
  <si>
    <t>bag (72 EA)</t>
  </si>
  <si>
    <t>bag (6 EA)</t>
  </si>
  <si>
    <t>bottle (24 EA)</t>
  </si>
  <si>
    <t>unit (48 EA)</t>
  </si>
  <si>
    <t>unit (4 EA)</t>
  </si>
  <si>
    <t>unit (33 EA)</t>
  </si>
  <si>
    <t>unit (3000 EA)</t>
  </si>
  <si>
    <t>unit (100 EA)</t>
  </si>
  <si>
    <t>unit (2 EA)</t>
  </si>
  <si>
    <t>sheet (1200 EA)</t>
  </si>
  <si>
    <t>roll (50 EA)</t>
  </si>
  <si>
    <t>set (2 EA)</t>
  </si>
  <si>
    <t>unit (150 EA)</t>
  </si>
  <si>
    <t>unit (15 EA)</t>
  </si>
  <si>
    <t>unit (1200 EA)</t>
  </si>
  <si>
    <t>box (50 EA)</t>
  </si>
  <si>
    <t>set (100 EA)</t>
  </si>
  <si>
    <t>unit (2400 EA)</t>
  </si>
  <si>
    <t>box (1200 EA)</t>
  </si>
  <si>
    <t>box (1000 EA)</t>
  </si>
  <si>
    <t>unit (2160 EA)</t>
  </si>
  <si>
    <t>unit (270 EA)</t>
  </si>
  <si>
    <t>kg (480 EA)</t>
  </si>
  <si>
    <t>bottle (48 EA)</t>
  </si>
  <si>
    <t>box (30 EA)</t>
  </si>
  <si>
    <t>bottle (1000 EA)</t>
  </si>
  <si>
    <t>pack (100 EA)</t>
  </si>
  <si>
    <t>bottle (200 EA)</t>
  </si>
  <si>
    <t>unit (50 EA)</t>
  </si>
  <si>
    <t>pail (1 EA)</t>
  </si>
  <si>
    <t>drum (1 EA)</t>
  </si>
  <si>
    <t>jug (4 EA)</t>
  </si>
  <si>
    <t>case (12 EA)</t>
  </si>
  <si>
    <t>case (500 EA)</t>
  </si>
  <si>
    <t>case (50 EA)</t>
  </si>
  <si>
    <t>case (100 EA)</t>
  </si>
  <si>
    <t>unit (1 EA)</t>
  </si>
  <si>
    <t>box (100 EA)</t>
  </si>
  <si>
    <t>box (144 EA)</t>
  </si>
  <si>
    <t>roll (1 EA)</t>
  </si>
  <si>
    <t>pack (6 EA)</t>
  </si>
  <si>
    <t>case (4 EA)</t>
  </si>
  <si>
    <t>pack (25 EA)</t>
  </si>
  <si>
    <t>case (24 EA)</t>
  </si>
  <si>
    <t>case (25 EA)</t>
  </si>
  <si>
    <t>pack (50 EA)</t>
  </si>
  <si>
    <t>kit (1 EA)</t>
  </si>
  <si>
    <t>set (1 EA)</t>
  </si>
  <si>
    <t>jug (1 EA)</t>
  </si>
  <si>
    <t>bottle (1 EA)</t>
  </si>
  <si>
    <t>Auto-issued (insufficient stock)</t>
  </si>
  <si>
    <t>Batch Count</t>
  </si>
  <si>
    <t>Returned bundle - Espresso Blend Run (2)</t>
  </si>
  <si>
    <t>Texaflo Roasting Co</t>
  </si>
  <si>
    <t>each</t>
  </si>
  <si>
    <t>1 each dispensed = 1 EA</t>
  </si>
  <si>
    <t>100 each dispensed = 100 EA</t>
  </si>
  <si>
    <t>10 each dispensed = 10 EA</t>
  </si>
  <si>
    <t>Returned bundle</t>
  </si>
  <si>
    <t>Returned bundle - Espresso Blend Run (2.5)</t>
  </si>
  <si>
    <t>Returned bundle - Espresso Blend Run (1)</t>
  </si>
  <si>
    <t>Returned bundle - Espresso Blend Run (3)</t>
  </si>
  <si>
    <t>Returned bundle - Espresso Blend Run (0.1)</t>
  </si>
  <si>
    <t>50 each dispensed = 50 EA</t>
  </si>
  <si>
    <t>PO-1142</t>
  </si>
  <si>
    <t>CONF-5142</t>
  </si>
  <si>
    <t>LOT-AR-0005142</t>
  </si>
  <si>
    <t>PO-1151</t>
  </si>
  <si>
    <t>CONF-5151</t>
  </si>
  <si>
    <t>LOT-AR-0005151</t>
  </si>
  <si>
    <t>PO-1157</t>
  </si>
  <si>
    <t>CONF-5157</t>
  </si>
  <si>
    <t>LOT-AR-0005157</t>
  </si>
  <si>
    <t>PO-1137</t>
  </si>
  <si>
    <t>CONF-5137</t>
  </si>
  <si>
    <t>LOT-AR-0005137</t>
  </si>
  <si>
    <t>PO-1126</t>
  </si>
  <si>
    <t>CONF-5126</t>
  </si>
  <si>
    <t>LOT-AR-0005126</t>
  </si>
  <si>
    <t>pack (2 EA)</t>
  </si>
  <si>
    <t>PO-1105</t>
  </si>
  <si>
    <t>CONF-5105</t>
  </si>
  <si>
    <t>LOT-AR-0005105</t>
  </si>
  <si>
    <t>PO-1110</t>
  </si>
  <si>
    <t>CONF-5110</t>
  </si>
  <si>
    <t>LOT-AR-0005110</t>
  </si>
  <si>
    <t>PO-1122</t>
  </si>
  <si>
    <t>CONF-5122</t>
  </si>
  <si>
    <t>LOT-AR-0005122</t>
  </si>
  <si>
    <t>PO-1116</t>
  </si>
  <si>
    <t>CONF-5116</t>
  </si>
  <si>
    <t>LOT-AR-0005116</t>
  </si>
  <si>
    <t>PO-1128</t>
  </si>
  <si>
    <t>CONF-5128</t>
  </si>
  <si>
    <t>LOT-AR-0005128</t>
  </si>
  <si>
    <t>PO-1152</t>
  </si>
  <si>
    <t>CONF-5152</t>
  </si>
  <si>
    <t>LOT-AR-0005152</t>
  </si>
  <si>
    <t>PO-1121</t>
  </si>
  <si>
    <t>CONF-5121</t>
  </si>
  <si>
    <t>LOT-AR-0005121</t>
  </si>
  <si>
    <t>PO-1101</t>
  </si>
  <si>
    <t>CONF-5101</t>
  </si>
  <si>
    <t>LOT-AR-0005101</t>
  </si>
  <si>
    <t>PO-1143</t>
  </si>
  <si>
    <t>CONF-5143</t>
  </si>
  <si>
    <t>LOT-AR-0005143</t>
  </si>
  <si>
    <t>PO-1146</t>
  </si>
  <si>
    <t>CONF-5146</t>
  </si>
  <si>
    <t>LOT-AR-0005146</t>
  </si>
  <si>
    <t>PO-1148</t>
  </si>
  <si>
    <t>CONF-5148</t>
  </si>
  <si>
    <t>LOT-AR-0005148</t>
  </si>
  <si>
    <t>PO-1135</t>
  </si>
  <si>
    <t>CONF-5135</t>
  </si>
  <si>
    <t>LOT-AR-0005135</t>
  </si>
  <si>
    <t>PO-1100</t>
  </si>
  <si>
    <t>CONF-5100</t>
  </si>
  <si>
    <t>LOT-AR-0005100</t>
  </si>
  <si>
    <t>PO-1117</t>
  </si>
  <si>
    <t>CONF-5117</t>
  </si>
  <si>
    <t>LOT-AR-0005117</t>
  </si>
  <si>
    <t>case (3 EA)</t>
  </si>
  <si>
    <t>PO-1153</t>
  </si>
  <si>
    <t>CONF-5153</t>
  </si>
  <si>
    <t>LOT-AR-0005153</t>
  </si>
  <si>
    <t>PO-1125</t>
  </si>
  <si>
    <t>CONF-5125</t>
  </si>
  <si>
    <t>LOT-AR-0005125</t>
  </si>
  <si>
    <t>PO-1132</t>
  </si>
  <si>
    <t>CONF-5132</t>
  </si>
  <si>
    <t>LOT-AR-0005132</t>
  </si>
  <si>
    <t>PO-1134</t>
  </si>
  <si>
    <t>CONF-5134</t>
  </si>
  <si>
    <t>LOT-AR-0005134</t>
  </si>
  <si>
    <t>PO-1109</t>
  </si>
  <si>
    <t>CONF-5109</t>
  </si>
  <si>
    <t>LOT-AR-0005109</t>
  </si>
  <si>
    <t>unit (3 EA)</t>
  </si>
  <si>
    <t>PO-1155</t>
  </si>
  <si>
    <t>CONF-5155</t>
  </si>
  <si>
    <t>LOT-AR-0005155</t>
  </si>
  <si>
    <t>PO-1156</t>
  </si>
  <si>
    <t>CONF-5156</t>
  </si>
  <si>
    <t>LOT-AR-0005156</t>
  </si>
  <si>
    <t>PO-1111</t>
  </si>
  <si>
    <t>CONF-5111</t>
  </si>
  <si>
    <t>LOT-AR-0005111</t>
  </si>
  <si>
    <t>PO-1150</t>
  </si>
  <si>
    <t>CONF-5150</t>
  </si>
  <si>
    <t>LOT-AR-0005150</t>
  </si>
  <si>
    <t>PO-1140</t>
  </si>
  <si>
    <t>CONF-5140</t>
  </si>
  <si>
    <t>LOT-AR-0005140</t>
  </si>
  <si>
    <t>bag (4 EA)</t>
  </si>
  <si>
    <t>PO-1144</t>
  </si>
  <si>
    <t>CONF-5144</t>
  </si>
  <si>
    <t>LOT-AR-0005144</t>
  </si>
  <si>
    <t>PO-1102</t>
  </si>
  <si>
    <t>CONF-5102</t>
  </si>
  <si>
    <t>LOT-AR-0005102</t>
  </si>
  <si>
    <t>case (1 EA)</t>
  </si>
  <si>
    <t>PO-1106</t>
  </si>
  <si>
    <t>CONF-5106</t>
  </si>
  <si>
    <t>LOT-AR-0005106</t>
  </si>
  <si>
    <t>kg (1 EA)</t>
  </si>
  <si>
    <t>PO-1133</t>
  </si>
  <si>
    <t>CONF-5133</t>
  </si>
  <si>
    <t>LOT-AR-0005133</t>
  </si>
  <si>
    <t>PO-1114</t>
  </si>
  <si>
    <t>CONF-5114</t>
  </si>
  <si>
    <t>LOT-AR-0005114</t>
  </si>
  <si>
    <t>PO-1127</t>
  </si>
  <si>
    <t>CONF-5127</t>
  </si>
  <si>
    <t>LOT-AR-0005127</t>
  </si>
  <si>
    <t>PO-1145</t>
  </si>
  <si>
    <t>CONF-5145</t>
  </si>
  <si>
    <t>LOT-AR-0005145</t>
  </si>
  <si>
    <t>PO-1158</t>
  </si>
  <si>
    <t>CONF-5158</t>
  </si>
  <si>
    <t>LOT-AR-0005158</t>
  </si>
  <si>
    <t>roll (2 EA)</t>
  </si>
  <si>
    <t>PO-1129</t>
  </si>
  <si>
    <t>CONF-5129</t>
  </si>
  <si>
    <t>LOT-AR-0005129</t>
  </si>
  <si>
    <t>PO-1130</t>
  </si>
  <si>
    <t>CONF-5130</t>
  </si>
  <si>
    <t>LOT-AR-0005130</t>
  </si>
  <si>
    <t>PO-1113</t>
  </si>
  <si>
    <t>CONF-5113</t>
  </si>
  <si>
    <t>LOT-AR-0005113</t>
  </si>
  <si>
    <t>drum (2 EA)</t>
  </si>
  <si>
    <t>PO-1108</t>
  </si>
  <si>
    <t>CONF-5108</t>
  </si>
  <si>
    <t>LOT-AR-0005108</t>
  </si>
  <si>
    <t>PO-1112</t>
  </si>
  <si>
    <t>CONF-5112</t>
  </si>
  <si>
    <t>LOT-AR-0005112</t>
  </si>
  <si>
    <t>PO-1119</t>
  </si>
  <si>
    <t>CONF-5119</t>
  </si>
  <si>
    <t>LOT-AR-0005119</t>
  </si>
  <si>
    <t>PO-1136</t>
  </si>
  <si>
    <t>CONF-5136</t>
  </si>
  <si>
    <t>LOT-AR-0005136</t>
  </si>
  <si>
    <t>PO-1141</t>
  </si>
  <si>
    <t>CONF-5141</t>
  </si>
  <si>
    <t>LOT-AR-0005141</t>
  </si>
  <si>
    <t>PO-1124</t>
  </si>
  <si>
    <t>CONF-5124</t>
  </si>
  <si>
    <t>LOT-AR-0005124</t>
  </si>
  <si>
    <t>PO-1159</t>
  </si>
  <si>
    <t>CONF-5159</t>
  </si>
  <si>
    <t>LOT-AR-0005159</t>
  </si>
  <si>
    <t>PO-1131</t>
  </si>
  <si>
    <t>CONF-5131</t>
  </si>
  <si>
    <t>LOT-AR-0005131</t>
  </si>
  <si>
    <t>PO-1138</t>
  </si>
  <si>
    <t>CONF-5138</t>
  </si>
  <si>
    <t>LOT-AR-0005138</t>
  </si>
  <si>
    <t>PO-1139</t>
  </si>
  <si>
    <t>CONF-5139</t>
  </si>
  <si>
    <t>LOT-AR-0005139</t>
  </si>
  <si>
    <t>pack (1 EA)</t>
  </si>
  <si>
    <t>PO-1103</t>
  </si>
  <si>
    <t>CONF-5103</t>
  </si>
  <si>
    <t>LOT-AR-0005103</t>
  </si>
  <si>
    <t>box (1 EA)</t>
  </si>
  <si>
    <t>PO-1107</t>
  </si>
  <si>
    <t>CONF-5107</t>
  </si>
  <si>
    <t>LOT-AR-0005107</t>
  </si>
  <si>
    <t>PO-1118</t>
  </si>
  <si>
    <t>CONF-5118</t>
  </si>
  <si>
    <t>LOT-AR-0005118</t>
  </si>
  <si>
    <t>PO-1104</t>
  </si>
  <si>
    <t>CONF-5104</t>
  </si>
  <si>
    <t>LOT-AR-0005104</t>
  </si>
  <si>
    <t>PO-1123</t>
  </si>
  <si>
    <t>CONF-5123</t>
  </si>
  <si>
    <t>LOT-AR-0005123</t>
  </si>
  <si>
    <t>PO-1147</t>
  </si>
  <si>
    <t>CONF-5147</t>
  </si>
  <si>
    <t>LOT-AR-0005147</t>
  </si>
  <si>
    <t>roll (4 EA)</t>
  </si>
  <si>
    <t>PO-1149</t>
  </si>
  <si>
    <t>CONF-5149</t>
  </si>
  <si>
    <t>LOT-AR-0005149</t>
  </si>
  <si>
    <t>box (2 EA)</t>
  </si>
  <si>
    <t>PO-1115</t>
  </si>
  <si>
    <t>CONF-5115</t>
  </si>
  <si>
    <t>LOT-AR-0005115</t>
  </si>
  <si>
    <t>PO-1120</t>
  </si>
  <si>
    <t>CONF-5120</t>
  </si>
  <si>
    <t>LOT-AR-0005120</t>
  </si>
  <si>
    <t>PO-1154</t>
  </si>
  <si>
    <t>CONF-5154</t>
  </si>
  <si>
    <t>LOT-AR-0005154</t>
  </si>
  <si>
    <t>27-Jun</t>
  </si>
  <si>
    <t>2025</t>
  </si>
  <si>
    <t>Qtr4</t>
  </si>
  <si>
    <t>Oct</t>
  </si>
  <si>
    <t>Nov</t>
  </si>
  <si>
    <t>Dec</t>
  </si>
  <si>
    <t>2026</t>
  </si>
  <si>
    <t>Qtr1</t>
  </si>
  <si>
    <t>Jan</t>
  </si>
  <si>
    <t>Feb</t>
  </si>
  <si>
    <t>Mar</t>
  </si>
  <si>
    <t>Qtr2</t>
  </si>
  <si>
    <t>Apr</t>
  </si>
  <si>
    <t>May</t>
  </si>
  <si>
    <t>LOT-AR-0005006</t>
  </si>
  <si>
    <t>LOT-AR-0005048</t>
  </si>
  <si>
    <t>LOT-AR-0005068</t>
  </si>
  <si>
    <t>LOT-AR-0005011</t>
  </si>
  <si>
    <t>LOT-AR-0005089</t>
  </si>
  <si>
    <t>LOT-AR-0005030</t>
  </si>
  <si>
    <t>LOT-AR-0005075</t>
  </si>
  <si>
    <t>LOT-AR-0005066</t>
  </si>
  <si>
    <t>LOT-AR-0005004</t>
  </si>
  <si>
    <t>LOT-AR-0005069</t>
  </si>
  <si>
    <t>LOT-AR-0005094</t>
  </si>
  <si>
    <t>LOT-AR-0005043</t>
  </si>
  <si>
    <t>LOT-AR-0005010</t>
  </si>
  <si>
    <t>LOT-AR-0005077</t>
  </si>
  <si>
    <t>LOT-AR-0005093</t>
  </si>
  <si>
    <t>LOT-AR-0005056</t>
  </si>
  <si>
    <t>LOT-AR-0005081</t>
  </si>
  <si>
    <t>LOT-AR-0005001</t>
  </si>
  <si>
    <t>LOT-AR-0005027</t>
  </si>
  <si>
    <t>LOT-AR-0005033</t>
  </si>
  <si>
    <t>LOT-AR-0005098</t>
  </si>
  <si>
    <t>LOT-AR-0005009</t>
  </si>
  <si>
    <t>LOT-AR-0005034</t>
  </si>
  <si>
    <t>LOT-AR-0005017</t>
  </si>
  <si>
    <t>LOT-AR-0005074</t>
  </si>
  <si>
    <t>LOT-AR-0005024</t>
  </si>
  <si>
    <t>LOT-AR-0005057</t>
  </si>
  <si>
    <t>LOT-AR-0005007</t>
  </si>
  <si>
    <t>LOT-AR-0005005</t>
  </si>
  <si>
    <t>LOT-AR-0005035</t>
  </si>
  <si>
    <t>LOT-AR-0005014</t>
  </si>
  <si>
    <t>LOT-AR-0005080</t>
  </si>
  <si>
    <t>LOT-AR-0005091</t>
  </si>
  <si>
    <t>LOT-AR-0005044</t>
  </si>
  <si>
    <t>LOT-AR-0005038</t>
  </si>
  <si>
    <t>LOT-AR-0005086</t>
  </si>
  <si>
    <t>LOT-AR-0005096</t>
  </si>
  <si>
    <t>LOT-AR-0005058</t>
  </si>
  <si>
    <t>LOT-AR-0005052</t>
  </si>
  <si>
    <t>LOT-AR-0005090</t>
  </si>
  <si>
    <t>LOT-AR-0005067</t>
  </si>
  <si>
    <t>LOT-AR-0005036</t>
  </si>
  <si>
    <t>LOT-AR-0005008</t>
  </si>
  <si>
    <t>LOT-AR-0005061</t>
  </si>
  <si>
    <t>LOT-AR-0005040</t>
  </si>
  <si>
    <t>LOT-AR-0005039</t>
  </si>
  <si>
    <t>LOT-AR-0005092</t>
  </si>
  <si>
    <t>LOT-AR-0005020</t>
  </si>
  <si>
    <t>LOT-AR-0005062</t>
  </si>
  <si>
    <t>LOT-AR-0005065</t>
  </si>
  <si>
    <t>LOT-AR-0005012</t>
  </si>
  <si>
    <t>LOT-AR-0005028</t>
  </si>
  <si>
    <t>bottle (2 EA)</t>
  </si>
  <si>
    <t>unit (84 EA)</t>
  </si>
  <si>
    <t>kit (37 EA)</t>
  </si>
  <si>
    <t>kg (3 EA)</t>
  </si>
  <si>
    <t>kg (2 EA)</t>
  </si>
  <si>
    <t>kg (14 EA)</t>
  </si>
  <si>
    <t>unit (65 EA)</t>
  </si>
  <si>
    <t>set (4 EA)</t>
  </si>
  <si>
    <t>kg (29 EA)</t>
  </si>
  <si>
    <t>case (7 EA)</t>
  </si>
  <si>
    <t>PO-1161</t>
  </si>
  <si>
    <t>CONF-5161</t>
  </si>
  <si>
    <t>LOT-AR-0005161</t>
  </si>
  <si>
    <t>sheet (3 EA)</t>
  </si>
  <si>
    <t>pail (2 EA)</t>
  </si>
  <si>
    <t>unit (28 EA)</t>
  </si>
  <si>
    <t>PO-1162</t>
  </si>
  <si>
    <t>CONF-5162</t>
  </si>
  <si>
    <t>LOT-AR-0005162</t>
  </si>
  <si>
    <t>unit (24 EA)</t>
  </si>
  <si>
    <t>PO-1160</t>
  </si>
  <si>
    <t>CONF-5160</t>
  </si>
  <si>
    <t>LOT-AR-0005160</t>
  </si>
  <si>
    <t>bottle (3 EA)</t>
  </si>
  <si>
    <t>unit (10 EA)</t>
  </si>
  <si>
    <t>LOT-AR-0005064</t>
  </si>
  <si>
    <t>LOT-AR-0005071</t>
  </si>
  <si>
    <t>LOT-AR-0005088</t>
  </si>
  <si>
    <t>LOT-AR-0005021</t>
  </si>
  <si>
    <t>LOT-AR-0005000</t>
  </si>
  <si>
    <t>LOT-AR-0005031</t>
  </si>
  <si>
    <t>LOT-AR-0005070</t>
  </si>
  <si>
    <t>LOT-AR-0005095</t>
  </si>
  <si>
    <t>LOT-AR-0005015</t>
  </si>
  <si>
    <t>LOT-AR-0005046</t>
  </si>
  <si>
    <t>LOT-AR-0005097</t>
  </si>
  <si>
    <t>LOT-AR-0005019</t>
  </si>
  <si>
    <t>LOT-AR-0005029</t>
  </si>
  <si>
    <t>LOT-AR-0005054</t>
  </si>
  <si>
    <t>LOT-AR-0005059</t>
  </si>
  <si>
    <t>LOT-AR-0005055</t>
  </si>
  <si>
    <t>LOT-AR-0005045</t>
  </si>
  <si>
    <t>LOT-AR-0005085</t>
  </si>
  <si>
    <t>Jul</t>
  </si>
  <si>
    <t>Aug</t>
  </si>
  <si>
    <t>All</t>
  </si>
  <si>
    <t>Running Stock Value</t>
  </si>
  <si>
    <t>Actual Usage (Net of Returns)</t>
  </si>
  <si>
    <t>Variance (Actual - Expected)</t>
  </si>
  <si>
    <t>Variance %</t>
  </si>
  <si>
    <t>Live Stock Reconciliation Check</t>
  </si>
  <si>
    <t>Expected Balance</t>
  </si>
  <si>
    <t>Live Stock Balance</t>
  </si>
  <si>
    <t>Difference</t>
  </si>
  <si>
    <t>Sum of Actual Usage (Net of Returns)</t>
  </si>
  <si>
    <t>Physical Count | Enter Counted Quantities</t>
  </si>
  <si>
    <t>Batch Bundle Usage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</si>
</sst>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7" formatCode="&quot;$&quot;#,##0.00_);\(&quot;$&quot;#,##0.00\)"/>
    <numFmt numFmtId="44" formatCode="_(&quot;$&quot;* #,##0.00_);_(&quot;$&quot;* \(#,##0.00\);_(&quot;$&quot;* &quot;-&quot;??_);_(@_)"/>
    <numFmt numFmtId="43" formatCode="_(* #,##0.00_);_(* \(#,##0.00\);_(* &quot;-&quot;??_);_(@_)"/>
    <numFmt numFmtId="164" formatCode="&quot;$&quot;#,##0.00"/>
    <numFmt numFmtId="165" formatCode="_(* #,##0_);_(* \(#,##0\);_(* &quot;-&quot;??_);_(@_)"/>
    <numFmt numFmtId="166" formatCode="0.0"/>
    <numFmt numFmtId="167" formatCode="0.0%;[Red]\-0.0%"/>
  </numFmts>
  <fonts count="33" x14ac:knownFonts="1">
    <font>
      <sz val="11"/>
      <color theme="1"/>
      <name val="Calibri"/>
      <family val="2"/>
      <scheme val="minor"/>
    </font>
    <font>
      <sz val="11"/>
      <color theme="1"/>
      <name val="Calibri"/>
      <family val="2"/>
      <scheme val="minor"/>
    </font>
    <font>
      <b/>
      <sz val="11"/>
      <color theme="0"/>
      <name val="Calibri"/>
      <family val="2"/>
      <scheme val="minor"/>
    </font>
    <font>
      <sz val="11"/>
      <color rgb="FF000000"/>
      <name val="Calibri"/>
      <family val="2"/>
      <scheme val="minor"/>
    </font>
    <font>
      <b/>
      <sz val="11"/>
      <color theme="1"/>
      <name val="Calibri"/>
      <family val="2"/>
      <scheme val="minor"/>
    </font>
    <font>
      <sz val="11"/>
      <color rgb="FFFF0000"/>
      <name val="Calibri"/>
      <family val="2"/>
      <scheme val="minor"/>
    </font>
    <font>
      <sz val="11"/>
      <color rgb="FF000000"/>
      <name val="Aptos Narrow"/>
      <family val="2"/>
    </font>
    <font>
      <sz val="8"/>
      <name val="Calibri"/>
      <family val="2"/>
      <scheme val="minor"/>
    </font>
    <font>
      <sz val="11"/>
      <color theme="0"/>
      <name val="Calibri"/>
      <family val="2"/>
      <scheme val="minor"/>
    </font>
    <font>
      <b/>
      <sz val="16"/>
      <name val="Calibri"/>
      <family val="2"/>
      <scheme val="minor"/>
    </font>
    <font>
      <b/>
      <sz val="18"/>
      <color theme="4" tint="-0.24994659260841701"/>
      <name val="Calibri"/>
      <family val="2"/>
      <scheme val="minor"/>
    </font>
    <font>
      <sz val="11"/>
      <color theme="4" tint="-0.499984740745262"/>
      <name val="Calibri"/>
      <family val="2"/>
      <scheme val="minor"/>
    </font>
    <font>
      <b/>
      <sz val="26"/>
      <color theme="3"/>
      <name val="Calibri"/>
      <family val="2"/>
      <scheme val="minor"/>
    </font>
    <font>
      <b/>
      <sz val="20"/>
      <color theme="1"/>
      <name val="Calibri"/>
      <family val="2"/>
      <scheme val="minor"/>
    </font>
    <font>
      <b/>
      <sz val="14"/>
      <color rgb="FF000000"/>
      <name val="Calibri"/>
      <family val="2"/>
      <scheme val="minor"/>
    </font>
    <font>
      <sz val="11"/>
      <name val="Calibri"/>
      <family val="2"/>
      <scheme val="minor"/>
    </font>
    <font>
      <b/>
      <sz val="11"/>
      <color rgb="FFFF0000"/>
      <name val="Calibri"/>
      <family val="2"/>
      <scheme val="minor"/>
    </font>
    <font>
      <b/>
      <sz val="11"/>
      <color rgb="FF000000"/>
      <name val="Calibri"/>
      <family val="2"/>
    </font>
    <font>
      <b/>
      <sz val="18"/>
      <color rgb="FF000000"/>
      <name val="Calibri"/>
      <family val="2"/>
    </font>
    <font>
      <b/>
      <sz val="16"/>
      <color rgb="FF000000"/>
      <name val="Calibri"/>
      <family val="2"/>
    </font>
    <font>
      <b/>
      <sz val="20"/>
      <color rgb="FF000000"/>
      <name val="Calibri"/>
      <family val="2"/>
    </font>
    <font>
      <sz val="12"/>
      <color indexed="0"/>
      <name val="Arial"/>
      <family val="2"/>
    </font>
    <font>
      <b/>
      <sz val="20"/>
      <color theme="0"/>
      <name val="Calibri"/>
      <family val="2"/>
      <scheme val="minor"/>
    </font>
    <font>
      <sz val="9"/>
      <color rgb="FF6B5A42"/>
      <name val="Calibri"/>
      <family val="2"/>
    </font>
    <font>
      <sz val="9"/>
      <color rgb="FF8C5A3A"/>
      <name val="Calibri"/>
      <family val="2"/>
    </font>
    <font>
      <b/>
      <sz val="12"/>
      <color rgb="FFFFFFFF"/>
      <name val="Calibri"/>
      <family val="2"/>
    </font>
    <font>
      <b/>
      <sz val="18"/>
      <color theme="0"/>
      <name val="Calibri"/>
      <family val="2"/>
      <scheme val="minor"/>
    </font>
    <font>
      <sz val="18"/>
      <color theme="0"/>
      <name val="Calibri"/>
      <family val="2"/>
      <scheme val="minor"/>
    </font>
    <font>
      <sz val="9"/>
      <color theme="1"/>
      <name val="Calibri"/>
      <family val="2"/>
    </font>
    <font>
      <sz val="9"/>
      <color theme="1"/>
      <name val="Calibri"/>
      <family val="2"/>
      <scheme val="minor"/>
    </font>
    <font>
      <b/>
      <sz val="18"/>
      <color rgb="FFFFFFFF"/>
      <name val="Calibri"/>
      <family val="2"/>
    </font>
    <font>
      <sz val="9"/>
      <name val="Calibri"/>
      <family val="2"/>
    </font>
    <font>
      <sz val="10"/>
      <color rgb="FF000000"/>
      <name val="Calibri"/>
    </font>
  </fonts>
  <fills count="24">
    <fill>
      <patternFill patternType="none"/>
    </fill>
    <fill>
      <patternFill patternType="gray125"/>
    </fill>
    <fill>
      <patternFill patternType="solid">
        <fgColor theme="0"/>
        <bgColor indexed="64"/>
      </patternFill>
    </fill>
    <fill>
      <patternFill patternType="solid">
        <fgColor theme="5" tint="0.59999389629810485"/>
        <bgColor indexed="65"/>
      </patternFill>
    </fill>
    <fill>
      <patternFill patternType="solid">
        <fgColor theme="6" tint="0.39997558519241921"/>
        <bgColor indexed="65"/>
      </patternFill>
    </fill>
    <fill>
      <patternFill patternType="solid">
        <fgColor theme="8" tint="0.59999389629810485"/>
        <bgColor indexed="65"/>
      </patternFill>
    </fill>
    <fill>
      <patternFill patternType="solid">
        <fgColor theme="2"/>
        <bgColor indexed="64"/>
      </patternFill>
    </fill>
    <fill>
      <patternFill patternType="solid">
        <fgColor theme="7" tint="0.59996337778862885"/>
        <bgColor indexed="64"/>
      </patternFill>
    </fill>
    <fill>
      <patternFill patternType="solid">
        <fgColor theme="4" tint="0.39994506668294322"/>
        <bgColor indexed="64"/>
      </patternFill>
    </fill>
    <fill>
      <patternFill patternType="solid">
        <fgColor theme="6" tint="0.59996337778862885"/>
        <bgColor indexed="64"/>
      </patternFill>
    </fill>
    <fill>
      <patternFill patternType="solid">
        <fgColor rgb="FFF5F5F5"/>
        <bgColor indexed="64"/>
      </patternFill>
    </fill>
    <fill>
      <patternFill patternType="solid">
        <fgColor theme="1"/>
        <bgColor theme="1"/>
      </patternFill>
    </fill>
    <fill>
      <patternFill patternType="solid">
        <fgColor rgb="FFFFFF0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3A1D00"/>
        <bgColor indexed="64"/>
      </patternFill>
    </fill>
    <fill>
      <patternFill patternType="solid">
        <fgColor rgb="FF996633"/>
        <bgColor indexed="64"/>
      </patternFill>
    </fill>
    <fill>
      <patternFill patternType="solid">
        <fgColor rgb="FF2C2016"/>
      </patternFill>
    </fill>
    <fill>
      <patternFill patternType="solid">
        <fgColor rgb="FFF4F3EC"/>
        <bgColor indexed="64"/>
      </patternFill>
    </fill>
    <fill>
      <patternFill patternType="solid">
        <fgColor theme="2" tint="-0.89999084444715716"/>
        <bgColor indexed="64"/>
      </patternFill>
    </fill>
    <fill>
      <patternFill patternType="solid">
        <fgColor rgb="FF996633"/>
        <bgColor theme="1"/>
      </patternFill>
    </fill>
    <fill>
      <patternFill patternType="solid">
        <fgColor theme="9" tint="0.59999389629810485"/>
        <bgColor indexed="64"/>
      </patternFill>
    </fill>
    <fill>
      <patternFill patternType="solid">
        <fgColor rgb="FFFFC7CE"/>
        <bgColor indexed="64"/>
      </patternFill>
    </fill>
    <fill>
      <patternFill patternType="solid">
        <fgColor rgb="FFFFEB9C"/>
        <bgColor indexed="64"/>
      </patternFill>
    </fill>
  </fills>
  <borders count="12">
    <border>
      <left/>
      <right/>
      <top/>
      <bottom/>
      <diagonal/>
    </border>
    <border>
      <left style="thin">
        <color rgb="FF000000"/>
      </left>
      <right/>
      <top style="thin">
        <color rgb="FF000000"/>
      </top>
      <bottom/>
      <diagonal/>
    </border>
    <border>
      <left/>
      <right/>
      <top style="thin">
        <color theme="4"/>
      </top>
      <bottom style="double">
        <color theme="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rgb="FFDDD5C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s>
  <cellStyleXfs count="19">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0" borderId="0">
      <alignment horizontal="left" vertical="center"/>
    </xf>
    <xf numFmtId="0" fontId="4" fillId="0" borderId="2" applyNumberFormat="0" applyFill="0" applyAlignment="0" applyProtection="0"/>
    <xf numFmtId="1" fontId="1" fillId="0" borderId="0" applyFill="0" applyBorder="0" applyProtection="0">
      <alignment horizontal="center" vertical="center"/>
    </xf>
    <xf numFmtId="0" fontId="1" fillId="0" borderId="0" applyNumberFormat="0" applyFill="0" applyBorder="0">
      <alignment horizontal="left" vertical="center" wrapText="1" indent="2"/>
    </xf>
    <xf numFmtId="0" fontId="1" fillId="6" borderId="0" applyNumberFormat="0" applyBorder="0" applyAlignment="0" applyProtection="0"/>
    <xf numFmtId="0" fontId="10" fillId="6" borderId="0" applyNumberFormat="0" applyBorder="0" applyProtection="0">
      <alignment horizontal="center" vertical="center"/>
    </xf>
    <xf numFmtId="0" fontId="11" fillId="0" borderId="0">
      <alignment horizontal="center"/>
    </xf>
    <xf numFmtId="0" fontId="4" fillId="5" borderId="0" applyNumberFormat="0" applyBorder="0" applyAlignment="0" applyProtection="0"/>
    <xf numFmtId="0" fontId="4" fillId="7" borderId="0" applyNumberFormat="0" applyBorder="0" applyAlignment="0" applyProtection="0"/>
    <xf numFmtId="0" fontId="4" fillId="4" borderId="0" applyNumberFormat="0" applyBorder="0" applyAlignment="0" applyProtection="0"/>
    <xf numFmtId="0" fontId="4" fillId="3" borderId="0" applyNumberFormat="0" applyBorder="0" applyAlignment="0" applyProtection="0"/>
    <xf numFmtId="0" fontId="4" fillId="8" borderId="0" applyNumberFormat="0" applyBorder="0" applyAlignment="0" applyProtection="0"/>
    <xf numFmtId="0" fontId="4" fillId="9" borderId="0" applyNumberFormat="0" applyProtection="0">
      <alignment horizontal="right" vertical="center" indent="1"/>
    </xf>
    <xf numFmtId="0" fontId="12" fillId="0" borderId="0" applyNumberFormat="0" applyFill="0" applyBorder="0" applyProtection="0">
      <alignment vertical="top"/>
    </xf>
    <xf numFmtId="43" fontId="1" fillId="0" borderId="0" applyFont="0" applyFill="0" applyBorder="0" applyAlignment="0" applyProtection="0"/>
    <xf numFmtId="0" fontId="21" fillId="0" borderId="0">
      <alignment vertical="top"/>
      <protection locked="0"/>
    </xf>
  </cellStyleXfs>
  <cellXfs count="190">
    <xf numFmtId="0" fontId="0" fillId="0" borderId="0" xfId="0"/>
    <xf numFmtId="14" fontId="0" fillId="0" borderId="0" xfId="0" applyNumberFormat="1"/>
    <xf numFmtId="164" fontId="0" fillId="0" borderId="0" xfId="1" applyNumberFormat="1" applyFont="1"/>
    <xf numFmtId="164" fontId="0" fillId="0" borderId="0" xfId="0" applyNumberFormat="1"/>
    <xf numFmtId="0" fontId="0" fillId="2" borderId="0" xfId="0" applyFill="1"/>
    <xf numFmtId="164" fontId="0" fillId="2" borderId="0" xfId="0" applyNumberFormat="1" applyFill="1"/>
    <xf numFmtId="164" fontId="0" fillId="2" borderId="0" xfId="1" applyNumberFormat="1" applyFont="1" applyFill="1"/>
    <xf numFmtId="14" fontId="0" fillId="2" borderId="0" xfId="0" applyNumberFormat="1" applyFill="1"/>
    <xf numFmtId="2" fontId="0" fillId="0" borderId="0" xfId="0" applyNumberFormat="1"/>
    <xf numFmtId="0" fontId="5" fillId="0" borderId="0" xfId="0" applyFont="1"/>
    <xf numFmtId="9" fontId="0" fillId="0" borderId="0" xfId="2" applyFont="1"/>
    <xf numFmtId="0" fontId="4" fillId="0" borderId="0" xfId="0" applyFont="1"/>
    <xf numFmtId="0" fontId="0" fillId="0" borderId="0" xfId="1" applyNumberFormat="1" applyFont="1"/>
    <xf numFmtId="9" fontId="0" fillId="0" borderId="0" xfId="0" applyNumberFormat="1"/>
    <xf numFmtId="1" fontId="0" fillId="0" borderId="0" xfId="0" applyNumberFormat="1"/>
    <xf numFmtId="7" fontId="0" fillId="0" borderId="0" xfId="0" applyNumberFormat="1"/>
    <xf numFmtId="44" fontId="0" fillId="0" borderId="0" xfId="0" applyNumberFormat="1"/>
    <xf numFmtId="0" fontId="0" fillId="10" borderId="0" xfId="0" applyFill="1"/>
    <xf numFmtId="0" fontId="14" fillId="10" borderId="0" xfId="0" applyFont="1" applyFill="1" applyAlignment="1">
      <alignment horizontal="center" vertical="center"/>
    </xf>
    <xf numFmtId="0" fontId="2" fillId="11" borderId="4" xfId="0" applyFont="1" applyFill="1" applyBorder="1"/>
    <xf numFmtId="0" fontId="2" fillId="11" borderId="5" xfId="0" applyFont="1" applyFill="1" applyBorder="1"/>
    <xf numFmtId="0" fontId="2" fillId="11" borderId="3" xfId="0" applyFont="1" applyFill="1" applyBorder="1"/>
    <xf numFmtId="0" fontId="0" fillId="0" borderId="6" xfId="0" applyBorder="1"/>
    <xf numFmtId="164" fontId="0" fillId="0" borderId="6" xfId="0" applyNumberFormat="1" applyBorder="1"/>
    <xf numFmtId="49" fontId="0" fillId="0" borderId="6" xfId="0" applyNumberFormat="1" applyBorder="1"/>
    <xf numFmtId="0" fontId="15" fillId="0" borderId="6" xfId="0" applyFont="1" applyBorder="1"/>
    <xf numFmtId="14" fontId="0" fillId="0" borderId="6" xfId="0" applyNumberFormat="1" applyBorder="1"/>
    <xf numFmtId="14" fontId="0" fillId="0" borderId="6" xfId="0" applyNumberFormat="1" applyBorder="1" applyAlignment="1">
      <alignment wrapText="1"/>
    </xf>
    <xf numFmtId="14" fontId="0" fillId="0" borderId="6" xfId="0" applyNumberFormat="1" applyBorder="1" applyAlignment="1">
      <alignment horizontal="right" wrapText="1"/>
    </xf>
    <xf numFmtId="164" fontId="0" fillId="0" borderId="0" xfId="1" applyNumberFormat="1" applyFont="1" applyAlignment="1">
      <alignment horizontal="center"/>
    </xf>
    <xf numFmtId="14" fontId="0" fillId="0" borderId="7" xfId="0" applyNumberFormat="1" applyBorder="1"/>
    <xf numFmtId="0" fontId="0" fillId="0" borderId="7" xfId="0" applyBorder="1"/>
    <xf numFmtId="164" fontId="0" fillId="0" borderId="7" xfId="0" applyNumberFormat="1" applyBorder="1"/>
    <xf numFmtId="49" fontId="0" fillId="0" borderId="7" xfId="0" applyNumberFormat="1" applyBorder="1"/>
    <xf numFmtId="49" fontId="0" fillId="0" borderId="0" xfId="0" applyNumberFormat="1" applyAlignment="1">
      <alignment horizontal="right"/>
    </xf>
    <xf numFmtId="49" fontId="0" fillId="2" borderId="0" xfId="0" applyNumberFormat="1" applyFill="1" applyAlignment="1">
      <alignment horizontal="right"/>
    </xf>
    <xf numFmtId="49" fontId="0" fillId="0" borderId="0" xfId="0" applyNumberFormat="1"/>
    <xf numFmtId="49" fontId="0" fillId="2" borderId="0" xfId="0" applyNumberFormat="1" applyFill="1"/>
    <xf numFmtId="0" fontId="0" fillId="13" borderId="6" xfId="0" applyFill="1" applyBorder="1"/>
    <xf numFmtId="49" fontId="0" fillId="13" borderId="6" xfId="0" applyNumberFormat="1" applyFill="1" applyBorder="1"/>
    <xf numFmtId="49" fontId="0" fillId="12" borderId="6" xfId="0" applyNumberFormat="1" applyFill="1" applyBorder="1"/>
    <xf numFmtId="14" fontId="5" fillId="0" borderId="6" xfId="0" applyNumberFormat="1" applyFont="1" applyBorder="1"/>
    <xf numFmtId="14" fontId="5" fillId="0" borderId="0" xfId="0" applyNumberFormat="1" applyFont="1"/>
    <xf numFmtId="1" fontId="0" fillId="2" borderId="0" xfId="0" applyNumberFormat="1" applyFill="1"/>
    <xf numFmtId="0" fontId="0" fillId="14" borderId="0" xfId="0" applyFill="1"/>
    <xf numFmtId="0" fontId="0" fillId="0" borderId="0" xfId="0" pivotButton="1"/>
    <xf numFmtId="14" fontId="0" fillId="0" borderId="0" xfId="0" applyNumberFormat="1" applyAlignment="1">
      <alignment horizontal="left"/>
    </xf>
    <xf numFmtId="0" fontId="0" fillId="0" borderId="0" xfId="0" applyAlignment="1">
      <alignment horizontal="left"/>
    </xf>
    <xf numFmtId="14" fontId="0" fillId="0" borderId="0" xfId="0" applyNumberFormat="1" applyAlignment="1">
      <alignment horizontal="left" indent="2"/>
    </xf>
    <xf numFmtId="0" fontId="0" fillId="0" borderId="0" xfId="0" applyAlignment="1">
      <alignment horizontal="left" indent="1"/>
    </xf>
    <xf numFmtId="14" fontId="0" fillId="0" borderId="0" xfId="0" applyNumberFormat="1" applyAlignment="1">
      <alignment horizontal="left" indent="3"/>
    </xf>
    <xf numFmtId="14" fontId="0" fillId="0" borderId="0" xfId="0" applyNumberFormat="1" applyAlignment="1">
      <alignment horizontal="left" indent="4"/>
    </xf>
    <xf numFmtId="14" fontId="0" fillId="0" borderId="0" xfId="0" applyNumberFormat="1" applyAlignment="1">
      <alignment horizontal="left" indent="5"/>
    </xf>
    <xf numFmtId="165" fontId="0" fillId="0" borderId="0" xfId="17" applyNumberFormat="1" applyFont="1"/>
    <xf numFmtId="0" fontId="5" fillId="2" borderId="0" xfId="0" applyFont="1" applyFill="1"/>
    <xf numFmtId="0" fontId="16" fillId="2" borderId="0" xfId="0" applyFont="1" applyFill="1"/>
    <xf numFmtId="0" fontId="24" fillId="0" borderId="0" xfId="0" applyFont="1" applyAlignment="1">
      <alignment horizontal="center" vertical="center"/>
    </xf>
    <xf numFmtId="0" fontId="24" fillId="0" borderId="0" xfId="0" applyFont="1" applyAlignment="1">
      <alignment horizontal="left" vertical="center"/>
    </xf>
    <xf numFmtId="14" fontId="24" fillId="0" borderId="0" xfId="0" applyNumberFormat="1" applyFont="1" applyAlignment="1">
      <alignment horizontal="center" vertical="center"/>
    </xf>
    <xf numFmtId="0" fontId="0" fillId="0" borderId="0" xfId="0" applyAlignment="1">
      <alignment horizontal="center"/>
    </xf>
    <xf numFmtId="14" fontId="3" fillId="0" borderId="1" xfId="0" applyNumberFormat="1" applyFont="1" applyBorder="1"/>
    <xf numFmtId="2" fontId="0" fillId="2" borderId="0" xfId="0" applyNumberFormat="1" applyFill="1"/>
    <xf numFmtId="0" fontId="0" fillId="0" borderId="0" xfId="0" applyAlignment="1">
      <alignment wrapText="1"/>
    </xf>
    <xf numFmtId="14" fontId="24" fillId="2" borderId="0" xfId="0" applyNumberFormat="1" applyFont="1" applyFill="1" applyAlignment="1">
      <alignment horizontal="center" vertical="center"/>
    </xf>
    <xf numFmtId="14" fontId="28" fillId="0" borderId="0" xfId="0" applyNumberFormat="1" applyFont="1" applyAlignment="1">
      <alignment horizontal="center" vertical="center"/>
    </xf>
    <xf numFmtId="0" fontId="28" fillId="0" borderId="0" xfId="0" applyFont="1" applyAlignment="1">
      <alignment horizontal="center" vertical="center"/>
    </xf>
    <xf numFmtId="2" fontId="28" fillId="0" borderId="0" xfId="0" applyNumberFormat="1" applyFont="1" applyAlignment="1">
      <alignment horizontal="center" vertical="center"/>
    </xf>
    <xf numFmtId="0" fontId="29" fillId="0" borderId="0" xfId="0" applyFont="1" applyAlignment="1">
      <alignment horizontal="center" vertical="center"/>
    </xf>
    <xf numFmtId="2" fontId="29" fillId="0" borderId="0" xfId="0" applyNumberFormat="1" applyFont="1" applyAlignment="1">
      <alignment horizontal="center" vertical="center"/>
    </xf>
    <xf numFmtId="0" fontId="2" fillId="20" borderId="3" xfId="0" applyFont="1" applyFill="1" applyBorder="1"/>
    <xf numFmtId="0" fontId="2" fillId="20" borderId="4" xfId="0" applyFont="1" applyFill="1" applyBorder="1"/>
    <xf numFmtId="14" fontId="2" fillId="20" borderId="4" xfId="0" applyNumberFormat="1" applyFont="1" applyFill="1" applyBorder="1"/>
    <xf numFmtId="0" fontId="2" fillId="20" borderId="0" xfId="0" applyFont="1" applyFill="1"/>
    <xf numFmtId="0" fontId="22" fillId="2" borderId="0" xfId="0" applyFont="1" applyFill="1" applyAlignment="1">
      <alignment horizontal="left" vertical="center"/>
    </xf>
    <xf numFmtId="0" fontId="25" fillId="2" borderId="0" xfId="0" applyFont="1" applyFill="1" applyAlignment="1">
      <alignment horizontal="left" vertical="center"/>
    </xf>
    <xf numFmtId="0" fontId="8" fillId="16" borderId="0" xfId="0" applyFont="1" applyFill="1"/>
    <xf numFmtId="14" fontId="0" fillId="0" borderId="9" xfId="0" applyNumberFormat="1" applyBorder="1"/>
    <xf numFmtId="0" fontId="0" fillId="0" borderId="9" xfId="0" applyBorder="1"/>
    <xf numFmtId="0" fontId="6" fillId="2" borderId="0" xfId="0" applyFont="1" applyFill="1"/>
    <xf numFmtId="0" fontId="23" fillId="2" borderId="0" xfId="0" applyFont="1" applyFill="1" applyAlignment="1">
      <alignment horizontal="center" vertical="center"/>
    </xf>
    <xf numFmtId="14" fontId="13" fillId="2" borderId="0" xfId="0" applyNumberFormat="1" applyFont="1" applyFill="1"/>
    <xf numFmtId="0" fontId="2" fillId="2" borderId="0" xfId="3" applyFont="1" applyFill="1" applyAlignment="1">
      <alignment horizontal="center" vertical="center"/>
    </xf>
    <xf numFmtId="0" fontId="8" fillId="2" borderId="0" xfId="3" applyFill="1">
      <alignment horizontal="left" vertical="center"/>
    </xf>
    <xf numFmtId="1" fontId="9" fillId="2" borderId="0" xfId="3" applyNumberFormat="1" applyFont="1" applyFill="1" applyAlignment="1">
      <alignment horizontal="center" vertical="center"/>
    </xf>
    <xf numFmtId="0" fontId="0" fillId="16" borderId="0" xfId="0" applyFill="1" applyAlignment="1">
      <alignment vertical="center"/>
    </xf>
    <xf numFmtId="14" fontId="8" fillId="16" borderId="0" xfId="0" applyNumberFormat="1" applyFont="1" applyFill="1" applyAlignment="1">
      <alignment vertical="center"/>
    </xf>
    <xf numFmtId="0" fontId="8" fillId="16" borderId="0" xfId="0" applyFont="1" applyFill="1" applyAlignment="1">
      <alignment vertical="center"/>
    </xf>
    <xf numFmtId="0" fontId="4" fillId="16" borderId="0" xfId="0" applyFont="1" applyFill="1" applyAlignment="1">
      <alignment vertical="center"/>
    </xf>
    <xf numFmtId="1" fontId="4" fillId="16" borderId="0" xfId="0" applyNumberFormat="1" applyFont="1" applyFill="1" applyAlignment="1">
      <alignment vertical="center"/>
    </xf>
    <xf numFmtId="164" fontId="4" fillId="16" borderId="0" xfId="1" applyNumberFormat="1" applyFont="1" applyFill="1" applyAlignment="1">
      <alignment vertical="center"/>
    </xf>
    <xf numFmtId="14" fontId="4" fillId="16" borderId="0" xfId="0" applyNumberFormat="1" applyFont="1" applyFill="1" applyAlignment="1">
      <alignment vertical="center"/>
    </xf>
    <xf numFmtId="2" fontId="4" fillId="16" borderId="0" xfId="0" applyNumberFormat="1" applyFont="1" applyFill="1" applyAlignment="1">
      <alignment vertical="center"/>
    </xf>
    <xf numFmtId="14" fontId="4" fillId="16" borderId="0" xfId="0" applyNumberFormat="1" applyFont="1" applyFill="1"/>
    <xf numFmtId="0" fontId="4" fillId="16" borderId="0" xfId="0" applyFont="1" applyFill="1"/>
    <xf numFmtId="0" fontId="24" fillId="2" borderId="0" xfId="0" applyFont="1" applyFill="1" applyAlignment="1">
      <alignment horizontal="center" vertical="center"/>
    </xf>
    <xf numFmtId="0" fontId="24" fillId="2" borderId="0" xfId="0" applyFont="1" applyFill="1" applyAlignment="1">
      <alignment horizontal="left" vertical="center"/>
    </xf>
    <xf numFmtId="0" fontId="31" fillId="2" borderId="8" xfId="0" applyFont="1" applyFill="1" applyBorder="1" applyAlignment="1">
      <alignment horizontal="center" vertical="center"/>
    </xf>
    <xf numFmtId="0" fontId="31" fillId="2" borderId="8" xfId="0" applyFont="1" applyFill="1" applyBorder="1" applyAlignment="1">
      <alignment horizontal="left" vertical="center"/>
    </xf>
    <xf numFmtId="0" fontId="31" fillId="2" borderId="0" xfId="0" applyFont="1" applyFill="1" applyAlignment="1">
      <alignment horizontal="center" vertical="center"/>
    </xf>
    <xf numFmtId="0" fontId="31" fillId="2" borderId="0" xfId="0" applyFont="1" applyFill="1" applyAlignment="1">
      <alignment horizontal="left" vertical="center"/>
    </xf>
    <xf numFmtId="14" fontId="31" fillId="0" borderId="0" xfId="0" applyNumberFormat="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left" vertical="center"/>
    </xf>
    <xf numFmtId="0" fontId="0" fillId="16" borderId="0" xfId="0" applyFill="1" applyAlignment="1">
      <alignment horizontal="center" vertical="center"/>
    </xf>
    <xf numFmtId="2" fontId="25" fillId="2" borderId="0" xfId="0" applyNumberFormat="1" applyFont="1" applyFill="1" applyAlignment="1">
      <alignment horizontal="center" vertical="center"/>
    </xf>
    <xf numFmtId="2" fontId="4" fillId="16" borderId="0" xfId="0" applyNumberFormat="1" applyFont="1" applyFill="1" applyAlignment="1">
      <alignment horizontal="center" vertical="center"/>
    </xf>
    <xf numFmtId="2" fontId="0" fillId="0" borderId="0" xfId="0" applyNumberFormat="1" applyAlignment="1">
      <alignment horizontal="center"/>
    </xf>
    <xf numFmtId="0" fontId="0" fillId="18" borderId="0" xfId="0" applyFill="1"/>
    <xf numFmtId="2" fontId="22" fillId="2" borderId="0" xfId="0" applyNumberFormat="1" applyFont="1" applyFill="1" applyAlignment="1">
      <alignment horizontal="left" vertical="center"/>
    </xf>
    <xf numFmtId="14" fontId="4" fillId="16" borderId="0" xfId="0" applyNumberFormat="1" applyFont="1" applyFill="1" applyAlignment="1">
      <alignment horizontal="left" vertical="center"/>
    </xf>
    <xf numFmtId="0" fontId="22" fillId="2" borderId="0" xfId="0" applyFont="1" applyFill="1" applyAlignment="1">
      <alignment horizontal="left" vertical="center" indent="1"/>
    </xf>
    <xf numFmtId="14" fontId="4" fillId="16" borderId="0" xfId="0" applyNumberFormat="1" applyFont="1" applyFill="1" applyAlignment="1">
      <alignment horizontal="left" vertical="center" indent="1"/>
    </xf>
    <xf numFmtId="14" fontId="0" fillId="0" borderId="0" xfId="0" applyNumberFormat="1" applyAlignment="1">
      <alignment horizontal="left" indent="1"/>
    </xf>
    <xf numFmtId="49" fontId="0" fillId="0" borderId="0" xfId="0" applyNumberFormat="1" applyAlignment="1">
      <alignment horizontal="left" indent="1"/>
    </xf>
    <xf numFmtId="1" fontId="0" fillId="0" borderId="0" xfId="0" applyNumberFormat="1" applyAlignment="1">
      <alignment horizontal="center"/>
    </xf>
    <xf numFmtId="1" fontId="22" fillId="2" borderId="0" xfId="0" applyNumberFormat="1" applyFont="1" applyFill="1" applyAlignment="1">
      <alignment horizontal="left" vertical="center" indent="1"/>
    </xf>
    <xf numFmtId="1" fontId="4" fillId="16" borderId="0" xfId="0" applyNumberFormat="1" applyFont="1" applyFill="1" applyAlignment="1">
      <alignment horizontal="left" vertical="center" indent="1"/>
    </xf>
    <xf numFmtId="1" fontId="0" fillId="0" borderId="0" xfId="0" applyNumberFormat="1" applyAlignment="1">
      <alignment horizontal="left" indent="1"/>
    </xf>
    <xf numFmtId="1" fontId="0" fillId="0" borderId="0" xfId="0" applyNumberFormat="1" applyAlignment="1">
      <alignment horizontal="left" indent="4"/>
    </xf>
    <xf numFmtId="1" fontId="0" fillId="0" borderId="0" xfId="0" applyNumberFormat="1" applyAlignment="1">
      <alignment horizontal="left" indent="8"/>
    </xf>
    <xf numFmtId="0" fontId="4" fillId="16" borderId="0" xfId="0" applyFont="1" applyFill="1" applyAlignment="1">
      <alignment horizontal="left" vertical="center"/>
    </xf>
    <xf numFmtId="2" fontId="4" fillId="16" borderId="0" xfId="0" applyNumberFormat="1" applyFont="1" applyFill="1" applyAlignment="1">
      <alignment horizontal="left" vertical="center"/>
    </xf>
    <xf numFmtId="14" fontId="0" fillId="0" borderId="0" xfId="0" applyNumberFormat="1" applyAlignment="1">
      <alignment horizontal="left" indent="11"/>
    </xf>
    <xf numFmtId="2" fontId="0" fillId="0" borderId="0" xfId="0" applyNumberFormat="1" applyAlignment="1">
      <alignment horizontal="right"/>
    </xf>
    <xf numFmtId="0" fontId="0" fillId="0" borderId="0" xfId="0" applyAlignment="1">
      <alignment horizontal="right" indent="10"/>
    </xf>
    <xf numFmtId="2" fontId="0" fillId="0" borderId="0" xfId="0" applyNumberFormat="1" applyAlignment="1">
      <alignment horizontal="right" indent="10"/>
    </xf>
    <xf numFmtId="2" fontId="0" fillId="0" borderId="0" xfId="0" applyNumberFormat="1" applyAlignment="1">
      <alignment horizontal="left" indent="3"/>
    </xf>
    <xf numFmtId="2" fontId="22" fillId="2" borderId="0" xfId="0" applyNumberFormat="1" applyFont="1" applyFill="1" applyAlignment="1">
      <alignment horizontal="left" vertical="center" indent="4"/>
    </xf>
    <xf numFmtId="2" fontId="0" fillId="0" borderId="0" xfId="0" applyNumberFormat="1" applyAlignment="1">
      <alignment horizontal="left" indent="4"/>
    </xf>
    <xf numFmtId="1" fontId="22" fillId="2" borderId="0" xfId="0" applyNumberFormat="1" applyFont="1" applyFill="1" applyAlignment="1">
      <alignment horizontal="left" vertical="center" indent="4"/>
    </xf>
    <xf numFmtId="0" fontId="0" fillId="0" borderId="0" xfId="0" applyAlignment="1">
      <alignment horizontal="left" indent="4"/>
    </xf>
    <xf numFmtId="0" fontId="0" fillId="0" borderId="0" xfId="0" applyAlignment="1">
      <alignment horizontal="left" indent="9"/>
    </xf>
    <xf numFmtId="166" fontId="0" fillId="0" borderId="0" xfId="0" applyNumberFormat="1"/>
    <xf numFmtId="166" fontId="0" fillId="0" borderId="0" xfId="0" applyNumberFormat="1" applyAlignment="1">
      <alignment horizontal="left"/>
    </xf>
    <xf numFmtId="1" fontId="0" fillId="0" borderId="0" xfId="0" applyNumberFormat="1" applyAlignment="1">
      <alignment horizontal="right"/>
    </xf>
    <xf numFmtId="14" fontId="0" fillId="0" borderId="0" xfId="0" applyNumberFormat="1" applyAlignment="1">
      <alignment horizontal="right"/>
    </xf>
    <xf numFmtId="14" fontId="0" fillId="2" borderId="0" xfId="0" applyNumberFormat="1" applyFill="1" applyAlignment="1">
      <alignment horizontal="left" indent="3"/>
    </xf>
    <xf numFmtId="1" fontId="0" fillId="2" borderId="0" xfId="0" applyNumberFormat="1" applyFill="1" applyAlignment="1">
      <alignment horizontal="left" indent="1"/>
    </xf>
    <xf numFmtId="0" fontId="0" fillId="0" borderId="0" xfId="0" applyAlignment="1">
      <alignment horizontal="right"/>
    </xf>
    <xf numFmtId="1" fontId="0" fillId="0" borderId="10" xfId="0" applyNumberFormat="1" applyBorder="1" applyAlignment="1">
      <alignment horizontal="right"/>
    </xf>
    <xf numFmtId="164" fontId="0" fillId="0" borderId="10" xfId="0" applyNumberFormat="1" applyBorder="1" applyAlignment="1">
      <alignment horizontal="right"/>
    </xf>
    <xf numFmtId="2" fontId="0" fillId="0" borderId="10" xfId="0" applyNumberFormat="1" applyBorder="1" applyAlignment="1">
      <alignment horizontal="right"/>
    </xf>
    <xf numFmtId="1" fontId="0" fillId="0" borderId="10" xfId="0" applyNumberFormat="1" applyBorder="1" applyAlignment="1">
      <alignment horizontal="center"/>
    </xf>
    <xf numFmtId="14" fontId="0" fillId="0" borderId="10" xfId="0" applyNumberFormat="1" applyBorder="1" applyAlignment="1">
      <alignment horizontal="left"/>
    </xf>
    <xf numFmtId="1" fontId="0" fillId="0" borderId="10" xfId="0" applyNumberFormat="1" applyBorder="1" applyAlignment="1">
      <alignment horizontal="left"/>
    </xf>
    <xf numFmtId="14" fontId="0" fillId="0" borderId="10" xfId="0" applyNumberFormat="1" applyBorder="1" applyAlignment="1">
      <alignment horizontal="right"/>
    </xf>
    <xf numFmtId="0" fontId="0" fillId="0" borderId="10" xfId="0" applyBorder="1" applyAlignment="1">
      <alignment horizontal="right"/>
    </xf>
    <xf numFmtId="1" fontId="0" fillId="0" borderId="11" xfId="0" applyNumberFormat="1" applyBorder="1" applyAlignment="1">
      <alignment horizontal="right"/>
    </xf>
    <xf numFmtId="1" fontId="0" fillId="0" borderId="11" xfId="0" applyNumberFormat="1" applyBorder="1" applyAlignment="1">
      <alignment horizontal="left"/>
    </xf>
    <xf numFmtId="1" fontId="0" fillId="0" borderId="11" xfId="0" applyNumberFormat="1" applyBorder="1" applyAlignment="1">
      <alignment horizontal="center"/>
    </xf>
    <xf numFmtId="164" fontId="0" fillId="0" borderId="11" xfId="0" applyNumberFormat="1" applyBorder="1" applyAlignment="1">
      <alignment horizontal="right"/>
    </xf>
    <xf numFmtId="2" fontId="0" fillId="0" borderId="11" xfId="0" applyNumberFormat="1" applyBorder="1" applyAlignment="1">
      <alignment horizontal="right"/>
    </xf>
    <xf numFmtId="14" fontId="0" fillId="0" borderId="11" xfId="0" applyNumberFormat="1" applyBorder="1" applyAlignment="1">
      <alignment horizontal="left"/>
    </xf>
    <xf numFmtId="14" fontId="0" fillId="0" borderId="11" xfId="0" applyNumberFormat="1" applyBorder="1" applyAlignment="1">
      <alignment horizontal="right"/>
    </xf>
    <xf numFmtId="14" fontId="0" fillId="0" borderId="11" xfId="0" applyNumberFormat="1" applyBorder="1"/>
    <xf numFmtId="14" fontId="0" fillId="0" borderId="10" xfId="0" applyNumberFormat="1" applyBorder="1"/>
    <xf numFmtId="1" fontId="0" fillId="0" borderId="11" xfId="0" applyNumberFormat="1" applyBorder="1"/>
    <xf numFmtId="14" fontId="0" fillId="0" borderId="10" xfId="0" applyNumberFormat="1" applyBorder="1" applyAlignment="1">
      <alignment horizontal="right" indent="1"/>
    </xf>
    <xf numFmtId="0" fontId="0" fillId="0" borderId="10" xfId="0" applyBorder="1" applyAlignment="1">
      <alignment horizontal="right" indent="1"/>
    </xf>
    <xf numFmtId="14" fontId="0" fillId="0" borderId="10" xfId="0" applyNumberFormat="1" applyBorder="1" applyAlignment="1">
      <alignment horizontal="left"/>
    </xf>
    <xf numFmtId="14" fontId="0" fillId="0" borderId="10" xfId="0" applyNumberFormat="1" applyBorder="1" applyAlignment="1">
      <alignment horizontal="right"/>
    </xf>
    <xf numFmtId="0" fontId="0" fillId="0" borderId="11" xfId="0" applyBorder="1" applyAlignment="1">
      <alignment horizontal="right" indent="1"/>
    </xf>
    <xf numFmtId="14" fontId="0" fillId="0" borderId="11" xfId="0" applyNumberFormat="1" applyBorder="1" applyAlignment="1">
      <alignment horizontal="left"/>
    </xf>
    <xf numFmtId="14" fontId="0" fillId="0" borderId="11" xfId="0" applyNumberFormat="1" applyBorder="1" applyAlignment="1">
      <alignment horizontal="right"/>
    </xf>
    <xf numFmtId="1" fontId="0" fillId="12" borderId="10" xfId="0" applyNumberFormat="1" applyFill="1" applyBorder="1" applyAlignment="1">
      <alignment horizontal="right"/>
    </xf>
    <xf numFmtId="0" fontId="0" fillId="12" borderId="0" xfId="0" applyFill="1" applyAlignment="1">
      <alignment horizontal="center"/>
    </xf>
    <xf numFmtId="14" fontId="0" fillId="21" borderId="0" xfId="0" applyNumberFormat="1" applyFill="1" applyAlignment="1">
      <alignment horizontal="left"/>
    </xf>
    <xf numFmtId="0" fontId="0" fillId="0" borderId="0" xfId="0" applyAlignment="1">
      <alignment horizontal="left" indent="2"/>
    </xf>
    <xf numFmtId="14" fontId="0" fillId="0" borderId="0" xfId="0" applyNumberFormat="1" applyAlignment="1">
      <alignment horizontal="left" indent="6"/>
    </xf>
    <xf numFmtId="0" fontId="0" fillId="0" borderId="0" xfId="0" applyAlignment="1">
      <alignment horizontal="left" indent="6"/>
    </xf>
    <xf numFmtId="0" fontId="0" fillId="12" borderId="0" xfId="0" applyFill="1"/>
    <xf numFmtId="1" fontId="0" fillId="12" borderId="10" xfId="0" applyNumberFormat="1" applyFill="1" applyBorder="1" applyAlignment="1">
      <alignment horizontal="left"/>
    </xf>
    <xf numFmtId="166" fontId="0" fillId="0" borderId="0" xfId="0" applyNumberFormat="1" applyAlignment="1">
      <alignment horizontal="center"/>
    </xf>
    <xf numFmtId="14" fontId="0" fillId="12" borderId="0" xfId="0" applyNumberFormat="1" applyFill="1"/>
    <xf numFmtId="0" fontId="0" fillId="0" borderId="0" xfId="0"/>
    <xf numFmtId="0" fontId="0" fillId="0" borderId="0" xfId="0"/>
    <xf numFmtId="0" fontId="0" fillId="0" borderId="0" xfId="0" applyNumberFormat="1"/>
    <xf numFmtId="0" fontId="0" fillId="0" borderId="0" xfId="0" applyBorder="1"/>
    <xf numFmtId="167" fontId="0" fillId="0" borderId="0" xfId="0" applyNumberFormat="1"/>
    <xf numFmtId="0" fontId="0" fillId="22" borderId="0" xfId="0" applyFill="1"/>
    <xf numFmtId="167" fontId="0" fillId="22" borderId="0" xfId="0" applyNumberFormat="1" applyFill="1"/>
    <xf numFmtId="0" fontId="0" fillId="23" borderId="0" xfId="0" applyFill="1"/>
    <xf numFmtId="0" fontId="22" fillId="15" borderId="0" xfId="0" applyFont="1" applyFill="1" applyAlignment="1">
      <alignment horizontal="left" vertical="center"/>
    </xf>
    <xf numFmtId="0" fontId="30" fillId="17" borderId="0" xfId="0" applyFont="1" applyFill="1" applyAlignment="1">
      <alignment horizontal="left" vertical="center"/>
    </xf>
    <xf numFmtId="0" fontId="26" fillId="15" borderId="0" xfId="0" applyFont="1" applyFill="1" applyAlignment="1">
      <alignment horizontal="left" vertical="center"/>
    </xf>
    <xf numFmtId="14" fontId="26" fillId="19" borderId="0" xfId="0" applyNumberFormat="1" applyFont="1" applyFill="1" applyAlignment="1">
      <alignment horizontal="left"/>
    </xf>
    <xf numFmtId="0" fontId="25" fillId="17" borderId="0" xfId="0" applyFont="1" applyFill="1" applyAlignment="1">
      <alignment horizontal="left" vertical="center"/>
    </xf>
    <xf numFmtId="0" fontId="0" fillId="0" borderId="0" xfId="0"/>
    <xf numFmtId="0" fontId="26" fillId="19" borderId="0" xfId="0" applyFont="1" applyFill="1" applyAlignment="1">
      <alignment horizontal="left" vertical="center"/>
    </xf>
    <xf numFmtId="0" fontId="27" fillId="19" borderId="0" xfId="0" applyFont="1" applyFill="1" applyAlignment="1">
      <alignment horizontal="left" vertical="center"/>
    </xf>
  </cellXfs>
  <cellStyles count="19">
    <cellStyle name="20% - Accent3 2" xfId="7" xr:uid="{D1296987-A030-7A4F-A222-D3F14E980833}"/>
    <cellStyle name="40% - Accent2 2" xfId="13" xr:uid="{B2C19173-2570-014C-ADF6-FA6B5F068834}"/>
    <cellStyle name="40% - Accent4 2" xfId="11" xr:uid="{0B4F2A8F-4185-DC40-B225-2B72A2A9E480}"/>
    <cellStyle name="40% - Accent5 2" xfId="10" xr:uid="{75BCDC8A-9A5E-9B42-B033-2D5FA272EBC7}"/>
    <cellStyle name="40% - Accent6 2" xfId="14" xr:uid="{FBE83155-57A3-BE44-83A9-D2E005F9E02A}"/>
    <cellStyle name="60% - Accent3 2" xfId="12" xr:uid="{14AA4BEB-B26E-0045-989C-1D172115418E}"/>
    <cellStyle name="Comma" xfId="17" builtinId="3"/>
    <cellStyle name="Currency" xfId="1" builtinId="4"/>
    <cellStyle name="Employee" xfId="6" xr:uid="{7749678D-25F0-0A43-B8C5-32CA0BA6BDDC}"/>
    <cellStyle name="Heading 2 2" xfId="8" xr:uid="{47896E00-3921-BB42-ADBE-66713BAB4B35}"/>
    <cellStyle name="Heading 3 2" xfId="15" xr:uid="{051365B7-4129-F343-8288-D9B5499F1831}"/>
    <cellStyle name="Label" xfId="9" xr:uid="{1229F6D2-549A-FA4B-B4DB-978B33C244D5}"/>
    <cellStyle name="Normal" xfId="0" builtinId="0"/>
    <cellStyle name="Normal 2" xfId="3" xr:uid="{528AE2DD-3131-6449-8F85-28B9F8CEF58F}"/>
    <cellStyle name="Normal 3" xfId="18" xr:uid="{EFD8AC7D-CC85-4409-8950-D8B78F8EC3B1}"/>
    <cellStyle name="Percent" xfId="2" builtinId="5"/>
    <cellStyle name="Title 2" xfId="16" xr:uid="{471355D3-618E-D34A-BFEF-699BB24419B0}"/>
    <cellStyle name="Total 2" xfId="4" xr:uid="{5979D833-60F6-B342-A643-BA483606DBA1}"/>
    <cellStyle name="Total 2 2" xfId="5" xr:uid="{82CE0091-3A69-AD4B-ACBF-E09E248B269A}"/>
  </cellStyles>
  <dxfs count="262">
    <dxf>
      <numFmt numFmtId="19" formatCode="m/d/yyyy"/>
    </dxf>
    <dxf>
      <numFmt numFmtId="164" formatCode="&quot;$&quot;#,##0.00"/>
    </dxf>
    <dxf>
      <numFmt numFmtId="164" formatCode="&quot;$&quot;#,##0.00"/>
    </dxf>
    <dxf>
      <numFmt numFmtId="164" formatCode="&quot;$&quot;#,##0.00"/>
    </dxf>
    <dxf>
      <numFmt numFmtId="164" formatCode="&quot;$&quot;#,##0.00"/>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fgColor indexed="64"/>
          <bgColor rgb="FF996633"/>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1"/>
          <bgColor rgb="FF996633"/>
        </patternFill>
      </fil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numFmt numFmtId="0" formatCode="General"/>
    </dxf>
    <dxf>
      <numFmt numFmtId="0" formatCode="General"/>
    </dxf>
    <dxf>
      <numFmt numFmtId="19" formatCode="m/d/yyyy"/>
    </dxf>
    <dxf>
      <numFmt numFmtId="19" formatCode="m/d/yyyy"/>
    </dxf>
    <dxf>
      <numFmt numFmtId="0" formatCode="General"/>
    </dxf>
    <dxf>
      <numFmt numFmtId="164" formatCode="&quot;$&quot;#,##0.00"/>
    </dxf>
    <dxf>
      <numFmt numFmtId="0" formatCode="General"/>
    </dxf>
    <dxf>
      <numFmt numFmtId="0" formatCode="General"/>
    </dxf>
    <dxf>
      <numFmt numFmtId="13" formatCode="0%"/>
    </dxf>
    <dxf>
      <numFmt numFmtId="0" formatCode="General"/>
    </dxf>
    <dxf>
      <numFmt numFmtId="0" formatCode="General"/>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quot;$&quot;#,##0.00"/>
    </dxf>
    <dxf>
      <numFmt numFmtId="164" formatCode="&quot;$&quot;#,##0.00"/>
    </dxf>
    <dxf>
      <numFmt numFmtId="164" formatCode="&quot;$&quot;#,##0.00"/>
    </dxf>
    <dxf>
      <numFmt numFmtId="0" formatCode="General"/>
    </dxf>
    <dxf>
      <numFmt numFmtId="164" formatCode="&quot;$&quot;#,##0.00"/>
    </dxf>
    <dxf>
      <numFmt numFmtId="164" formatCode="&quot;$&quot;#,##0.00"/>
    </dxf>
    <dxf>
      <numFmt numFmtId="0" formatCode="General"/>
    </dxf>
    <dxf>
      <numFmt numFmtId="164" formatCode="&quot;$&quot;#,##0.00"/>
    </dxf>
    <dxf>
      <numFmt numFmtId="164" formatCode="&quot;$&quot;#,##0.00"/>
    </dxf>
    <dxf>
      <numFmt numFmtId="0" formatCode="General"/>
    </dxf>
    <dxf>
      <numFmt numFmtId="0" formatCode="General"/>
    </dxf>
    <dxf>
      <numFmt numFmtId="0" formatCode="General"/>
    </dxf>
    <dxf>
      <numFmt numFmtId="0" formatCode="General"/>
    </dxf>
    <dxf>
      <numFmt numFmtId="168" formatCode="m/d/yy"/>
    </dxf>
    <dxf>
      <font>
        <b/>
      </font>
      <fill>
        <patternFill patternType="solid">
          <fgColor indexed="64"/>
          <bgColor rgb="FF996633"/>
        </patternFill>
      </fill>
      <alignment horizontal="general" vertical="center" textRotation="0" wrapText="0" indent="0" justifyLastLine="0" shrinkToFit="0" readingOrder="0"/>
    </dxf>
    <dxf>
      <font>
        <color theme="9" tint="-0.499984740745262"/>
      </font>
      <fill>
        <patternFill>
          <bgColor theme="9" tint="0.39994506668294322"/>
        </patternFill>
      </fill>
    </dxf>
    <dxf>
      <font>
        <color rgb="FF006100"/>
      </font>
      <fill>
        <patternFill>
          <bgColor rgb="FFC6EFCE"/>
        </patternFill>
      </fill>
    </dxf>
    <dxf>
      <font>
        <color rgb="FF9C5700"/>
      </font>
      <fill>
        <patternFill>
          <bgColor rgb="FFFFEB9C"/>
        </patternFill>
      </fill>
    </dxf>
    <dxf>
      <font>
        <b val="0"/>
        <i val="0"/>
        <color theme="9" tint="-0.499984740745262"/>
      </font>
      <fill>
        <patternFill>
          <bgColor theme="9" tint="0.39994506668294322"/>
        </patternFill>
      </fill>
    </dxf>
    <dxf>
      <font>
        <b val="0"/>
        <i val="0"/>
        <color theme="5" tint="-0.499984740745262"/>
      </font>
      <fill>
        <patternFill>
          <bgColor theme="5" tint="0.39994506668294322"/>
        </patternFill>
      </fill>
    </dxf>
    <dxf>
      <font>
        <color rgb="FF9C0006"/>
      </font>
      <fill>
        <patternFill>
          <bgColor rgb="FFFFC7CE"/>
        </patternFill>
      </fill>
    </dxf>
    <dxf>
      <font>
        <color theme="9" tint="-0.499984740745262"/>
      </font>
      <fill>
        <patternFill patternType="solid">
          <bgColor theme="9" tint="0.39997558519241921"/>
        </patternFill>
      </fill>
    </dxf>
    <dxf>
      <font>
        <color rgb="FF9C0006"/>
      </font>
      <fill>
        <patternFill>
          <bgColor rgb="FFFFC7CE"/>
        </patternFill>
      </fill>
    </dxf>
    <dxf>
      <font>
        <color theme="1"/>
      </font>
      <fill>
        <patternFill>
          <bgColor theme="6" tint="0.39994506668294322"/>
        </patternFill>
      </fill>
    </dxf>
    <dxf>
      <font>
        <color rgb="FF006100"/>
      </font>
      <fill>
        <patternFill>
          <bgColor rgb="FFC6EFCE"/>
        </patternFill>
      </fill>
    </dxf>
    <dxf>
      <font>
        <b val="0"/>
        <i val="0"/>
        <color theme="5" tint="-0.24994659260841701"/>
      </font>
      <fill>
        <patternFill>
          <bgColor theme="5" tint="0.39994506668294322"/>
        </patternFill>
      </fill>
    </dxf>
    <dxf>
      <font>
        <color rgb="FF9C0006"/>
      </font>
      <fill>
        <patternFill>
          <bgColor rgb="FFFFC7CE"/>
        </patternFill>
      </fill>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color theme="1"/>
        <name val="Calibri"/>
        <family val="2"/>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color theme="1"/>
        <name val="Calibri"/>
        <family val="2"/>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color theme="1"/>
        <name val="Calibri"/>
        <family val="2"/>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color theme="1"/>
        <name val="Calibri"/>
        <family val="2"/>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color theme="1"/>
        <name val="Calibri"/>
        <family val="2"/>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color theme="1"/>
        <name val="Calibri"/>
        <family val="2"/>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color theme="1"/>
        <name val="Calibri"/>
        <family val="2"/>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indexed="65"/>
        </patternFill>
      </fill>
      <alignment horizontal="center" vertical="center" textRotation="0" wrapText="0" indent="0" justifyLastLine="0" shrinkToFit="0" readingOrder="0"/>
    </dxf>
    <dxf>
      <border outline="0">
        <bottom style="thin">
          <color rgb="FFDDD5C4"/>
        </bottom>
      </border>
    </dxf>
    <dxf>
      <font>
        <b val="0"/>
        <i val="0"/>
        <strike val="0"/>
        <condense val="0"/>
        <extend val="0"/>
        <outline val="0"/>
        <shadow val="0"/>
        <u val="none"/>
        <vertAlign val="baseline"/>
        <sz val="9"/>
        <color theme="1"/>
        <name val="Calibri"/>
        <family val="2"/>
        <scheme val="none"/>
      </font>
      <fill>
        <patternFill patternType="none">
          <fgColor indexed="64"/>
          <bgColor indexed="65"/>
        </patternFill>
      </fill>
      <alignment horizontal="center" vertical="center" textRotation="0" wrapText="0" indent="0" justifyLastLine="0" shrinkToFit="0" readingOrder="0"/>
    </dxf>
    <dxf>
      <font>
        <b/>
        <strike val="0"/>
        <outline val="0"/>
        <shadow val="0"/>
        <u val="none"/>
        <vertAlign val="baseline"/>
        <color theme="1"/>
        <name val="Calibri"/>
        <family val="2"/>
      </font>
      <fill>
        <patternFill patternType="solid">
          <fgColor indexed="64"/>
          <bgColor rgb="FF996633"/>
        </patternFill>
      </fill>
      <alignment horizontal="general" vertical="center" textRotation="0" wrapText="0" indent="0" justifyLastLine="0" shrinkToFit="0" readingOrder="0"/>
    </dxf>
    <dxf>
      <numFmt numFmtId="1" formatCode="0"/>
      <alignment horizontal="right" vertical="bottom" textRotation="0" wrapText="0" indent="0" justifyLastLine="0" shrinkToFit="0" readingOrder="0"/>
      <border diagonalUp="0" diagonalDown="0">
        <left/>
        <right/>
        <top style="thin">
          <color indexed="64"/>
        </top>
        <bottom style="thin">
          <color indexed="64"/>
        </bottom>
        <vertical/>
        <horizontal/>
      </border>
    </dxf>
    <dxf>
      <numFmt numFmtId="164" formatCode="&quot;$&quot;#,##0.00"/>
    </dxf>
    <dxf>
      <numFmt numFmtId="1" formatCode="0"/>
      <alignment horizontal="right" vertical="bottom" textRotation="0" wrapText="0" indent="0" justifyLastLine="0" shrinkToFit="0" readingOrder="0"/>
      <border diagonalUp="0" diagonalDown="0">
        <left/>
        <right/>
        <top style="thin">
          <color indexed="64"/>
        </top>
        <bottom style="thin">
          <color indexed="64"/>
        </bottom>
        <vertical/>
        <horizontal/>
      </border>
    </dxf>
    <dxf>
      <numFmt numFmtId="164" formatCode="&quot;$&quot;#,##0.00"/>
    </dxf>
    <dxf>
      <numFmt numFmtId="2" formatCode="0.00"/>
      <alignment horizontal="right" vertical="bottom" textRotation="0" wrapText="0" relativeIndent="-1" justifyLastLine="0" shrinkToFit="0" readingOrder="0"/>
      <border diagonalUp="0" diagonalDown="0" outline="0">
        <left/>
        <right/>
        <top style="thin">
          <color indexed="64"/>
        </top>
        <bottom style="thin">
          <color indexed="64"/>
        </bottom>
      </border>
    </dxf>
    <dxf>
      <numFmt numFmtId="19" formatCode="m/d/yyyy"/>
    </dxf>
    <dxf>
      <numFmt numFmtId="1" formatCode="0"/>
      <alignment horizontal="right" vertical="bottom" textRotation="0" wrapText="0" relativeIndent="-1" justifyLastLine="0" shrinkToFit="0" readingOrder="0"/>
      <border diagonalUp="0" diagonalDown="0" outline="0">
        <left/>
        <right/>
        <top style="thin">
          <color indexed="64"/>
        </top>
        <bottom style="thin">
          <color indexed="64"/>
        </bottom>
      </border>
    </dxf>
    <dxf>
      <numFmt numFmtId="0" formatCode="General"/>
    </dxf>
    <dxf>
      <numFmt numFmtId="1" formatCode="0"/>
      <alignment horizontal="right" vertical="bottom" textRotation="0" wrapText="0" indent="0" justifyLastLine="0" shrinkToFit="0" readingOrder="0"/>
      <border diagonalUp="0" diagonalDown="0" outline="0">
        <left/>
        <right/>
        <top style="thin">
          <color indexed="64"/>
        </top>
        <bottom style="thin">
          <color indexed="64"/>
        </bottom>
      </border>
    </dxf>
    <dxf>
      <numFmt numFmtId="19" formatCode="m/d/yyyy"/>
    </dxf>
    <dxf>
      <numFmt numFmtId="19" formatCode="m/d/yyyy"/>
      <alignment horizontal="left" vertical="bottom" textRotation="0" wrapText="0" indent="0" justifyLastLine="0" shrinkToFit="0" readingOrder="0"/>
      <border diagonalUp="0" diagonalDown="0" outline="0">
        <left/>
        <right/>
        <top style="thin">
          <color indexed="64"/>
        </top>
        <bottom style="thin">
          <color indexed="64"/>
        </bottom>
      </border>
    </dxf>
    <dxf>
      <numFmt numFmtId="19" formatCode="m/d/yyyy"/>
    </dxf>
    <dxf>
      <font>
        <color rgb="FF000000"/>
      </font>
      <numFmt numFmtId="19" formatCode="m/d/yyyy"/>
      <alignment horizontal="left" vertical="bottom" textRotation="0" wrapText="0" indent="0" justifyLastLine="0" shrinkToFit="0" readingOrder="0"/>
      <border diagonalUp="0" diagonalDown="0" outline="0">
        <left/>
        <right/>
        <top style="thin">
          <color rgb="FF000000"/>
        </top>
        <bottom/>
      </border>
    </dxf>
    <dxf>
      <numFmt numFmtId="0" formatCode="General"/>
    </dxf>
    <dxf>
      <numFmt numFmtId="1" formatCode="0"/>
      <alignment horizontal="right" vertical="bottom" textRotation="0" wrapText="0" indent="0" justifyLastLine="0" shrinkToFit="0" readingOrder="0"/>
      <border diagonalUp="0" diagonalDown="0" outline="0">
        <left/>
        <right/>
        <top style="thin">
          <color indexed="64"/>
        </top>
        <bottom style="thin">
          <color indexed="64"/>
        </bottom>
      </border>
    </dxf>
    <dxf>
      <numFmt numFmtId="0" formatCode="General"/>
    </dxf>
    <dxf>
      <numFmt numFmtId="1" formatCode="0"/>
      <alignment horizontal="right" vertical="bottom" textRotation="0" wrapText="0" indent="0" justifyLastLine="0" shrinkToFit="0" readingOrder="0"/>
      <border diagonalUp="0" diagonalDown="0" outline="0">
        <left/>
        <right/>
        <top style="thin">
          <color indexed="64"/>
        </top>
        <bottom style="thin">
          <color indexed="64"/>
        </bottom>
      </border>
    </dxf>
    <dxf>
      <numFmt numFmtId="19" formatCode="m/d/yyyy"/>
    </dxf>
    <dxf>
      <numFmt numFmtId="19" formatCode="m/d/yyyy"/>
      <alignment horizontal="left" vertical="bottom" textRotation="0" wrapText="0" indent="0" justifyLastLine="0" shrinkToFit="0" readingOrder="0"/>
      <border diagonalUp="0" diagonalDown="0" outline="0">
        <left/>
        <right/>
        <top style="thin">
          <color indexed="64"/>
        </top>
        <bottom style="thin">
          <color indexed="64"/>
        </bottom>
      </border>
    </dxf>
    <dxf>
      <numFmt numFmtId="19" formatCode="m/d/yyyy"/>
    </dxf>
    <dxf>
      <numFmt numFmtId="19" formatCode="m/d/yyyy"/>
      <alignment horizontal="right" vertical="bottom" textRotation="0" wrapText="0" indent="0" justifyLastLine="0" shrinkToFit="0" readingOrder="0"/>
      <border diagonalUp="0" diagonalDown="0" outline="0">
        <left/>
        <right/>
        <top style="thin">
          <color indexed="64"/>
        </top>
        <bottom style="thin">
          <color indexed="64"/>
        </bottom>
      </border>
    </dxf>
    <dxf>
      <numFmt numFmtId="19" formatCode="m/d/yyyy"/>
    </dxf>
    <dxf>
      <numFmt numFmtId="19" formatCode="m/d/yyyy"/>
      <alignment horizontal="right" vertical="bottom" textRotation="0" wrapText="0" indent="0" justifyLastLine="0" shrinkToFit="0" readingOrder="0"/>
      <border diagonalUp="0" diagonalDown="0" outline="0">
        <left/>
        <right/>
        <top style="thin">
          <color indexed="64"/>
        </top>
        <bottom style="thin">
          <color indexed="64"/>
        </bottom>
      </border>
    </dxf>
    <dxf>
      <numFmt numFmtId="19" formatCode="m/d/yyyy"/>
      <alignment horizontal="left" vertical="bottom" textRotation="0" wrapText="0" indent="0" justifyLastLine="0" shrinkToFit="0" readingOrder="0"/>
      <border diagonalUp="0" diagonalDown="0" outline="0">
        <left/>
        <right/>
        <top style="thin">
          <color indexed="64"/>
        </top>
        <bottom style="thin">
          <color indexed="64"/>
        </bottom>
      </border>
    </dxf>
    <dxf>
      <numFmt numFmtId="164" formatCode="&quot;$&quot;#,##0.00"/>
    </dxf>
    <dxf>
      <numFmt numFmtId="2" formatCode="0.00"/>
      <alignment horizontal="right" vertical="bottom" textRotation="0" wrapText="0" indent="0" justifyLastLine="0" shrinkToFit="0" readingOrder="0"/>
      <border diagonalUp="0" diagonalDown="0" outline="0">
        <left/>
        <right/>
        <top style="thin">
          <color indexed="64"/>
        </top>
        <bottom style="thin">
          <color indexed="64"/>
        </bottom>
      </border>
    </dxf>
    <dxf>
      <numFmt numFmtId="164" formatCode="&quot;$&quot;#,##0.00"/>
    </dxf>
    <dxf>
      <numFmt numFmtId="164" formatCode="&quot;$&quot;#,##0.00"/>
      <alignment horizontal="right" vertical="bottom" textRotation="0" wrapText="0" relativeIndent="-1" justifyLastLine="0" shrinkToFit="0" readingOrder="0"/>
      <border diagonalUp="0" diagonalDown="0" outline="0">
        <left/>
        <right/>
        <top style="thin">
          <color indexed="64"/>
        </top>
        <bottom style="thin">
          <color indexed="64"/>
        </bottom>
      </border>
    </dxf>
    <dxf>
      <numFmt numFmtId="0" formatCode="General"/>
      <alignment horizontal="right" vertical="bottom" textRotation="0" wrapText="0" relativeIndent="1" justifyLastLine="0" shrinkToFit="0" readingOrder="0"/>
      <border diagonalUp="0" diagonalDown="0">
        <left/>
        <right/>
        <top style="thin">
          <color indexed="64"/>
        </top>
        <bottom style="thin">
          <color indexed="64"/>
        </bottom>
      </border>
    </dxf>
    <dxf>
      <numFmt numFmtId="1" formatCode="0"/>
      <alignment horizontal="right" vertical="bottom" textRotation="0" wrapText="0" relativeIndent="-1" justifyLastLine="0" shrinkToFit="0" readingOrder="0"/>
      <border diagonalUp="0" diagonalDown="0" outline="0">
        <left/>
        <right/>
        <top style="thin">
          <color indexed="64"/>
        </top>
        <bottom style="thin">
          <color indexed="64"/>
        </bottom>
      </border>
    </dxf>
    <dxf>
      <numFmt numFmtId="1" formatCode="0"/>
      <alignment horizontal="right" vertical="bottom" textRotation="0" wrapText="0" relativeIndent="-1" justifyLastLine="0" shrinkToFit="0" readingOrder="0"/>
      <border diagonalUp="0" diagonalDown="0" outline="0">
        <left/>
        <right/>
        <top style="thin">
          <color indexed="64"/>
        </top>
        <bottom style="thin">
          <color indexed="64"/>
        </bottom>
      </border>
    </dxf>
    <dxf>
      <numFmt numFmtId="19" formatCode="m/d/yyyy"/>
      <alignment horizontal="left" vertical="bottom" textRotation="0" wrapText="0" relativeIndent="1" justifyLastLine="0" shrinkToFit="0" readingOrder="0"/>
      <border diagonalUp="0" diagonalDown="0" outline="0">
        <left/>
        <right/>
        <top style="thin">
          <color indexed="64"/>
        </top>
        <bottom style="thin">
          <color indexed="64"/>
        </bottom>
      </border>
    </dxf>
    <dxf>
      <alignment horizontal="right" vertical="bottom" textRotation="0" wrapText="0" indent="0" justifyLastLine="0" shrinkToFit="0" readingOrder="0"/>
    </dxf>
    <dxf>
      <numFmt numFmtId="1" formatCode="0"/>
      <alignment horizontal="center" vertical="bottom" textRotation="0" wrapText="0" indent="0" justifyLastLine="0" shrinkToFit="0" readingOrder="0"/>
      <border diagonalUp="0" diagonalDown="0" outline="0">
        <left/>
        <right/>
        <top style="thin">
          <color indexed="64"/>
        </top>
        <bottom style="thin">
          <color indexed="64"/>
        </bottom>
      </border>
    </dxf>
    <dxf>
      <numFmt numFmtId="1" formatCode="0"/>
      <alignment horizontal="left" vertical="bottom" textRotation="0" wrapText="0" indent="0" justifyLastLine="0" shrinkToFit="0" readingOrder="0"/>
      <border diagonalUp="0" diagonalDown="0" outline="0">
        <left/>
        <right/>
        <top style="thin">
          <color indexed="64"/>
        </top>
        <bottom style="thin">
          <color indexed="64"/>
        </bottom>
      </border>
    </dxf>
    <dxf>
      <numFmt numFmtId="1" formatCode="0"/>
      <alignment horizontal="left" vertical="bottom" textRotation="0" wrapText="0" indent="0" justifyLastLine="0" shrinkToFit="0" readingOrder="0"/>
      <border diagonalUp="0" diagonalDown="0" outline="0">
        <left/>
        <right/>
        <top style="thin">
          <color indexed="64"/>
        </top>
        <bottom style="thin">
          <color indexed="64"/>
        </bottom>
      </border>
    </dxf>
    <dxf>
      <numFmt numFmtId="1" formatCode="0"/>
      <alignment horizontal="left" vertical="bottom" textRotation="0" wrapText="0" indent="0" justifyLastLine="0" shrinkToFit="0" readingOrder="0"/>
      <border diagonalUp="0" diagonalDown="0" outline="0">
        <left/>
        <right/>
        <top style="thin">
          <color indexed="64"/>
        </top>
        <bottom style="thin">
          <color indexed="64"/>
        </bottom>
      </border>
    </dxf>
    <dxf>
      <numFmt numFmtId="1" formatCode="0"/>
      <alignment horizontal="right" vertical="bottom" textRotation="0" wrapText="0" indent="0" justifyLastLine="0" shrinkToFit="0" readingOrder="0"/>
      <border diagonalUp="0" diagonalDown="0" outline="0">
        <left/>
        <right/>
        <top style="thin">
          <color indexed="64"/>
        </top>
        <bottom style="thin">
          <color indexed="64"/>
        </bottom>
      </border>
    </dxf>
    <dxf>
      <font>
        <b/>
      </font>
      <fill>
        <patternFill patternType="solid">
          <fgColor indexed="64"/>
          <bgColor rgb="FF996633"/>
        </patternFill>
      </fill>
      <alignment horizontal="general" vertical="center" textRotation="0" wrapText="0" indent="0" justifyLastLine="0" shrinkToFit="0" readingOrder="0"/>
    </dxf>
    <dxf>
      <numFmt numFmtId="166" formatCode="0.0"/>
    </dxf>
    <dxf>
      <alignment horizontal="left" vertical="bottom" textRotation="0" wrapText="0" indent="0" justifyLastLine="0" shrinkToFit="0" readingOrder="0"/>
    </dxf>
    <dxf>
      <numFmt numFmtId="166" formatCode="0.0"/>
    </dxf>
    <dxf>
      <alignment horizontal="left" vertical="bottom" textRotation="0" wrapText="0" indent="0" justifyLastLine="0" shrinkToFit="0" readingOrder="0"/>
    </dxf>
    <dxf>
      <numFmt numFmtId="19" formatCode="m/d/yyyy"/>
      <alignment horizontal="right" vertical="bottom" textRotation="0" wrapText="0" indent="0" justifyLastLine="0" shrinkToFit="0" readingOrder="0"/>
    </dxf>
    <dxf>
      <numFmt numFmtId="30" formatCode="@"/>
    </dxf>
    <dxf>
      <numFmt numFmtId="0" formatCode="General"/>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9" formatCode="m/d/yyyy"/>
    </dxf>
    <dxf>
      <font>
        <b val="0"/>
        <i val="0"/>
        <strike val="0"/>
        <condense val="0"/>
        <extend val="0"/>
        <outline val="0"/>
        <shadow val="0"/>
        <u val="none"/>
        <vertAlign val="baseline"/>
        <sz val="11"/>
        <color rgb="FF000000"/>
        <name val="Calibri"/>
        <family val="2"/>
        <scheme val="minor"/>
      </font>
      <numFmt numFmtId="19" formatCode="m/d/yyyy"/>
      <border diagonalUp="0" diagonalDown="0" outline="0">
        <left style="thin">
          <color rgb="FF000000"/>
        </left>
        <right/>
        <top style="thin">
          <color rgb="FF000000"/>
        </top>
        <bottom/>
      </border>
    </dxf>
    <dxf>
      <font>
        <b/>
      </font>
      <fill>
        <patternFill patternType="solid">
          <fgColor indexed="64"/>
          <bgColor rgb="FF996633"/>
        </patternFill>
      </fill>
      <alignment horizontal="general"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9" formatCode="m/d/yyyy"/>
      <fill>
        <patternFill patternType="none">
          <fgColor indexed="64"/>
          <bgColor auto="1"/>
        </patternFill>
      </fill>
    </dxf>
    <dxf>
      <numFmt numFmtId="30" formatCode="@"/>
      <fill>
        <patternFill patternType="none">
          <fgColor indexed="64"/>
          <bgColor auto="1"/>
        </patternFill>
      </fill>
      <alignment horizontal="right" vertical="bottom" textRotation="0" wrapText="0" indent="0" justifyLastLine="0" shrinkToFit="0" readingOrder="0"/>
    </dxf>
    <dxf>
      <numFmt numFmtId="164" formatCode="&quot;$&quot;#,##0.00"/>
      <fill>
        <patternFill patternType="none">
          <fgColor indexed="64"/>
          <bgColor auto="1"/>
        </patternFill>
      </fill>
    </dxf>
    <dxf>
      <numFmt numFmtId="164" formatCode="&quot;$&quot;#,##0.00"/>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000000"/>
        <name val="Calibri"/>
        <family val="2"/>
        <scheme val="minor"/>
      </font>
      <numFmt numFmtId="19" formatCode="m/d/yyyy"/>
      <fill>
        <patternFill patternType="none">
          <fgColor indexed="64"/>
          <bgColor auto="1"/>
        </patternFill>
      </fill>
      <border diagonalUp="0" diagonalDown="0" outline="0">
        <left style="thin">
          <color rgb="FF000000"/>
        </left>
        <right/>
        <top style="thin">
          <color rgb="FF000000"/>
        </top>
        <bottom/>
      </border>
    </dxf>
    <dxf>
      <fill>
        <patternFill patternType="none">
          <fgColor indexed="64"/>
          <bgColor auto="1"/>
        </patternFill>
      </fill>
    </dxf>
    <dxf>
      <font>
        <b/>
      </font>
      <fill>
        <patternFill patternType="solid">
          <fgColor indexed="64"/>
          <bgColor rgb="FF996633"/>
        </patternFill>
      </fill>
      <alignment horizontal="general" vertical="center" textRotation="0" wrapText="0" indent="0" justifyLastLine="0" shrinkToFit="0" readingOrder="0"/>
    </dxf>
    <dxf>
      <font>
        <b val="0"/>
        <i val="0"/>
        <strike val="0"/>
        <condense val="0"/>
        <extend val="0"/>
        <outline val="0"/>
        <shadow val="0"/>
        <u val="none"/>
        <vertAlign val="baseline"/>
        <sz val="9"/>
        <color rgb="FF8C5A3A"/>
        <name val="Aptos Narrow"/>
        <family val="2"/>
        <scheme val="none"/>
      </font>
      <numFmt numFmtId="19" formatCode="m/d/yyyy"/>
      <fill>
        <patternFill patternType="solid">
          <fgColor indexed="64"/>
          <bgColor rgb="FFF5F0E8"/>
        </patternFill>
      </fill>
      <alignment horizontal="center" vertical="center" textRotation="0" wrapText="0" indent="0" justifyLastLine="0" shrinkToFit="0" readingOrder="0"/>
      <border diagonalUp="0" diagonalDown="0">
        <left/>
        <right/>
        <top/>
        <bottom style="thin">
          <color rgb="FFDDD5C4"/>
        </bottom>
        <vertical/>
        <horizontal/>
      </border>
    </dxf>
    <dxf>
      <border outline="0">
        <bottom style="thin">
          <color rgb="FFDDD5C4"/>
        </bottom>
      </border>
    </dxf>
    <dxf>
      <font>
        <b val="0"/>
        <i val="0"/>
        <strike val="0"/>
        <condense val="0"/>
        <extend val="0"/>
        <outline val="0"/>
        <shadow val="0"/>
        <u val="none"/>
        <vertAlign val="baseline"/>
        <sz val="9"/>
        <color rgb="FF8C5A3A"/>
        <name val="Aptos Narrow"/>
        <family val="2"/>
        <scheme val="none"/>
      </font>
      <fill>
        <patternFill patternType="solid">
          <fgColor indexed="64"/>
          <bgColor rgb="FFF5F0E8"/>
        </patternFill>
      </fill>
      <alignment horizontal="center" vertical="center" textRotation="0" wrapText="0" indent="0" justifyLastLine="0" shrinkToFit="0" readingOrder="0"/>
    </dxf>
    <dxf>
      <font>
        <b/>
      </font>
      <fill>
        <patternFill patternType="solid">
          <fgColor indexed="64"/>
          <bgColor rgb="FF996633"/>
        </patternFill>
      </fill>
    </dxf>
    <dxf>
      <font>
        <b val="0"/>
        <i val="0"/>
        <strike val="0"/>
        <condense val="0"/>
        <extend val="0"/>
        <outline val="0"/>
        <shadow val="0"/>
        <u val="none"/>
        <vertAlign val="baseline"/>
        <sz val="9"/>
        <color rgb="FF8C5A3A"/>
        <name val="Calibri"/>
        <family val="2"/>
        <scheme val="none"/>
      </font>
      <numFmt numFmtId="19" formatCode="m/d/yyyy"/>
      <fill>
        <patternFill patternType="solid">
          <fgColor indexed="64"/>
          <bgColor rgb="FFF5F0E8"/>
        </patternFill>
      </fill>
      <alignment horizontal="center" vertical="center" textRotation="0" wrapText="0" indent="0" justifyLastLine="0" shrinkToFit="0" readingOrder="0"/>
      <border diagonalUp="0" diagonalDown="0">
        <left/>
        <right/>
        <top/>
        <bottom style="thin">
          <color rgb="FFDDD5C4"/>
        </bottom>
        <vertical/>
        <horizontal/>
      </border>
    </dxf>
    <dxf>
      <font>
        <b val="0"/>
        <i val="0"/>
        <strike val="0"/>
        <condense val="0"/>
        <extend val="0"/>
        <outline val="0"/>
        <shadow val="0"/>
        <u val="none"/>
        <vertAlign val="baseline"/>
        <sz val="9"/>
        <color rgb="FF8C5A3A"/>
        <name val="Calibri"/>
        <family val="2"/>
        <scheme val="none"/>
      </font>
      <numFmt numFmtId="19" formatCode="m/d/yyyy"/>
      <fill>
        <patternFill patternType="solid">
          <fgColor indexed="64"/>
          <bgColor rgb="FFF5F0E8"/>
        </patternFill>
      </fill>
      <alignment horizontal="center" vertical="center" textRotation="0" wrapText="0" indent="0" justifyLastLine="0" shrinkToFit="0" readingOrder="0"/>
      <border diagonalUp="0" diagonalDown="0" outline="0">
        <left/>
        <right/>
        <top/>
        <bottom style="thin">
          <color rgb="FFDDD5C4"/>
        </bottom>
      </border>
    </dxf>
    <dxf>
      <font>
        <sz val="9"/>
        <color rgb="FF8C5A3A"/>
      </font>
      <numFmt numFmtId="0" formatCode="General"/>
      <fill>
        <patternFill patternType="solid">
          <fgColor indexed="64"/>
          <bgColor rgb="FFF5F0E8"/>
        </patternFill>
      </fill>
      <alignment horizontal="center"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rgb="FF8C5A3A"/>
        <name val="Calibri"/>
        <family val="2"/>
        <scheme val="none"/>
      </font>
      <numFmt numFmtId="19" formatCode="m/d/yyyy"/>
      <fill>
        <patternFill patternType="solid">
          <fgColor indexed="64"/>
          <bgColor rgb="FFF5F0E8"/>
        </patternFill>
      </fill>
      <alignment horizontal="center" vertical="center" textRotation="0" wrapText="0" indent="0" justifyLastLine="0" shrinkToFit="0" readingOrder="0"/>
      <border diagonalUp="0" diagonalDown="0" outline="0">
        <left/>
        <right/>
        <top/>
        <bottom style="thin">
          <color rgb="FFDDD5C4"/>
        </bottom>
      </border>
    </dxf>
    <dxf>
      <border outline="0">
        <bottom style="thin">
          <color rgb="FFDDD5C4"/>
        </bottom>
      </border>
    </dxf>
    <dxf>
      <font>
        <b/>
      </font>
      <fill>
        <patternFill patternType="solid">
          <fgColor indexed="64"/>
          <bgColor rgb="FF996633"/>
        </patternFill>
      </fill>
    </dxf>
    <dxf>
      <font>
        <b val="0"/>
        <i val="0"/>
        <strike val="0"/>
        <condense val="0"/>
        <extend val="0"/>
        <outline val="0"/>
        <shadow val="0"/>
        <u val="none"/>
        <vertAlign val="baseline"/>
        <sz val="9"/>
        <color auto="1"/>
        <name val="Calibri"/>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right/>
        <top/>
        <bottom style="thin">
          <color rgb="FFDDD5C4"/>
        </bottom>
      </border>
    </dxf>
    <dxf>
      <border outline="0">
        <bottom style="thin">
          <color rgb="FFDDD5C4"/>
        </bottom>
      </border>
    </dxf>
    <dxf>
      <font>
        <b val="0"/>
        <i val="0"/>
        <strike val="0"/>
        <condense val="0"/>
        <extend val="0"/>
        <outline val="0"/>
        <shadow val="0"/>
        <u val="none"/>
        <vertAlign val="baseline"/>
        <sz val="9"/>
        <color auto="1"/>
        <name val="Calibri"/>
        <family val="2"/>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rgb="FF996633"/>
        </patternFill>
      </fill>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auto="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bottom style="thin">
          <color rgb="FFDDD5C4"/>
        </bottom>
      </border>
    </dxf>
    <dxf>
      <border outline="0">
        <bottom style="thin">
          <color rgb="FFDDD5C4"/>
        </bottom>
      </border>
    </dxf>
    <dxf>
      <font>
        <b/>
        <i val="0"/>
        <strike val="0"/>
        <condense val="0"/>
        <extend val="0"/>
        <outline val="0"/>
        <shadow val="0"/>
        <u val="none"/>
        <vertAlign val="baseline"/>
        <sz val="9"/>
        <color auto="1"/>
        <name val="Calibri"/>
        <family val="2"/>
        <scheme val="none"/>
      </font>
      <fill>
        <patternFill patternType="none">
          <fgColor indexed="64"/>
          <bgColor auto="1"/>
        </patternFill>
      </fill>
      <alignment horizontal="center" vertical="center" textRotation="0" wrapText="0" indent="0" justifyLastLine="0" shrinkToFit="0" readingOrder="0"/>
    </dxf>
    <dxf>
      <fill>
        <patternFill patternType="solid">
          <fgColor indexed="64"/>
          <bgColor rgb="FF996633"/>
        </patternFill>
      </fill>
      <alignment horizontal="center" vertical="center" textRotation="0" wrapText="0" indent="0" justifyLastLine="0" shrinkToFit="0" readingOrder="0"/>
    </dxf>
    <dxf>
      <numFmt numFmtId="19" formatCode="m/d/yyyy"/>
      <border diagonalUp="0" diagonalDown="0">
        <left/>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numFmt numFmtId="2" formatCode="0.00"/>
      <alignment horizontal="left" vertical="bottom" textRotation="0" wrapText="0" relativeIndent="-1" justifyLastLine="0" shrinkToFit="0" readingOrder="0"/>
      <border diagonalUp="0" diagonalDown="0" outline="0">
        <left/>
        <right style="thin">
          <color indexed="64"/>
        </right>
        <top style="thin">
          <color indexed="64"/>
        </top>
        <bottom style="thin">
          <color indexed="64"/>
        </bottom>
      </border>
    </dxf>
    <dxf>
      <numFmt numFmtId="164" formatCode="&quot;$&quot;#,##0.00"/>
      <border diagonalUp="0" diagonalDown="0" outline="0">
        <left style="thin">
          <color indexed="64"/>
        </left>
        <right style="thin">
          <color indexed="64"/>
        </right>
        <top style="thin">
          <color indexed="64"/>
        </top>
        <bottom style="thin">
          <color indexed="64"/>
        </bottom>
      </border>
    </dxf>
    <dxf>
      <numFmt numFmtId="2" formatCode="0.00"/>
      <alignment horizontal="left" textRotation="0" wrapText="0" relativeIndent="1" justifyLastLine="0" shrinkToFit="0" readingOrder="0"/>
      <border diagonalUp="0" diagonalDown="0" outline="0">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font>
        <color rgb="FF000000"/>
      </font>
      <numFmt numFmtId="1" formatCode="0"/>
      <fill>
        <patternFill>
          <fgColor indexed="64"/>
          <bgColor rgb="FFFFFFCC"/>
        </patternFill>
      </fill>
      <alignment horizontal="left" textRotation="0" wrapText="0" relativeIndent="1" justifyLastLine="0" shrinkToFit="0" readingOrder="0"/>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9" formatCode="m/d/yyyy"/>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9" formatCode="m/d/yyyy"/>
      <border diagonalUp="0" diagonalDown="0" outline="0">
        <left/>
        <right style="thin">
          <color indexed="64"/>
        </right>
        <top style="thin">
          <color indexed="64"/>
        </top>
        <bottom style="thin">
          <color indexed="64"/>
        </bottom>
      </border>
    </dxf>
    <dxf>
      <numFmt numFmtId="30" formatCode="@"/>
      <border diagonalUp="0" diagonalDown="0" outline="0">
        <left style="thin">
          <color indexed="64"/>
        </left>
        <right style="thin">
          <color indexed="64"/>
        </right>
        <top style="thin">
          <color indexed="64"/>
        </top>
        <bottom style="thin">
          <color indexed="64"/>
        </bottom>
      </border>
    </dxf>
    <dxf>
      <font>
        <color rgb="FF000000"/>
      </font>
      <numFmt numFmtId="0" formatCode="Genera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9" formatCode="m/d/yyyy"/>
      <border diagonalUp="0" diagonalDown="0" outline="0">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font>
        <b val="0"/>
        <color rgb="FF000000"/>
      </font>
      <numFmt numFmtId="19" formatCode="m/d/yyyy"/>
      <border diagonalUp="0" diagonalDown="0" outline="0">
        <left/>
        <right style="thin">
          <color indexed="64"/>
        </right>
        <top style="thin">
          <color indexed="64"/>
        </top>
        <bottom style="thin">
          <color indexed="64"/>
        </bottom>
      </border>
    </dxf>
    <dxf>
      <numFmt numFmtId="168" formatCode="m/d/yy"/>
      <border diagonalUp="0" diagonalDown="0" outline="0">
        <left style="thin">
          <color indexed="64"/>
        </left>
        <right style="thin">
          <color indexed="64"/>
        </right>
        <top style="thin">
          <color indexed="64"/>
        </top>
        <bottom style="thin">
          <color indexed="64"/>
        </bottom>
      </border>
    </dxf>
    <dxf>
      <font>
        <b val="0"/>
      </font>
      <numFmt numFmtId="19" formatCode="m/d/yyyy"/>
      <border diagonalUp="0" diagonalDown="0" outline="0">
        <left style="thin">
          <color indexed="64"/>
        </left>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9" formatCode="m/d/yyyy"/>
      <fill>
        <patternFill patternType="solid">
          <fgColor indexed="64"/>
          <bgColor rgb="FF996633"/>
        </patternFill>
      </fill>
      <alignment horizontal="general" vertical="center" textRotation="0" wrapText="0" indent="0" justifyLastLine="0" shrinkToFit="0" readingOrder="0"/>
    </dxf>
    <dxf>
      <font>
        <strike val="0"/>
        <outline val="0"/>
        <shadow val="0"/>
        <u val="none"/>
        <vertAlign val="baseline"/>
        <color theme="1"/>
        <name val="Calibri"/>
        <family val="2"/>
      </font>
      <numFmt numFmtId="19" formatCode="m/d/yyyy"/>
      <fill>
        <patternFill patternType="none">
          <fgColor indexed="64"/>
          <bgColor auto="1"/>
        </patternFill>
      </fill>
    </dxf>
    <dxf>
      <font>
        <b val="0"/>
        <i val="0"/>
        <strike val="0"/>
        <condense val="0"/>
        <extend val="0"/>
        <outline val="0"/>
        <shadow val="0"/>
        <u val="none"/>
        <vertAlign val="baseline"/>
        <sz val="9"/>
        <color theme="1"/>
        <name val="Calibri"/>
        <family val="2"/>
        <scheme val="none"/>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top/>
        <bottom style="thin">
          <color rgb="FFDDD5C4"/>
        </bottom>
      </border>
    </dxf>
    <dxf>
      <font>
        <b val="0"/>
        <i val="0"/>
        <strike val="0"/>
        <condense val="0"/>
        <extend val="0"/>
        <outline val="0"/>
        <shadow val="0"/>
        <u val="none"/>
        <vertAlign val="baseline"/>
        <sz val="9"/>
        <color theme="1"/>
        <name val="Calibri"/>
        <family val="2"/>
        <scheme val="none"/>
      </font>
      <numFmt numFmtId="19" formatCode="m/d/yyyy"/>
      <fill>
        <patternFill patternType="none">
          <fgColor indexed="64"/>
          <bgColor auto="1"/>
        </patternFill>
      </fill>
      <alignment horizontal="left" vertical="center" textRotation="0" wrapText="0" indent="0" justifyLastLine="0" shrinkToFit="0" readingOrder="0"/>
      <border diagonalUp="0" diagonalDown="0" outline="0">
        <left/>
        <right/>
        <top/>
        <bottom style="thin">
          <color rgb="FFDDD5C4"/>
        </bottom>
      </border>
    </dxf>
    <dxf>
      <font>
        <b val="0"/>
        <strike val="0"/>
        <outline val="0"/>
        <shadow val="0"/>
        <u val="none"/>
        <vertAlign val="baseline"/>
        <color theme="1"/>
        <name val="Calibri"/>
        <family val="2"/>
      </font>
      <numFmt numFmtId="19" formatCode="m/d/yyyy"/>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19" formatCode="m/d/yyyy"/>
      <fill>
        <patternFill patternType="solid">
          <fgColor indexed="64"/>
          <bgColor rgb="FF996633"/>
        </patternFill>
      </fill>
      <alignment horizontal="general" vertical="center" textRotation="0" wrapText="0" indent="0" justifyLastLine="0" shrinkToFit="0" readingOrder="0"/>
    </dxf>
    <dxf>
      <font>
        <b val="0"/>
        <sz val="9"/>
        <color rgb="FF8C5A3A"/>
      </font>
      <numFmt numFmtId="19" formatCode="m/d/yyyy"/>
      <fill>
        <patternFill patternType="solid">
          <fgColor indexed="64"/>
          <bgColor rgb="FFF5F0E8"/>
        </patternFill>
      </fill>
      <alignment horizontal="left" vertical="center" textRotation="0" wrapText="0" indent="0" justifyLastLine="0" shrinkToFit="0" readingOrder="0"/>
      <border diagonalUp="0" diagonalDown="0" outline="0">
        <left/>
        <right/>
        <top/>
        <bottom style="thin">
          <color rgb="FFDDD5C4"/>
        </bottom>
      </border>
    </dxf>
    <dxf>
      <font>
        <b val="0"/>
        <sz val="9"/>
        <color rgb="FF8C5A3A"/>
      </font>
      <numFmt numFmtId="2" formatCode="0.00"/>
      <fill>
        <patternFill patternType="solid">
          <fgColor indexed="64"/>
          <bgColor rgb="FFF5F0E8"/>
        </patternFill>
      </fill>
      <alignment horizontal="right" vertical="bottom" textRotation="0" wrapText="0" relativeIndent="1" justifyLastLine="0" shrinkToFit="0" readingOrder="0"/>
      <border diagonalUp="0" diagonalDown="0" outline="0">
        <left/>
        <right/>
        <top/>
        <bottom style="thin">
          <color rgb="FFDDD5C4"/>
        </bottom>
      </border>
    </dxf>
    <dxf>
      <font>
        <b val="0"/>
        <sz val="9"/>
        <color rgb="FF8C5A3A"/>
      </font>
      <numFmt numFmtId="0" formatCode="General"/>
      <fill>
        <patternFill patternType="solid">
          <fgColor indexed="64"/>
          <bgColor rgb="FFF5F0E8"/>
        </patternFill>
      </fill>
      <alignment horizontal="right" vertical="bottom" textRotation="0" wrapText="0" relativeIndent="1" justifyLastLine="0" shrinkToFit="0" readingOrder="0"/>
      <border diagonalUp="0" diagonalDown="0" outline="0">
        <left/>
        <right/>
        <top/>
        <bottom style="thin">
          <color rgb="FFDDD5C4"/>
        </bottom>
      </border>
    </dxf>
    <dxf>
      <font>
        <b val="0"/>
        <sz val="9"/>
        <color rgb="FF8C5A3A"/>
      </font>
      <numFmt numFmtId="0" formatCode="General"/>
      <fill>
        <patternFill patternType="solid">
          <fgColor indexed="64"/>
          <bgColor rgb="FFF5F0E8"/>
        </patternFill>
      </fill>
      <alignment horizontal="right" vertical="bottom" textRotation="0" wrapText="0" relativeIndent="1"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bottom" textRotation="0" wrapText="0" relativeIndent="1"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center" textRotation="0" wrapText="0" relativeIndent="1"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center" textRotation="0" wrapText="0" indent="0"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center" textRotation="0" wrapText="0" indent="0"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center" textRotation="0" wrapText="0" indent="0" justifyLastLine="0" shrinkToFit="0" readingOrder="0"/>
      <border diagonalUp="0" diagonalDown="0" outline="0">
        <left/>
        <right/>
        <top/>
        <bottom style="thin">
          <color rgb="FFDDD5C4"/>
        </bottom>
      </border>
    </dxf>
    <dxf>
      <font>
        <b val="0"/>
        <sz val="9"/>
        <color rgb="FF8C5A3A"/>
      </font>
      <numFmt numFmtId="1" formatCode="0"/>
      <fill>
        <patternFill patternType="solid">
          <fgColor indexed="64"/>
          <bgColor rgb="FFF5F0E8"/>
        </patternFill>
      </fill>
      <alignment horizontal="left" vertical="bottom" textRotation="0" wrapText="0" relativeIndent="1" justifyLastLine="0" shrinkToFit="0" readingOrder="0"/>
      <border diagonalUp="0" diagonalDown="0" outline="0">
        <left/>
        <right/>
        <top/>
        <bottom style="thin">
          <color rgb="FFDDD5C4"/>
        </bottom>
      </border>
    </dxf>
    <dxf>
      <font>
        <b val="0"/>
        <sz val="9"/>
        <color rgb="FF8C5A3A"/>
      </font>
      <numFmt numFmtId="1" formatCode="0"/>
      <fill>
        <patternFill patternType="solid">
          <fgColor indexed="64"/>
          <bgColor rgb="FFF5F0E8"/>
        </patternFill>
      </fill>
      <alignment horizontal="left" vertical="bottom" textRotation="0" wrapText="0" relativeIndent="1"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bottom" textRotation="0" wrapText="0" relativeIndent="1"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bottom" textRotation="0" wrapText="0" relativeIndent="1"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left" vertical="center" textRotation="0" wrapText="0" indent="0" justifyLastLine="0" shrinkToFit="0" readingOrder="0"/>
      <border diagonalUp="0" diagonalDown="0" outline="0">
        <left/>
        <right/>
        <top/>
        <bottom style="thin">
          <color rgb="FFDDD5C4"/>
        </bottom>
      </border>
    </dxf>
    <dxf>
      <font>
        <b val="0"/>
        <sz val="9"/>
        <color rgb="FF8C5A3A"/>
      </font>
      <numFmt numFmtId="19" formatCode="m/d/yyyy"/>
      <fill>
        <patternFill patternType="solid">
          <fgColor indexed="64"/>
          <bgColor rgb="FFF5F0E8"/>
        </patternFill>
      </fill>
      <alignment horizontal="center" vertical="center" textRotation="0" wrapText="0" indent="0" justifyLastLine="0" shrinkToFit="0" readingOrder="0"/>
      <border diagonalUp="0" diagonalDown="0" outline="0">
        <left/>
        <right/>
        <top/>
        <bottom style="thin">
          <color rgb="FFDDD5C4"/>
        </bottom>
      </border>
    </dxf>
    <dxf>
      <font>
        <b val="0"/>
        <sz val="9"/>
        <color rgb="FF8C5A3A"/>
      </font>
      <fill>
        <patternFill patternType="solid">
          <fgColor indexed="64"/>
          <bgColor rgb="FFF5F0E8"/>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9" formatCode="m/d/yyyy"/>
      <fill>
        <patternFill patternType="solid">
          <fgColor indexed="64"/>
          <bgColor rgb="FF996633"/>
        </patternFill>
      </fill>
      <alignment horizontal="general" vertical="center" textRotation="0" wrapText="0" indent="0" justifyLastLine="0" shrinkToFit="0" readingOrder="0"/>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patternType="none">
          <bgColor auto="1"/>
        </patternFill>
      </fill>
    </dxf>
    <dxf>
      <fill>
        <patternFill>
          <bgColor theme="2"/>
        </patternFill>
      </fill>
    </dxf>
    <dxf>
      <fill>
        <patternFill>
          <bgColor theme="0"/>
        </patternFill>
      </fill>
    </dxf>
    <dxf>
      <fill>
        <patternFill>
          <bgColor rgb="FF996633"/>
        </patternFill>
      </fill>
    </dxf>
    <dxf>
      <fill>
        <patternFill>
          <bgColor rgb="FFF6F5F0"/>
        </patternFill>
      </fill>
    </dxf>
    <dxf>
      <fill>
        <patternFill>
          <bgColor theme="0"/>
        </patternFill>
      </fill>
    </dxf>
    <dxf>
      <fill>
        <patternFill>
          <bgColor rgb="FF996633"/>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rgb="FFF4F3EC"/>
        </patternFill>
      </fill>
    </dxf>
    <dxf>
      <fill>
        <patternFill>
          <bgColor theme="0"/>
        </patternFill>
      </fill>
    </dxf>
    <dxf>
      <font>
        <b/>
        <i val="0"/>
        <color theme="0"/>
      </font>
      <fill>
        <patternFill>
          <bgColor rgb="FF996633"/>
        </patternFill>
      </fill>
    </dxf>
    <dxf>
      <fill>
        <patternFill>
          <bgColor rgb="FFF7F6E9"/>
        </patternFill>
      </fill>
    </dxf>
    <dxf>
      <font>
        <b/>
        <i val="0"/>
        <color theme="0"/>
      </font>
      <fill>
        <patternFill>
          <bgColor rgb="FF996633"/>
        </patternFill>
      </fill>
    </dxf>
    <dxf>
      <fill>
        <patternFill>
          <bgColor rgb="FFF6F5EE"/>
        </patternFill>
      </fill>
    </dxf>
    <dxf>
      <fill>
        <patternFill>
          <bgColor rgb="FF996633"/>
        </patternFill>
      </fill>
    </dxf>
    <dxf>
      <fill>
        <patternFill patternType="solid">
          <fgColor theme="5" tint="0.39994506668294322"/>
          <bgColor theme="5" tint="0.39991454817346722"/>
        </patternFill>
      </fill>
      <border diagonalUp="0" diagonalDown="0">
        <left/>
        <right/>
        <top style="thin">
          <color theme="5" tint="0.59996337778862885"/>
        </top>
        <bottom style="thick">
          <color theme="5"/>
        </bottom>
        <vertical style="thick">
          <color theme="0"/>
        </vertical>
        <horizontal style="thin">
          <color theme="5" tint="0.59996337778862885"/>
        </horizontal>
      </border>
    </dxf>
    <dxf>
      <font>
        <color theme="1"/>
      </font>
      <fill>
        <patternFill patternType="solid">
          <fgColor theme="5" tint="0.39994506668294322"/>
          <bgColor theme="5" tint="0.39991454817346722"/>
        </patternFill>
      </fill>
      <border diagonalUp="0" diagonalDown="0">
        <left/>
        <right/>
        <top style="thin">
          <color theme="5" tint="0.59996337778862885"/>
        </top>
        <bottom style="thick">
          <color theme="5"/>
        </bottom>
        <vertical style="thick">
          <color theme="0"/>
        </vertical>
        <horizontal style="thin">
          <color theme="5" tint="0.59996337778862885"/>
        </horizontal>
      </border>
    </dxf>
    <dxf>
      <font>
        <color auto="1"/>
      </font>
      <fill>
        <patternFill patternType="none">
          <bgColor auto="1"/>
        </patternFill>
      </fill>
      <border diagonalUp="0" diagonalDown="0">
        <left/>
        <right/>
        <top style="thin">
          <color theme="5" tint="0.59996337778862885"/>
        </top>
        <bottom style="thin">
          <color theme="5" tint="0.59996337778862885"/>
        </bottom>
        <vertical/>
        <horizontal style="thin">
          <color theme="5" tint="0.59996337778862885"/>
        </horizontal>
      </border>
    </dxf>
    <dxf>
      <font>
        <color auto="1"/>
      </font>
      <fill>
        <patternFill patternType="none">
          <bgColor auto="1"/>
        </patternFill>
      </fill>
      <border diagonalUp="0" diagonalDown="0">
        <left/>
        <right/>
        <top style="thin">
          <color theme="5" tint="0.59996337778862885"/>
        </top>
        <bottom style="thin">
          <color theme="5" tint="0.59996337778862885"/>
        </bottom>
        <vertical/>
        <horizontal style="thin">
          <color theme="5" tint="0.59996337778862885"/>
        </horizontal>
      </border>
    </dxf>
    <dxf>
      <fill>
        <patternFill>
          <bgColor theme="5" tint="0.79998168889431442"/>
        </patternFill>
      </fill>
      <border>
        <top style="thick">
          <color theme="0"/>
        </top>
        <bottom style="thick">
          <color theme="0"/>
        </bottom>
        <horizontal style="thick">
          <color theme="0"/>
        </horizontal>
      </border>
    </dxf>
    <dxf>
      <fill>
        <patternFill patternType="none">
          <fgColor auto="1"/>
          <bgColor auto="1"/>
        </patternFill>
      </fill>
      <border>
        <top style="thick">
          <color theme="0"/>
        </top>
        <bottom style="thick">
          <color theme="0"/>
        </bottom>
        <horizontal style="thick">
          <color theme="0"/>
        </horizontal>
      </border>
    </dxf>
    <dxf>
      <font>
        <color auto="1"/>
      </font>
      <fill>
        <patternFill>
          <fgColor theme="5" tint="0.39994506668294322"/>
          <bgColor theme="5" tint="0.39991454817346722"/>
        </patternFill>
      </fill>
      <border diagonalUp="0" diagonalDown="0">
        <left style="thin">
          <color theme="0"/>
        </left>
        <right style="thin">
          <color theme="0"/>
        </right>
        <top style="thin">
          <color theme="5" tint="0.59996337778862885"/>
        </top>
        <bottom style="thick">
          <color theme="5"/>
        </bottom>
        <vertical style="thick">
          <color theme="0"/>
        </vertical>
        <horizontal style="thin">
          <color theme="5" tint="0.59996337778862885"/>
        </horizontal>
      </border>
    </dxf>
    <dxf>
      <font>
        <color theme="0"/>
      </font>
      <fill>
        <patternFill>
          <fgColor theme="5" tint="-0.24994659260841701"/>
          <bgColor theme="5" tint="-0.24994659260841701"/>
        </patternFill>
      </fill>
      <border>
        <top style="thin">
          <color theme="5" tint="0.59996337778862885"/>
        </top>
        <bottom style="thin">
          <color theme="5" tint="0.59996337778862885"/>
        </bottom>
        <horizontal style="thin">
          <color theme="5" tint="0.59996337778862885"/>
        </horizontal>
      </border>
    </dxf>
    <dxf>
      <font>
        <b/>
        <i val="0"/>
        <color auto="1"/>
      </font>
      <border diagonalUp="0" diagonalDown="0">
        <left style="thin">
          <color theme="0"/>
        </left>
        <right/>
        <top style="thin">
          <color theme="0"/>
        </top>
        <bottom style="thin">
          <color theme="0"/>
        </bottom>
        <vertical style="thick">
          <color theme="0"/>
        </vertical>
        <horizontal style="thick">
          <color theme="0"/>
        </horizontal>
      </border>
    </dxf>
    <dxf>
      <font>
        <b/>
        <i val="0"/>
        <sz val="11"/>
        <color theme="1"/>
        <name val="Segoe UI"/>
        <family val="2"/>
        <scheme val="none"/>
      </font>
      <fill>
        <patternFill patternType="solid">
          <fgColor theme="0"/>
          <bgColor theme="0"/>
        </patternFill>
      </fill>
      <border diagonalUp="0" diagonalDown="0">
        <left style="thin">
          <color auto="1"/>
        </left>
        <right style="thin">
          <color auto="1"/>
        </right>
        <top style="thin">
          <color auto="1"/>
        </top>
        <bottom/>
        <vertical/>
        <horizontal/>
      </border>
    </dxf>
    <dxf>
      <font>
        <sz val="10"/>
        <name val="Segoe UI"/>
        <family val="2"/>
        <scheme val="none"/>
      </font>
      <fill>
        <patternFill>
          <bgColor theme="0"/>
        </patternFill>
      </fill>
      <border>
        <left style="thin">
          <color auto="1"/>
        </left>
        <right style="thin">
          <color auto="1"/>
        </right>
        <top style="thin">
          <color auto="1"/>
        </top>
        <bottom style="thin">
          <color auto="1"/>
        </bottom>
        <vertical/>
      </border>
    </dxf>
  </dxfs>
  <tableStyles count="8" defaultTableStyle="TexaFloRoastingCo" defaultPivotStyle="PivotStyleLight16">
    <tableStyle name="Dashboard" pivot="0" table="0" count="8" xr9:uid="{3D9DFB0A-BFCE-4D2A-8EE2-268F5FEECFE1}">
      <tableStyleElement type="wholeTable" dxfId="261"/>
      <tableStyleElement type="headerRow" dxfId="260"/>
    </tableStyle>
    <tableStyle name="Employee Absence Table" pivot="0" count="9" xr9:uid="{DC1E2B4B-A6BF-A745-A1B4-8B2EC45EFC11}">
      <tableStyleElement type="wholeTable" dxfId="259"/>
      <tableStyleElement type="headerRow" dxfId="258"/>
      <tableStyleElement type="totalRow" dxfId="257"/>
      <tableStyleElement type="firstRowStripe" dxfId="256"/>
      <tableStyleElement type="secondRowStripe" dxfId="255"/>
      <tableStyleElement type="firstHeaderCell" dxfId="254"/>
      <tableStyleElement type="lastHeaderCell" dxfId="253"/>
      <tableStyleElement type="firstTotalCell" dxfId="252"/>
      <tableStyleElement type="lastTotalCell" dxfId="251"/>
    </tableStyle>
    <tableStyle name="Table Redone" pivot="0" count="2" xr9:uid="{557C1E88-EC9B-4C6F-8947-AF150456A4B3}">
      <tableStyleElement type="headerRow" dxfId="250"/>
      <tableStyleElement type="secondRowStripe" dxfId="249"/>
    </tableStyle>
    <tableStyle name="Table Style 1" pivot="0" count="2" xr9:uid="{8E1A8240-5780-4553-BB4B-E1E43AB1C5EA}">
      <tableStyleElement type="headerRow" dxfId="248"/>
      <tableStyleElement type="secondRowStripe" dxfId="247"/>
    </tableStyle>
    <tableStyle name="Table Style 2" pivot="0" count="3" xr9:uid="{BB4B5A9B-0F9C-4F35-BE5E-66C41CBBF686}">
      <tableStyleElement type="headerRow" dxfId="246"/>
      <tableStyleElement type="firstRowStripe" dxfId="245"/>
      <tableStyleElement type="secondRowStripe" dxfId="244"/>
    </tableStyle>
    <tableStyle name="Table Style 3" pivot="0" count="4" xr9:uid="{AB2E8CCA-7941-4A72-8BED-F4E3B96CF8E8}">
      <tableStyleElement type="wholeTable" dxfId="243"/>
      <tableStyleElement type="headerRow" dxfId="242"/>
      <tableStyleElement type="firstRowStripe" dxfId="241"/>
      <tableStyleElement type="secondRowStripe" dxfId="240"/>
    </tableStyle>
    <tableStyle name="TexaFloRoastingCo" pivot="0" count="4" xr9:uid="{A78FE36B-AFCD-441A-9D76-751DAE5E37AB}">
      <tableStyleElement type="headerRow" dxfId="239"/>
      <tableStyleElement type="firstRowStripe" dxfId="238"/>
      <tableStyleElement type="secondRowStripe" dxfId="237"/>
      <tableStyleElement type="firstColumnStripe" dxfId="236"/>
    </tableStyle>
    <tableStyle name="Timeline Style 1" pivot="0" table="0" count="8" xr9:uid="{2565F0B8-67D8-46E7-AB40-4C2F1F063D68}">
      <tableStyleElement type="wholeTable" dxfId="235"/>
      <tableStyleElement type="headerRow" dxfId="234"/>
    </tableStyle>
  </tableStyles>
  <colors>
    <mruColors>
      <color rgb="FFF6F5F0"/>
      <color rgb="FFFFEB57"/>
      <color rgb="FFFFFF66"/>
      <color rgb="FFFFFFCC"/>
      <color rgb="FFF4F3EC"/>
      <color rgb="FF996633"/>
      <color rgb="FF663300"/>
      <color rgb="FFE2C4A6"/>
      <color rgb="FFF6F5EE"/>
      <color rgb="FFF7F6E9"/>
    </mruColors>
  </colors>
  <extLst>
    <ext xmlns:x14="http://schemas.microsoft.com/office/spreadsheetml/2009/9/main" uri="{46F421CA-312F-682f-3DD2-61675219B42D}">
      <x14:dxfs count="6">
        <dxf>
          <fill>
            <patternFill>
              <bgColor theme="2"/>
            </patternFill>
          </fill>
        </dxf>
        <dxf>
          <fill>
            <patternFill>
              <bgColor theme="2"/>
            </patternFill>
          </fill>
        </dxf>
        <dxf>
          <fill>
            <patternFill>
              <bgColor theme="0" tint="-0.24994659260841701"/>
            </patternFill>
          </fill>
        </dxf>
        <dxf>
          <fill>
            <patternFill>
              <bgColor theme="4" tint="0.79998168889431442"/>
            </patternFill>
          </fill>
        </dxf>
        <dxf>
          <fill>
            <patternFill>
              <bgColor theme="0" tint="-0.1499679555650502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Dashboard">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6795556505021"/>
              <bgColor theme="0" tint="-0.14996795556505021"/>
            </patternFill>
          </fill>
        </dxf>
        <dxf>
          <fill>
            <patternFill patternType="solid">
              <fgColor theme="0"/>
              <bgColor theme="4" tint="0.79998168889431442"/>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openxmlformats.org/officeDocument/2006/relationships/powerPivotData" Target="model/item.data"/><Relationship Id="rId47" Type="http://schemas.openxmlformats.org/officeDocument/2006/relationships/customXml" Target="../customXml/item4.xml"/><Relationship Id="rId63" Type="http://schemas.openxmlformats.org/officeDocument/2006/relationships/customXml" Target="../customXml/item20.xml"/><Relationship Id="rId68" Type="http://schemas.openxmlformats.org/officeDocument/2006/relationships/customXml" Target="../customXml/item25.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3.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microsoft.com/office/2007/relationships/slicerCache" Target="slicerCaches/slicerCache6.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3" Type="http://schemas.openxmlformats.org/officeDocument/2006/relationships/customXml" Target="../customXml/item10.xml"/><Relationship Id="rId58" Type="http://schemas.openxmlformats.org/officeDocument/2006/relationships/customXml" Target="../customXml/item15.xml"/><Relationship Id="rId66" Type="http://schemas.openxmlformats.org/officeDocument/2006/relationships/customXml" Target="../customXml/item23.xml"/><Relationship Id="rId5" Type="http://schemas.openxmlformats.org/officeDocument/2006/relationships/worksheet" Target="worksheets/sheet5.xml"/><Relationship Id="rId61" Type="http://schemas.openxmlformats.org/officeDocument/2006/relationships/customXml" Target="../customXml/item1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1.xml"/><Relationship Id="rId30" Type="http://schemas.microsoft.com/office/2007/relationships/slicerCache" Target="slicerCaches/slicerCache4.xml"/><Relationship Id="rId35" Type="http://schemas.microsoft.com/office/2007/relationships/slicerCache" Target="slicerCaches/slicerCache9.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8" Type="http://schemas.openxmlformats.org/officeDocument/2006/relationships/worksheet" Target="worksheets/sheet8.xml"/><Relationship Id="rId51" Type="http://schemas.openxmlformats.org/officeDocument/2006/relationships/customXml" Target="../customXml/item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microsoft.com/office/2007/relationships/slicerCache" Target="slicerCaches/slicerCache7.xml"/><Relationship Id="rId38" Type="http://schemas.openxmlformats.org/officeDocument/2006/relationships/connections" Target="connections.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externalLink" Target="externalLinks/externalLink1.xml"/><Relationship Id="rId41" Type="http://schemas.openxmlformats.org/officeDocument/2006/relationships/sheetMetadata" Target="metadata.xml"/><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2.xml"/><Relationship Id="rId36" Type="http://schemas.microsoft.com/office/2011/relationships/timelineCache" Target="timelineCaches/timelineCache1.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worksheet" Target="worksheets/sheet10.xml"/><Relationship Id="rId31" Type="http://schemas.microsoft.com/office/2007/relationships/slicerCache" Target="slicerCaches/slicerCache5.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microsoft.com/office/2007/relationships/slicerCache" Target="slicerCaches/slicerCache8.xml"/><Relationship Id="rId50" Type="http://schemas.openxmlformats.org/officeDocument/2006/relationships/customXml" Target="../customXml/item7.xml"/><Relationship Id="rId55"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7.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16.xml"/><Relationship Id="rId1" Type="http://schemas.microsoft.com/office/2011/relationships/chartStyle" Target="style16.xml"/></Relationships>
</file>

<file path=xl/charts/_rels/chart2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[TricurrentInventoryGroup_Inventory_Management.xlsm]Pivot Tables!PivotTable9</c:name>
    <c:fmtId val="38"/>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Reorder</a:t>
            </a:r>
            <a:r>
              <a:rPr lang="en-US" baseline="0"/>
              <a:t> Status Overview</a:t>
            </a:r>
            <a:endParaRPr lang="en-US"/>
          </a:p>
        </c:rich>
      </c:tx>
      <c:overlay val="0"/>
      <c:spPr>
        <a:noFill/>
        <a:ln>
          <a:noFill/>
        </a:ln>
        <a:effectLst/>
      </c:sp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3.3314825097168238E-2"/>
              <c:y val="-5.0973123262279887E-2"/>
            </c:manualLayout>
          </c:layou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dLbl>
          <c:idx val="0"/>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dLbl>
          <c:idx val="0"/>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14"/>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ECDE78"/>
          </a:solidFill>
          <a:ln w="19050">
            <a:solidFill>
              <a:schemeClr val="lt1"/>
            </a:solidFill>
          </a:ln>
          <a:effectLst/>
        </c:spPr>
        <c:dLbl>
          <c:idx val="0"/>
          <c:layout>
            <c:manualLayout>
              <c:x val="-0.29111654973303802"/>
              <c:y val="-4.149536535970743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FF8133"/>
          </a:solidFill>
          <a:ln w="19050">
            <a:solidFill>
              <a:schemeClr val="lt1"/>
            </a:solidFill>
          </a:ln>
          <a:effectLst/>
        </c:spPr>
        <c:dLbl>
          <c:idx val="0"/>
          <c:layout>
            <c:manualLayout>
              <c:x val="0.1700590060757606"/>
              <c:y val="4.734221058528016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3">
              <a:lumMod val="75000"/>
            </a:schemeClr>
          </a:solidFill>
          <a:ln w="19050">
            <a:solidFill>
              <a:schemeClr val="lt1"/>
            </a:solidFill>
          </a:ln>
          <a:effectLst/>
        </c:spPr>
        <c:dLbl>
          <c:idx val="0"/>
          <c:layout>
            <c:manualLayout>
              <c:x val="-0.14670914368645285"/>
              <c:y val="-4.1809901243037989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0.1535704300521685"/>
              <c:y val="-3.21902825901264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
        <c:spPr>
          <a:solidFill>
            <a:srgbClr val="ECDE78"/>
          </a:solidFill>
          <a:ln w="19050">
            <a:solidFill>
              <a:schemeClr val="lt1"/>
            </a:solidFill>
          </a:ln>
          <a:effectLst/>
        </c:spPr>
        <c:dLbl>
          <c:idx val="0"/>
          <c:layout>
            <c:manualLayout>
              <c:x val="-0.29111654973303802"/>
              <c:y val="-4.149536535970743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layout>
            <c:manualLayout>
              <c:x val="0.1535704300521685"/>
              <c:y val="-3.21902825901264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rgbClr val="FF8133"/>
          </a:solidFill>
          <a:ln w="19050">
            <a:solidFill>
              <a:schemeClr val="lt1"/>
            </a:solidFill>
          </a:ln>
          <a:effectLst/>
        </c:spPr>
        <c:dLbl>
          <c:idx val="0"/>
          <c:layout>
            <c:manualLayout>
              <c:x val="0.1700590060757606"/>
              <c:y val="4.734221058528016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6"/>
        <c:spPr>
          <a:solidFill>
            <a:schemeClr val="accent3">
              <a:lumMod val="75000"/>
            </a:schemeClr>
          </a:solidFill>
          <a:ln w="19050">
            <a:solidFill>
              <a:schemeClr val="lt1"/>
            </a:solidFill>
          </a:ln>
          <a:effectLst/>
        </c:spPr>
        <c:dLbl>
          <c:idx val="0"/>
          <c:layout>
            <c:manualLayout>
              <c:x val="-0.14670914368645285"/>
              <c:y val="-4.1809901243037989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0"/>
        <c:spPr>
          <a:solidFill>
            <a:srgbClr val="ECDE78"/>
          </a:solidFill>
          <a:ln w="19050">
            <a:solidFill>
              <a:schemeClr val="lt1"/>
            </a:solidFill>
          </a:ln>
          <a:effectLst/>
        </c:spPr>
        <c:dLbl>
          <c:idx val="0"/>
          <c:layout>
            <c:manualLayout>
              <c:x val="-0.29111654973303802"/>
              <c:y val="-4.149536535970743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1"/>
        <c:spPr>
          <a:solidFill>
            <a:srgbClr val="FF8133"/>
          </a:solidFill>
          <a:ln w="19050">
            <a:solidFill>
              <a:schemeClr val="lt1"/>
            </a:solidFill>
          </a:ln>
          <a:effectLst/>
        </c:spPr>
        <c:dLbl>
          <c:idx val="0"/>
          <c:layout>
            <c:manualLayout>
              <c:x val="0.1700590060757606"/>
              <c:y val="4.734221058528016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4"/>
        <c:spPr>
          <a:solidFill>
            <a:srgbClr val="ECDE78"/>
          </a:solidFill>
          <a:ln w="19050">
            <a:solidFill>
              <a:schemeClr val="lt1"/>
            </a:solidFill>
          </a:ln>
          <a:effectLst/>
        </c:spPr>
        <c:dLbl>
          <c:idx val="0"/>
          <c:layout>
            <c:manualLayout>
              <c:x val="-0.29111654973303802"/>
              <c:y val="-4.149536535970743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5"/>
        <c:spPr>
          <a:solidFill>
            <a:srgbClr val="FF8133"/>
          </a:solidFill>
          <a:ln w="19050">
            <a:solidFill>
              <a:schemeClr val="lt1"/>
            </a:solidFill>
          </a:ln>
          <a:effectLst/>
        </c:spPr>
        <c:dLbl>
          <c:idx val="0"/>
          <c:layout>
            <c:manualLayout>
              <c:x val="0.1700590060757606"/>
              <c:y val="4.734221058528016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pivotFmt>
      <c:pivotFmt>
        <c:idx val="37"/>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8"/>
        <c:spPr>
          <a:solidFill>
            <a:srgbClr val="FFEB57"/>
          </a:solidFill>
        </c:spPr>
        <c:dLbl>
          <c:idx val="0"/>
          <c:layout>
            <c:manualLayout>
              <c:x val="0.18839061815820371"/>
              <c:y val="-1.183067417453881E-2"/>
            </c:manualLayout>
          </c:layout>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9"/>
        <c:spPr>
          <a:solidFill>
            <a:srgbClr val="F79646">
              <a:lumMod val="75000"/>
            </a:srgbClr>
          </a:solidFill>
        </c:spPr>
        <c:dLbl>
          <c:idx val="0"/>
          <c:layout>
            <c:manualLayout>
              <c:x val="0.16978413735245529"/>
              <c:y val="2.366134834907755E-2"/>
            </c:manualLayout>
          </c:layout>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0"/>
        <c:dLbl>
          <c:idx val="0"/>
          <c:layout>
            <c:manualLayout>
              <c:x val="-0.18606480805748524"/>
              <c:y val="3.5492022523616322E-2"/>
            </c:manualLayout>
          </c:layout>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1"/>
          <c:order val="0"/>
          <c:tx>
            <c:strRef>
              <c:f>'Pivot Tables'!$CD$8</c:f>
              <c:strCache>
                <c:ptCount val="1"/>
                <c:pt idx="0">
                  <c:v>Total</c:v>
                </c:pt>
              </c:strCache>
            </c:strRef>
          </c:tx>
          <c:dPt>
            <c:idx val="0"/>
            <c:bubble3D val="0"/>
            <c:spPr>
              <a:solidFill>
                <a:srgbClr val="FFEB57"/>
              </a:solidFill>
            </c:spPr>
            <c:extLst>
              <c:ext xmlns:c16="http://schemas.microsoft.com/office/drawing/2014/chart" uri="{C3380CC4-5D6E-409C-BE32-E72D297353CC}">
                <c16:uniqueId val="{00000015-CA12-437A-B7BE-2A47E39C86E7}"/>
              </c:ext>
            </c:extLst>
          </c:dPt>
          <c:dPt>
            <c:idx val="1"/>
            <c:bubble3D val="0"/>
            <c:spPr>
              <a:solidFill>
                <a:srgbClr val="F79646">
                  <a:lumMod val="75000"/>
                </a:srgbClr>
              </a:solidFill>
            </c:spPr>
            <c:extLst>
              <c:ext xmlns:c16="http://schemas.microsoft.com/office/drawing/2014/chart" uri="{C3380CC4-5D6E-409C-BE32-E72D297353CC}">
                <c16:uniqueId val="{00000016-CA12-437A-B7BE-2A47E39C86E7}"/>
              </c:ext>
            </c:extLst>
          </c:dPt>
          <c:dLbls>
            <c:dLbl>
              <c:idx val="0"/>
              <c:layout>
                <c:manualLayout>
                  <c:x val="0.18839061815820371"/>
                  <c:y val="-1.18306741745388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CA12-437A-B7BE-2A47E39C86E7}"/>
                </c:ext>
              </c:extLst>
            </c:dLbl>
            <c:dLbl>
              <c:idx val="1"/>
              <c:layout>
                <c:manualLayout>
                  <c:x val="0.16978413735245529"/>
                  <c:y val="2.36613483490775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6-CA12-437A-B7BE-2A47E39C86E7}"/>
                </c:ext>
              </c:extLst>
            </c:dLbl>
            <c:dLbl>
              <c:idx val="2"/>
              <c:layout>
                <c:manualLayout>
                  <c:x val="-0.18606480805748524"/>
                  <c:y val="3.549202252361632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7-CA12-437A-B7BE-2A47E39C86E7}"/>
                </c:ext>
              </c:extLst>
            </c:dLbl>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'Pivot Tables'!$CC$9:$CC$12</c:f>
              <c:strCache>
                <c:ptCount val="3"/>
                <c:pt idx="0">
                  <c:v>Below Optimal</c:v>
                </c:pt>
                <c:pt idx="1">
                  <c:v>Reorder Now</c:v>
                </c:pt>
                <c:pt idx="2">
                  <c:v>Stock Acceptable</c:v>
                </c:pt>
              </c:strCache>
            </c:strRef>
          </c:cat>
          <c:val>
            <c:numRef>
              <c:f>'Pivot Tables'!$CD$9:$CD$12</c:f>
              <c:numCache>
                <c:formatCode>General</c:formatCode>
                <c:ptCount val="3"/>
                <c:pt idx="0">
                  <c:v>20</c:v>
                </c:pt>
                <c:pt idx="1">
                  <c:v>4</c:v>
                </c:pt>
                <c:pt idx="2">
                  <c:v>66</c:v>
                </c:pt>
              </c:numCache>
            </c:numRef>
          </c:val>
          <c:extLst>
            <c:ext xmlns:c16="http://schemas.microsoft.com/office/drawing/2014/chart" uri="{C3380CC4-5D6E-409C-BE32-E72D297353CC}">
              <c16:uniqueId val="{00000013-CA12-437A-B7BE-2A47E39C86E7}"/>
            </c:ext>
          </c:extLst>
        </c:ser>
        <c:dLbls>
          <c:showLegendKey val="0"/>
          <c:showVal val="0"/>
          <c:showCatName val="1"/>
          <c:showSerName val="0"/>
          <c:showPercent val="1"/>
          <c:showBubbleSize val="0"/>
          <c:showLeaderLines val="1"/>
        </c:dLbls>
        <c:firstSliceAng val="0"/>
        <c:holeSize val="71"/>
      </c:doughnutChart>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Tables!averagedailyusage</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Top Ten Items by Daily Usage</a:t>
            </a:r>
          </a:p>
        </c:rich>
      </c:tx>
      <c:layout>
        <c:manualLayout>
          <c:xMode val="edge"/>
          <c:yMode val="edge"/>
          <c:x val="0.24051362836739554"/>
          <c:y val="9.10830315328248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Tables'!$AG$7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Tables'!$AF$8:$AF$18</c:f>
              <c:strCache>
                <c:ptCount val="10"/>
                <c:pt idx="0">
                  <c:v>Kraft Valve Bags 250g</c:v>
                </c:pt>
                <c:pt idx="1">
                  <c:v>Kraft Valve Bags 1kg</c:v>
                </c:pt>
                <c:pt idx="2">
                  <c:v>Biodegradable Valve Bags 250g</c:v>
                </c:pt>
                <c:pt idx="3">
                  <c:v>Espresso Portafilter Baskets</c:v>
                </c:pt>
                <c:pt idx="4">
                  <c:v>Thermocouples Type K</c:v>
                </c:pt>
                <c:pt idx="5">
                  <c:v>Foodservice Gloves Nitrile L 100pk</c:v>
                </c:pt>
                <c:pt idx="6">
                  <c:v>Stretch Wrap 18in 4pk</c:v>
                </c:pt>
                <c:pt idx="7">
                  <c:v>First Aid Kit Refill Kit Standard</c:v>
                </c:pt>
                <c:pt idx="8">
                  <c:v>Boiler Element 1800W</c:v>
                </c:pt>
                <c:pt idx="9">
                  <c:v>Digital Temperature Controller</c:v>
                </c:pt>
              </c:strCache>
            </c:strRef>
          </c:cat>
          <c:val>
            <c:numRef>
              <c:f>'Pivot Tables'!$AG$8:$AG$18</c:f>
              <c:numCache>
                <c:formatCode>General</c:formatCode>
                <c:ptCount val="10"/>
                <c:pt idx="0">
                  <c:v>16.291080966243289</c:v>
                </c:pt>
                <c:pt idx="1">
                  <c:v>18.881343616819208</c:v>
                </c:pt>
                <c:pt idx="2">
                  <c:v>50</c:v>
                </c:pt>
                <c:pt idx="3">
                  <c:v>100</c:v>
                </c:pt>
                <c:pt idx="4">
                  <c:v>16.398</c:v>
                </c:pt>
                <c:pt idx="5">
                  <c:v>14.7</c:v>
                </c:pt>
                <c:pt idx="6">
                  <c:v>18.3</c:v>
                </c:pt>
                <c:pt idx="7">
                  <c:v>17.02</c:v>
                </c:pt>
                <c:pt idx="8">
                  <c:v>19.93</c:v>
                </c:pt>
                <c:pt idx="9">
                  <c:v>16.93</c:v>
                </c:pt>
              </c:numCache>
            </c:numRef>
          </c:val>
          <c:extLst>
            <c:ext xmlns:c16="http://schemas.microsoft.com/office/drawing/2014/chart" uri="{C3380CC4-5D6E-409C-BE32-E72D297353CC}">
              <c16:uniqueId val="{00000000-57FA-452C-B4C4-B129D564801A}"/>
            </c:ext>
          </c:extLst>
        </c:ser>
        <c:dLbls>
          <c:dLblPos val="outEnd"/>
          <c:showLegendKey val="0"/>
          <c:showVal val="1"/>
          <c:showCatName val="0"/>
          <c:showSerName val="0"/>
          <c:showPercent val="0"/>
          <c:showBubbleSize val="0"/>
        </c:dLbls>
        <c:gapWidth val="50"/>
        <c:axId val="978982527"/>
        <c:axId val="978977247"/>
      </c:barChart>
      <c:catAx>
        <c:axId val="978982527"/>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978977247"/>
        <c:crosses val="autoZero"/>
        <c:auto val="1"/>
        <c:lblAlgn val="ctr"/>
        <c:lblOffset val="100"/>
        <c:noMultiLvlLbl val="0"/>
      </c:catAx>
      <c:valAx>
        <c:axId val="978977247"/>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Item</a:t>
                </a:r>
                <a:r>
                  <a:rPr lang="en-US" baseline="0">
                    <a:solidFill>
                      <a:sysClr val="windowText" lastClr="000000"/>
                    </a:solidFill>
                  </a:rPr>
                  <a:t> Name</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78982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[TricurrentInventoryGroup_Inventory_Management.xlsm]Pivot Tables!optimalvsavailableqty</c:name>
    <c:fmtId val="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Inventory Levels vs. Optimal Targets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hade val="76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tint val="77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hade val="76000"/>
            </a:schemeClr>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tint val="77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 Tables'!$AJ$7</c:f>
              <c:strCache>
                <c:ptCount val="1"/>
                <c:pt idx="0">
                  <c:v>Sum of Quantity Available</c:v>
                </c:pt>
              </c:strCache>
            </c:strRef>
          </c:tx>
          <c:spPr>
            <a:solidFill>
              <a:schemeClr val="accent1">
                <a:shade val="76000"/>
              </a:schemeClr>
            </a:solidFill>
            <a:ln>
              <a:noFill/>
            </a:ln>
            <a:effectLst/>
          </c:spPr>
          <c:invertIfNegative val="0"/>
          <c:cat>
            <c:strRef>
              <c:f>'Pivot Tables'!$AJ$8</c:f>
              <c:strCache>
                <c:ptCount val="1"/>
                <c:pt idx="0">
                  <c:v>Total</c:v>
                </c:pt>
              </c:strCache>
            </c:strRef>
          </c:cat>
          <c:val>
            <c:numRef>
              <c:f>'Pivot Tables'!$AJ$8</c:f>
              <c:numCache>
                <c:formatCode>General</c:formatCode>
                <c:ptCount val="1"/>
                <c:pt idx="0">
                  <c:v>869701.50999999989</c:v>
                </c:pt>
              </c:numCache>
            </c:numRef>
          </c:val>
          <c:extLst>
            <c:ext xmlns:c16="http://schemas.microsoft.com/office/drawing/2014/chart" uri="{C3380CC4-5D6E-409C-BE32-E72D297353CC}">
              <c16:uniqueId val="{00000003-F816-42A6-94BA-9BF84FD64A35}"/>
            </c:ext>
          </c:extLst>
        </c:ser>
        <c:ser>
          <c:idx val="1"/>
          <c:order val="1"/>
          <c:tx>
            <c:strRef>
              <c:f>'Pivot Tables'!$AK$7</c:f>
              <c:strCache>
                <c:ptCount val="1"/>
                <c:pt idx="0">
                  <c:v>Sum of Optimal Quantity</c:v>
                </c:pt>
              </c:strCache>
            </c:strRef>
          </c:tx>
          <c:spPr>
            <a:solidFill>
              <a:schemeClr val="accent1">
                <a:tint val="77000"/>
              </a:schemeClr>
            </a:solidFill>
            <a:ln>
              <a:noFill/>
            </a:ln>
            <a:effectLst/>
          </c:spPr>
          <c:invertIfNegative val="0"/>
          <c:cat>
            <c:strRef>
              <c:f>'Pivot Tables'!$AJ$8</c:f>
              <c:strCache>
                <c:ptCount val="1"/>
                <c:pt idx="0">
                  <c:v>Total</c:v>
                </c:pt>
              </c:strCache>
            </c:strRef>
          </c:cat>
          <c:val>
            <c:numRef>
              <c:f>'Pivot Tables'!$AK$8</c:f>
              <c:numCache>
                <c:formatCode>General</c:formatCode>
                <c:ptCount val="1"/>
                <c:pt idx="0">
                  <c:v>90670</c:v>
                </c:pt>
              </c:numCache>
            </c:numRef>
          </c:val>
          <c:extLst>
            <c:ext xmlns:c16="http://schemas.microsoft.com/office/drawing/2014/chart" uri="{C3380CC4-5D6E-409C-BE32-E72D297353CC}">
              <c16:uniqueId val="{00000005-F816-42A6-94BA-9BF84FD64A35}"/>
            </c:ext>
          </c:extLst>
        </c:ser>
        <c:dLbls>
          <c:showLegendKey val="0"/>
          <c:showVal val="0"/>
          <c:showCatName val="0"/>
          <c:showSerName val="0"/>
          <c:showPercent val="0"/>
          <c:showBubbleSize val="0"/>
        </c:dLbls>
        <c:gapWidth val="50"/>
        <c:axId val="961950816"/>
        <c:axId val="961952736"/>
      </c:barChart>
      <c:catAx>
        <c:axId val="9619508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Date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61952736"/>
        <c:crosses val="autoZero"/>
        <c:auto val="1"/>
        <c:lblAlgn val="ctr"/>
        <c:lblOffset val="100"/>
        <c:noMultiLvlLbl val="0"/>
      </c:catAx>
      <c:valAx>
        <c:axId val="961952736"/>
        <c:scaling>
          <c:orientation val="minMax"/>
        </c:scaling>
        <c:delete val="0"/>
        <c:axPos val="l"/>
        <c:majorGridlines>
          <c:spPr>
            <a:ln w="9525" cap="flat" cmpd="sng" algn="ctr">
              <a:solidFill>
                <a:srgbClr val="F5F5F5"/>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Quantity</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61950816"/>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rgbClr val="FCFC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[TricurrentInventoryGroup_Inventory_Management.xlsm]Pivot Tables!quantityinvsquantityout</c:name>
    <c:fmtId val="6"/>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Inventory Movement (Units)</a:t>
            </a: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tx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hade val="76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tx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tx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tx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hade val="76000"/>
            </a:schemeClr>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2">
              <a:lumMod val="60000"/>
              <a:lumOff val="40000"/>
            </a:schemeClr>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hade val="76000"/>
            </a:schemeClr>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tx2">
              <a:lumMod val="60000"/>
              <a:lumOff val="4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 Tables'!$AO$7</c:f>
              <c:strCache>
                <c:ptCount val="1"/>
                <c:pt idx="0">
                  <c:v>Sum of Quantity In</c:v>
                </c:pt>
              </c:strCache>
            </c:strRef>
          </c:tx>
          <c:spPr>
            <a:solidFill>
              <a:schemeClr val="accent1">
                <a:shade val="76000"/>
              </a:schemeClr>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Tables'!$AO$8</c:f>
              <c:strCache>
                <c:ptCount val="1"/>
                <c:pt idx="0">
                  <c:v>Total</c:v>
                </c:pt>
              </c:strCache>
            </c:strRef>
          </c:cat>
          <c:val>
            <c:numRef>
              <c:f>'Pivot Tables'!$AO$8</c:f>
              <c:numCache>
                <c:formatCode>General</c:formatCode>
                <c:ptCount val="1"/>
                <c:pt idx="0">
                  <c:v>838880.6</c:v>
                </c:pt>
              </c:numCache>
            </c:numRef>
          </c:val>
          <c:extLst>
            <c:ext xmlns:c16="http://schemas.microsoft.com/office/drawing/2014/chart" uri="{C3380CC4-5D6E-409C-BE32-E72D297353CC}">
              <c16:uniqueId val="{00000003-C3C3-4069-97DB-E106CB5924C8}"/>
            </c:ext>
          </c:extLst>
        </c:ser>
        <c:ser>
          <c:idx val="1"/>
          <c:order val="1"/>
          <c:tx>
            <c:strRef>
              <c:f>'Pivot Tables'!$AP$7</c:f>
              <c:strCache>
                <c:ptCount val="1"/>
                <c:pt idx="0">
                  <c:v>Sum of Quantity Out</c:v>
                </c:pt>
              </c:strCache>
            </c:strRef>
          </c:tx>
          <c:spPr>
            <a:solidFill>
              <a:schemeClr val="tx2">
                <a:lumMod val="60000"/>
                <a:lumOff val="40000"/>
              </a:schemeClr>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Tables'!$AO$8</c:f>
              <c:strCache>
                <c:ptCount val="1"/>
                <c:pt idx="0">
                  <c:v>Total</c:v>
                </c:pt>
              </c:strCache>
            </c:strRef>
          </c:cat>
          <c:val>
            <c:numRef>
              <c:f>'Pivot Tables'!$AP$8</c:f>
              <c:numCache>
                <c:formatCode>General</c:formatCode>
                <c:ptCount val="1"/>
                <c:pt idx="0">
                  <c:v>1195.7899999999993</c:v>
                </c:pt>
              </c:numCache>
            </c:numRef>
          </c:val>
          <c:extLst>
            <c:ext xmlns:c16="http://schemas.microsoft.com/office/drawing/2014/chart" uri="{C3380CC4-5D6E-409C-BE32-E72D297353CC}">
              <c16:uniqueId val="{00000005-C3C3-4069-97DB-E106CB5924C8}"/>
            </c:ext>
          </c:extLst>
        </c:ser>
        <c:dLbls>
          <c:dLblPos val="outEnd"/>
          <c:showLegendKey val="0"/>
          <c:showVal val="1"/>
          <c:showCatName val="0"/>
          <c:showSerName val="0"/>
          <c:showPercent val="0"/>
          <c:showBubbleSize val="0"/>
        </c:dLbls>
        <c:gapWidth val="50"/>
        <c:axId val="1826491823"/>
        <c:axId val="1826492303"/>
      </c:barChart>
      <c:catAx>
        <c:axId val="18264918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Date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26492303"/>
        <c:crosses val="autoZero"/>
        <c:auto val="1"/>
        <c:lblAlgn val="ctr"/>
        <c:lblOffset val="100"/>
        <c:noMultiLvlLbl val="0"/>
      </c:catAx>
      <c:valAx>
        <c:axId val="1826492303"/>
        <c:scaling>
          <c:orientation val="minMax"/>
        </c:scaling>
        <c:delete val="0"/>
        <c:axPos val="l"/>
        <c:majorGridlines>
          <c:spPr>
            <a:ln w="9525" cap="flat" cmpd="sng" algn="ctr">
              <a:solidFill>
                <a:srgbClr val="F5F5F5"/>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Quantity</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26491823"/>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rgbClr val="FCFC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[TricurrentInventoryGroup_Inventory_Management.xlsm]Pivot Tables!topitemsused</c:name>
    <c:fmtId val="5"/>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High</a:t>
            </a:r>
            <a:r>
              <a:rPr lang="en-US" baseline="0"/>
              <a:t>-Usage Inventory Items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Tables'!$BK$7</c:f>
              <c:strCache>
                <c:ptCount val="1"/>
                <c:pt idx="0">
                  <c:v>Total</c:v>
                </c:pt>
              </c:strCache>
            </c:strRef>
          </c:tx>
          <c:spPr>
            <a:solidFill>
              <a:schemeClr val="accent1"/>
            </a:solidFill>
            <a:ln>
              <a:noFill/>
            </a:ln>
            <a:effectLst/>
          </c:spPr>
          <c:invertIfNegative val="0"/>
          <c:cat>
            <c:strRef>
              <c:f>'Pivot Tables'!$BJ$8:$BJ$18</c:f>
              <c:strCache>
                <c:ptCount val="10"/>
                <c:pt idx="0">
                  <c:v>Ethiopia Yirgacheffe Natural</c:v>
                </c:pt>
                <c:pt idx="1">
                  <c:v>Roaster Thermocouple Type J</c:v>
                </c:pt>
                <c:pt idx="2">
                  <c:v>Biodegradable Valve Bags 250g</c:v>
                </c:pt>
                <c:pt idx="3">
                  <c:v>Kraft Valve Bags 250g</c:v>
                </c:pt>
                <c:pt idx="4">
                  <c:v>Guatemala Antigua SHB</c:v>
                </c:pt>
                <c:pt idx="5">
                  <c:v>Kenya AA Washed</c:v>
                </c:pt>
                <c:pt idx="6">
                  <c:v>Colombia Huila Washed</c:v>
                </c:pt>
                <c:pt idx="7">
                  <c:v>Espresso Portafilter Baskets</c:v>
                </c:pt>
                <c:pt idx="8">
                  <c:v>Brazil Cerrado Natural</c:v>
                </c:pt>
                <c:pt idx="9">
                  <c:v>Kraft Valve Bags 1kg</c:v>
                </c:pt>
              </c:strCache>
            </c:strRef>
          </c:cat>
          <c:val>
            <c:numRef>
              <c:f>'Pivot Tables'!$BK$8:$BK$18</c:f>
              <c:numCache>
                <c:formatCode>General</c:formatCode>
                <c:ptCount val="10"/>
                <c:pt idx="0">
                  <c:v>30</c:v>
                </c:pt>
                <c:pt idx="1">
                  <c:v>31.07</c:v>
                </c:pt>
                <c:pt idx="2">
                  <c:v>50</c:v>
                </c:pt>
                <c:pt idx="3">
                  <c:v>60</c:v>
                </c:pt>
                <c:pt idx="4">
                  <c:v>63</c:v>
                </c:pt>
                <c:pt idx="5">
                  <c:v>90</c:v>
                </c:pt>
                <c:pt idx="6">
                  <c:v>94.5</c:v>
                </c:pt>
                <c:pt idx="7">
                  <c:v>100</c:v>
                </c:pt>
                <c:pt idx="8">
                  <c:v>162</c:v>
                </c:pt>
                <c:pt idx="9">
                  <c:v>256.94</c:v>
                </c:pt>
              </c:numCache>
            </c:numRef>
          </c:val>
          <c:extLst>
            <c:ext xmlns:c16="http://schemas.microsoft.com/office/drawing/2014/chart" uri="{C3380CC4-5D6E-409C-BE32-E72D297353CC}">
              <c16:uniqueId val="{00000000-A10E-49FF-913F-E4F5C241446D}"/>
            </c:ext>
          </c:extLst>
        </c:ser>
        <c:dLbls>
          <c:showLegendKey val="0"/>
          <c:showVal val="0"/>
          <c:showCatName val="0"/>
          <c:showSerName val="0"/>
          <c:showPercent val="0"/>
          <c:showBubbleSize val="0"/>
        </c:dLbls>
        <c:gapWidth val="50"/>
        <c:axId val="1367302719"/>
        <c:axId val="1367304159"/>
      </c:barChart>
      <c:catAx>
        <c:axId val="13673027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Item Name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67304159"/>
        <c:crosses val="autoZero"/>
        <c:auto val="1"/>
        <c:lblAlgn val="ctr"/>
        <c:lblOffset val="100"/>
        <c:noMultiLvlLbl val="0"/>
      </c:catAx>
      <c:valAx>
        <c:axId val="1367304159"/>
        <c:scaling>
          <c:orientation val="minMax"/>
        </c:scaling>
        <c:delete val="0"/>
        <c:axPos val="b"/>
        <c:majorGridlines>
          <c:spPr>
            <a:ln w="9525" cap="flat" cmpd="sng" algn="ctr">
              <a:solidFill>
                <a:srgbClr val="F5F5F5"/>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Quantity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67302719"/>
        <c:crosses val="autoZero"/>
        <c:crossBetween val="between"/>
      </c:valAx>
      <c:spPr>
        <a:noFill/>
        <a:ln>
          <a:noFill/>
        </a:ln>
        <a:effectLst/>
      </c:spPr>
    </c:plotArea>
    <c:plotVisOnly val="1"/>
    <c:dispBlanksAs val="gap"/>
    <c:showDLblsOverMax val="0"/>
    <c:extLst/>
  </c:chart>
  <c:spPr>
    <a:solidFill>
      <a:srgbClr val="FCFC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[TricurrentInventoryGroup_Inventory_Management.xlsm]Pivot Tables!quantityatcompany</c:name>
    <c:fmtId val="1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Inventory</a:t>
            </a:r>
            <a:r>
              <a:rPr lang="en-US" baseline="0"/>
              <a:t> Value by Company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hade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tint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tint val="58000"/>
            </a:schemeClr>
          </a:solidFill>
          <a:ln w="19050">
            <a:solidFill>
              <a:schemeClr val="lt1"/>
            </a:solidFill>
          </a:ln>
          <a:effectLst/>
        </c:spPr>
      </c:pivotFmt>
      <c:pivotFmt>
        <c:idx val="1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hade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tint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tint val="58000"/>
            </a:schemeClr>
          </a:solidFill>
          <a:ln w="19050">
            <a:solidFill>
              <a:schemeClr val="lt1"/>
            </a:solidFill>
          </a:ln>
          <a:effectLst/>
        </c:spPr>
      </c:pivotFmt>
      <c:pivotFmt>
        <c:idx val="1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hade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tint val="6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tint val="58000"/>
            </a:schemeClr>
          </a:solidFill>
          <a:ln w="19050">
            <a:solidFill>
              <a:schemeClr val="lt1"/>
            </a:solidFill>
          </a:ln>
          <a:effectLst/>
        </c:spPr>
      </c:pivotFmt>
      <c:pivotFmt>
        <c:idx val="20"/>
        <c:spPr>
          <a:solidFill>
            <a:schemeClr val="accent1">
              <a:tint val="54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2"/>
        <c:spPr>
          <a:solidFill>
            <a:schemeClr val="accent1">
              <a:shade val="65000"/>
            </a:schemeClr>
          </a:solidFill>
          <a:ln w="19050">
            <a:solidFill>
              <a:schemeClr val="lt1"/>
            </a:solidFill>
          </a:ln>
          <a:effectLst/>
        </c:spPr>
        <c:dLbl>
          <c:idx val="0"/>
          <c:layout>
            <c:manualLayout>
              <c:x val="0.26999060182412266"/>
              <c:y val="-1.3836613531812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0.30698070208756373"/>
              <c:y val="-0.107755546319173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4"/>
        <c:spPr>
          <a:solidFill>
            <a:schemeClr val="accent1">
              <a:tint val="65000"/>
            </a:schemeClr>
          </a:solidFill>
          <a:ln w="19050">
            <a:solidFill>
              <a:schemeClr val="lt1"/>
            </a:solidFill>
          </a:ln>
          <a:effectLst/>
        </c:spPr>
        <c:dLbl>
          <c:idx val="0"/>
          <c:layout>
            <c:manualLayout>
              <c:x val="1.1114480461487232E-2"/>
              <c:y val="-7.37945468299395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5"/>
        <c:spPr>
          <a:solidFill>
            <a:schemeClr val="accent1">
              <a:tint val="58000"/>
            </a:schemeClr>
          </a:solidFill>
          <a:ln w="19050">
            <a:solidFill>
              <a:schemeClr val="lt1"/>
            </a:solidFill>
          </a:ln>
          <a:effectLst/>
        </c:spPr>
      </c:pivotFmt>
      <c:pivotFmt>
        <c:idx val="26"/>
        <c:spPr>
          <a:solidFill>
            <a:schemeClr val="accent1">
              <a:tint val="54000"/>
            </a:schemeClr>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tint val="65000"/>
            </a:schemeClr>
          </a:solidFill>
          <a:ln w="19050">
            <a:solidFill>
              <a:schemeClr val="lt1"/>
            </a:solidFill>
          </a:ln>
          <a:effectLst/>
        </c:spPr>
        <c:dLbl>
          <c:idx val="0"/>
          <c:layout>
            <c:manualLayout>
              <c:x val="-0.11595547309833024"/>
              <c:y val="-4.887585532746830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hade val="65000"/>
            </a:schemeClr>
          </a:solidFill>
          <a:ln w="19050">
            <a:solidFill>
              <a:schemeClr val="lt1"/>
            </a:solidFill>
          </a:ln>
          <a:effectLst/>
        </c:spPr>
        <c:dLbl>
          <c:idx val="0"/>
          <c:layout>
            <c:manualLayout>
              <c:x val="4.1228612657184083E-2"/>
              <c:y val="-8.553274682306943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hade val="76000"/>
            </a:schemeClr>
          </a:solidFill>
          <a:ln w="19050">
            <a:solidFill>
              <a:schemeClr val="lt1"/>
            </a:solidFill>
          </a:ln>
          <a:effectLst/>
        </c:spPr>
        <c:dLbl>
          <c:idx val="0"/>
          <c:layout>
            <c:manualLayout>
              <c:x val="0.11595547309833015"/>
              <c:y val="2.443792766373411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tint val="77000"/>
            </a:schemeClr>
          </a:solidFill>
          <a:ln w="19050">
            <a:solidFill>
              <a:schemeClr val="lt1"/>
            </a:solidFill>
          </a:ln>
          <a:effectLst/>
        </c:spPr>
        <c:dLbl>
          <c:idx val="0"/>
          <c:layout>
            <c:manualLayout>
              <c:x val="0.27554756194560215"/>
              <c:y val="-0.152202650553657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tint val="58000"/>
            </a:schemeClr>
          </a:solidFill>
          <a:ln w="19050">
            <a:solidFill>
              <a:schemeClr val="lt1"/>
            </a:solidFill>
          </a:ln>
          <a:effectLst/>
        </c:spPr>
      </c:pivotFmt>
      <c:pivotFmt>
        <c:idx val="33"/>
        <c:spPr>
          <a:solidFill>
            <a:schemeClr val="accent1">
              <a:tint val="77000"/>
            </a:schemeClr>
          </a:solidFill>
          <a:ln w="19050">
            <a:solidFill>
              <a:schemeClr val="lt1"/>
            </a:solidFill>
          </a:ln>
          <a:effectLst/>
        </c:spPr>
        <c:dLbl>
          <c:idx val="0"/>
          <c:layout>
            <c:manualLayout>
              <c:x val="0.1588366876841856"/>
              <c:y val="2.758666059284323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tint val="65000"/>
            </a:schemeClr>
          </a:solidFill>
          <a:ln w="19050">
            <a:solidFill>
              <a:schemeClr val="lt1"/>
            </a:solidFill>
          </a:ln>
          <a:effectLst/>
        </c:spPr>
        <c:dLbl>
          <c:idx val="0"/>
          <c:layout>
            <c:manualLayout>
              <c:x val="-0.17676986210014217"/>
              <c:y val="3.152761210610655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tint val="65000"/>
            </a:schemeClr>
          </a:solidFill>
          <a:ln w="19050">
            <a:solidFill>
              <a:schemeClr val="lt1"/>
            </a:solidFill>
          </a:ln>
          <a:effectLst/>
        </c:spPr>
        <c:dLbl>
          <c:idx val="0"/>
          <c:layout>
            <c:manualLayout>
              <c:x val="0.16139856974360806"/>
              <c:y val="-0.1024647393448463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30326972115498552"/>
          <c:y val="0.31503599623360862"/>
          <c:w val="0.39346076058674484"/>
          <c:h val="0.62192184737904832"/>
        </c:manualLayout>
      </c:layout>
      <c:doughnutChart>
        <c:varyColors val="1"/>
        <c:ser>
          <c:idx val="0"/>
          <c:order val="0"/>
          <c:tx>
            <c:strRef>
              <c:f>'Pivot Tables'!$BO$7</c:f>
              <c:strCache>
                <c:ptCount val="1"/>
                <c:pt idx="0">
                  <c:v>Total</c:v>
                </c:pt>
              </c:strCache>
            </c:strRef>
          </c:tx>
          <c:explosion val="1"/>
          <c:dPt>
            <c:idx val="0"/>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14-AD65-41CA-9060-E1F78C8855B8}"/>
              </c:ext>
            </c:extLst>
          </c:dPt>
          <c:dPt>
            <c:idx val="1"/>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15-AD65-41CA-9060-E1F78C8855B8}"/>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13-AD65-41CA-9060-E1F78C8855B8}"/>
              </c:ext>
            </c:extLst>
          </c:dPt>
          <c:dPt>
            <c:idx val="3"/>
            <c:bubble3D val="0"/>
            <c:spPr>
              <a:solidFill>
                <a:schemeClr val="accent1">
                  <a:tint val="30000"/>
                </a:schemeClr>
              </a:solidFill>
              <a:ln w="19050">
                <a:solidFill>
                  <a:schemeClr val="lt1"/>
                </a:solidFill>
              </a:ln>
              <a:effectLst/>
            </c:spPr>
            <c:extLst>
              <c:ext xmlns:c16="http://schemas.microsoft.com/office/drawing/2014/chart" uri="{C3380CC4-5D6E-409C-BE32-E72D297353CC}">
                <c16:uniqueId val="{00000007-55B4-4773-9CEE-677B7B7C46C6}"/>
              </c:ext>
            </c:extLst>
          </c:dPt>
          <c:dLbls>
            <c:dLbl>
              <c:idx val="0"/>
              <c:layout>
                <c:manualLayout>
                  <c:x val="0.1588366876841856"/>
                  <c:y val="2.758666059284323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D65-41CA-9060-E1F78C8855B8}"/>
                </c:ext>
              </c:extLst>
            </c:dLbl>
            <c:dLbl>
              <c:idx val="1"/>
              <c:layout>
                <c:manualLayout>
                  <c:x val="-0.17676986210014217"/>
                  <c:y val="3.152761210610655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D65-41CA-9060-E1F78C8855B8}"/>
                </c:ext>
              </c:extLst>
            </c:dLbl>
            <c:dLbl>
              <c:idx val="2"/>
              <c:layout>
                <c:manualLayout>
                  <c:x val="0.16139856974360806"/>
                  <c:y val="-0.1024647393448463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D65-41CA-9060-E1F78C8855B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Tables'!$BN$8:$BN$11</c:f>
              <c:strCache>
                <c:ptCount val="3"/>
                <c:pt idx="0">
                  <c:v>Texaflo Roasting Co.</c:v>
                </c:pt>
                <c:pt idx="1">
                  <c:v>Lone Star Wholesale</c:v>
                </c:pt>
                <c:pt idx="2">
                  <c:v>Gulf Rim Distribution</c:v>
                </c:pt>
              </c:strCache>
            </c:strRef>
          </c:cat>
          <c:val>
            <c:numRef>
              <c:f>'Pivot Tables'!$BO$8:$BO$11</c:f>
              <c:numCache>
                <c:formatCode>"$"#,##0.00</c:formatCode>
                <c:ptCount val="3"/>
                <c:pt idx="0">
                  <c:v>227004.4118499168</c:v>
                </c:pt>
                <c:pt idx="1">
                  <c:v>74075.881259999995</c:v>
                </c:pt>
                <c:pt idx="2">
                  <c:v>18095.170000000002</c:v>
                </c:pt>
              </c:numCache>
            </c:numRef>
          </c:val>
          <c:extLst>
            <c:ext xmlns:c16="http://schemas.microsoft.com/office/drawing/2014/chart" uri="{C3380CC4-5D6E-409C-BE32-E72D297353CC}">
              <c16:uniqueId val="{00000011-AD65-41CA-9060-E1F78C8855B8}"/>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chart>
  <c:spPr>
    <a:solidFill>
      <a:srgbClr val="FCFC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[TricurrentInventoryGroup_Inventory_Management.xlsm]Pivot Tables!PivotTable2</c:name>
    <c:fmtId val="4"/>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Inventory by Location</a:t>
            </a:r>
          </a:p>
        </c:rich>
      </c:tx>
      <c:layout>
        <c:manualLayout>
          <c:xMode val="edge"/>
          <c:yMode val="edge"/>
          <c:x val="0.3487167412291029"/>
          <c:y val="8.480932844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1.5163604549431321E-2"/>
              <c:y val="1.9983960338291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4.5427384076990374E-2"/>
              <c:y val="-0.209369349664625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1.5163604549431321E-2"/>
              <c:y val="1.9983960338291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4.5427384076990374E-2"/>
              <c:y val="-0.209369349664625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hade val="65000"/>
            </a:schemeClr>
          </a:solidFill>
          <a:ln w="19050">
            <a:solidFill>
              <a:schemeClr val="lt1"/>
            </a:solidFill>
          </a:ln>
          <a:effectLst/>
        </c:spPr>
        <c:dLbl>
          <c:idx val="0"/>
          <c:layout>
            <c:manualLayout>
              <c:x val="5.4143126177024485E-2"/>
              <c:y val="0.1183119838507193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7.5329566854990621E-2"/>
              <c:y val="-0.1019930895264822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tint val="65000"/>
            </a:schemeClr>
          </a:solidFill>
          <a:ln w="19050">
            <a:solidFill>
              <a:schemeClr val="lt1"/>
            </a:solidFill>
          </a:ln>
          <a:effectLst/>
        </c:spPr>
        <c:dLbl>
          <c:idx val="0"/>
          <c:layout>
            <c:manualLayout>
              <c:x val="-0.12005649717514125"/>
              <c:y val="2.039861790529644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hade val="65000"/>
            </a:schemeClr>
          </a:solidFill>
          <a:ln w="19050">
            <a:solidFill>
              <a:schemeClr val="lt1"/>
            </a:solidFill>
          </a:ln>
          <a:effectLst/>
        </c:spPr>
        <c:dLbl>
          <c:idx val="0"/>
          <c:layout>
            <c:manualLayout>
              <c:x val="5.4143126177024485E-2"/>
              <c:y val="0.1183119838507193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7.5329566854990621E-2"/>
              <c:y val="-0.1019930895264822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hade val="65000"/>
            </a:schemeClr>
          </a:solidFill>
          <a:ln w="19050">
            <a:solidFill>
              <a:schemeClr val="lt1"/>
            </a:solidFill>
          </a:ln>
          <a:effectLst/>
        </c:spPr>
        <c:dLbl>
          <c:idx val="0"/>
          <c:layout>
            <c:manualLayout>
              <c:x val="5.4143126177024485E-2"/>
              <c:y val="0.1183119838507193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7.5329566854990621E-2"/>
              <c:y val="-0.1019930895264822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hade val="65000"/>
            </a:schemeClr>
          </a:solidFill>
          <a:ln w="19050">
            <a:solidFill>
              <a:schemeClr val="lt1"/>
            </a:solidFill>
          </a:ln>
          <a:effectLst/>
        </c:spPr>
        <c:dLbl>
          <c:idx val="0"/>
          <c:layout>
            <c:manualLayout>
              <c:x val="5.4143126177024485E-2"/>
              <c:y val="0.1183119838507193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hade val="58000"/>
            </a:schemeClr>
          </a:solidFill>
          <a:ln w="19050">
            <a:solidFill>
              <a:schemeClr val="lt1"/>
            </a:solidFill>
          </a:ln>
          <a:effectLst/>
        </c:spPr>
        <c:dLbl>
          <c:idx val="0"/>
          <c:layout>
            <c:manualLayout>
              <c:x val="-0.16895879980653311"/>
              <c:y val="8.21454807902978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tint val="65000"/>
            </a:schemeClr>
          </a:solidFill>
          <a:ln w="19050">
            <a:solidFill>
              <a:schemeClr val="lt1"/>
            </a:solidFill>
          </a:ln>
          <a:effectLst/>
        </c:spPr>
        <c:dLbl>
          <c:idx val="0"/>
          <c:layout>
            <c:manualLayout>
              <c:x val="0.18233075668428084"/>
              <c:y val="1.22759082883324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tint val="58000"/>
            </a:schemeClr>
          </a:solidFill>
          <a:ln w="19050">
            <a:solidFill>
              <a:schemeClr val="lt1"/>
            </a:solidFill>
          </a:ln>
          <a:effectLst/>
        </c:spPr>
      </c:pivotFmt>
      <c:pivotFmt>
        <c:idx val="22"/>
        <c:spPr>
          <a:solidFill>
            <a:schemeClr val="accent1">
              <a:tint val="77000"/>
            </a:schemeClr>
          </a:solidFill>
          <a:ln w="19050">
            <a:solidFill>
              <a:schemeClr val="lt1"/>
            </a:solidFill>
          </a:ln>
          <a:effectLst/>
        </c:spPr>
      </c:pivotFmt>
      <c:pivotFmt>
        <c:idx val="23"/>
        <c:spPr>
          <a:solidFill>
            <a:schemeClr val="accent1">
              <a:tint val="86000"/>
            </a:schemeClr>
          </a:solidFill>
          <a:ln w="19050">
            <a:solidFill>
              <a:schemeClr val="lt1"/>
            </a:solidFill>
          </a:ln>
          <a:effectLst/>
        </c:spPr>
        <c:dLbl>
          <c:idx val="0"/>
          <c:layout>
            <c:manualLayout>
              <c:x val="0.24743042376644381"/>
              <c:y val="8.645561676830514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tint val="58000"/>
            </a:schemeClr>
          </a:solidFill>
          <a:ln w="19050">
            <a:solidFill>
              <a:schemeClr val="lt1"/>
            </a:solidFill>
          </a:ln>
          <a:effectLst/>
        </c:spPr>
        <c:dLbl>
          <c:idx val="0"/>
          <c:layout>
            <c:manualLayout>
              <c:x val="8.9912632026940206E-2"/>
              <c:y val="-0.220068842682958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tint val="77000"/>
            </a:schemeClr>
          </a:solidFill>
          <a:ln w="19050">
            <a:solidFill>
              <a:schemeClr val="lt1"/>
            </a:solidFill>
          </a:ln>
          <a:effectLst/>
        </c:spPr>
        <c:dLbl>
          <c:idx val="0"/>
          <c:layout>
            <c:manualLayout>
              <c:x val="-0.15927380530486554"/>
              <c:y val="0.1061046205792835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tint val="54000"/>
            </a:schemeClr>
          </a:solidFill>
          <a:ln w="19050">
            <a:solidFill>
              <a:schemeClr val="lt1"/>
            </a:solidFill>
          </a:ln>
          <a:effectLst/>
        </c:spPr>
        <c:dLbl>
          <c:idx val="0"/>
          <c:layout>
            <c:manualLayout>
              <c:x val="-0.18189945673624366"/>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1.2844661718134316E-2"/>
              <c:y val="4.3227808384152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'Pivot Tables'!$BQ$34</c:f>
              <c:strCache>
                <c:ptCount val="1"/>
                <c:pt idx="0">
                  <c:v>Total</c:v>
                </c:pt>
              </c:strCache>
            </c:strRef>
          </c:tx>
          <c:explosion val="2"/>
          <c:dPt>
            <c:idx val="0"/>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1-11ED-4891-8CD3-C087DB4D9F4F}"/>
              </c:ext>
            </c:extLst>
          </c:dPt>
          <c:dPt>
            <c:idx val="1"/>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3-11ED-4891-8CD3-C087DB4D9F4F}"/>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11ED-4891-8CD3-C087DB4D9F4F}"/>
              </c:ext>
            </c:extLst>
          </c:dPt>
          <c:dPt>
            <c:idx val="3"/>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7-DEBC-40B8-BCE4-37C0B2B9329A}"/>
              </c:ext>
            </c:extLst>
          </c:dPt>
          <c:dPt>
            <c:idx val="4"/>
            <c:bubble3D val="0"/>
            <c:spPr>
              <a:solidFill>
                <a:schemeClr val="accent1">
                  <a:tint val="54000"/>
                </a:schemeClr>
              </a:solidFill>
              <a:ln w="19050">
                <a:solidFill>
                  <a:schemeClr val="lt1"/>
                </a:solidFill>
              </a:ln>
              <a:effectLst/>
            </c:spPr>
            <c:extLst>
              <c:ext xmlns:c16="http://schemas.microsoft.com/office/drawing/2014/chart" uri="{C3380CC4-5D6E-409C-BE32-E72D297353CC}">
                <c16:uniqueId val="{00000008-D231-4745-BDD5-C9C894547ABD}"/>
              </c:ext>
            </c:extLst>
          </c:dPt>
          <c:dLbls>
            <c:dLbl>
              <c:idx val="0"/>
              <c:layout>
                <c:manualLayout>
                  <c:x val="0.24743042376644381"/>
                  <c:y val="8.645561676830514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1ED-4891-8CD3-C087DB4D9F4F}"/>
                </c:ext>
              </c:extLst>
            </c:dLbl>
            <c:dLbl>
              <c:idx val="1"/>
              <c:layout>
                <c:manualLayout>
                  <c:x val="8.9912632026940206E-2"/>
                  <c:y val="-0.2200688426829585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1ED-4891-8CD3-C087DB4D9F4F}"/>
                </c:ext>
              </c:extLst>
            </c:dLbl>
            <c:dLbl>
              <c:idx val="2"/>
              <c:layout>
                <c:manualLayout>
                  <c:x val="-1.2844661718134316E-2"/>
                  <c:y val="4.32278083841525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1ED-4891-8CD3-C087DB4D9F4F}"/>
                </c:ext>
              </c:extLst>
            </c:dLbl>
            <c:dLbl>
              <c:idx val="3"/>
              <c:layout>
                <c:manualLayout>
                  <c:x val="-0.15927380530486554"/>
                  <c:y val="0.1061046205792835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EBC-40B8-BCE4-37C0B2B9329A}"/>
                </c:ext>
              </c:extLst>
            </c:dLbl>
            <c:dLbl>
              <c:idx val="4"/>
              <c:layout>
                <c:manualLayout>
                  <c:x val="-0.18189945673624366"/>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D231-4745-BDD5-C9C894547AB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Tables'!$BP$35:$BP$40</c:f>
              <c:strCache>
                <c:ptCount val="5"/>
                <c:pt idx="0">
                  <c:v>Lone Star Distribution Center</c:v>
                </c:pt>
                <c:pt idx="1">
                  <c:v>Texaflo Distribution Center</c:v>
                </c:pt>
                <c:pt idx="2">
                  <c:v>Texaflo Austin</c:v>
                </c:pt>
                <c:pt idx="3">
                  <c:v>Lone Star Houston</c:v>
                </c:pt>
                <c:pt idx="4">
                  <c:v>Gulf Rim Miami</c:v>
                </c:pt>
              </c:strCache>
            </c:strRef>
          </c:cat>
          <c:val>
            <c:numRef>
              <c:f>'Pivot Tables'!$BQ$35:$BQ$40</c:f>
              <c:numCache>
                <c:formatCode>General</c:formatCode>
                <c:ptCount val="5"/>
                <c:pt idx="0">
                  <c:v>34690.300000000003</c:v>
                </c:pt>
                <c:pt idx="1">
                  <c:v>620056.41999999969</c:v>
                </c:pt>
                <c:pt idx="2">
                  <c:v>75968.849999999962</c:v>
                </c:pt>
                <c:pt idx="3">
                  <c:v>128581.59</c:v>
                </c:pt>
                <c:pt idx="4">
                  <c:v>10404.35</c:v>
                </c:pt>
              </c:numCache>
            </c:numRef>
          </c:val>
          <c:extLst>
            <c:ext xmlns:c16="http://schemas.microsoft.com/office/drawing/2014/chart" uri="{C3380CC4-5D6E-409C-BE32-E72D297353CC}">
              <c16:uniqueId val="{00000006-11ED-4891-8CD3-C087DB4D9F4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chart>
  <c:spPr>
    <a:solidFill>
      <a:srgbClr val="FCFC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Inventory</a:t>
            </a:r>
            <a:r>
              <a:rPr lang="en-US" baseline="0">
                <a:solidFill>
                  <a:schemeClr val="tx1"/>
                </a:solidFill>
              </a:rPr>
              <a:t> Value Trend</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Tables'!$CW$7</c:f>
              <c:strCache>
                <c:ptCount val="1"/>
                <c:pt idx="0">
                  <c:v>Total</c:v>
                </c:pt>
              </c:strCache>
            </c:strRef>
          </c:tx>
          <c:spPr>
            <a:ln w="28575" cap="rnd">
              <a:solidFill>
                <a:schemeClr val="accent1"/>
              </a:solidFill>
              <a:round/>
            </a:ln>
            <a:effectLst/>
          </c:spPr>
          <c:marker>
            <c:symbol val="none"/>
          </c:marker>
          <c:cat>
            <c:multiLvlStrRef>
              <c:f>'Pivot Tables'!$CV$8:$CV$32</c:f>
              <c:multiLvlStrCache>
                <c:ptCount val="22"/>
                <c:lvl>
                  <c:pt idx="0">
                    <c:v>Jan</c:v>
                  </c:pt>
                  <c:pt idx="1">
                    <c:v>Feb</c:v>
                  </c:pt>
                  <c:pt idx="2">
                    <c:v>Mar</c:v>
                  </c:pt>
                  <c:pt idx="3">
                    <c:v>Apr</c:v>
                  </c:pt>
                  <c:pt idx="4">
                    <c:v>May</c:v>
                  </c:pt>
                  <c:pt idx="5">
                    <c:v>Jun</c:v>
                  </c:pt>
                  <c:pt idx="6">
                    <c:v>Jul</c:v>
                  </c:pt>
                  <c:pt idx="7">
                    <c:v>Aug</c:v>
                  </c:pt>
                  <c:pt idx="8">
                    <c:v>Oct</c:v>
                  </c:pt>
                  <c:pt idx="9">
                    <c:v>Nov</c:v>
                  </c:pt>
                  <c:pt idx="10">
                    <c:v>Dec</c:v>
                  </c:pt>
                  <c:pt idx="11">
                    <c:v>Jan</c:v>
                  </c:pt>
                  <c:pt idx="12">
                    <c:v>Feb</c:v>
                  </c:pt>
                  <c:pt idx="13">
                    <c:v>Mar</c:v>
                  </c:pt>
                  <c:pt idx="14">
                    <c:v>Apr</c:v>
                  </c:pt>
                  <c:pt idx="15">
                    <c:v>May</c:v>
                  </c:pt>
                  <c:pt idx="16">
                    <c:v>Jun</c:v>
                  </c:pt>
                  <c:pt idx="17">
                    <c:v>Jul</c:v>
                  </c:pt>
                  <c:pt idx="18">
                    <c:v>Aug</c:v>
                  </c:pt>
                  <c:pt idx="19">
                    <c:v>Oct</c:v>
                  </c:pt>
                  <c:pt idx="20">
                    <c:v>Nov</c:v>
                  </c:pt>
                  <c:pt idx="21">
                    <c:v>Dec</c:v>
                  </c:pt>
                </c:lvl>
                <c:lvl>
                  <c:pt idx="0">
                    <c:v>2025</c:v>
                  </c:pt>
                  <c:pt idx="11">
                    <c:v>2026</c:v>
                  </c:pt>
                </c:lvl>
              </c:multiLvlStrCache>
            </c:multiLvlStrRef>
          </c:cat>
          <c:val>
            <c:numRef>
              <c:f>'Pivot Tables'!$CW$8:$CW$32</c:f>
              <c:numCache>
                <c:formatCode>General</c:formatCode>
                <c:ptCount val="22"/>
                <c:pt idx="0">
                  <c:v>26652.923400000003</c:v>
                </c:pt>
                <c:pt idx="1">
                  <c:v>6676.4734000000008</c:v>
                </c:pt>
                <c:pt idx="2">
                  <c:v>1507.9634000000001</c:v>
                </c:pt>
                <c:pt idx="3">
                  <c:v>443.47339999999986</c:v>
                </c:pt>
                <c:pt idx="4">
                  <c:v>175369.22339999999</c:v>
                </c:pt>
                <c:pt idx="5">
                  <c:v>27640.683399999998</c:v>
                </c:pt>
                <c:pt idx="6">
                  <c:v>52090.193400000004</c:v>
                </c:pt>
                <c:pt idx="7">
                  <c:v>-1924.8065999999999</c:v>
                </c:pt>
                <c:pt idx="8">
                  <c:v>2168.6034</c:v>
                </c:pt>
                <c:pt idx="9">
                  <c:v>2407.0234</c:v>
                </c:pt>
                <c:pt idx="10">
                  <c:v>-1628.7066</c:v>
                </c:pt>
                <c:pt idx="11">
                  <c:v>23403.290940000006</c:v>
                </c:pt>
                <c:pt idx="12">
                  <c:v>743.51094000000012</c:v>
                </c:pt>
                <c:pt idx="13">
                  <c:v>-2008.1990600000008</c:v>
                </c:pt>
                <c:pt idx="14">
                  <c:v>-5489.789060000001</c:v>
                </c:pt>
                <c:pt idx="15">
                  <c:v>173849.86094000001</c:v>
                </c:pt>
                <c:pt idx="16">
                  <c:v>21621.340939999998</c:v>
                </c:pt>
                <c:pt idx="17">
                  <c:v>45916.810939999996</c:v>
                </c:pt>
                <c:pt idx="18">
                  <c:v>-8098.1890600000006</c:v>
                </c:pt>
                <c:pt idx="19">
                  <c:v>-4004.7790600000008</c:v>
                </c:pt>
                <c:pt idx="20">
                  <c:v>-3766.3590600000007</c:v>
                </c:pt>
                <c:pt idx="21">
                  <c:v>-7802.0890600000002</c:v>
                </c:pt>
              </c:numCache>
            </c:numRef>
          </c:val>
          <c:smooth val="0"/>
          <c:extLst>
            <c:ext xmlns:c16="http://schemas.microsoft.com/office/drawing/2014/chart" uri="{C3380CC4-5D6E-409C-BE32-E72D297353CC}">
              <c16:uniqueId val="{00000000-43D1-4CCF-B2F3-289EF493D7E1}"/>
            </c:ext>
          </c:extLst>
        </c:ser>
        <c:dLbls>
          <c:showLegendKey val="0"/>
          <c:showVal val="0"/>
          <c:showCatName val="0"/>
          <c:showSerName val="0"/>
          <c:showPercent val="0"/>
          <c:showBubbleSize val="0"/>
        </c:dLbls>
        <c:smooth val="0"/>
        <c:axId val="51182927"/>
        <c:axId val="51180527"/>
      </c:lineChart>
      <c:catAx>
        <c:axId val="511829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1180527"/>
        <c:crosses val="autoZero"/>
        <c:auto val="1"/>
        <c:lblAlgn val="ctr"/>
        <c:lblOffset val="100"/>
        <c:noMultiLvlLbl val="0"/>
      </c:catAx>
      <c:valAx>
        <c:axId val="51180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Value</a:t>
                </a:r>
                <a:r>
                  <a:rPr lang="en-US" baseline="0">
                    <a:solidFill>
                      <a:schemeClr val="tx1"/>
                    </a:solidFill>
                  </a:rPr>
                  <a:t> ($)</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1182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Inventory</a:t>
            </a:r>
            <a:r>
              <a:rPr lang="en-US" baseline="0">
                <a:solidFill>
                  <a:schemeClr val="tx1"/>
                </a:solidFill>
              </a:rPr>
              <a:t> Movement (Value)</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Tables'!$DK$7</c:f>
              <c:strCache>
                <c:ptCount val="1"/>
                <c:pt idx="0">
                  <c:v>Sum of Inflow Value</c:v>
                </c:pt>
              </c:strCache>
            </c:strRef>
          </c:tx>
          <c:spPr>
            <a:ln w="28575" cap="rnd">
              <a:solidFill>
                <a:schemeClr val="accent1"/>
              </a:solidFill>
              <a:round/>
            </a:ln>
            <a:effectLst/>
          </c:spPr>
          <c:marker>
            <c:symbol val="none"/>
          </c:marker>
          <c:cat>
            <c:multiLvlStrRef>
              <c:f>'Pivot Tables'!$DJ$8:$DJ$27</c:f>
              <c:multiLvlStrCache>
                <c:ptCount val="17"/>
                <c:lvl>
                  <c:pt idx="0">
                    <c:v>Jan</c:v>
                  </c:pt>
                  <c:pt idx="1">
                    <c:v>Feb</c:v>
                  </c:pt>
                  <c:pt idx="2">
                    <c:v>Mar</c:v>
                  </c:pt>
                  <c:pt idx="3">
                    <c:v>Apr</c:v>
                  </c:pt>
                  <c:pt idx="4">
                    <c:v>May</c:v>
                  </c:pt>
                  <c:pt idx="5">
                    <c:v>Jun</c:v>
                  </c:pt>
                  <c:pt idx="6">
                    <c:v>Jul</c:v>
                  </c:pt>
                  <c:pt idx="7">
                    <c:v>Aug</c:v>
                  </c:pt>
                  <c:pt idx="8">
                    <c:v>Oct</c:v>
                  </c:pt>
                  <c:pt idx="9">
                    <c:v>Nov</c:v>
                  </c:pt>
                  <c:pt idx="10">
                    <c:v>Dec</c:v>
                  </c:pt>
                  <c:pt idx="11">
                    <c:v>Jan</c:v>
                  </c:pt>
                  <c:pt idx="12">
                    <c:v>Feb</c:v>
                  </c:pt>
                  <c:pt idx="13">
                    <c:v>Mar</c:v>
                  </c:pt>
                  <c:pt idx="14">
                    <c:v>Apr</c:v>
                  </c:pt>
                  <c:pt idx="15">
                    <c:v>May</c:v>
                  </c:pt>
                  <c:pt idx="16">
                    <c:v>Jun</c:v>
                  </c:pt>
                </c:lvl>
                <c:lvl>
                  <c:pt idx="0">
                    <c:v>2025</c:v>
                  </c:pt>
                  <c:pt idx="11">
                    <c:v>2026</c:v>
                  </c:pt>
                </c:lvl>
              </c:multiLvlStrCache>
            </c:multiLvlStrRef>
          </c:cat>
          <c:val>
            <c:numRef>
              <c:f>'Pivot Tables'!$DK$8:$DK$27</c:f>
              <c:numCache>
                <c:formatCode>"$"#,##0.00</c:formatCode>
                <c:ptCount val="17"/>
                <c:pt idx="0">
                  <c:v>28813.730000000003</c:v>
                </c:pt>
                <c:pt idx="1">
                  <c:v>8837.2799999999988</c:v>
                </c:pt>
                <c:pt idx="2">
                  <c:v>3668.77</c:v>
                </c:pt>
                <c:pt idx="3">
                  <c:v>2604.2799999999997</c:v>
                </c:pt>
                <c:pt idx="4">
                  <c:v>177530.03</c:v>
                </c:pt>
                <c:pt idx="5">
                  <c:v>29801.489999999998</c:v>
                </c:pt>
                <c:pt idx="6">
                  <c:v>54251</c:v>
                </c:pt>
                <c:pt idx="7">
                  <c:v>236</c:v>
                </c:pt>
                <c:pt idx="8">
                  <c:v>4329.41</c:v>
                </c:pt>
                <c:pt idx="9">
                  <c:v>4567.83</c:v>
                </c:pt>
                <c:pt idx="10">
                  <c:v>532.1</c:v>
                </c:pt>
                <c:pt idx="11">
                  <c:v>2923.75</c:v>
                </c:pt>
                <c:pt idx="12">
                  <c:v>240.42</c:v>
                </c:pt>
                <c:pt idx="13">
                  <c:v>2657.2200000000003</c:v>
                </c:pt>
                <c:pt idx="14">
                  <c:v>240.12</c:v>
                </c:pt>
                <c:pt idx="15">
                  <c:v>4654.0200000000004</c:v>
                </c:pt>
                <c:pt idx="16">
                  <c:v>154.04</c:v>
                </c:pt>
              </c:numCache>
            </c:numRef>
          </c:val>
          <c:smooth val="0"/>
          <c:extLst>
            <c:ext xmlns:c16="http://schemas.microsoft.com/office/drawing/2014/chart" uri="{C3380CC4-5D6E-409C-BE32-E72D297353CC}">
              <c16:uniqueId val="{00000000-7D90-485A-BF15-DC4E679F1F6C}"/>
            </c:ext>
          </c:extLst>
        </c:ser>
        <c:ser>
          <c:idx val="1"/>
          <c:order val="1"/>
          <c:tx>
            <c:strRef>
              <c:f>'Pivot Tables'!$DL$7</c:f>
              <c:strCache>
                <c:ptCount val="1"/>
                <c:pt idx="0">
                  <c:v>Sum of Outflow Value</c:v>
                </c:pt>
              </c:strCache>
            </c:strRef>
          </c:tx>
          <c:spPr>
            <a:ln w="28575" cap="rnd">
              <a:solidFill>
                <a:schemeClr val="accent2"/>
              </a:solidFill>
              <a:round/>
            </a:ln>
            <a:effectLst/>
          </c:spPr>
          <c:marker>
            <c:symbol val="none"/>
          </c:marker>
          <c:cat>
            <c:multiLvlStrRef>
              <c:f>'Pivot Tables'!$DJ$8:$DJ$27</c:f>
              <c:multiLvlStrCache>
                <c:ptCount val="17"/>
                <c:lvl>
                  <c:pt idx="0">
                    <c:v>Jan</c:v>
                  </c:pt>
                  <c:pt idx="1">
                    <c:v>Feb</c:v>
                  </c:pt>
                  <c:pt idx="2">
                    <c:v>Mar</c:v>
                  </c:pt>
                  <c:pt idx="3">
                    <c:v>Apr</c:v>
                  </c:pt>
                  <c:pt idx="4">
                    <c:v>May</c:v>
                  </c:pt>
                  <c:pt idx="5">
                    <c:v>Jun</c:v>
                  </c:pt>
                  <c:pt idx="6">
                    <c:v>Jul</c:v>
                  </c:pt>
                  <c:pt idx="7">
                    <c:v>Aug</c:v>
                  </c:pt>
                  <c:pt idx="8">
                    <c:v>Oct</c:v>
                  </c:pt>
                  <c:pt idx="9">
                    <c:v>Nov</c:v>
                  </c:pt>
                  <c:pt idx="10">
                    <c:v>Dec</c:v>
                  </c:pt>
                  <c:pt idx="11">
                    <c:v>Jan</c:v>
                  </c:pt>
                  <c:pt idx="12">
                    <c:v>Feb</c:v>
                  </c:pt>
                  <c:pt idx="13">
                    <c:v>Mar</c:v>
                  </c:pt>
                  <c:pt idx="14">
                    <c:v>Apr</c:v>
                  </c:pt>
                  <c:pt idx="15">
                    <c:v>May</c:v>
                  </c:pt>
                  <c:pt idx="16">
                    <c:v>Jun</c:v>
                  </c:pt>
                </c:lvl>
                <c:lvl>
                  <c:pt idx="0">
                    <c:v>2025</c:v>
                  </c:pt>
                  <c:pt idx="11">
                    <c:v>2026</c:v>
                  </c:pt>
                </c:lvl>
              </c:multiLvlStrCache>
            </c:multiLvlStrRef>
          </c:cat>
          <c:val>
            <c:numRef>
              <c:f>'Pivot Tables'!$DL$8:$DL$27</c:f>
              <c:numCache>
                <c:formatCode>"$"#,##0.00</c:formatCode>
                <c:ptCount val="17"/>
                <c:pt idx="9">
                  <c:v>1976.5718999999999</c:v>
                </c:pt>
                <c:pt idx="10">
                  <c:v>184.2347</c:v>
                </c:pt>
                <c:pt idx="11">
                  <c:v>440.48320000000001</c:v>
                </c:pt>
                <c:pt idx="12">
                  <c:v>1164.1008000000002</c:v>
                </c:pt>
                <c:pt idx="13">
                  <c:v>2624.6554000000001</c:v>
                </c:pt>
                <c:pt idx="14">
                  <c:v>272.74759999999998</c:v>
                </c:pt>
                <c:pt idx="15">
                  <c:v>770.76670000000013</c:v>
                </c:pt>
                <c:pt idx="16">
                  <c:v>900.62876000000006</c:v>
                </c:pt>
              </c:numCache>
            </c:numRef>
          </c:val>
          <c:smooth val="0"/>
          <c:extLst>
            <c:ext xmlns:c16="http://schemas.microsoft.com/office/drawing/2014/chart" uri="{C3380CC4-5D6E-409C-BE32-E72D297353CC}">
              <c16:uniqueId val="{00000001-7D90-485A-BF15-DC4E679F1F6C}"/>
            </c:ext>
          </c:extLst>
        </c:ser>
        <c:dLbls>
          <c:showLegendKey val="0"/>
          <c:showVal val="0"/>
          <c:showCatName val="0"/>
          <c:showSerName val="0"/>
          <c:showPercent val="0"/>
          <c:showBubbleSize val="0"/>
        </c:dLbls>
        <c:smooth val="0"/>
        <c:axId val="66568624"/>
        <c:axId val="66561424"/>
      </c:lineChart>
      <c:catAx>
        <c:axId val="66568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6561424"/>
        <c:crosses val="autoZero"/>
        <c:auto val="1"/>
        <c:lblAlgn val="ctr"/>
        <c:lblOffset val="100"/>
        <c:noMultiLvlLbl val="0"/>
      </c:catAx>
      <c:valAx>
        <c:axId val="66561424"/>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Value</a:t>
                </a:r>
                <a:r>
                  <a:rPr lang="en-US" baseline="0">
                    <a:solidFill>
                      <a:schemeClr val="tx1"/>
                    </a:solidFill>
                  </a:rPr>
                  <a:t> ($)</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656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Tables!PivotTable6</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Bundle</a:t>
            </a:r>
            <a:r>
              <a:rPr lang="en-US" baseline="0">
                <a:solidFill>
                  <a:schemeClr val="tx1"/>
                </a:solidFill>
              </a:rPr>
              <a:t> Usage: Expected vs. Actual</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Tables'!$EA$1</c:f>
              <c:strCache>
                <c:ptCount val="1"/>
                <c:pt idx="0">
                  <c:v>Sum of Expected Usage</c:v>
                </c:pt>
              </c:strCache>
            </c:strRef>
          </c:tx>
          <c:spPr>
            <a:solidFill>
              <a:schemeClr val="accent1"/>
            </a:solidFill>
            <a:ln>
              <a:noFill/>
            </a:ln>
            <a:effectLst/>
          </c:spPr>
          <c:invertIfNegative val="0"/>
          <c:cat>
            <c:strRef>
              <c:f>'Pivot Tables'!$DZ$2:$DZ$6</c:f>
              <c:strCache>
                <c:ptCount val="4"/>
                <c:pt idx="0">
                  <c:v>Daily Cleaning Kit</c:v>
                </c:pt>
                <c:pt idx="1">
                  <c:v>Espresso Blend Run</c:v>
                </c:pt>
                <c:pt idx="2">
                  <c:v>House Blend Run</c:v>
                </c:pt>
                <c:pt idx="3">
                  <c:v>Single Origin Run</c:v>
                </c:pt>
              </c:strCache>
            </c:strRef>
          </c:cat>
          <c:val>
            <c:numRef>
              <c:f>'Pivot Tables'!$EA$2:$EA$6</c:f>
              <c:numCache>
                <c:formatCode>General</c:formatCode>
                <c:ptCount val="4"/>
                <c:pt idx="0">
                  <c:v>20</c:v>
                </c:pt>
                <c:pt idx="1">
                  <c:v>516</c:v>
                </c:pt>
                <c:pt idx="2">
                  <c:v>324</c:v>
                </c:pt>
                <c:pt idx="3">
                  <c:v>456</c:v>
                </c:pt>
              </c:numCache>
            </c:numRef>
          </c:val>
          <c:extLst>
            <c:ext xmlns:c16="http://schemas.microsoft.com/office/drawing/2014/chart" uri="{C3380CC4-5D6E-409C-BE32-E72D297353CC}">
              <c16:uniqueId val="{00000000-82EC-4E24-8BDD-E664DF248390}"/>
            </c:ext>
          </c:extLst>
        </c:ser>
        <c:ser>
          <c:idx val="1"/>
          <c:order val="1"/>
          <c:tx>
            <c:strRef>
              <c:f>'Pivot Tables'!$EB$1</c:f>
              <c:strCache>
                <c:ptCount val="1"/>
                <c:pt idx="0">
                  <c:v>Sum of Actual Usage (Net of Returns)</c:v>
                </c:pt>
              </c:strCache>
            </c:strRef>
          </c:tx>
          <c:spPr>
            <a:solidFill>
              <a:schemeClr val="accent2"/>
            </a:solidFill>
            <a:ln>
              <a:noFill/>
            </a:ln>
            <a:effectLst/>
          </c:spPr>
          <c:invertIfNegative val="0"/>
          <c:cat>
            <c:strRef>
              <c:f>'Pivot Tables'!$DZ$2:$DZ$6</c:f>
              <c:strCache>
                <c:ptCount val="4"/>
                <c:pt idx="0">
                  <c:v>Daily Cleaning Kit</c:v>
                </c:pt>
                <c:pt idx="1">
                  <c:v>Espresso Blend Run</c:v>
                </c:pt>
                <c:pt idx="2">
                  <c:v>House Blend Run</c:v>
                </c:pt>
                <c:pt idx="3">
                  <c:v>Single Origin Run</c:v>
                </c:pt>
              </c:strCache>
            </c:strRef>
          </c:cat>
          <c:val>
            <c:numRef>
              <c:f>'Pivot Tables'!$EB$2:$EB$6</c:f>
              <c:numCache>
                <c:formatCode>General</c:formatCode>
                <c:ptCount val="4"/>
                <c:pt idx="0">
                  <c:v>15</c:v>
                </c:pt>
                <c:pt idx="1">
                  <c:v>271.7</c:v>
                </c:pt>
                <c:pt idx="2">
                  <c:v>324</c:v>
                </c:pt>
                <c:pt idx="3">
                  <c:v>114</c:v>
                </c:pt>
              </c:numCache>
            </c:numRef>
          </c:val>
          <c:extLst>
            <c:ext xmlns:c16="http://schemas.microsoft.com/office/drawing/2014/chart" uri="{C3380CC4-5D6E-409C-BE32-E72D297353CC}">
              <c16:uniqueId val="{00000001-82EC-4E24-8BDD-E664DF248390}"/>
            </c:ext>
          </c:extLst>
        </c:ser>
        <c:dLbls>
          <c:showLegendKey val="0"/>
          <c:showVal val="0"/>
          <c:showCatName val="0"/>
          <c:showSerName val="0"/>
          <c:showPercent val="0"/>
          <c:showBubbleSize val="0"/>
        </c:dLbls>
        <c:gapWidth val="219"/>
        <c:overlap val="-27"/>
        <c:axId val="1703182431"/>
        <c:axId val="1703189631"/>
      </c:barChart>
      <c:catAx>
        <c:axId val="17031824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03189631"/>
        <c:crosses val="autoZero"/>
        <c:auto val="1"/>
        <c:lblAlgn val="ctr"/>
        <c:lblOffset val="100"/>
        <c:noMultiLvlLbl val="0"/>
      </c:catAx>
      <c:valAx>
        <c:axId val="1703189631"/>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03182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Tables!invsoutvalues</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Inventory</a:t>
            </a:r>
            <a:r>
              <a:rPr lang="en-US" baseline="0">
                <a:solidFill>
                  <a:sysClr val="windowText" lastClr="000000"/>
                </a:solidFill>
              </a:rPr>
              <a:t> Movement (Value)</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Tables'!$BF$7</c:f>
              <c:strCache>
                <c:ptCount val="1"/>
                <c:pt idx="0">
                  <c:v>Sum of Inflow Value</c:v>
                </c:pt>
              </c:strCache>
            </c:strRef>
          </c:tx>
          <c:spPr>
            <a:ln w="28575" cap="rnd">
              <a:solidFill>
                <a:schemeClr val="accent1"/>
              </a:solidFill>
              <a:round/>
            </a:ln>
            <a:effectLst/>
          </c:spPr>
          <c:marker>
            <c:symbol val="none"/>
          </c:marker>
          <c:cat>
            <c:strRef>
              <c:f>'Pivot Tables'!$BE$8:$BE$11</c:f>
              <c:strCache>
                <c:ptCount val="3"/>
                <c:pt idx="0">
                  <c:v>Qtr1</c:v>
                </c:pt>
                <c:pt idx="1">
                  <c:v>Qtr2</c:v>
                </c:pt>
                <c:pt idx="2">
                  <c:v>Qtr4</c:v>
                </c:pt>
              </c:strCache>
            </c:strRef>
          </c:cat>
          <c:val>
            <c:numRef>
              <c:f>'Pivot Tables'!$BF$8:$BF$11</c:f>
              <c:numCache>
                <c:formatCode>"$"#,##0.00</c:formatCode>
                <c:ptCount val="3"/>
                <c:pt idx="0">
                  <c:v>5821.53</c:v>
                </c:pt>
                <c:pt idx="1">
                  <c:v>312292.42159999983</c:v>
                </c:pt>
                <c:pt idx="2">
                  <c:v>9429.33</c:v>
                </c:pt>
              </c:numCache>
            </c:numRef>
          </c:val>
          <c:smooth val="0"/>
          <c:extLst>
            <c:ext xmlns:c16="http://schemas.microsoft.com/office/drawing/2014/chart" uri="{C3380CC4-5D6E-409C-BE32-E72D297353CC}">
              <c16:uniqueId val="{00000000-689B-4D29-8AFB-B54886384BF4}"/>
            </c:ext>
          </c:extLst>
        </c:ser>
        <c:ser>
          <c:idx val="1"/>
          <c:order val="1"/>
          <c:tx>
            <c:strRef>
              <c:f>'Pivot Tables'!$BG$7</c:f>
              <c:strCache>
                <c:ptCount val="1"/>
                <c:pt idx="0">
                  <c:v>Sum of Outflow Value</c:v>
                </c:pt>
              </c:strCache>
            </c:strRef>
          </c:tx>
          <c:spPr>
            <a:ln w="28575" cap="rnd">
              <a:solidFill>
                <a:schemeClr val="accent2"/>
              </a:solidFill>
              <a:round/>
            </a:ln>
            <a:effectLst/>
          </c:spPr>
          <c:marker>
            <c:symbol val="none"/>
          </c:marker>
          <c:cat>
            <c:strRef>
              <c:f>'Pivot Tables'!$BE$8:$BE$11</c:f>
              <c:strCache>
                <c:ptCount val="3"/>
                <c:pt idx="0">
                  <c:v>Qtr1</c:v>
                </c:pt>
                <c:pt idx="1">
                  <c:v>Qtr2</c:v>
                </c:pt>
                <c:pt idx="2">
                  <c:v>Qtr4</c:v>
                </c:pt>
              </c:strCache>
            </c:strRef>
          </c:cat>
          <c:val>
            <c:numRef>
              <c:f>'Pivot Tables'!$BG$8:$BG$11</c:f>
              <c:numCache>
                <c:formatCode>"$"#,##0.00</c:formatCode>
                <c:ptCount val="3"/>
                <c:pt idx="0">
                  <c:v>4229.2393398333334</c:v>
                </c:pt>
                <c:pt idx="1">
                  <c:v>1794.0925452500001</c:v>
                </c:pt>
                <c:pt idx="2">
                  <c:v>2160.8051091666666</c:v>
                </c:pt>
              </c:numCache>
            </c:numRef>
          </c:val>
          <c:smooth val="0"/>
          <c:extLst>
            <c:ext xmlns:c16="http://schemas.microsoft.com/office/drawing/2014/chart" uri="{C3380CC4-5D6E-409C-BE32-E72D297353CC}">
              <c16:uniqueId val="{00000001-689B-4D29-8AFB-B54886384BF4}"/>
            </c:ext>
          </c:extLst>
        </c:ser>
        <c:dLbls>
          <c:showLegendKey val="0"/>
          <c:showVal val="0"/>
          <c:showCatName val="0"/>
          <c:showSerName val="0"/>
          <c:showPercent val="0"/>
          <c:showBubbleSize val="0"/>
        </c:dLbls>
        <c:smooth val="0"/>
        <c:axId val="854618928"/>
        <c:axId val="854619408"/>
      </c:lineChart>
      <c:catAx>
        <c:axId val="854618928"/>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4619408"/>
        <c:crosses val="autoZero"/>
        <c:auto val="1"/>
        <c:lblAlgn val="ctr"/>
        <c:lblOffset val="100"/>
        <c:noMultiLvlLbl val="0"/>
      </c:catAx>
      <c:valAx>
        <c:axId val="854619408"/>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4618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Tables!bundleusage</c:name>
    <c:fmtId val="24"/>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Bundle</a:t>
            </a:r>
            <a:r>
              <a:rPr lang="en-US" baseline="0">
                <a:solidFill>
                  <a:sysClr val="windowText" lastClr="000000"/>
                </a:solidFill>
              </a:rPr>
              <a:t> Usage: Expected vs. Actual</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Tables'!$BY$6</c:f>
              <c:strCache>
                <c:ptCount val="1"/>
                <c:pt idx="0">
                  <c:v>Sum of Expected Usage</c:v>
                </c:pt>
              </c:strCache>
            </c:strRef>
          </c:tx>
          <c:spPr>
            <a:solidFill>
              <a:schemeClr val="accent1"/>
            </a:solidFill>
            <a:ln>
              <a:noFill/>
            </a:ln>
            <a:effectLst/>
          </c:spPr>
          <c:invertIfNegative val="0"/>
          <c:cat>
            <c:strRef>
              <c:f>'Pivot Tables'!$BX$7</c:f>
              <c:strCache>
                <c:ptCount val="1"/>
                <c:pt idx="0">
                  <c:v>Grand Total</c:v>
                </c:pt>
              </c:strCache>
            </c:strRef>
          </c:cat>
          <c:val>
            <c:numRef>
              <c:f>'Pivot Tables'!$BY$7</c:f>
              <c:numCache>
                <c:formatCode>General</c:formatCode>
                <c:ptCount val="1"/>
              </c:numCache>
            </c:numRef>
          </c:val>
          <c:extLst>
            <c:ext xmlns:c16="http://schemas.microsoft.com/office/drawing/2014/chart" uri="{C3380CC4-5D6E-409C-BE32-E72D297353CC}">
              <c16:uniqueId val="{00000000-B91E-4D8B-B250-A22D29E574C7}"/>
            </c:ext>
          </c:extLst>
        </c:ser>
        <c:ser>
          <c:idx val="1"/>
          <c:order val="1"/>
          <c:tx>
            <c:strRef>
              <c:f>'Pivot Tables'!$BZ$6</c:f>
              <c:strCache>
                <c:ptCount val="1"/>
                <c:pt idx="0">
                  <c:v>Sum of Actual Usage</c:v>
                </c:pt>
              </c:strCache>
            </c:strRef>
          </c:tx>
          <c:spPr>
            <a:solidFill>
              <a:schemeClr val="accent2"/>
            </a:solidFill>
            <a:ln>
              <a:noFill/>
            </a:ln>
            <a:effectLst/>
          </c:spPr>
          <c:invertIfNegative val="0"/>
          <c:cat>
            <c:strRef>
              <c:f>'Pivot Tables'!$BX$7</c:f>
              <c:strCache>
                <c:ptCount val="1"/>
                <c:pt idx="0">
                  <c:v>Grand Total</c:v>
                </c:pt>
              </c:strCache>
            </c:strRef>
          </c:cat>
          <c:val>
            <c:numRef>
              <c:f>'Pivot Tables'!$BZ$7</c:f>
              <c:numCache>
                <c:formatCode>General</c:formatCode>
                <c:ptCount val="1"/>
              </c:numCache>
            </c:numRef>
          </c:val>
          <c:extLst>
            <c:ext xmlns:c16="http://schemas.microsoft.com/office/drawing/2014/chart" uri="{C3380CC4-5D6E-409C-BE32-E72D297353CC}">
              <c16:uniqueId val="{00000001-B91E-4D8B-B250-A22D29E574C7}"/>
            </c:ext>
          </c:extLst>
        </c:ser>
        <c:ser>
          <c:idx val="2"/>
          <c:order val="2"/>
          <c:tx>
            <c:strRef>
              <c:f>'Pivot Tables'!$CA$6</c:f>
              <c:strCache>
                <c:ptCount val="1"/>
                <c:pt idx="0">
                  <c:v>Sum of Variance</c:v>
                </c:pt>
              </c:strCache>
            </c:strRef>
          </c:tx>
          <c:spPr>
            <a:solidFill>
              <a:schemeClr val="accent3"/>
            </a:solidFill>
            <a:ln>
              <a:noFill/>
            </a:ln>
            <a:effectLst/>
          </c:spPr>
          <c:invertIfNegative val="0"/>
          <c:cat>
            <c:strRef>
              <c:f>'Pivot Tables'!$BX$7</c:f>
              <c:strCache>
                <c:ptCount val="1"/>
                <c:pt idx="0">
                  <c:v>Grand Total</c:v>
                </c:pt>
              </c:strCache>
            </c:strRef>
          </c:cat>
          <c:val>
            <c:numRef>
              <c:f>'Pivot Tables'!$CA$7</c:f>
              <c:numCache>
                <c:formatCode>General</c:formatCode>
                <c:ptCount val="1"/>
              </c:numCache>
            </c:numRef>
          </c:val>
          <c:extLst>
            <c:ext xmlns:c16="http://schemas.microsoft.com/office/drawing/2014/chart" uri="{C3380CC4-5D6E-409C-BE32-E72D297353CC}">
              <c16:uniqueId val="{00000002-B91E-4D8B-B250-A22D29E574C7}"/>
            </c:ext>
          </c:extLst>
        </c:ser>
        <c:dLbls>
          <c:showLegendKey val="0"/>
          <c:showVal val="0"/>
          <c:showCatName val="0"/>
          <c:showSerName val="0"/>
          <c:showPercent val="0"/>
          <c:showBubbleSize val="0"/>
        </c:dLbls>
        <c:gapWidth val="219"/>
        <c:overlap val="-27"/>
        <c:axId val="852719568"/>
        <c:axId val="852721008"/>
      </c:barChart>
      <c:catAx>
        <c:axId val="85271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2721008"/>
        <c:crosses val="autoZero"/>
        <c:auto val="1"/>
        <c:lblAlgn val="ctr"/>
        <c:lblOffset val="100"/>
        <c:noMultiLvlLbl val="0"/>
      </c:catAx>
      <c:valAx>
        <c:axId val="852721008"/>
        <c:scaling>
          <c:orientation val="minMax"/>
        </c:scaling>
        <c:delete val="0"/>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2719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Tables!PivotTable9</c:name>
    <c:fmtId val="3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Reorder</a:t>
            </a:r>
            <a:r>
              <a:rPr lang="en-US" baseline="0">
                <a:solidFill>
                  <a:sysClr val="windowText" lastClr="000000"/>
                </a:solidFill>
              </a:rPr>
              <a:t> Status Overview</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s>
    <c:plotArea>
      <c:layout/>
      <c:doughnutChart>
        <c:varyColors val="1"/>
        <c:ser>
          <c:idx val="0"/>
          <c:order val="0"/>
          <c:tx>
            <c:strRef>
              <c:f>'Pivot Tables'!$CD$8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0B-41D4-B4A4-06EEC38BEB1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0B-41D4-B4A4-06EEC38BEB1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9E-4137-8D42-1E6945C33C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F75-4305-AE23-6417D82AE414}"/>
              </c:ext>
            </c:extLst>
          </c:dPt>
          <c:cat>
            <c:strRef>
              <c:f>'Pivot Tables'!$CC$9:$CC$12</c:f>
              <c:strCache>
                <c:ptCount val="3"/>
                <c:pt idx="0">
                  <c:v>Below Optimal</c:v>
                </c:pt>
                <c:pt idx="1">
                  <c:v>Reorder Now</c:v>
                </c:pt>
                <c:pt idx="2">
                  <c:v>Stock Acceptable</c:v>
                </c:pt>
              </c:strCache>
            </c:strRef>
          </c:cat>
          <c:val>
            <c:numRef>
              <c:f>'Pivot Tables'!$CD$9:$CD$12</c:f>
              <c:numCache>
                <c:formatCode>General</c:formatCode>
                <c:ptCount val="3"/>
                <c:pt idx="0">
                  <c:v>20</c:v>
                </c:pt>
                <c:pt idx="1">
                  <c:v>4</c:v>
                </c:pt>
                <c:pt idx="2">
                  <c:v>66</c:v>
                </c:pt>
              </c:numCache>
            </c:numRef>
          </c:val>
          <c:extLst>
            <c:ext xmlns:c16="http://schemas.microsoft.com/office/drawing/2014/chart" uri="{C3380CC4-5D6E-409C-BE32-E72D297353CC}">
              <c16:uniqueId val="{00000000-CB4E-42BD-99F2-59B047DFC6F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Tables!categoryvalue</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Inventory</a:t>
            </a:r>
            <a:r>
              <a:rPr lang="en-US" baseline="0">
                <a:solidFill>
                  <a:sysClr val="windowText" lastClr="000000"/>
                </a:solidFill>
              </a:rPr>
              <a:t> Value by Category</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s>
    <c:plotArea>
      <c:layout/>
      <c:pieChart>
        <c:varyColors val="1"/>
        <c:ser>
          <c:idx val="0"/>
          <c:order val="0"/>
          <c:tx>
            <c:strRef>
              <c:f>'Pivot Tables'!$BS$8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DB-424F-9A79-3F9E97886D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DB-424F-9A79-3F9E97886D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10-48A7-A8A0-6E3B09C573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10-48A7-A8A0-6E3B09C573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810-48A7-A8A0-6E3B09C5731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810-48A7-A8A0-6E3B09C5731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10-48A7-A8A0-6E3B09C5731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41C-4911-9A37-BA0440C5EFB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41C-4911-9A37-BA0440C5EFB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41C-4911-9A37-BA0440C5EFB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41C-4911-9A37-BA0440C5EFB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41C-4911-9A37-BA0440C5EFB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41C-4911-9A37-BA0440C5EFB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41C-4911-9A37-BA0440C5EFB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41C-4911-9A37-BA0440C5EFB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41C-4911-9A37-BA0440C5EFBA}"/>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41C-4911-9A37-BA0440C5EFBA}"/>
              </c:ext>
            </c:extLst>
          </c:dPt>
          <c:cat>
            <c:strRef>
              <c:f>'Pivot Tables'!$BR$9:$BR$26</c:f>
              <c:strCache>
                <c:ptCount val="17"/>
                <c:pt idx="0">
                  <c:v>Green Beans</c:v>
                </c:pt>
                <c:pt idx="1">
                  <c:v>Roasted Beans</c:v>
                </c:pt>
                <c:pt idx="2">
                  <c:v>Packaging</c:v>
                </c:pt>
                <c:pt idx="3">
                  <c:v>Equipment Supplies</c:v>
                </c:pt>
                <c:pt idx="4">
                  <c:v>Retail Products</c:v>
                </c:pt>
                <c:pt idx="5">
                  <c:v>Cleaning and Maintenance</c:v>
                </c:pt>
                <c:pt idx="6">
                  <c:v>Cleaning Chemicals</c:v>
                </c:pt>
                <c:pt idx="7">
                  <c:v>Paper Goods</c:v>
                </c:pt>
                <c:pt idx="8">
                  <c:v>Janitorial</c:v>
                </c:pt>
                <c:pt idx="9">
                  <c:v>Foodservice PPE</c:v>
                </c:pt>
                <c:pt idx="10">
                  <c:v>Packaging Materials</c:v>
                </c:pt>
                <c:pt idx="11">
                  <c:v>Storage Supplies</c:v>
                </c:pt>
                <c:pt idx="12">
                  <c:v>Safety</c:v>
                </c:pt>
                <c:pt idx="13">
                  <c:v>Water Filtration</c:v>
                </c:pt>
                <c:pt idx="14">
                  <c:v>Equipment Parts</c:v>
                </c:pt>
                <c:pt idx="15">
                  <c:v>Calibration</c:v>
                </c:pt>
                <c:pt idx="16">
                  <c:v>Maintenance Chemicals</c:v>
                </c:pt>
              </c:strCache>
            </c:strRef>
          </c:cat>
          <c:val>
            <c:numRef>
              <c:f>'Pivot Tables'!$BS$9:$BS$26</c:f>
              <c:numCache>
                <c:formatCode>"$"#,##0.00</c:formatCode>
                <c:ptCount val="17"/>
                <c:pt idx="0">
                  <c:v>29655.244708333357</c:v>
                </c:pt>
                <c:pt idx="1">
                  <c:v>3175.5000000000005</c:v>
                </c:pt>
                <c:pt idx="2">
                  <c:v>7997.6658000000025</c:v>
                </c:pt>
                <c:pt idx="3">
                  <c:v>2232.8658042500001</c:v>
                </c:pt>
                <c:pt idx="4">
                  <c:v>18638.901664000001</c:v>
                </c:pt>
                <c:pt idx="5">
                  <c:v>165304.23387333337</c:v>
                </c:pt>
                <c:pt idx="6">
                  <c:v>20379.5</c:v>
                </c:pt>
                <c:pt idx="7">
                  <c:v>485.49275999999998</c:v>
                </c:pt>
                <c:pt idx="8">
                  <c:v>3024</c:v>
                </c:pt>
                <c:pt idx="9">
                  <c:v>8678.3685000000005</c:v>
                </c:pt>
                <c:pt idx="10">
                  <c:v>4901.2</c:v>
                </c:pt>
                <c:pt idx="11">
                  <c:v>35418</c:v>
                </c:pt>
                <c:pt idx="12">
                  <c:v>1315.3200000000002</c:v>
                </c:pt>
                <c:pt idx="13">
                  <c:v>10575.04</c:v>
                </c:pt>
                <c:pt idx="14">
                  <c:v>4752.9800000000005</c:v>
                </c:pt>
                <c:pt idx="15">
                  <c:v>2341.15</c:v>
                </c:pt>
                <c:pt idx="16">
                  <c:v>300</c:v>
                </c:pt>
              </c:numCache>
            </c:numRef>
          </c:val>
          <c:extLst>
            <c:ext xmlns:c16="http://schemas.microsoft.com/office/drawing/2014/chart" uri="{C3380CC4-5D6E-409C-BE32-E72D297353CC}">
              <c16:uniqueId val="{00000000-3427-4FC8-AA6B-9D4123D3174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[TricurrentInventoryGroup_Inventory_Management.xlsm]Pivot Tables!PivotTable9</c:name>
    <c:fmtId val="34"/>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Reorder</a:t>
            </a:r>
            <a:r>
              <a:rPr lang="en-US" baseline="0"/>
              <a:t> Status Overview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3.3314825097168238E-2"/>
              <c:y val="-5.0973123262279887E-2"/>
            </c:manualLayout>
          </c:layou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dLbl>
          <c:idx val="0"/>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dLbl>
          <c:idx val="0"/>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dLbl>
          <c:idx val="0"/>
          <c:layout>
            <c:manualLayout>
              <c:x val="1.4841199168892847E-2"/>
              <c:y val="-3.7037037037037035E-2"/>
            </c:manualLayout>
          </c:layout>
          <c:showLegendKey val="0"/>
          <c:showVal val="0"/>
          <c:showCatName val="0"/>
          <c:showSerName val="0"/>
          <c:showPercent val="1"/>
          <c:showBubbleSize val="0"/>
          <c:extLst>
            <c:ext xmlns:c15="http://schemas.microsoft.com/office/drawing/2012/chart" uri="{CE6537A1-D6FC-4f65-9D91-7224C49458BB}"/>
          </c:extLst>
        </c:dLbl>
      </c:pivotFmt>
      <c:pivotFmt>
        <c:idx val="14"/>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ECDE78"/>
          </a:solidFill>
          <a:ln w="19050">
            <a:solidFill>
              <a:schemeClr val="lt1"/>
            </a:solidFill>
          </a:ln>
          <a:effectLst/>
        </c:spPr>
        <c:dLbl>
          <c:idx val="0"/>
          <c:layout>
            <c:manualLayout>
              <c:x val="-0.29111654973303802"/>
              <c:y val="-4.149536535970743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FF8133"/>
          </a:solidFill>
          <a:ln w="19050">
            <a:solidFill>
              <a:schemeClr val="lt1"/>
            </a:solidFill>
          </a:ln>
          <a:effectLst/>
        </c:spPr>
        <c:dLbl>
          <c:idx val="0"/>
          <c:layout>
            <c:manualLayout>
              <c:x val="0.1700590060757606"/>
              <c:y val="4.734221058528016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3">
              <a:lumMod val="75000"/>
            </a:schemeClr>
          </a:solidFill>
          <a:ln w="19050">
            <a:solidFill>
              <a:schemeClr val="lt1"/>
            </a:solidFill>
          </a:ln>
          <a:effectLst/>
        </c:spPr>
        <c:dLbl>
          <c:idx val="0"/>
          <c:layout>
            <c:manualLayout>
              <c:x val="-0.14670914368645285"/>
              <c:y val="-4.1809901243037989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0.1535704300521685"/>
              <c:y val="-3.21902825901264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
        <c:spPr>
          <a:solidFill>
            <a:srgbClr val="ECDE78"/>
          </a:solidFill>
          <a:ln w="19050">
            <a:solidFill>
              <a:schemeClr val="lt1"/>
            </a:solidFill>
          </a:ln>
          <a:effectLst/>
        </c:spPr>
        <c:dLbl>
          <c:idx val="0"/>
          <c:layout>
            <c:manualLayout>
              <c:x val="-0.29111654973303802"/>
              <c:y val="-4.149536535970743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layout>
            <c:manualLayout>
              <c:x val="0.1535704300521685"/>
              <c:y val="-3.21902825901264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rgbClr val="FF8133"/>
          </a:solidFill>
          <a:ln w="19050">
            <a:solidFill>
              <a:schemeClr val="lt1"/>
            </a:solidFill>
          </a:ln>
          <a:effectLst/>
        </c:spPr>
        <c:dLbl>
          <c:idx val="0"/>
          <c:layout>
            <c:manualLayout>
              <c:x val="0.1700590060757606"/>
              <c:y val="4.734221058528016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6"/>
        <c:spPr>
          <a:solidFill>
            <a:schemeClr val="accent3">
              <a:lumMod val="75000"/>
            </a:schemeClr>
          </a:solidFill>
          <a:ln w="19050">
            <a:solidFill>
              <a:schemeClr val="lt1"/>
            </a:solidFill>
          </a:ln>
          <a:effectLst/>
        </c:spPr>
        <c:dLbl>
          <c:idx val="0"/>
          <c:layout>
            <c:manualLayout>
              <c:x val="-0.14670914368645285"/>
              <c:y val="-4.1809901243037989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s>
    <c:plotArea>
      <c:layout/>
      <c:doughnutChart>
        <c:varyColors val="1"/>
        <c:ser>
          <c:idx val="0"/>
          <c:order val="0"/>
          <c:tx>
            <c:strRef>
              <c:f>'Pivot Tables'!$CD$8</c:f>
              <c:strCache>
                <c:ptCount val="1"/>
                <c:pt idx="0">
                  <c:v>Total</c:v>
                </c:pt>
              </c:strCache>
            </c:strRef>
          </c:tx>
          <c:dPt>
            <c:idx val="0"/>
            <c:bubble3D val="0"/>
            <c:spPr>
              <a:solidFill>
                <a:srgbClr val="ECDE78"/>
              </a:solidFill>
              <a:ln w="19050">
                <a:solidFill>
                  <a:schemeClr val="lt1"/>
                </a:solidFill>
              </a:ln>
              <a:effectLst/>
            </c:spPr>
            <c:extLst>
              <c:ext xmlns:c16="http://schemas.microsoft.com/office/drawing/2014/chart" uri="{C3380CC4-5D6E-409C-BE32-E72D297353CC}">
                <c16:uniqueId val="{00000001-4780-4F19-A7E9-900C8C7E572F}"/>
              </c:ext>
            </c:extLst>
          </c:dPt>
          <c:dPt>
            <c:idx val="1"/>
            <c:bubble3D val="0"/>
            <c:spPr>
              <a:solidFill>
                <a:srgbClr val="FF8133"/>
              </a:solidFill>
              <a:ln w="19050">
                <a:solidFill>
                  <a:schemeClr val="lt1"/>
                </a:solidFill>
              </a:ln>
              <a:effectLst/>
            </c:spPr>
            <c:extLst>
              <c:ext xmlns:c16="http://schemas.microsoft.com/office/drawing/2014/chart" uri="{C3380CC4-5D6E-409C-BE32-E72D297353CC}">
                <c16:uniqueId val="{00000003-4780-4F19-A7E9-900C8C7E57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780-4F19-A7E9-900C8C7E572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D4-40EB-8FDF-582F21B36118}"/>
              </c:ext>
            </c:extLst>
          </c:dPt>
          <c:dLbls>
            <c:dLbl>
              <c:idx val="0"/>
              <c:layout>
                <c:manualLayout>
                  <c:x val="-0.29111654973303802"/>
                  <c:y val="-4.149536535970743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80-4F19-A7E9-900C8C7E572F}"/>
                </c:ext>
              </c:extLst>
            </c:dLbl>
            <c:dLbl>
              <c:idx val="1"/>
              <c:layout>
                <c:manualLayout>
                  <c:x val="0.1700590060757606"/>
                  <c:y val="4.734221058528016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780-4F19-A7E9-900C8C7E572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Tables'!$CC$9:$CC$12</c:f>
              <c:strCache>
                <c:ptCount val="3"/>
                <c:pt idx="0">
                  <c:v>Below Optimal</c:v>
                </c:pt>
                <c:pt idx="1">
                  <c:v>Reorder Now</c:v>
                </c:pt>
                <c:pt idx="2">
                  <c:v>Stock Acceptable</c:v>
                </c:pt>
              </c:strCache>
            </c:strRef>
          </c:cat>
          <c:val>
            <c:numRef>
              <c:f>'Pivot Tables'!$CD$9:$CD$12</c:f>
              <c:numCache>
                <c:formatCode>General</c:formatCode>
                <c:ptCount val="3"/>
                <c:pt idx="0">
                  <c:v>20</c:v>
                </c:pt>
                <c:pt idx="1">
                  <c:v>4</c:v>
                </c:pt>
                <c:pt idx="2">
                  <c:v>66</c:v>
                </c:pt>
              </c:numCache>
            </c:numRef>
          </c:val>
          <c:extLst>
            <c:ext xmlns:c16="http://schemas.microsoft.com/office/drawing/2014/chart" uri="{C3380CC4-5D6E-409C-BE32-E72D297353CC}">
              <c16:uniqueId val="{00000006-4780-4F19-A7E9-900C8C7E572F}"/>
            </c:ext>
          </c:extLst>
        </c:ser>
        <c:dLbls>
          <c:showLegendKey val="0"/>
          <c:showVal val="0"/>
          <c:showCatName val="1"/>
          <c:showSerName val="0"/>
          <c:showPercent val="1"/>
          <c:showBubbleSize val="0"/>
          <c:showLeaderLines val="1"/>
        </c:dLbls>
        <c:firstSliceAng val="0"/>
        <c:holeSize val="71"/>
      </c:doughnut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Tables!invsoutvalues</c:name>
    <c:fmtId val="1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Inventory</a:t>
            </a:r>
            <a:r>
              <a:rPr lang="en-US" baseline="0">
                <a:solidFill>
                  <a:sysClr val="windowText" lastClr="000000"/>
                </a:solidFill>
              </a:rPr>
              <a:t> Movement (Value)</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Tables'!$BF$7</c:f>
              <c:strCache>
                <c:ptCount val="1"/>
                <c:pt idx="0">
                  <c:v>Sum of Inflow Value</c:v>
                </c:pt>
              </c:strCache>
            </c:strRef>
          </c:tx>
          <c:spPr>
            <a:ln w="28575" cap="rnd">
              <a:solidFill>
                <a:schemeClr val="accent1"/>
              </a:solidFill>
              <a:round/>
            </a:ln>
            <a:effectLst/>
          </c:spPr>
          <c:marker>
            <c:symbol val="none"/>
          </c:marker>
          <c:cat>
            <c:strRef>
              <c:f>'Pivot Tables'!$BE$8:$BE$11</c:f>
              <c:strCache>
                <c:ptCount val="3"/>
                <c:pt idx="0">
                  <c:v>Qtr1</c:v>
                </c:pt>
                <c:pt idx="1">
                  <c:v>Qtr2</c:v>
                </c:pt>
                <c:pt idx="2">
                  <c:v>Qtr4</c:v>
                </c:pt>
              </c:strCache>
            </c:strRef>
          </c:cat>
          <c:val>
            <c:numRef>
              <c:f>'Pivot Tables'!$BF$8:$BF$11</c:f>
              <c:numCache>
                <c:formatCode>"$"#,##0.00</c:formatCode>
                <c:ptCount val="3"/>
                <c:pt idx="0">
                  <c:v>5821.53</c:v>
                </c:pt>
                <c:pt idx="1">
                  <c:v>312292.42159999983</c:v>
                </c:pt>
                <c:pt idx="2">
                  <c:v>9429.33</c:v>
                </c:pt>
              </c:numCache>
            </c:numRef>
          </c:val>
          <c:smooth val="0"/>
          <c:extLst>
            <c:ext xmlns:c16="http://schemas.microsoft.com/office/drawing/2014/chart" uri="{C3380CC4-5D6E-409C-BE32-E72D297353CC}">
              <c16:uniqueId val="{00000000-E334-4347-8B51-CCB4F437EE04}"/>
            </c:ext>
          </c:extLst>
        </c:ser>
        <c:ser>
          <c:idx val="1"/>
          <c:order val="1"/>
          <c:tx>
            <c:strRef>
              <c:f>'Pivot Tables'!$BG$7</c:f>
              <c:strCache>
                <c:ptCount val="1"/>
                <c:pt idx="0">
                  <c:v>Sum of Outflow Value</c:v>
                </c:pt>
              </c:strCache>
            </c:strRef>
          </c:tx>
          <c:spPr>
            <a:ln w="28575" cap="rnd">
              <a:solidFill>
                <a:schemeClr val="accent2"/>
              </a:solidFill>
              <a:round/>
            </a:ln>
            <a:effectLst/>
          </c:spPr>
          <c:marker>
            <c:symbol val="none"/>
          </c:marker>
          <c:cat>
            <c:strRef>
              <c:f>'Pivot Tables'!$BE$8:$BE$11</c:f>
              <c:strCache>
                <c:ptCount val="3"/>
                <c:pt idx="0">
                  <c:v>Qtr1</c:v>
                </c:pt>
                <c:pt idx="1">
                  <c:v>Qtr2</c:v>
                </c:pt>
                <c:pt idx="2">
                  <c:v>Qtr4</c:v>
                </c:pt>
              </c:strCache>
            </c:strRef>
          </c:cat>
          <c:val>
            <c:numRef>
              <c:f>'Pivot Tables'!$BG$8:$BG$11</c:f>
              <c:numCache>
                <c:formatCode>"$"#,##0.00</c:formatCode>
                <c:ptCount val="3"/>
                <c:pt idx="0">
                  <c:v>4229.2393398333334</c:v>
                </c:pt>
                <c:pt idx="1">
                  <c:v>1794.0925452500001</c:v>
                </c:pt>
                <c:pt idx="2">
                  <c:v>2160.8051091666666</c:v>
                </c:pt>
              </c:numCache>
            </c:numRef>
          </c:val>
          <c:smooth val="0"/>
          <c:extLst>
            <c:ext xmlns:c16="http://schemas.microsoft.com/office/drawing/2014/chart" uri="{C3380CC4-5D6E-409C-BE32-E72D297353CC}">
              <c16:uniqueId val="{00000001-E334-4347-8B51-CCB4F437EE04}"/>
            </c:ext>
          </c:extLst>
        </c:ser>
        <c:dLbls>
          <c:showLegendKey val="0"/>
          <c:showVal val="0"/>
          <c:showCatName val="0"/>
          <c:showSerName val="0"/>
          <c:showPercent val="0"/>
          <c:showBubbleSize val="0"/>
        </c:dLbls>
        <c:smooth val="0"/>
        <c:axId val="854618928"/>
        <c:axId val="854619408"/>
      </c:lineChart>
      <c:catAx>
        <c:axId val="854618928"/>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4619408"/>
        <c:crosses val="autoZero"/>
        <c:auto val="1"/>
        <c:lblAlgn val="ctr"/>
        <c:lblOffset val="100"/>
        <c:noMultiLvlLbl val="0"/>
      </c:catAx>
      <c:valAx>
        <c:axId val="854619408"/>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4618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Inventory Movement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Tables'!$CW$7</c:f>
              <c:strCache>
                <c:ptCount val="1"/>
                <c:pt idx="0">
                  <c:v>Total</c:v>
                </c:pt>
              </c:strCache>
            </c:strRef>
          </c:tx>
          <c:spPr>
            <a:ln w="28575" cap="rnd">
              <a:solidFill>
                <a:schemeClr val="accent1"/>
              </a:solidFill>
              <a:round/>
            </a:ln>
            <a:effectLst/>
          </c:spPr>
          <c:marker>
            <c:symbol val="none"/>
          </c:marker>
          <c:cat>
            <c:multiLvlStrRef>
              <c:f>'Pivot Tables'!$CV$8:$CV$32</c:f>
              <c:multiLvlStrCache>
                <c:ptCount val="22"/>
                <c:lvl>
                  <c:pt idx="0">
                    <c:v>Jan</c:v>
                  </c:pt>
                  <c:pt idx="1">
                    <c:v>Feb</c:v>
                  </c:pt>
                  <c:pt idx="2">
                    <c:v>Mar</c:v>
                  </c:pt>
                  <c:pt idx="3">
                    <c:v>Apr</c:v>
                  </c:pt>
                  <c:pt idx="4">
                    <c:v>May</c:v>
                  </c:pt>
                  <c:pt idx="5">
                    <c:v>Jun</c:v>
                  </c:pt>
                  <c:pt idx="6">
                    <c:v>Jul</c:v>
                  </c:pt>
                  <c:pt idx="7">
                    <c:v>Aug</c:v>
                  </c:pt>
                  <c:pt idx="8">
                    <c:v>Oct</c:v>
                  </c:pt>
                  <c:pt idx="9">
                    <c:v>Nov</c:v>
                  </c:pt>
                  <c:pt idx="10">
                    <c:v>Dec</c:v>
                  </c:pt>
                  <c:pt idx="11">
                    <c:v>Jan</c:v>
                  </c:pt>
                  <c:pt idx="12">
                    <c:v>Feb</c:v>
                  </c:pt>
                  <c:pt idx="13">
                    <c:v>Mar</c:v>
                  </c:pt>
                  <c:pt idx="14">
                    <c:v>Apr</c:v>
                  </c:pt>
                  <c:pt idx="15">
                    <c:v>May</c:v>
                  </c:pt>
                  <c:pt idx="16">
                    <c:v>Jun</c:v>
                  </c:pt>
                  <c:pt idx="17">
                    <c:v>Jul</c:v>
                  </c:pt>
                  <c:pt idx="18">
                    <c:v>Aug</c:v>
                  </c:pt>
                  <c:pt idx="19">
                    <c:v>Oct</c:v>
                  </c:pt>
                  <c:pt idx="20">
                    <c:v>Nov</c:v>
                  </c:pt>
                  <c:pt idx="21">
                    <c:v>Dec</c:v>
                  </c:pt>
                </c:lvl>
                <c:lvl>
                  <c:pt idx="0">
                    <c:v>2025</c:v>
                  </c:pt>
                  <c:pt idx="11">
                    <c:v>2026</c:v>
                  </c:pt>
                </c:lvl>
              </c:multiLvlStrCache>
            </c:multiLvlStrRef>
          </c:cat>
          <c:val>
            <c:numRef>
              <c:f>'Pivot Tables'!$CW$8:$CW$32</c:f>
              <c:numCache>
                <c:formatCode>General</c:formatCode>
                <c:ptCount val="22"/>
                <c:pt idx="0">
                  <c:v>26652.923400000003</c:v>
                </c:pt>
                <c:pt idx="1">
                  <c:v>6676.4734000000008</c:v>
                </c:pt>
                <c:pt idx="2">
                  <c:v>1507.9634000000001</c:v>
                </c:pt>
                <c:pt idx="3">
                  <c:v>443.47339999999986</c:v>
                </c:pt>
                <c:pt idx="4">
                  <c:v>175369.22339999999</c:v>
                </c:pt>
                <c:pt idx="5">
                  <c:v>27640.683399999998</c:v>
                </c:pt>
                <c:pt idx="6">
                  <c:v>52090.193400000004</c:v>
                </c:pt>
                <c:pt idx="7">
                  <c:v>-1924.8065999999999</c:v>
                </c:pt>
                <c:pt idx="8">
                  <c:v>2168.6034</c:v>
                </c:pt>
                <c:pt idx="9">
                  <c:v>2407.0234</c:v>
                </c:pt>
                <c:pt idx="10">
                  <c:v>-1628.7066</c:v>
                </c:pt>
                <c:pt idx="11">
                  <c:v>23403.290940000006</c:v>
                </c:pt>
                <c:pt idx="12">
                  <c:v>743.51094000000012</c:v>
                </c:pt>
                <c:pt idx="13">
                  <c:v>-2008.1990600000008</c:v>
                </c:pt>
                <c:pt idx="14">
                  <c:v>-5489.789060000001</c:v>
                </c:pt>
                <c:pt idx="15">
                  <c:v>173849.86094000001</c:v>
                </c:pt>
                <c:pt idx="16">
                  <c:v>21621.340939999998</c:v>
                </c:pt>
                <c:pt idx="17">
                  <c:v>45916.810939999996</c:v>
                </c:pt>
                <c:pt idx="18">
                  <c:v>-8098.1890600000006</c:v>
                </c:pt>
                <c:pt idx="19">
                  <c:v>-4004.7790600000008</c:v>
                </c:pt>
                <c:pt idx="20">
                  <c:v>-3766.3590600000007</c:v>
                </c:pt>
                <c:pt idx="21">
                  <c:v>-7802.0890600000002</c:v>
                </c:pt>
              </c:numCache>
            </c:numRef>
          </c:val>
          <c:smooth val="0"/>
          <c:extLst>
            <c:ext xmlns:c16="http://schemas.microsoft.com/office/drawing/2014/chart" uri="{C3380CC4-5D6E-409C-BE32-E72D297353CC}">
              <c16:uniqueId val="{00000000-4752-4132-8C15-2ACFBC19DDE6}"/>
            </c:ext>
          </c:extLst>
        </c:ser>
        <c:dLbls>
          <c:showLegendKey val="0"/>
          <c:showVal val="0"/>
          <c:showCatName val="0"/>
          <c:showSerName val="0"/>
          <c:showPercent val="0"/>
          <c:showBubbleSize val="0"/>
        </c:dLbls>
        <c:smooth val="0"/>
        <c:axId val="2077204783"/>
        <c:axId val="2077196143"/>
      </c:lineChart>
      <c:catAx>
        <c:axId val="20772047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196143"/>
        <c:crosses val="autoZero"/>
        <c:auto val="1"/>
        <c:lblAlgn val="ctr"/>
        <c:lblOffset val="100"/>
        <c:noMultiLvlLbl val="0"/>
      </c:catAx>
      <c:valAx>
        <c:axId val="2077196143"/>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Value</a:t>
                </a:r>
                <a:r>
                  <a:rPr lang="en-US" baseline="0">
                    <a:solidFill>
                      <a:schemeClr val="tx1"/>
                    </a:solidFill>
                  </a:rPr>
                  <a:t> ($)</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204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Tables!inventoryovertime</c:name>
    <c:fmtId val="17"/>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Inventory</a:t>
            </a:r>
            <a:r>
              <a:rPr lang="en-US" baseline="0">
                <a:solidFill>
                  <a:schemeClr val="tx1"/>
                </a:solidFill>
              </a:rPr>
              <a:t> Value Trend</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Tables'!$AD$7</c:f>
              <c:strCache>
                <c:ptCount val="1"/>
                <c:pt idx="0">
                  <c:v>Total</c:v>
                </c:pt>
              </c:strCache>
            </c:strRef>
          </c:tx>
          <c:spPr>
            <a:ln w="28575" cap="rnd">
              <a:solidFill>
                <a:schemeClr val="accent1"/>
              </a:solidFill>
              <a:round/>
            </a:ln>
            <a:effectLst/>
          </c:spPr>
          <c:marker>
            <c:symbol val="none"/>
          </c:marker>
          <c:cat>
            <c:multiLvlStrRef>
              <c:f>'Pivot Tables'!$AC$8:$AC$16</c:f>
              <c:multiLvlStrCache>
                <c:ptCount val="5"/>
                <c:lvl>
                  <c:pt idx="0">
                    <c:v>Jan</c:v>
                  </c:pt>
                  <c:pt idx="1">
                    <c:v>Feb</c:v>
                  </c:pt>
                  <c:pt idx="2">
                    <c:v>Mar</c:v>
                  </c:pt>
                </c:lvl>
                <c:lvl>
                  <c:pt idx="0">
                    <c:v>Qtr1</c:v>
                  </c:pt>
                  <c:pt idx="3">
                    <c:v>Qtr2</c:v>
                  </c:pt>
                  <c:pt idx="4">
                    <c:v>Qtr4</c:v>
                  </c:pt>
                </c:lvl>
                <c:lvl>
                  <c:pt idx="0">
                    <c:v>2026</c:v>
                  </c:pt>
                  <c:pt idx="4">
                    <c:v>2025</c:v>
                  </c:pt>
                </c:lvl>
              </c:multiLvlStrCache>
            </c:multiLvlStrRef>
          </c:cat>
          <c:val>
            <c:numRef>
              <c:f>'Pivot Tables'!$AD$8:$AD$16</c:f>
              <c:numCache>
                <c:formatCode>"$"#,##0.00</c:formatCode>
                <c:ptCount val="5"/>
                <c:pt idx="0">
                  <c:v>2483.3776018333324</c:v>
                </c:pt>
                <c:pt idx="1">
                  <c:v>-923.68964033333339</c:v>
                </c:pt>
                <c:pt idx="2">
                  <c:v>18.894298666666558</c:v>
                </c:pt>
                <c:pt idx="3">
                  <c:v>310328.63862558338</c:v>
                </c:pt>
                <c:pt idx="4">
                  <c:v>7268.2422241666618</c:v>
                </c:pt>
              </c:numCache>
            </c:numRef>
          </c:val>
          <c:smooth val="0"/>
          <c:extLst>
            <c:ext xmlns:c16="http://schemas.microsoft.com/office/drawing/2014/chart" uri="{C3380CC4-5D6E-409C-BE32-E72D297353CC}">
              <c16:uniqueId val="{00000000-4426-492A-8122-630A8813B348}"/>
            </c:ext>
          </c:extLst>
        </c:ser>
        <c:dLbls>
          <c:showLegendKey val="0"/>
          <c:showVal val="0"/>
          <c:showCatName val="0"/>
          <c:showSerName val="0"/>
          <c:showPercent val="0"/>
          <c:showBubbleSize val="0"/>
        </c:dLbls>
        <c:smooth val="0"/>
        <c:axId val="1047208271"/>
        <c:axId val="1047214511"/>
      </c:lineChart>
      <c:catAx>
        <c:axId val="10472082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7214511"/>
        <c:crosses val="autoZero"/>
        <c:auto val="1"/>
        <c:lblAlgn val="ctr"/>
        <c:lblOffset val="100"/>
        <c:noMultiLvlLbl val="0"/>
      </c:catAx>
      <c:valAx>
        <c:axId val="1047214511"/>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Value</a:t>
                </a:r>
                <a:r>
                  <a:rPr lang="en-US" baseline="0">
                    <a:solidFill>
                      <a:schemeClr val="tx1"/>
                    </a:solidFill>
                  </a:rPr>
                  <a:t> ($)</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7208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[TricurrentInventoryGroup_Inventory_Management.xlsm]Pivot Tables!invsoutvalues</c:name>
    <c:fmtId val="1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Inventory</a:t>
            </a:r>
            <a:r>
              <a:rPr lang="en-US" baseline="0"/>
              <a:t> Movement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hade val="76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490975005635748"/>
          <c:y val="0.22242434881156956"/>
          <c:w val="0.45488306236846976"/>
          <c:h val="0.52654797760490768"/>
        </c:manualLayout>
      </c:layout>
      <c:lineChart>
        <c:grouping val="standard"/>
        <c:varyColors val="0"/>
        <c:ser>
          <c:idx val="0"/>
          <c:order val="0"/>
          <c:tx>
            <c:strRef>
              <c:f>'Pivot Tables'!$BF$7</c:f>
              <c:strCache>
                <c:ptCount val="1"/>
                <c:pt idx="0">
                  <c:v>Sum of Inflow Value</c:v>
                </c:pt>
              </c:strCache>
            </c:strRef>
          </c:tx>
          <c:spPr>
            <a:ln w="28575" cap="rnd">
              <a:solidFill>
                <a:schemeClr val="accent1">
                  <a:shade val="76000"/>
                </a:schemeClr>
              </a:solidFill>
              <a:round/>
            </a:ln>
            <a:effectLst/>
          </c:spPr>
          <c:marker>
            <c:symbol val="none"/>
          </c:marker>
          <c:cat>
            <c:strRef>
              <c:f>'Pivot Tables'!$BE$8:$BE$11</c:f>
              <c:strCache>
                <c:ptCount val="3"/>
                <c:pt idx="0">
                  <c:v>Qtr1</c:v>
                </c:pt>
                <c:pt idx="1">
                  <c:v>Qtr2</c:v>
                </c:pt>
                <c:pt idx="2">
                  <c:v>Qtr4</c:v>
                </c:pt>
              </c:strCache>
            </c:strRef>
          </c:cat>
          <c:val>
            <c:numRef>
              <c:f>'Pivot Tables'!$BF$8:$BF$11</c:f>
              <c:numCache>
                <c:formatCode>"$"#,##0.00</c:formatCode>
                <c:ptCount val="3"/>
                <c:pt idx="0">
                  <c:v>5821.53</c:v>
                </c:pt>
                <c:pt idx="1">
                  <c:v>312292.42159999983</c:v>
                </c:pt>
                <c:pt idx="2">
                  <c:v>9429.33</c:v>
                </c:pt>
              </c:numCache>
            </c:numRef>
          </c:val>
          <c:smooth val="0"/>
          <c:extLst>
            <c:ext xmlns:c16="http://schemas.microsoft.com/office/drawing/2014/chart" uri="{C3380CC4-5D6E-409C-BE32-E72D297353CC}">
              <c16:uniqueId val="{00000000-AE11-42AB-A07A-92D2FD8BA21A}"/>
            </c:ext>
          </c:extLst>
        </c:ser>
        <c:ser>
          <c:idx val="1"/>
          <c:order val="1"/>
          <c:tx>
            <c:strRef>
              <c:f>'Pivot Tables'!$BG$7</c:f>
              <c:strCache>
                <c:ptCount val="1"/>
                <c:pt idx="0">
                  <c:v>Sum of Outflow Value</c:v>
                </c:pt>
              </c:strCache>
            </c:strRef>
          </c:tx>
          <c:spPr>
            <a:ln w="28575" cap="rnd">
              <a:solidFill>
                <a:schemeClr val="tx2">
                  <a:lumMod val="60000"/>
                  <a:lumOff val="40000"/>
                </a:schemeClr>
              </a:solidFill>
              <a:round/>
            </a:ln>
            <a:effectLst/>
          </c:spPr>
          <c:marker>
            <c:symbol val="none"/>
          </c:marker>
          <c:cat>
            <c:strRef>
              <c:f>'Pivot Tables'!$BE$8:$BE$11</c:f>
              <c:strCache>
                <c:ptCount val="3"/>
                <c:pt idx="0">
                  <c:v>Qtr1</c:v>
                </c:pt>
                <c:pt idx="1">
                  <c:v>Qtr2</c:v>
                </c:pt>
                <c:pt idx="2">
                  <c:v>Qtr4</c:v>
                </c:pt>
              </c:strCache>
            </c:strRef>
          </c:cat>
          <c:val>
            <c:numRef>
              <c:f>'Pivot Tables'!$BG$8:$BG$11</c:f>
              <c:numCache>
                <c:formatCode>"$"#,##0.00</c:formatCode>
                <c:ptCount val="3"/>
                <c:pt idx="0">
                  <c:v>4229.2393398333334</c:v>
                </c:pt>
                <c:pt idx="1">
                  <c:v>1794.0925452500001</c:v>
                </c:pt>
                <c:pt idx="2">
                  <c:v>2160.8051091666666</c:v>
                </c:pt>
              </c:numCache>
            </c:numRef>
          </c:val>
          <c:smooth val="0"/>
          <c:extLst>
            <c:ext xmlns:c16="http://schemas.microsoft.com/office/drawing/2014/chart" uri="{C3380CC4-5D6E-409C-BE32-E72D297353CC}">
              <c16:uniqueId val="{00000001-AE11-42AB-A07A-92D2FD8BA21A}"/>
            </c:ext>
          </c:extLst>
        </c:ser>
        <c:dLbls>
          <c:showLegendKey val="0"/>
          <c:showVal val="0"/>
          <c:showCatName val="0"/>
          <c:showSerName val="0"/>
          <c:showPercent val="0"/>
          <c:showBubbleSize val="0"/>
        </c:dLbls>
        <c:smooth val="0"/>
        <c:axId val="1331705103"/>
        <c:axId val="1331706543"/>
      </c:lineChart>
      <c:catAx>
        <c:axId val="1331705103"/>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1706543"/>
        <c:crosses val="autoZero"/>
        <c:auto val="1"/>
        <c:lblAlgn val="ctr"/>
        <c:lblOffset val="100"/>
        <c:noMultiLvlLbl val="0"/>
      </c:catAx>
      <c:valAx>
        <c:axId val="1331706543"/>
        <c:scaling>
          <c:orientation val="minMax"/>
        </c:scaling>
        <c:delete val="0"/>
        <c:axPos val="l"/>
        <c:majorGridlines>
          <c:spPr>
            <a:ln w="9525" cap="flat" cmpd="sng" algn="ctr">
              <a:solidFill>
                <a:srgbClr val="F5F5F5"/>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Value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1705103"/>
        <c:crosses val="autoZero"/>
        <c:crossBetween val="between"/>
      </c:valAx>
      <c:spPr>
        <a:noFill/>
        <a:ln>
          <a:noFill/>
        </a:ln>
        <a:effectLst/>
      </c:spPr>
    </c:plotArea>
    <c:legend>
      <c:legendPos val="r"/>
      <c:layout>
        <c:manualLayout>
          <c:xMode val="edge"/>
          <c:yMode val="edge"/>
          <c:x val="0.76281394187121954"/>
          <c:y val="0.37550798548876863"/>
          <c:w val="0.23718607103165548"/>
          <c:h val="0.13011386799981667"/>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spPr>
    <a:solidFill>
      <a:srgbClr val="FCFCF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Inventory</a:t>
            </a:r>
            <a:r>
              <a:rPr lang="en-US" baseline="0">
                <a:solidFill>
                  <a:schemeClr val="tx1"/>
                </a:solidFill>
              </a:rPr>
              <a:t> Value Trend</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Tables'!$CW$7</c:f>
              <c:strCache>
                <c:ptCount val="1"/>
                <c:pt idx="0">
                  <c:v>Total</c:v>
                </c:pt>
              </c:strCache>
            </c:strRef>
          </c:tx>
          <c:spPr>
            <a:ln w="28575" cap="rnd">
              <a:solidFill>
                <a:schemeClr val="accent1"/>
              </a:solidFill>
              <a:round/>
            </a:ln>
            <a:effectLst/>
          </c:spPr>
          <c:marker>
            <c:symbol val="none"/>
          </c:marker>
          <c:cat>
            <c:multiLvlStrRef>
              <c:f>'Pivot Tables'!$CV$8:$CV$32</c:f>
              <c:multiLvlStrCache>
                <c:ptCount val="22"/>
                <c:lvl>
                  <c:pt idx="0">
                    <c:v>Jan</c:v>
                  </c:pt>
                  <c:pt idx="1">
                    <c:v>Feb</c:v>
                  </c:pt>
                  <c:pt idx="2">
                    <c:v>Mar</c:v>
                  </c:pt>
                  <c:pt idx="3">
                    <c:v>Apr</c:v>
                  </c:pt>
                  <c:pt idx="4">
                    <c:v>May</c:v>
                  </c:pt>
                  <c:pt idx="5">
                    <c:v>Jun</c:v>
                  </c:pt>
                  <c:pt idx="6">
                    <c:v>Jul</c:v>
                  </c:pt>
                  <c:pt idx="7">
                    <c:v>Aug</c:v>
                  </c:pt>
                  <c:pt idx="8">
                    <c:v>Oct</c:v>
                  </c:pt>
                  <c:pt idx="9">
                    <c:v>Nov</c:v>
                  </c:pt>
                  <c:pt idx="10">
                    <c:v>Dec</c:v>
                  </c:pt>
                  <c:pt idx="11">
                    <c:v>Jan</c:v>
                  </c:pt>
                  <c:pt idx="12">
                    <c:v>Feb</c:v>
                  </c:pt>
                  <c:pt idx="13">
                    <c:v>Mar</c:v>
                  </c:pt>
                  <c:pt idx="14">
                    <c:v>Apr</c:v>
                  </c:pt>
                  <c:pt idx="15">
                    <c:v>May</c:v>
                  </c:pt>
                  <c:pt idx="16">
                    <c:v>Jun</c:v>
                  </c:pt>
                  <c:pt idx="17">
                    <c:v>Jul</c:v>
                  </c:pt>
                  <c:pt idx="18">
                    <c:v>Aug</c:v>
                  </c:pt>
                  <c:pt idx="19">
                    <c:v>Oct</c:v>
                  </c:pt>
                  <c:pt idx="20">
                    <c:v>Nov</c:v>
                  </c:pt>
                  <c:pt idx="21">
                    <c:v>Dec</c:v>
                  </c:pt>
                </c:lvl>
                <c:lvl>
                  <c:pt idx="0">
                    <c:v>2025</c:v>
                  </c:pt>
                  <c:pt idx="11">
                    <c:v>2026</c:v>
                  </c:pt>
                </c:lvl>
              </c:multiLvlStrCache>
            </c:multiLvlStrRef>
          </c:cat>
          <c:val>
            <c:numRef>
              <c:f>'Pivot Tables'!$CW$8:$CW$32</c:f>
              <c:numCache>
                <c:formatCode>General</c:formatCode>
                <c:ptCount val="22"/>
                <c:pt idx="0">
                  <c:v>26652.923400000003</c:v>
                </c:pt>
                <c:pt idx="1">
                  <c:v>6676.4734000000008</c:v>
                </c:pt>
                <c:pt idx="2">
                  <c:v>1507.9634000000001</c:v>
                </c:pt>
                <c:pt idx="3">
                  <c:v>443.47339999999986</c:v>
                </c:pt>
                <c:pt idx="4">
                  <c:v>175369.22339999999</c:v>
                </c:pt>
                <c:pt idx="5">
                  <c:v>27640.683399999998</c:v>
                </c:pt>
                <c:pt idx="6">
                  <c:v>52090.193400000004</c:v>
                </c:pt>
                <c:pt idx="7">
                  <c:v>-1924.8065999999999</c:v>
                </c:pt>
                <c:pt idx="8">
                  <c:v>2168.6034</c:v>
                </c:pt>
                <c:pt idx="9">
                  <c:v>2407.0234</c:v>
                </c:pt>
                <c:pt idx="10">
                  <c:v>-1628.7066</c:v>
                </c:pt>
                <c:pt idx="11">
                  <c:v>23403.290940000006</c:v>
                </c:pt>
                <c:pt idx="12">
                  <c:v>743.51094000000012</c:v>
                </c:pt>
                <c:pt idx="13">
                  <c:v>-2008.1990600000008</c:v>
                </c:pt>
                <c:pt idx="14">
                  <c:v>-5489.789060000001</c:v>
                </c:pt>
                <c:pt idx="15">
                  <c:v>173849.86094000001</c:v>
                </c:pt>
                <c:pt idx="16">
                  <c:v>21621.340939999998</c:v>
                </c:pt>
                <c:pt idx="17">
                  <c:v>45916.810939999996</c:v>
                </c:pt>
                <c:pt idx="18">
                  <c:v>-8098.1890600000006</c:v>
                </c:pt>
                <c:pt idx="19">
                  <c:v>-4004.7790600000008</c:v>
                </c:pt>
                <c:pt idx="20">
                  <c:v>-3766.3590600000007</c:v>
                </c:pt>
                <c:pt idx="21">
                  <c:v>-7802.0890600000002</c:v>
                </c:pt>
              </c:numCache>
            </c:numRef>
          </c:val>
          <c:smooth val="0"/>
          <c:extLst>
            <c:ext xmlns:c16="http://schemas.microsoft.com/office/drawing/2014/chart" uri="{C3380CC4-5D6E-409C-BE32-E72D297353CC}">
              <c16:uniqueId val="{00000000-9C92-4BCF-9212-0CD7CE07E88D}"/>
            </c:ext>
          </c:extLst>
        </c:ser>
        <c:dLbls>
          <c:showLegendKey val="0"/>
          <c:showVal val="0"/>
          <c:showCatName val="0"/>
          <c:showSerName val="0"/>
          <c:showPercent val="0"/>
          <c:showBubbleSize val="0"/>
        </c:dLbls>
        <c:smooth val="0"/>
        <c:axId val="51182927"/>
        <c:axId val="51180527"/>
      </c:lineChart>
      <c:catAx>
        <c:axId val="511829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1180527"/>
        <c:crosses val="autoZero"/>
        <c:auto val="1"/>
        <c:lblAlgn val="ctr"/>
        <c:lblOffset val="100"/>
        <c:noMultiLvlLbl val="0"/>
      </c:catAx>
      <c:valAx>
        <c:axId val="51180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Value</a:t>
                </a:r>
                <a:r>
                  <a:rPr lang="en-US" baseline="0">
                    <a:solidFill>
                      <a:schemeClr val="tx1"/>
                    </a:solidFill>
                  </a:rPr>
                  <a:t> ($)</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1182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[TricurrentInventoryGroup_Inventory_Management.xlsm]Pivot Tables!PivotTable5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Inventory</a:t>
            </a:r>
            <a:r>
              <a:rPr lang="en-US" baseline="0">
                <a:solidFill>
                  <a:schemeClr val="tx1"/>
                </a:solidFill>
              </a:rPr>
              <a:t> Movement (Value)</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Tables'!$DK$7</c:f>
              <c:strCache>
                <c:ptCount val="1"/>
                <c:pt idx="0">
                  <c:v>Sum of Inflow Value</c:v>
                </c:pt>
              </c:strCache>
            </c:strRef>
          </c:tx>
          <c:spPr>
            <a:ln w="28575" cap="rnd">
              <a:solidFill>
                <a:schemeClr val="accent1"/>
              </a:solidFill>
              <a:round/>
            </a:ln>
            <a:effectLst/>
          </c:spPr>
          <c:marker>
            <c:symbol val="none"/>
          </c:marker>
          <c:cat>
            <c:multiLvlStrRef>
              <c:f>'Pivot Tables'!$DJ$8:$DJ$27</c:f>
              <c:multiLvlStrCache>
                <c:ptCount val="17"/>
                <c:lvl>
                  <c:pt idx="0">
                    <c:v>Jan</c:v>
                  </c:pt>
                  <c:pt idx="1">
                    <c:v>Feb</c:v>
                  </c:pt>
                  <c:pt idx="2">
                    <c:v>Mar</c:v>
                  </c:pt>
                  <c:pt idx="3">
                    <c:v>Apr</c:v>
                  </c:pt>
                  <c:pt idx="4">
                    <c:v>May</c:v>
                  </c:pt>
                  <c:pt idx="5">
                    <c:v>Jun</c:v>
                  </c:pt>
                  <c:pt idx="6">
                    <c:v>Jul</c:v>
                  </c:pt>
                  <c:pt idx="7">
                    <c:v>Aug</c:v>
                  </c:pt>
                  <c:pt idx="8">
                    <c:v>Oct</c:v>
                  </c:pt>
                  <c:pt idx="9">
                    <c:v>Nov</c:v>
                  </c:pt>
                  <c:pt idx="10">
                    <c:v>Dec</c:v>
                  </c:pt>
                  <c:pt idx="11">
                    <c:v>Jan</c:v>
                  </c:pt>
                  <c:pt idx="12">
                    <c:v>Feb</c:v>
                  </c:pt>
                  <c:pt idx="13">
                    <c:v>Mar</c:v>
                  </c:pt>
                  <c:pt idx="14">
                    <c:v>Apr</c:v>
                  </c:pt>
                  <c:pt idx="15">
                    <c:v>May</c:v>
                  </c:pt>
                  <c:pt idx="16">
                    <c:v>Jun</c:v>
                  </c:pt>
                </c:lvl>
                <c:lvl>
                  <c:pt idx="0">
                    <c:v>2025</c:v>
                  </c:pt>
                  <c:pt idx="11">
                    <c:v>2026</c:v>
                  </c:pt>
                </c:lvl>
              </c:multiLvlStrCache>
            </c:multiLvlStrRef>
          </c:cat>
          <c:val>
            <c:numRef>
              <c:f>'Pivot Tables'!$DK$8:$DK$27</c:f>
              <c:numCache>
                <c:formatCode>"$"#,##0.00</c:formatCode>
                <c:ptCount val="17"/>
                <c:pt idx="0">
                  <c:v>28813.730000000003</c:v>
                </c:pt>
                <c:pt idx="1">
                  <c:v>8837.2799999999988</c:v>
                </c:pt>
                <c:pt idx="2">
                  <c:v>3668.77</c:v>
                </c:pt>
                <c:pt idx="3">
                  <c:v>2604.2799999999997</c:v>
                </c:pt>
                <c:pt idx="4">
                  <c:v>177530.03</c:v>
                </c:pt>
                <c:pt idx="5">
                  <c:v>29801.489999999998</c:v>
                </c:pt>
                <c:pt idx="6">
                  <c:v>54251</c:v>
                </c:pt>
                <c:pt idx="7">
                  <c:v>236</c:v>
                </c:pt>
                <c:pt idx="8">
                  <c:v>4329.41</c:v>
                </c:pt>
                <c:pt idx="9">
                  <c:v>4567.83</c:v>
                </c:pt>
                <c:pt idx="10">
                  <c:v>532.1</c:v>
                </c:pt>
                <c:pt idx="11">
                  <c:v>2923.75</c:v>
                </c:pt>
                <c:pt idx="12">
                  <c:v>240.42</c:v>
                </c:pt>
                <c:pt idx="13">
                  <c:v>2657.2200000000003</c:v>
                </c:pt>
                <c:pt idx="14">
                  <c:v>240.12</c:v>
                </c:pt>
                <c:pt idx="15">
                  <c:v>4654.0200000000004</c:v>
                </c:pt>
                <c:pt idx="16">
                  <c:v>154.04</c:v>
                </c:pt>
              </c:numCache>
            </c:numRef>
          </c:val>
          <c:smooth val="0"/>
          <c:extLst>
            <c:ext xmlns:c16="http://schemas.microsoft.com/office/drawing/2014/chart" uri="{C3380CC4-5D6E-409C-BE32-E72D297353CC}">
              <c16:uniqueId val="{00000000-E516-487B-82ED-28E70214BA97}"/>
            </c:ext>
          </c:extLst>
        </c:ser>
        <c:ser>
          <c:idx val="1"/>
          <c:order val="1"/>
          <c:tx>
            <c:strRef>
              <c:f>'Pivot Tables'!$DL$7</c:f>
              <c:strCache>
                <c:ptCount val="1"/>
                <c:pt idx="0">
                  <c:v>Sum of Outflow Value</c:v>
                </c:pt>
              </c:strCache>
            </c:strRef>
          </c:tx>
          <c:spPr>
            <a:ln w="28575" cap="rnd">
              <a:solidFill>
                <a:schemeClr val="accent2"/>
              </a:solidFill>
              <a:round/>
            </a:ln>
            <a:effectLst/>
          </c:spPr>
          <c:marker>
            <c:symbol val="none"/>
          </c:marker>
          <c:cat>
            <c:multiLvlStrRef>
              <c:f>'Pivot Tables'!$DJ$8:$DJ$27</c:f>
              <c:multiLvlStrCache>
                <c:ptCount val="17"/>
                <c:lvl>
                  <c:pt idx="0">
                    <c:v>Jan</c:v>
                  </c:pt>
                  <c:pt idx="1">
                    <c:v>Feb</c:v>
                  </c:pt>
                  <c:pt idx="2">
                    <c:v>Mar</c:v>
                  </c:pt>
                  <c:pt idx="3">
                    <c:v>Apr</c:v>
                  </c:pt>
                  <c:pt idx="4">
                    <c:v>May</c:v>
                  </c:pt>
                  <c:pt idx="5">
                    <c:v>Jun</c:v>
                  </c:pt>
                  <c:pt idx="6">
                    <c:v>Jul</c:v>
                  </c:pt>
                  <c:pt idx="7">
                    <c:v>Aug</c:v>
                  </c:pt>
                  <c:pt idx="8">
                    <c:v>Oct</c:v>
                  </c:pt>
                  <c:pt idx="9">
                    <c:v>Nov</c:v>
                  </c:pt>
                  <c:pt idx="10">
                    <c:v>Dec</c:v>
                  </c:pt>
                  <c:pt idx="11">
                    <c:v>Jan</c:v>
                  </c:pt>
                  <c:pt idx="12">
                    <c:v>Feb</c:v>
                  </c:pt>
                  <c:pt idx="13">
                    <c:v>Mar</c:v>
                  </c:pt>
                  <c:pt idx="14">
                    <c:v>Apr</c:v>
                  </c:pt>
                  <c:pt idx="15">
                    <c:v>May</c:v>
                  </c:pt>
                  <c:pt idx="16">
                    <c:v>Jun</c:v>
                  </c:pt>
                </c:lvl>
                <c:lvl>
                  <c:pt idx="0">
                    <c:v>2025</c:v>
                  </c:pt>
                  <c:pt idx="11">
                    <c:v>2026</c:v>
                  </c:pt>
                </c:lvl>
              </c:multiLvlStrCache>
            </c:multiLvlStrRef>
          </c:cat>
          <c:val>
            <c:numRef>
              <c:f>'Pivot Tables'!$DL$8:$DL$27</c:f>
              <c:numCache>
                <c:formatCode>"$"#,##0.00</c:formatCode>
                <c:ptCount val="17"/>
                <c:pt idx="9">
                  <c:v>1976.5718999999999</c:v>
                </c:pt>
                <c:pt idx="10">
                  <c:v>184.2347</c:v>
                </c:pt>
                <c:pt idx="11">
                  <c:v>440.48320000000001</c:v>
                </c:pt>
                <c:pt idx="12">
                  <c:v>1164.1008000000002</c:v>
                </c:pt>
                <c:pt idx="13">
                  <c:v>2624.6554000000001</c:v>
                </c:pt>
                <c:pt idx="14">
                  <c:v>272.74759999999998</c:v>
                </c:pt>
                <c:pt idx="15">
                  <c:v>770.76670000000013</c:v>
                </c:pt>
                <c:pt idx="16">
                  <c:v>900.62876000000006</c:v>
                </c:pt>
              </c:numCache>
            </c:numRef>
          </c:val>
          <c:smooth val="0"/>
          <c:extLst>
            <c:ext xmlns:c16="http://schemas.microsoft.com/office/drawing/2014/chart" uri="{C3380CC4-5D6E-409C-BE32-E72D297353CC}">
              <c16:uniqueId val="{00000001-E516-487B-82ED-28E70214BA97}"/>
            </c:ext>
          </c:extLst>
        </c:ser>
        <c:dLbls>
          <c:showLegendKey val="0"/>
          <c:showVal val="0"/>
          <c:showCatName val="0"/>
          <c:showSerName val="0"/>
          <c:showPercent val="0"/>
          <c:showBubbleSize val="0"/>
        </c:dLbls>
        <c:smooth val="0"/>
        <c:axId val="66568624"/>
        <c:axId val="66561424"/>
      </c:lineChart>
      <c:catAx>
        <c:axId val="66568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6561424"/>
        <c:crosses val="autoZero"/>
        <c:auto val="1"/>
        <c:lblAlgn val="ctr"/>
        <c:lblOffset val="100"/>
        <c:noMultiLvlLbl val="0"/>
      </c:catAx>
      <c:valAx>
        <c:axId val="66561424"/>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Value</a:t>
                </a:r>
                <a:r>
                  <a:rPr lang="en-US" baseline="0">
                    <a:solidFill>
                      <a:schemeClr val="tx1"/>
                    </a:solidFill>
                  </a:rPr>
                  <a:t> ($)</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656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microsoft.com/office/2007/relationships/hdphoto" Target="../media/hdphoto1.wdp"/><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0.xml"/><Relationship Id="rId3" Type="http://schemas.openxmlformats.org/officeDocument/2006/relationships/image" Target="../media/image11.svg"/><Relationship Id="rId7" Type="http://schemas.openxmlformats.org/officeDocument/2006/relationships/chart" Target="../charts/chart5.xml"/><Relationship Id="rId12" Type="http://schemas.openxmlformats.org/officeDocument/2006/relationships/chart" Target="../charts/chart9.xml"/><Relationship Id="rId2" Type="http://schemas.openxmlformats.org/officeDocument/2006/relationships/image" Target="../media/image10.png"/><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8.xml"/><Relationship Id="rId5" Type="http://schemas.openxmlformats.org/officeDocument/2006/relationships/chart" Target="../charts/chart3.xml"/><Relationship Id="rId10" Type="http://schemas.openxmlformats.org/officeDocument/2006/relationships/image" Target="../media/image12.png"/><Relationship Id="rId4" Type="http://schemas.openxmlformats.org/officeDocument/2006/relationships/chart" Target="../charts/chart2.xml"/><Relationship Id="rId9"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5</xdr:col>
      <xdr:colOff>198120</xdr:colOff>
      <xdr:row>0</xdr:row>
      <xdr:rowOff>153670</xdr:rowOff>
    </xdr:from>
    <xdr:to>
      <xdr:col>20</xdr:col>
      <xdr:colOff>577850</xdr:colOff>
      <xdr:row>33</xdr:row>
      <xdr:rowOff>63500</xdr:rowOff>
    </xdr:to>
    <xdr:sp macro=""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3246120" y="153670"/>
          <a:ext cx="9523730" cy="6196330"/>
        </a:xfrm>
        <a:prstGeom prst="roundRect">
          <a:avLst/>
        </a:prstGeom>
        <a:solidFill>
          <a:schemeClr val="bg2"/>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3200" b="1"/>
            <a:t>Tricurrent</a:t>
          </a:r>
          <a:r>
            <a:rPr lang="en-US" sz="3200" b="1" baseline="0"/>
            <a:t> Inventory Group                </a:t>
          </a:r>
        </a:p>
        <a:p>
          <a:pPr algn="ctr"/>
          <a:r>
            <a:rPr lang="en-US" sz="3200" b="1"/>
            <a:t>Inventory</a:t>
          </a:r>
          <a:r>
            <a:rPr lang="en-US" sz="3200" b="1" baseline="0"/>
            <a:t> Control Panel</a:t>
          </a:r>
          <a:endParaRPr lang="en-US" sz="3200" b="1"/>
        </a:p>
      </xdr:txBody>
    </xdr:sp>
    <xdr:clientData/>
  </xdr:twoCellAnchor>
  <xdr:twoCellAnchor editAs="oneCell">
    <xdr:from>
      <xdr:col>0</xdr:col>
      <xdr:colOff>392430</xdr:colOff>
      <xdr:row>1</xdr:row>
      <xdr:rowOff>118110</xdr:rowOff>
    </xdr:from>
    <xdr:to>
      <xdr:col>2</xdr:col>
      <xdr:colOff>285750</xdr:colOff>
      <xdr:row>8</xdr:row>
      <xdr:rowOff>12700</xdr:rowOff>
    </xdr:to>
    <xdr:pic>
      <xdr:nvPicPr>
        <xdr:cNvPr id="18" name="Graphic 17" descr="Box with solid fill">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92430" y="300990"/>
          <a:ext cx="1173480" cy="1173480"/>
        </a:xfrm>
        <a:prstGeom prst="rect">
          <a:avLst/>
        </a:prstGeom>
      </xdr:spPr>
    </xdr:pic>
    <xdr:clientData/>
  </xdr:twoCellAnchor>
  <xdr:twoCellAnchor editAs="oneCell">
    <xdr:from>
      <xdr:col>1</xdr:col>
      <xdr:colOff>146190</xdr:colOff>
      <xdr:row>2</xdr:row>
      <xdr:rowOff>73800</xdr:rowOff>
    </xdr:from>
    <xdr:to>
      <xdr:col>3</xdr:col>
      <xdr:colOff>31750</xdr:colOff>
      <xdr:row>8</xdr:row>
      <xdr:rowOff>139700</xdr:rowOff>
    </xdr:to>
    <xdr:pic>
      <xdr:nvPicPr>
        <xdr:cNvPr id="20" name="Graphic 19" descr="Box outline">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86270" y="439560"/>
          <a:ext cx="1164450" cy="1164450"/>
        </a:xfrm>
        <a:prstGeom prst="rect">
          <a:avLst/>
        </a:prstGeom>
      </xdr:spPr>
    </xdr:pic>
    <xdr:clientData/>
  </xdr:twoCellAnchor>
  <xdr:twoCellAnchor editAs="oneCell">
    <xdr:from>
      <xdr:col>11</xdr:col>
      <xdr:colOff>368299</xdr:colOff>
      <xdr:row>8</xdr:row>
      <xdr:rowOff>151129</xdr:rowOff>
    </xdr:from>
    <xdr:to>
      <xdr:col>14</xdr:col>
      <xdr:colOff>526287</xdr:colOff>
      <xdr:row>20</xdr:row>
      <xdr:rowOff>30987</xdr:rowOff>
    </xdr:to>
    <xdr:pic>
      <xdr:nvPicPr>
        <xdr:cNvPr id="22" name="Picture 21" descr="Exit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5"/>
        <a:stretch>
          <a:fillRect/>
        </a:stretch>
      </xdr:blipFill>
      <xdr:spPr>
        <a:xfrm>
          <a:off x="7073899" y="1624329"/>
          <a:ext cx="1986788" cy="2089658"/>
        </a:xfrm>
        <a:prstGeom prst="rect">
          <a:avLst/>
        </a:prstGeom>
        <a:solidFill>
          <a:schemeClr val="accent2">
            <a:lumMod val="75000"/>
          </a:schemeClr>
        </a:solidFill>
        <a:ln>
          <a:noFill/>
        </a:ln>
        <a:effectLst>
          <a:outerShdw blurRad="152400"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pic>
    <xdr:clientData/>
  </xdr:twoCellAnchor>
  <xdr:twoCellAnchor>
    <xdr:from>
      <xdr:col>0</xdr:col>
      <xdr:colOff>62230</xdr:colOff>
      <xdr:row>6</xdr:row>
      <xdr:rowOff>71120</xdr:rowOff>
    </xdr:from>
    <xdr:to>
      <xdr:col>4</xdr:col>
      <xdr:colOff>584200</xdr:colOff>
      <xdr:row>20</xdr:row>
      <xdr:rowOff>138430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2230" y="1176020"/>
          <a:ext cx="3087370" cy="26454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Click the corresponding</a:t>
          </a:r>
          <a:r>
            <a:rPr lang="en-US" sz="1600" b="1" baseline="0"/>
            <a:t> button under these images to record entries:</a:t>
          </a:r>
        </a:p>
        <a:p>
          <a:endParaRPr lang="en-US" sz="1100" baseline="0"/>
        </a:p>
        <a:p>
          <a:r>
            <a:rPr lang="en-US" sz="1100"/>
            <a:t>      </a:t>
          </a:r>
        </a:p>
        <a:p>
          <a:r>
            <a:rPr lang="en-US" sz="1100"/>
            <a:t>             </a:t>
          </a:r>
          <a:r>
            <a:rPr lang="en-US" sz="1200"/>
            <a:t>Inflows/ Items</a:t>
          </a:r>
          <a:r>
            <a:rPr lang="en-US" sz="1200" baseline="0"/>
            <a:t> </a:t>
          </a:r>
          <a:r>
            <a:rPr lang="en-US" sz="1200"/>
            <a:t>Purchased</a:t>
          </a:r>
        </a:p>
        <a:p>
          <a:endParaRPr lang="en-US" sz="1100"/>
        </a:p>
        <a:p>
          <a:endParaRPr lang="en-US" sz="1100"/>
        </a:p>
        <a:p>
          <a:r>
            <a:rPr lang="en-US" sz="1100" baseline="0"/>
            <a:t>             </a:t>
          </a:r>
          <a:r>
            <a:rPr lang="en-US" sz="1200" baseline="0"/>
            <a:t>Outflows/ Items Dispensed</a:t>
          </a:r>
        </a:p>
        <a:p>
          <a:endParaRPr lang="en-US" sz="1100" baseline="0"/>
        </a:p>
        <a:p>
          <a:endParaRPr lang="en-US" sz="1100" baseline="0"/>
        </a:p>
        <a:p>
          <a:r>
            <a:rPr lang="en-US" sz="1100" baseline="0"/>
            <a:t>             </a:t>
          </a:r>
          <a:r>
            <a:rPr lang="en-US" sz="1200" baseline="0"/>
            <a:t>Bundle Outflows/ Bundles Dispensed</a:t>
          </a:r>
          <a:endParaRPr lang="en-US" sz="1100"/>
        </a:p>
      </xdr:txBody>
    </xdr:sp>
    <xdr:clientData/>
  </xdr:twoCellAnchor>
  <xdr:twoCellAnchor editAs="oneCell">
    <xdr:from>
      <xdr:col>0</xdr:col>
      <xdr:colOff>87630</xdr:colOff>
      <xdr:row>11</xdr:row>
      <xdr:rowOff>95250</xdr:rowOff>
    </xdr:from>
    <xdr:to>
      <xdr:col>0</xdr:col>
      <xdr:colOff>546100</xdr:colOff>
      <xdr:row>14</xdr:row>
      <xdr:rowOff>6350</xdr:rowOff>
    </xdr:to>
    <xdr:pic>
      <xdr:nvPicPr>
        <xdr:cNvPr id="25" name="Graphic 24" descr="Enter with solid fill">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7630" y="2106930"/>
          <a:ext cx="457200" cy="457200"/>
        </a:xfrm>
        <a:prstGeom prst="rect">
          <a:avLst/>
        </a:prstGeom>
      </xdr:spPr>
    </xdr:pic>
    <xdr:clientData/>
  </xdr:twoCellAnchor>
  <xdr:twoCellAnchor editAs="oneCell">
    <xdr:from>
      <xdr:col>0</xdr:col>
      <xdr:colOff>91440</xdr:colOff>
      <xdr:row>14</xdr:row>
      <xdr:rowOff>95250</xdr:rowOff>
    </xdr:from>
    <xdr:to>
      <xdr:col>0</xdr:col>
      <xdr:colOff>546100</xdr:colOff>
      <xdr:row>17</xdr:row>
      <xdr:rowOff>6350</xdr:rowOff>
    </xdr:to>
    <xdr:pic>
      <xdr:nvPicPr>
        <xdr:cNvPr id="26" name="Picture 25" descr="Exit with solid fill">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5"/>
        <a:stretch>
          <a:fillRect/>
        </a:stretch>
      </xdr:blipFill>
      <xdr:spPr>
        <a:xfrm>
          <a:off x="91440" y="2655570"/>
          <a:ext cx="457200" cy="457200"/>
        </a:xfrm>
        <a:prstGeom prst="rect">
          <a:avLst/>
        </a:prstGeom>
      </xdr:spPr>
    </xdr:pic>
    <xdr:clientData/>
  </xdr:twoCellAnchor>
  <xdr:twoCellAnchor editAs="oneCell">
    <xdr:from>
      <xdr:col>0</xdr:col>
      <xdr:colOff>95250</xdr:colOff>
      <xdr:row>17</xdr:row>
      <xdr:rowOff>83820</xdr:rowOff>
    </xdr:from>
    <xdr:to>
      <xdr:col>0</xdr:col>
      <xdr:colOff>552450</xdr:colOff>
      <xdr:row>19</xdr:row>
      <xdr:rowOff>177800</xdr:rowOff>
    </xdr:to>
    <xdr:pic>
      <xdr:nvPicPr>
        <xdr:cNvPr id="28" name="Picture 27" descr="Exit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a:stretch>
          <a:fillRect/>
        </a:stretch>
      </xdr:blipFill>
      <xdr:spPr>
        <a:xfrm>
          <a:off x="95250" y="3192780"/>
          <a:ext cx="457200" cy="457200"/>
        </a:xfrm>
        <a:prstGeom prst="rect">
          <a:avLst/>
        </a:prstGeom>
      </xdr:spPr>
    </xdr:pic>
    <xdr:clientData/>
  </xdr:twoCellAnchor>
  <xdr:twoCellAnchor>
    <xdr:from>
      <xdr:col>5</xdr:col>
      <xdr:colOff>635000</xdr:colOff>
      <xdr:row>23</xdr:row>
      <xdr:rowOff>69850</xdr:rowOff>
    </xdr:from>
    <xdr:to>
      <xdr:col>8</xdr:col>
      <xdr:colOff>184150</xdr:colOff>
      <xdr:row>26</xdr:row>
      <xdr:rowOff>158750</xdr:rowOff>
    </xdr:to>
    <xdr:sp macro="[0]!ShowInflowEntryForm"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3841750" y="4305300"/>
          <a:ext cx="1473200" cy="641350"/>
        </a:xfrm>
        <a:prstGeom prst="roundRect">
          <a:avLst/>
        </a:prstGeom>
        <a:solidFill>
          <a:schemeClr val="tx1"/>
        </a:solidFill>
        <a:ln>
          <a:no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Record</a:t>
          </a:r>
          <a:r>
            <a:rPr lang="en-US" sz="1400" b="1" baseline="0">
              <a:solidFill>
                <a:schemeClr val="bg1"/>
              </a:solidFill>
            </a:rPr>
            <a:t> Inflow</a:t>
          </a:r>
          <a:endParaRPr lang="en-US" sz="1400" b="1">
            <a:solidFill>
              <a:schemeClr val="bg1"/>
            </a:solidFill>
          </a:endParaRPr>
        </a:p>
      </xdr:txBody>
    </xdr:sp>
    <xdr:clientData/>
  </xdr:twoCellAnchor>
  <xdr:twoCellAnchor>
    <xdr:from>
      <xdr:col>11</xdr:col>
      <xdr:colOff>565150</xdr:colOff>
      <xdr:row>23</xdr:row>
      <xdr:rowOff>69850</xdr:rowOff>
    </xdr:from>
    <xdr:to>
      <xdr:col>14</xdr:col>
      <xdr:colOff>120650</xdr:colOff>
      <xdr:row>26</xdr:row>
      <xdr:rowOff>165100</xdr:rowOff>
    </xdr:to>
    <xdr:sp macro="[0]!ShowOutflowForm"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7270750" y="4305300"/>
          <a:ext cx="1384300" cy="647700"/>
        </a:xfrm>
        <a:prstGeom prst="roundRect">
          <a:avLst/>
        </a:prstGeom>
        <a:solidFill>
          <a:schemeClr val="tx1"/>
        </a:solidFill>
        <a:ln>
          <a:no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Record</a:t>
          </a:r>
          <a:r>
            <a:rPr lang="en-US" sz="1200" b="1" baseline="0">
              <a:solidFill>
                <a:schemeClr val="bg1"/>
              </a:solidFill>
            </a:rPr>
            <a:t> </a:t>
          </a:r>
          <a:r>
            <a:rPr lang="en-US" sz="1400" b="1" baseline="0">
              <a:solidFill>
                <a:schemeClr val="bg1"/>
              </a:solidFill>
            </a:rPr>
            <a:t>Outflow</a:t>
          </a:r>
          <a:endParaRPr lang="en-US" sz="1200" b="1">
            <a:solidFill>
              <a:schemeClr val="bg1"/>
            </a:solidFill>
          </a:endParaRPr>
        </a:p>
      </xdr:txBody>
    </xdr:sp>
    <xdr:clientData/>
  </xdr:twoCellAnchor>
  <xdr:twoCellAnchor>
    <xdr:from>
      <xdr:col>15</xdr:col>
      <xdr:colOff>196850</xdr:colOff>
      <xdr:row>23</xdr:row>
      <xdr:rowOff>82550</xdr:rowOff>
    </xdr:from>
    <xdr:to>
      <xdr:col>17</xdr:col>
      <xdr:colOff>387350</xdr:colOff>
      <xdr:row>26</xdr:row>
      <xdr:rowOff>171450</xdr:rowOff>
    </xdr:to>
    <xdr:sp macro="[0]!ShowBundleOutflowForm"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9340850" y="4318000"/>
          <a:ext cx="1409700" cy="641350"/>
        </a:xfrm>
        <a:prstGeom prst="roundRect">
          <a:avLst/>
        </a:prstGeom>
        <a:solidFill>
          <a:schemeClr val="tx1"/>
        </a:solidFill>
        <a:ln>
          <a:no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Record</a:t>
          </a:r>
          <a:r>
            <a:rPr lang="en-US" sz="1400" b="1" baseline="0">
              <a:solidFill>
                <a:schemeClr val="bg1"/>
              </a:solidFill>
            </a:rPr>
            <a:t> Bundle Outflow</a:t>
          </a:r>
          <a:endParaRPr lang="en-US" sz="1400" b="1">
            <a:solidFill>
              <a:schemeClr val="bg1"/>
            </a:solidFill>
          </a:endParaRPr>
        </a:p>
      </xdr:txBody>
    </xdr:sp>
    <xdr:clientData/>
  </xdr:twoCellAnchor>
  <xdr:twoCellAnchor editAs="oneCell">
    <xdr:from>
      <xdr:col>6</xdr:col>
      <xdr:colOff>561339</xdr:colOff>
      <xdr:row>9</xdr:row>
      <xdr:rowOff>128269</xdr:rowOff>
    </xdr:from>
    <xdr:to>
      <xdr:col>10</xdr:col>
      <xdr:colOff>107187</xdr:colOff>
      <xdr:row>21</xdr:row>
      <xdr:rowOff>5587</xdr:rowOff>
    </xdr:to>
    <xdr:pic>
      <xdr:nvPicPr>
        <xdr:cNvPr id="33" name="Picture 32" descr="Exit with solid fill">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5"/>
        <a:stretch>
          <a:fillRect/>
        </a:stretch>
      </xdr:blipFill>
      <xdr:spPr>
        <a:xfrm>
          <a:off x="4218939" y="1785619"/>
          <a:ext cx="1984248" cy="2087118"/>
        </a:xfrm>
        <a:prstGeom prst="rect">
          <a:avLst/>
        </a:prstGeom>
        <a:solidFill>
          <a:schemeClr val="accent3">
            <a:lumMod val="60000"/>
            <a:lumOff val="40000"/>
          </a:schemeClr>
        </a:solidFill>
        <a:ln>
          <a:noFill/>
        </a:ln>
        <a:effectLst>
          <a:outerShdw blurRad="152400" dist="50800" dir="5220000" algn="ctr">
            <a:schemeClr val="bg1">
              <a:alpha val="33000"/>
            </a:schemeClr>
          </a:outerShdw>
          <a:softEdge rad="177800"/>
        </a:effectLst>
        <a:scene3d>
          <a:camera prst="perspectiveFront" fov="3300000">
            <a:rot lat="499299" lon="19227188" rev="130724"/>
          </a:camera>
          <a:lightRig rig="harsh" dir="t">
            <a:rot lat="0" lon="0" rev="3000000"/>
          </a:lightRig>
        </a:scene3d>
        <a:sp3d extrusionH="254000" contourW="19050">
          <a:bevelT w="82550" h="44450" prst="angle"/>
          <a:bevelB w="82550" h="44450" prst="angle"/>
          <a:contourClr>
            <a:srgbClr val="FFFFFF"/>
          </a:contourClr>
        </a:sp3d>
      </xdr:spPr>
    </xdr:pic>
    <xdr:clientData/>
  </xdr:twoCellAnchor>
  <xdr:twoCellAnchor editAs="oneCell">
    <xdr:from>
      <xdr:col>16</xdr:col>
      <xdr:colOff>90169</xdr:colOff>
      <xdr:row>8</xdr:row>
      <xdr:rowOff>48259</xdr:rowOff>
    </xdr:from>
    <xdr:to>
      <xdr:col>19</xdr:col>
      <xdr:colOff>246887</xdr:colOff>
      <xdr:row>19</xdr:row>
      <xdr:rowOff>113537</xdr:rowOff>
    </xdr:to>
    <xdr:pic>
      <xdr:nvPicPr>
        <xdr:cNvPr id="34" name="Picture 33" descr="Exit with solid fill">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5"/>
        <a:stretch>
          <a:fillRect/>
        </a:stretch>
      </xdr:blipFill>
      <xdr:spPr>
        <a:xfrm>
          <a:off x="9843769" y="1521459"/>
          <a:ext cx="1985518" cy="2090928"/>
        </a:xfrm>
        <a:prstGeom prst="rect">
          <a:avLst/>
        </a:prstGeom>
        <a:solidFill>
          <a:schemeClr val="accent6">
            <a:lumMod val="75000"/>
          </a:schemeClr>
        </a:solidFill>
        <a:ln>
          <a:noFill/>
        </a:ln>
        <a:effectLst>
          <a:outerShdw blurRad="152400"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pic>
    <xdr:clientData/>
  </xdr:twoCellAnchor>
  <xdr:twoCellAnchor editAs="oneCell">
    <xdr:from>
      <xdr:col>8</xdr:col>
      <xdr:colOff>163830</xdr:colOff>
      <xdr:row>13</xdr:row>
      <xdr:rowOff>143510</xdr:rowOff>
    </xdr:from>
    <xdr:to>
      <xdr:col>9</xdr:col>
      <xdr:colOff>387350</xdr:colOff>
      <xdr:row>16</xdr:row>
      <xdr:rowOff>38100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40630" y="2537460"/>
          <a:ext cx="833120" cy="447040"/>
        </a:xfrm>
        <a:prstGeom prst="rect">
          <a:avLst/>
        </a:prstGeom>
      </xdr:spPr>
    </xdr:pic>
    <xdr:clientData/>
  </xdr:twoCellAnchor>
  <xdr:twoCellAnchor editAs="oneCell">
    <xdr:from>
      <xdr:col>8</xdr:col>
      <xdr:colOff>544830</xdr:colOff>
      <xdr:row>12</xdr:row>
      <xdr:rowOff>44450</xdr:rowOff>
    </xdr:from>
    <xdr:to>
      <xdr:col>9</xdr:col>
      <xdr:colOff>266700</xdr:colOff>
      <xdr:row>14</xdr:row>
      <xdr:rowOff>127000</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21630" y="2254250"/>
          <a:ext cx="331470" cy="450850"/>
        </a:xfrm>
        <a:prstGeom prst="rect">
          <a:avLst/>
        </a:prstGeom>
      </xdr:spPr>
    </xdr:pic>
    <xdr:clientData/>
  </xdr:twoCellAnchor>
  <xdr:twoCellAnchor editAs="oneCell">
    <xdr:from>
      <xdr:col>8</xdr:col>
      <xdr:colOff>571500</xdr:colOff>
      <xdr:row>15</xdr:row>
      <xdr:rowOff>151130</xdr:rowOff>
    </xdr:from>
    <xdr:to>
      <xdr:col>9</xdr:col>
      <xdr:colOff>215900</xdr:colOff>
      <xdr:row>18</xdr:row>
      <xdr:rowOff>50800</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48300" y="2913380"/>
          <a:ext cx="254000" cy="452120"/>
        </a:xfrm>
        <a:prstGeom prst="rect">
          <a:avLst/>
        </a:prstGeom>
      </xdr:spPr>
    </xdr:pic>
    <xdr:clientData/>
  </xdr:twoCellAnchor>
  <xdr:twoCellAnchor editAs="oneCell">
    <xdr:from>
      <xdr:col>8</xdr:col>
      <xdr:colOff>210820</xdr:colOff>
      <xdr:row>12</xdr:row>
      <xdr:rowOff>147320</xdr:rowOff>
    </xdr:from>
    <xdr:to>
      <xdr:col>9</xdr:col>
      <xdr:colOff>438150</xdr:colOff>
      <xdr:row>17</xdr:row>
      <xdr:rowOff>126076</xdr:rowOff>
    </xdr:to>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ackgroundRemoval t="9766" b="89844" l="6742" r="89888">
                      <a14:foregroundMark x1="3745" y1="46094" x2="46067" y2="22266"/>
                      <a14:foregroundMark x1="46067" y1="22266" x2="6742" y2="42578"/>
                      <a14:foregroundMark x1="6742" y1="42578" x2="44569" y2="16797"/>
                      <a14:foregroundMark x1="44569" y1="16797" x2="32584" y2="47266"/>
                      <a14:foregroundMark x1="32584" y1="47266" x2="41199" y2="66797"/>
                      <a14:foregroundMark x1="41199" y1="66797" x2="61423" y2="47656"/>
                      <a14:foregroundMark x1="61423" y1="47656" x2="83146" y2="43750"/>
                      <a14:foregroundMark x1="83146" y1="43750" x2="55431" y2="41016"/>
                      <a14:foregroundMark x1="55431" y1="41016" x2="77154" y2="51953"/>
                      <a14:foregroundMark x1="77154" y1="51953" x2="80150" y2="51953"/>
                    </a14:backgroundRemoval>
                  </a14:imgEffect>
                </a14:imgLayer>
              </a14:imgProps>
            </a:ext>
            <a:ext uri="{28A0092B-C50C-407E-A947-70E740481C1C}">
              <a14:useLocalDpi xmlns:a14="http://schemas.microsoft.com/office/drawing/2010/main" val="0"/>
            </a:ext>
          </a:extLst>
        </a:blip>
        <a:stretch>
          <a:fillRect/>
        </a:stretch>
      </xdr:blipFill>
      <xdr:spPr>
        <a:xfrm>
          <a:off x="5087620" y="2357120"/>
          <a:ext cx="836930" cy="899506"/>
        </a:xfrm>
        <a:prstGeom prst="rect">
          <a:avLst/>
        </a:prstGeom>
        <a:scene3d>
          <a:camera prst="orthographicFront">
            <a:rot lat="765568" lon="765066" rev="765070"/>
          </a:camera>
          <a:lightRig rig="threePt" dir="t"/>
        </a:scene3d>
      </xdr:spPr>
    </xdr:pic>
    <xdr:clientData/>
  </xdr:twoCellAnchor>
  <xdr:twoCellAnchor>
    <xdr:from>
      <xdr:col>21</xdr:col>
      <xdr:colOff>13970</xdr:colOff>
      <xdr:row>0</xdr:row>
      <xdr:rowOff>43180</xdr:rowOff>
    </xdr:from>
    <xdr:to>
      <xdr:col>26</xdr:col>
      <xdr:colOff>39075</xdr:colOff>
      <xdr:row>4</xdr:row>
      <xdr:rowOff>163830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15570" y="43180"/>
          <a:ext cx="3073105"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Macro-enabled sheet. User should press the buttons to enable the macros.</a:t>
          </a:r>
          <a:endParaRPr lang="en-GB" sz="1100"/>
        </a:p>
      </xdr:txBody>
    </xdr:sp>
    <xdr:clientData/>
  </xdr:twoCellAnchor>
  <xdr:twoCellAnchor>
    <xdr:from>
      <xdr:col>17</xdr:col>
      <xdr:colOff>476250</xdr:colOff>
      <xdr:row>23</xdr:row>
      <xdr:rowOff>76200</xdr:rowOff>
    </xdr:from>
    <xdr:to>
      <xdr:col>20</xdr:col>
      <xdr:colOff>57150</xdr:colOff>
      <xdr:row>26</xdr:row>
      <xdr:rowOff>165100</xdr:rowOff>
    </xdr:to>
    <xdr:sp macro="[0]!ShowBundleReturnForm"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0839450" y="4311650"/>
          <a:ext cx="1409700" cy="641350"/>
        </a:xfrm>
        <a:prstGeom prst="roundRect">
          <a:avLst/>
        </a:prstGeom>
        <a:solidFill>
          <a:schemeClr val="tx1"/>
        </a:solidFill>
        <a:ln>
          <a:no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Record</a:t>
          </a:r>
          <a:r>
            <a:rPr lang="en-US" sz="1400" b="1" baseline="0">
              <a:solidFill>
                <a:schemeClr val="bg1"/>
              </a:solidFill>
            </a:rPr>
            <a:t> Bundle Returns</a:t>
          </a:r>
          <a:endParaRPr lang="en-US" sz="1400" b="1">
            <a:solidFill>
              <a:schemeClr val="bg1"/>
            </a:solidFill>
          </a:endParaRPr>
        </a:p>
      </xdr:txBody>
    </xdr:sp>
    <xdr:clientData/>
  </xdr:twoCellAnchor>
  <xdr:twoCellAnchor>
    <xdr:from>
      <xdr:col>8</xdr:col>
      <xdr:colOff>261620</xdr:colOff>
      <xdr:row>23</xdr:row>
      <xdr:rowOff>71120</xdr:rowOff>
    </xdr:from>
    <xdr:to>
      <xdr:col>10</xdr:col>
      <xdr:colOff>445770</xdr:colOff>
      <xdr:row>26</xdr:row>
      <xdr:rowOff>160020</xdr:rowOff>
    </xdr:to>
    <xdr:sp macro="[0]!OpenMasterEntryForm" textlink="">
      <xdr:nvSpPr>
        <xdr:cNvPr id="4" name="Rectangle: Rounded Corners 3">
          <a:extLst>
            <a:ext uri="{FF2B5EF4-FFF2-40B4-BE49-F238E27FC236}">
              <a16:creationId xmlns:a16="http://schemas.microsoft.com/office/drawing/2014/main" id="{56DD9220-70B8-4AE2-8469-A05DCD808174}"/>
            </a:ext>
          </a:extLst>
        </xdr:cNvPr>
        <xdr:cNvSpPr/>
      </xdr:nvSpPr>
      <xdr:spPr>
        <a:xfrm>
          <a:off x="5138420" y="4306570"/>
          <a:ext cx="1403350" cy="641350"/>
        </a:xfrm>
        <a:prstGeom prst="roundRect">
          <a:avLst/>
        </a:prstGeom>
        <a:solidFill>
          <a:schemeClr val="tx1"/>
        </a:solidFill>
        <a:ln>
          <a:no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Add</a:t>
          </a:r>
          <a:r>
            <a:rPr lang="en-US" sz="1400" b="1" baseline="0">
              <a:solidFill>
                <a:schemeClr val="bg1"/>
              </a:solidFill>
            </a:rPr>
            <a:t> new item to Master File</a:t>
          </a:r>
          <a:endParaRPr lang="en-US" sz="14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197827</xdr:colOff>
      <xdr:row>23</xdr:row>
      <xdr:rowOff>101307</xdr:rowOff>
    </xdr:from>
    <xdr:to>
      <xdr:col>28</xdr:col>
      <xdr:colOff>240616</xdr:colOff>
      <xdr:row>24</xdr:row>
      <xdr:rowOff>42740</xdr:rowOff>
    </xdr:to>
    <xdr:sp macro="" textlink="">
      <xdr:nvSpPr>
        <xdr:cNvPr id="10" name="Rectangle: Rounded Corners 9">
          <a:extLst>
            <a:ext uri="{FF2B5EF4-FFF2-40B4-BE49-F238E27FC236}">
              <a16:creationId xmlns:a16="http://schemas.microsoft.com/office/drawing/2014/main" id="{00000000-0008-0000-1400-00000A000000}"/>
            </a:ext>
          </a:extLst>
        </xdr:cNvPr>
        <xdr:cNvSpPr/>
      </xdr:nvSpPr>
      <xdr:spPr>
        <a:xfrm>
          <a:off x="2701541" y="4437450"/>
          <a:ext cx="18802504" cy="122861"/>
        </a:xfrm>
        <a:prstGeom prst="roundRect">
          <a:avLst>
            <a:gd name="adj" fmla="val 1330"/>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solidFill>
                <a:schemeClr val="bg1"/>
              </a:solidFill>
              <a:latin typeface="Verdana" panose="020B0604030504040204" pitchFamily="34" charset="0"/>
              <a:ea typeface="Verdana" panose="020B0604030504040204" pitchFamily="34" charset="0"/>
            </a:rPr>
            <a:t>Inventory Breakdown</a:t>
          </a:r>
        </a:p>
      </xdr:txBody>
    </xdr:sp>
    <xdr:clientData/>
  </xdr:twoCellAnchor>
  <xdr:twoCellAnchor>
    <xdr:from>
      <xdr:col>20</xdr:col>
      <xdr:colOff>392572</xdr:colOff>
      <xdr:row>24</xdr:row>
      <xdr:rowOff>88253</xdr:rowOff>
    </xdr:from>
    <xdr:to>
      <xdr:col>28</xdr:col>
      <xdr:colOff>222261</xdr:colOff>
      <xdr:row>59</xdr:row>
      <xdr:rowOff>96054</xdr:rowOff>
    </xdr:to>
    <xdr:sp macro="" textlink="">
      <xdr:nvSpPr>
        <xdr:cNvPr id="7" name="Rectangle: Rounded Corners 6">
          <a:extLst>
            <a:ext uri="{FF2B5EF4-FFF2-40B4-BE49-F238E27FC236}">
              <a16:creationId xmlns:a16="http://schemas.microsoft.com/office/drawing/2014/main" id="{00000000-0008-0000-1400-000007000000}"/>
            </a:ext>
          </a:extLst>
        </xdr:cNvPr>
        <xdr:cNvSpPr/>
      </xdr:nvSpPr>
      <xdr:spPr>
        <a:xfrm>
          <a:off x="13607628" y="4639086"/>
          <a:ext cx="7837744" cy="6428357"/>
        </a:xfrm>
        <a:prstGeom prst="roundRect">
          <a:avLst>
            <a:gd name="adj" fmla="val 833"/>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000">
            <a:latin typeface="Verdana" panose="020B0604030504040204" pitchFamily="34" charset="0"/>
            <a:ea typeface="Verdana" panose="020B0604030504040204" pitchFamily="34" charset="0"/>
          </a:endParaRPr>
        </a:p>
      </xdr:txBody>
    </xdr:sp>
    <xdr:clientData/>
  </xdr:twoCellAnchor>
  <xdr:twoCellAnchor>
    <xdr:from>
      <xdr:col>2</xdr:col>
      <xdr:colOff>531813</xdr:colOff>
      <xdr:row>0</xdr:row>
      <xdr:rowOff>169318</xdr:rowOff>
    </xdr:from>
    <xdr:to>
      <xdr:col>6</xdr:col>
      <xdr:colOff>507999</xdr:colOff>
      <xdr:row>5</xdr:row>
      <xdr:rowOff>154761</xdr:rowOff>
    </xdr:to>
    <xdr:sp macro="" textlink="'Pivot Tables'!C1">
      <xdr:nvSpPr>
        <xdr:cNvPr id="2" name="Rectangle: Rounded Corners 1">
          <a:extLst>
            <a:ext uri="{FF2B5EF4-FFF2-40B4-BE49-F238E27FC236}">
              <a16:creationId xmlns:a16="http://schemas.microsoft.com/office/drawing/2014/main" id="{00000000-0008-0000-1400-000002000000}"/>
            </a:ext>
          </a:extLst>
        </xdr:cNvPr>
        <xdr:cNvSpPr/>
      </xdr:nvSpPr>
      <xdr:spPr>
        <a:xfrm>
          <a:off x="3421063" y="169318"/>
          <a:ext cx="1865311" cy="93794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59CA16D-BE9B-4520-8458-3562B73719D8}"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 837,685 </a:t>
          </a:fld>
          <a:endParaRPr lang="en-US" sz="1800" b="1">
            <a:solidFill>
              <a:schemeClr val="bg1"/>
            </a:solidFill>
            <a:latin typeface="Verdana" panose="020B0604030504040204" pitchFamily="34" charset="0"/>
            <a:ea typeface="Verdana" panose="020B0604030504040204" pitchFamily="34" charset="0"/>
          </a:endParaRPr>
        </a:p>
      </xdr:txBody>
    </xdr:sp>
    <xdr:clientData/>
  </xdr:twoCellAnchor>
  <xdr:twoCellAnchor>
    <xdr:from>
      <xdr:col>2</xdr:col>
      <xdr:colOff>560589</xdr:colOff>
      <xdr:row>4</xdr:row>
      <xdr:rowOff>53429</xdr:rowOff>
    </xdr:from>
    <xdr:to>
      <xdr:col>6</xdr:col>
      <xdr:colOff>436762</xdr:colOff>
      <xdr:row>5</xdr:row>
      <xdr:rowOff>91256</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3449839" y="815429"/>
          <a:ext cx="1765298" cy="228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baseline="0">
              <a:solidFill>
                <a:schemeClr val="bg1"/>
              </a:solidFill>
            </a:rPr>
            <a:t>Current</a:t>
          </a:r>
          <a:r>
            <a:rPr lang="en-GB" sz="1200" b="1" baseline="0"/>
            <a:t> </a:t>
          </a:r>
          <a:r>
            <a:rPr lang="en-GB" sz="1200" b="1" baseline="0">
              <a:solidFill>
                <a:schemeClr val="bg1"/>
              </a:solidFill>
            </a:rPr>
            <a:t>Stock</a:t>
          </a:r>
          <a:r>
            <a:rPr lang="en-GB" sz="1200" b="1" baseline="0"/>
            <a:t> </a:t>
          </a:r>
          <a:r>
            <a:rPr lang="en-GB" sz="1200" b="1" baseline="0">
              <a:solidFill>
                <a:schemeClr val="bg1"/>
              </a:solidFill>
            </a:rPr>
            <a:t>Quantity</a:t>
          </a:r>
          <a:endParaRPr lang="en-GB" sz="1200" b="1">
            <a:solidFill>
              <a:schemeClr val="bg1"/>
            </a:solidFill>
          </a:endParaRPr>
        </a:p>
      </xdr:txBody>
    </xdr:sp>
    <xdr:clientData/>
  </xdr:twoCellAnchor>
  <xdr:twoCellAnchor>
    <xdr:from>
      <xdr:col>6</xdr:col>
      <xdr:colOff>566194</xdr:colOff>
      <xdr:row>0</xdr:row>
      <xdr:rowOff>169318</xdr:rowOff>
    </xdr:from>
    <xdr:to>
      <xdr:col>11</xdr:col>
      <xdr:colOff>365176</xdr:colOff>
      <xdr:row>5</xdr:row>
      <xdr:rowOff>150938</xdr:rowOff>
    </xdr:to>
    <xdr:sp macro="" textlink="'Pivot Tables'!C2">
      <xdr:nvSpPr>
        <xdr:cNvPr id="4" name="Rectangle: Rounded Corners 3">
          <a:extLst>
            <a:ext uri="{FF2B5EF4-FFF2-40B4-BE49-F238E27FC236}">
              <a16:creationId xmlns:a16="http://schemas.microsoft.com/office/drawing/2014/main" id="{00000000-0008-0000-1400-000004000000}"/>
            </a:ext>
          </a:extLst>
        </xdr:cNvPr>
        <xdr:cNvSpPr/>
      </xdr:nvSpPr>
      <xdr:spPr>
        <a:xfrm>
          <a:off x="5344569" y="169318"/>
          <a:ext cx="1862732" cy="934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CFBE3D4-A7C4-4BBE-AEE9-356C3B14E888}"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$365,725.98</a:t>
          </a:fld>
          <a:endParaRPr lang="en-US" sz="1800" b="1" i="0">
            <a:solidFill>
              <a:schemeClr val="bg1"/>
            </a:solidFill>
            <a:latin typeface="Verdana" panose="020B0604030504040204" pitchFamily="34" charset="0"/>
            <a:ea typeface="Verdana" panose="020B0604030504040204" pitchFamily="34" charset="0"/>
          </a:endParaRPr>
        </a:p>
      </xdr:txBody>
    </xdr:sp>
    <xdr:clientData/>
  </xdr:twoCellAnchor>
  <xdr:twoCellAnchor>
    <xdr:from>
      <xdr:col>8</xdr:col>
      <xdr:colOff>9188</xdr:colOff>
      <xdr:row>4</xdr:row>
      <xdr:rowOff>66781</xdr:rowOff>
    </xdr:from>
    <xdr:to>
      <xdr:col>11</xdr:col>
      <xdr:colOff>191796</xdr:colOff>
      <xdr:row>5</xdr:row>
      <xdr:rowOff>111866</xdr:rowOff>
    </xdr:to>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5501938" y="828781"/>
          <a:ext cx="1531983" cy="235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baseline="0">
              <a:solidFill>
                <a:schemeClr val="bg1"/>
              </a:solidFill>
            </a:rPr>
            <a:t>Current Stock Value</a:t>
          </a:r>
          <a:endParaRPr lang="en-GB" sz="1200" b="1">
            <a:solidFill>
              <a:schemeClr val="bg1"/>
            </a:solidFill>
          </a:endParaRPr>
        </a:p>
      </xdr:txBody>
    </xdr:sp>
    <xdr:clientData/>
  </xdr:twoCellAnchor>
  <xdr:twoCellAnchor>
    <xdr:from>
      <xdr:col>15</xdr:col>
      <xdr:colOff>8563</xdr:colOff>
      <xdr:row>0</xdr:row>
      <xdr:rowOff>175681</xdr:rowOff>
    </xdr:from>
    <xdr:to>
      <xdr:col>18</xdr:col>
      <xdr:colOff>117483</xdr:colOff>
      <xdr:row>5</xdr:row>
      <xdr:rowOff>157301</xdr:rowOff>
    </xdr:to>
    <xdr:sp macro="" textlink="'Pivot Tables'!C4">
      <xdr:nvSpPr>
        <xdr:cNvPr id="8" name="Rectangle: Rounded Corners 7">
          <a:extLst>
            <a:ext uri="{FF2B5EF4-FFF2-40B4-BE49-F238E27FC236}">
              <a16:creationId xmlns:a16="http://schemas.microsoft.com/office/drawing/2014/main" id="{00000000-0008-0000-1400-000008000000}"/>
            </a:ext>
          </a:extLst>
        </xdr:cNvPr>
        <xdr:cNvSpPr/>
      </xdr:nvSpPr>
      <xdr:spPr>
        <a:xfrm>
          <a:off x="9200188" y="175681"/>
          <a:ext cx="1871045" cy="934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BC6B3CA-5121-4C37-A5AF-F9AE347A3923}"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$8,334.19</a:t>
          </a:fld>
          <a:endParaRPr lang="en-US" sz="3200" b="1">
            <a:solidFill>
              <a:schemeClr val="bg1"/>
            </a:solidFill>
            <a:latin typeface="Verdana" panose="020B0604030504040204" pitchFamily="34" charset="0"/>
            <a:ea typeface="Verdana" panose="020B0604030504040204" pitchFamily="34" charset="0"/>
          </a:endParaRPr>
        </a:p>
      </xdr:txBody>
    </xdr:sp>
    <xdr:clientData/>
  </xdr:twoCellAnchor>
  <xdr:twoCellAnchor>
    <xdr:from>
      <xdr:col>15</xdr:col>
      <xdr:colOff>214029</xdr:colOff>
      <xdr:row>4</xdr:row>
      <xdr:rowOff>66315</xdr:rowOff>
    </xdr:from>
    <xdr:to>
      <xdr:col>18</xdr:col>
      <xdr:colOff>23663</xdr:colOff>
      <xdr:row>5</xdr:row>
      <xdr:rowOff>85000</xdr:rowOff>
    </xdr:to>
    <xdr:sp macro="" textlink="">
      <xdr:nvSpPr>
        <xdr:cNvPr id="13" name="TextBox 12">
          <a:extLst>
            <a:ext uri="{FF2B5EF4-FFF2-40B4-BE49-F238E27FC236}">
              <a16:creationId xmlns:a16="http://schemas.microsoft.com/office/drawing/2014/main" id="{00000000-0008-0000-1400-00000D000000}"/>
            </a:ext>
            <a:ext uri="{147F2762-F138-4A5C-976F-8EAC2B608ADB}">
              <a16:predDERef xmlns:a16="http://schemas.microsoft.com/office/drawing/2014/main" pred="{C4177386-8DE5-49FF-ABE4-AD01AF0CC44A}"/>
            </a:ext>
          </a:extLst>
        </xdr:cNvPr>
        <xdr:cNvSpPr txBox="1"/>
      </xdr:nvSpPr>
      <xdr:spPr>
        <a:xfrm>
          <a:off x="9405654" y="828315"/>
          <a:ext cx="1571759" cy="209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baseline="0">
              <a:solidFill>
                <a:schemeClr val="bg1"/>
              </a:solidFill>
            </a:rPr>
            <a:t>Curent Outflow Value</a:t>
          </a:r>
          <a:endParaRPr lang="en-GB" sz="1200" b="1">
            <a:solidFill>
              <a:schemeClr val="bg1"/>
            </a:solidFill>
          </a:endParaRPr>
        </a:p>
      </xdr:txBody>
    </xdr:sp>
    <xdr:clientData/>
  </xdr:twoCellAnchor>
  <xdr:twoCellAnchor>
    <xdr:from>
      <xdr:col>11</xdr:col>
      <xdr:colOff>433198</xdr:colOff>
      <xdr:row>0</xdr:row>
      <xdr:rowOff>173810</xdr:rowOff>
    </xdr:from>
    <xdr:to>
      <xdr:col>14</xdr:col>
      <xdr:colOff>546101</xdr:colOff>
      <xdr:row>5</xdr:row>
      <xdr:rowOff>157301</xdr:rowOff>
    </xdr:to>
    <xdr:sp macro="" textlink="'Pivot Tables'!C3">
      <xdr:nvSpPr>
        <xdr:cNvPr id="15" name="Rectangle: Rounded Corners 14">
          <a:extLst>
            <a:ext uri="{FF2B5EF4-FFF2-40B4-BE49-F238E27FC236}">
              <a16:creationId xmlns:a16="http://schemas.microsoft.com/office/drawing/2014/main" id="{00000000-0008-0000-1400-00000F000000}"/>
            </a:ext>
          </a:extLst>
        </xdr:cNvPr>
        <xdr:cNvSpPr/>
      </xdr:nvSpPr>
      <xdr:spPr>
        <a:xfrm>
          <a:off x="7275323" y="173810"/>
          <a:ext cx="1875028" cy="93599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EDAF169-B585-43E1-AC3E-FAB9D4A4876B}"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$326,041.49</a:t>
          </a:fld>
          <a:endParaRPr lang="en-US" sz="3200" b="1">
            <a:solidFill>
              <a:schemeClr val="bg1"/>
            </a:solidFill>
            <a:latin typeface="Verdana" panose="020B0604030504040204" pitchFamily="34" charset="0"/>
            <a:ea typeface="Verdana" panose="020B0604030504040204" pitchFamily="34" charset="0"/>
          </a:endParaRPr>
        </a:p>
      </xdr:txBody>
    </xdr:sp>
    <xdr:clientData/>
  </xdr:twoCellAnchor>
  <xdr:twoCellAnchor>
    <xdr:from>
      <xdr:col>11</xdr:col>
      <xdr:colOff>530820</xdr:colOff>
      <xdr:row>4</xdr:row>
      <xdr:rowOff>54372</xdr:rowOff>
    </xdr:from>
    <xdr:to>
      <xdr:col>14</xdr:col>
      <xdr:colOff>534171</xdr:colOff>
      <xdr:row>5</xdr:row>
      <xdr:rowOff>141548</xdr:rowOff>
    </xdr:to>
    <xdr:sp macro="" textlink="">
      <xdr:nvSpPr>
        <xdr:cNvPr id="16" name="TextBox 15">
          <a:extLst>
            <a:ext uri="{FF2B5EF4-FFF2-40B4-BE49-F238E27FC236}">
              <a16:creationId xmlns:a16="http://schemas.microsoft.com/office/drawing/2014/main" id="{00000000-0008-0000-1400-000010000000}"/>
            </a:ext>
          </a:extLst>
        </xdr:cNvPr>
        <xdr:cNvSpPr txBox="1"/>
      </xdr:nvSpPr>
      <xdr:spPr>
        <a:xfrm>
          <a:off x="7372945" y="816372"/>
          <a:ext cx="1765476" cy="27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baseline="0">
              <a:solidFill>
                <a:schemeClr val="bg1"/>
              </a:solidFill>
            </a:rPr>
            <a:t>Current Inflow Value</a:t>
          </a:r>
          <a:endParaRPr lang="en-GB" sz="1200" b="1">
            <a:solidFill>
              <a:schemeClr val="bg1"/>
            </a:solidFill>
          </a:endParaRPr>
        </a:p>
      </xdr:txBody>
    </xdr:sp>
    <xdr:clientData/>
  </xdr:twoCellAnchor>
  <xdr:twoCellAnchor>
    <xdr:from>
      <xdr:col>20</xdr:col>
      <xdr:colOff>437839</xdr:colOff>
      <xdr:row>42</xdr:row>
      <xdr:rowOff>56158</xdr:rowOff>
    </xdr:from>
    <xdr:to>
      <xdr:col>25</xdr:col>
      <xdr:colOff>1192952</xdr:colOff>
      <xdr:row>59</xdr:row>
      <xdr:rowOff>38100</xdr:rowOff>
    </xdr:to>
    <xdr:graphicFrame macro="">
      <xdr:nvGraphicFramePr>
        <xdr:cNvPr id="59" name="Chart 58">
          <a:extLst>
            <a:ext uri="{FF2B5EF4-FFF2-40B4-BE49-F238E27FC236}">
              <a16:creationId xmlns:a16="http://schemas.microsoft.com/office/drawing/2014/main" id="{00000000-0008-0000-14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179480</xdr:colOff>
      <xdr:row>0</xdr:row>
      <xdr:rowOff>161011</xdr:rowOff>
    </xdr:from>
    <xdr:to>
      <xdr:col>21</xdr:col>
      <xdr:colOff>287728</xdr:colOff>
      <xdr:row>5</xdr:row>
      <xdr:rowOff>150251</xdr:rowOff>
    </xdr:to>
    <xdr:sp macro="" textlink="'Pivot Tables'!H2">
      <xdr:nvSpPr>
        <xdr:cNvPr id="29" name="Rectangle: Rounded Corners 28">
          <a:extLst>
            <a:ext uri="{FF2B5EF4-FFF2-40B4-BE49-F238E27FC236}">
              <a16:creationId xmlns:a16="http://schemas.microsoft.com/office/drawing/2014/main" id="{00000000-0008-0000-1400-00001D000000}"/>
            </a:ext>
          </a:extLst>
        </xdr:cNvPr>
        <xdr:cNvSpPr/>
      </xdr:nvSpPr>
      <xdr:spPr>
        <a:xfrm>
          <a:off x="11133230" y="161011"/>
          <a:ext cx="1870373" cy="9417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7279652-564B-49ED-9CD6-5BF63F1B41C4}"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9%</a:t>
          </a:fld>
          <a:endParaRPr lang="en-US" sz="400000" b="0">
            <a:solidFill>
              <a:schemeClr val="bg1"/>
            </a:solidFill>
            <a:latin typeface="Verdana" panose="020B0604030504040204" pitchFamily="34" charset="0"/>
            <a:ea typeface="Verdana" panose="020B0604030504040204" pitchFamily="34" charset="0"/>
            <a:cs typeface="Segoe UI" panose="020B0502040204020203" pitchFamily="34" charset="0"/>
          </a:endParaRPr>
        </a:p>
      </xdr:txBody>
    </xdr:sp>
    <xdr:clientData/>
  </xdr:twoCellAnchor>
  <xdr:twoCellAnchor>
    <xdr:from>
      <xdr:col>18</xdr:col>
      <xdr:colOff>207173</xdr:colOff>
      <xdr:row>3</xdr:row>
      <xdr:rowOff>66823</xdr:rowOff>
    </xdr:from>
    <xdr:to>
      <xdr:col>21</xdr:col>
      <xdr:colOff>261937</xdr:colOff>
      <xdr:row>6</xdr:row>
      <xdr:rowOff>61743</xdr:rowOff>
    </xdr:to>
    <xdr:sp macro="" textlink="">
      <xdr:nvSpPr>
        <xdr:cNvPr id="35" name="TextBox 34">
          <a:extLst>
            <a:ext uri="{FF2B5EF4-FFF2-40B4-BE49-F238E27FC236}">
              <a16:creationId xmlns:a16="http://schemas.microsoft.com/office/drawing/2014/main" id="{00000000-0008-0000-1400-000023000000}"/>
            </a:ext>
          </a:extLst>
        </xdr:cNvPr>
        <xdr:cNvSpPr txBox="1"/>
      </xdr:nvSpPr>
      <xdr:spPr>
        <a:xfrm>
          <a:off x="11160923" y="638323"/>
          <a:ext cx="1816889" cy="566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bg1"/>
              </a:solidFill>
            </a:rPr>
            <a:t>Inventory</a:t>
          </a:r>
          <a:r>
            <a:rPr lang="en-GB" sz="1200" b="1" baseline="0">
              <a:solidFill>
                <a:schemeClr val="bg1"/>
              </a:solidFill>
            </a:rPr>
            <a:t> Accuracy Rate</a:t>
          </a:r>
          <a:endParaRPr lang="en-GB" sz="1200" b="1">
            <a:solidFill>
              <a:schemeClr val="bg1"/>
            </a:solidFill>
          </a:endParaRPr>
        </a:p>
      </xdr:txBody>
    </xdr:sp>
    <xdr:clientData/>
  </xdr:twoCellAnchor>
  <xdr:twoCellAnchor>
    <xdr:from>
      <xdr:col>21</xdr:col>
      <xdr:colOff>345563</xdr:colOff>
      <xdr:row>0</xdr:row>
      <xdr:rowOff>162281</xdr:rowOff>
    </xdr:from>
    <xdr:to>
      <xdr:col>23</xdr:col>
      <xdr:colOff>881838</xdr:colOff>
      <xdr:row>5</xdr:row>
      <xdr:rowOff>143901</xdr:rowOff>
    </xdr:to>
    <xdr:sp macro="" textlink="'Pivot Tables'!I2">
      <xdr:nvSpPr>
        <xdr:cNvPr id="32" name="Rectangle: Rounded Corners 31">
          <a:extLst>
            <a:ext uri="{FF2B5EF4-FFF2-40B4-BE49-F238E27FC236}">
              <a16:creationId xmlns:a16="http://schemas.microsoft.com/office/drawing/2014/main" id="{00000000-0008-0000-1400-000020000000}"/>
            </a:ext>
          </a:extLst>
        </xdr:cNvPr>
        <xdr:cNvSpPr/>
      </xdr:nvSpPr>
      <xdr:spPr>
        <a:xfrm>
          <a:off x="13061438" y="162281"/>
          <a:ext cx="1869775" cy="934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9A6FB99-8D85-4CCC-9E4A-8412C88EBEC1}"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91%</a:t>
          </a:fld>
          <a:endParaRPr lang="en-US" sz="400000" b="0">
            <a:solidFill>
              <a:schemeClr val="bg1"/>
            </a:solidFill>
            <a:latin typeface="Verdana" panose="020B0604030504040204" pitchFamily="34" charset="0"/>
            <a:ea typeface="Verdana" panose="020B0604030504040204" pitchFamily="34" charset="0"/>
            <a:cs typeface="Segoe UI" panose="020B0502040204020203" pitchFamily="34" charset="0"/>
          </a:endParaRPr>
        </a:p>
      </xdr:txBody>
    </xdr:sp>
    <xdr:clientData/>
  </xdr:twoCellAnchor>
  <xdr:twoCellAnchor>
    <xdr:from>
      <xdr:col>23</xdr:col>
      <xdr:colOff>936866</xdr:colOff>
      <xdr:row>0</xdr:row>
      <xdr:rowOff>149449</xdr:rowOff>
    </xdr:from>
    <xdr:to>
      <xdr:col>25</xdr:col>
      <xdr:colOff>49863</xdr:colOff>
      <xdr:row>5</xdr:row>
      <xdr:rowOff>131069</xdr:rowOff>
    </xdr:to>
    <xdr:sp macro="" textlink="'Pivot Tables'!J2">
      <xdr:nvSpPr>
        <xdr:cNvPr id="33" name="Rectangle: Rounded Corners 32">
          <a:extLst>
            <a:ext uri="{FF2B5EF4-FFF2-40B4-BE49-F238E27FC236}">
              <a16:creationId xmlns:a16="http://schemas.microsoft.com/office/drawing/2014/main" id="{00000000-0008-0000-1400-000021000000}"/>
            </a:ext>
          </a:extLst>
        </xdr:cNvPr>
        <xdr:cNvSpPr/>
      </xdr:nvSpPr>
      <xdr:spPr>
        <a:xfrm>
          <a:off x="14986241" y="149449"/>
          <a:ext cx="1859372" cy="934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A2DBF92-B0C4-4365-B033-B640058C39E3}"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0.05</a:t>
          </a:fld>
          <a:endParaRPr lang="en-US" sz="400000" b="0">
            <a:solidFill>
              <a:schemeClr val="bg1"/>
            </a:solidFill>
            <a:latin typeface="Verdana" panose="020B0604030504040204" pitchFamily="34" charset="0"/>
            <a:ea typeface="Verdana" panose="020B0604030504040204" pitchFamily="34" charset="0"/>
            <a:cs typeface="Segoe UI" panose="020B0502040204020203" pitchFamily="34" charset="0"/>
          </a:endParaRPr>
        </a:p>
      </xdr:txBody>
    </xdr:sp>
    <xdr:clientData/>
  </xdr:twoCellAnchor>
  <xdr:twoCellAnchor>
    <xdr:from>
      <xdr:col>25</xdr:col>
      <xdr:colOff>99974</xdr:colOff>
      <xdr:row>0</xdr:row>
      <xdr:rowOff>143687</xdr:rowOff>
    </xdr:from>
    <xdr:to>
      <xdr:col>26</xdr:col>
      <xdr:colOff>807992</xdr:colOff>
      <xdr:row>5</xdr:row>
      <xdr:rowOff>125307</xdr:rowOff>
    </xdr:to>
    <xdr:sp macro="" textlink="'Pivot Tables'!K2">
      <xdr:nvSpPr>
        <xdr:cNvPr id="39" name="Rectangle: Rounded Corners 38">
          <a:extLst>
            <a:ext uri="{FF2B5EF4-FFF2-40B4-BE49-F238E27FC236}">
              <a16:creationId xmlns:a16="http://schemas.microsoft.com/office/drawing/2014/main" id="{00000000-0008-0000-1400-000027000000}"/>
            </a:ext>
          </a:extLst>
        </xdr:cNvPr>
        <xdr:cNvSpPr/>
      </xdr:nvSpPr>
      <xdr:spPr>
        <a:xfrm>
          <a:off x="16895724" y="143687"/>
          <a:ext cx="1898643" cy="934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86EFD90-0906-4577-9F64-4CE95014B967}" type="TxLink">
            <a:rPr lang="en-US" sz="1800" b="0" i="0" u="none" strike="noStrike">
              <a:solidFill>
                <a:schemeClr val="bg1"/>
              </a:solidFill>
              <a:latin typeface="Verdana" panose="020B0604030504040204" pitchFamily="34" charset="0"/>
              <a:ea typeface="Verdana" panose="020B0604030504040204" pitchFamily="34" charset="0"/>
              <a:cs typeface="Calibri"/>
            </a:rPr>
            <a:pPr algn="ctr"/>
            <a:t>2572</a:t>
          </a:fld>
          <a:endParaRPr lang="en-US" sz="400000" b="0">
            <a:solidFill>
              <a:schemeClr val="bg1"/>
            </a:solidFill>
            <a:latin typeface="Verdana" panose="020B0604030504040204" pitchFamily="34" charset="0"/>
            <a:ea typeface="Verdana" panose="020B0604030504040204" pitchFamily="34" charset="0"/>
            <a:cs typeface="Segoe UI" panose="020B0502040204020203" pitchFamily="34" charset="0"/>
          </a:endParaRPr>
        </a:p>
      </xdr:txBody>
    </xdr:sp>
    <xdr:clientData/>
  </xdr:twoCellAnchor>
  <xdr:twoCellAnchor>
    <xdr:from>
      <xdr:col>22</xdr:col>
      <xdr:colOff>110081</xdr:colOff>
      <xdr:row>2</xdr:row>
      <xdr:rowOff>154936</xdr:rowOff>
    </xdr:from>
    <xdr:to>
      <xdr:col>23</xdr:col>
      <xdr:colOff>508689</xdr:colOff>
      <xdr:row>6</xdr:row>
      <xdr:rowOff>151126</xdr:rowOff>
    </xdr:to>
    <xdr:sp macro="" textlink="">
      <xdr:nvSpPr>
        <xdr:cNvPr id="56" name="TextBox 55">
          <a:extLst>
            <a:ext uri="{FF2B5EF4-FFF2-40B4-BE49-F238E27FC236}">
              <a16:creationId xmlns:a16="http://schemas.microsoft.com/office/drawing/2014/main" id="{00000000-0008-0000-1400-000038000000}"/>
            </a:ext>
          </a:extLst>
        </xdr:cNvPr>
        <xdr:cNvSpPr txBox="1"/>
      </xdr:nvSpPr>
      <xdr:spPr>
        <a:xfrm>
          <a:off x="13413331" y="535936"/>
          <a:ext cx="1144733" cy="758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baseline="0">
              <a:solidFill>
                <a:schemeClr val="bg1"/>
              </a:solidFill>
            </a:rPr>
            <a:t>Shrinkage Rate</a:t>
          </a:r>
          <a:endParaRPr lang="en-GB" sz="1200" b="1">
            <a:solidFill>
              <a:schemeClr val="bg1"/>
            </a:solidFill>
          </a:endParaRPr>
        </a:p>
      </xdr:txBody>
    </xdr:sp>
    <xdr:clientData/>
  </xdr:twoCellAnchor>
  <xdr:twoCellAnchor>
    <xdr:from>
      <xdr:col>25</xdr:col>
      <xdr:colOff>77517</xdr:colOff>
      <xdr:row>3</xdr:row>
      <xdr:rowOff>40070</xdr:rowOff>
    </xdr:from>
    <xdr:to>
      <xdr:col>26</xdr:col>
      <xdr:colOff>870179</xdr:colOff>
      <xdr:row>6</xdr:row>
      <xdr:rowOff>48960</xdr:rowOff>
    </xdr:to>
    <xdr:sp macro="" textlink="">
      <xdr:nvSpPr>
        <xdr:cNvPr id="58" name="TextBox 57">
          <a:extLst>
            <a:ext uri="{FF2B5EF4-FFF2-40B4-BE49-F238E27FC236}">
              <a16:creationId xmlns:a16="http://schemas.microsoft.com/office/drawing/2014/main" id="{00000000-0008-0000-1400-00003A000000}"/>
            </a:ext>
          </a:extLst>
        </xdr:cNvPr>
        <xdr:cNvSpPr txBox="1"/>
      </xdr:nvSpPr>
      <xdr:spPr>
        <a:xfrm>
          <a:off x="16873267" y="611570"/>
          <a:ext cx="1983287" cy="580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200" b="1">
              <a:solidFill>
                <a:schemeClr val="bg1"/>
              </a:solidFill>
            </a:rPr>
            <a:t>Days Inventory</a:t>
          </a:r>
          <a:r>
            <a:rPr lang="en-GB" sz="1200" b="1" baseline="0">
              <a:solidFill>
                <a:schemeClr val="bg1"/>
              </a:solidFill>
            </a:rPr>
            <a:t> Outstanding</a:t>
          </a:r>
          <a:endParaRPr lang="en-GB" sz="1200" b="1">
            <a:solidFill>
              <a:schemeClr val="bg1"/>
            </a:solidFill>
          </a:endParaRPr>
        </a:p>
      </xdr:txBody>
    </xdr:sp>
    <xdr:clientData/>
  </xdr:twoCellAnchor>
  <xdr:twoCellAnchor>
    <xdr:from>
      <xdr:col>23</xdr:col>
      <xdr:colOff>938385</xdr:colOff>
      <xdr:row>2</xdr:row>
      <xdr:rowOff>174217</xdr:rowOff>
    </xdr:from>
    <xdr:to>
      <xdr:col>25</xdr:col>
      <xdr:colOff>38750</xdr:colOff>
      <xdr:row>6</xdr:row>
      <xdr:rowOff>122147</xdr:rowOff>
    </xdr:to>
    <xdr:sp macro="" textlink="">
      <xdr:nvSpPr>
        <xdr:cNvPr id="61" name="TextBox 60">
          <a:extLst>
            <a:ext uri="{FF2B5EF4-FFF2-40B4-BE49-F238E27FC236}">
              <a16:creationId xmlns:a16="http://schemas.microsoft.com/office/drawing/2014/main" id="{00000000-0008-0000-1400-00003D000000}"/>
            </a:ext>
          </a:extLst>
        </xdr:cNvPr>
        <xdr:cNvSpPr txBox="1"/>
      </xdr:nvSpPr>
      <xdr:spPr>
        <a:xfrm>
          <a:off x="14987760" y="555217"/>
          <a:ext cx="1846740" cy="709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bg1"/>
              </a:solidFill>
            </a:rPr>
            <a:t>Inventory</a:t>
          </a:r>
          <a:r>
            <a:rPr lang="en-GB" sz="1200" b="1" baseline="0">
              <a:solidFill>
                <a:schemeClr val="bg1"/>
              </a:solidFill>
            </a:rPr>
            <a:t> Turnover Ratio</a:t>
          </a:r>
          <a:endParaRPr lang="en-GB"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0</xdr:col>
          <xdr:colOff>1743075</xdr:colOff>
          <xdr:row>1</xdr:row>
          <xdr:rowOff>104775</xdr:rowOff>
        </xdr:from>
        <xdr:to>
          <xdr:col>0</xdr:col>
          <xdr:colOff>2333625</xdr:colOff>
          <xdr:row>4</xdr:row>
          <xdr:rowOff>123825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twoCellAnchor editAs="oneCell">
    <xdr:from>
      <xdr:col>0</xdr:col>
      <xdr:colOff>1789901</xdr:colOff>
      <xdr:row>1</xdr:row>
      <xdr:rowOff>160629</xdr:rowOff>
    </xdr:from>
    <xdr:to>
      <xdr:col>0</xdr:col>
      <xdr:colOff>2284228</xdr:colOff>
      <xdr:row>4</xdr:row>
      <xdr:rowOff>106487</xdr:rowOff>
    </xdr:to>
    <xdr:pic macro="[0]!Refresh">
      <xdr:nvPicPr>
        <xdr:cNvPr id="18" name="Graphic 17" descr="Repeat with solid fill">
          <a:extLst>
            <a:ext uri="{FF2B5EF4-FFF2-40B4-BE49-F238E27FC236}">
              <a16:creationId xmlns:a16="http://schemas.microsoft.com/office/drawing/2014/main" id="{00000000-0008-0000-1400-000012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789901" y="344073"/>
          <a:ext cx="494327" cy="500002"/>
        </a:xfrm>
        <a:prstGeom prst="rect">
          <a:avLst/>
        </a:prstGeom>
      </xdr:spPr>
    </xdr:pic>
    <xdr:clientData/>
  </xdr:twoCellAnchor>
  <xdr:twoCellAnchor>
    <xdr:from>
      <xdr:col>24</xdr:col>
      <xdr:colOff>169055</xdr:colOff>
      <xdr:row>6</xdr:row>
      <xdr:rowOff>133684</xdr:rowOff>
    </xdr:from>
    <xdr:to>
      <xdr:col>28</xdr:col>
      <xdr:colOff>222261</xdr:colOff>
      <xdr:row>23</xdr:row>
      <xdr:rowOff>67965</xdr:rowOff>
    </xdr:to>
    <xdr:graphicFrame macro="">
      <xdr:nvGraphicFramePr>
        <xdr:cNvPr id="17" name="Chart 16">
          <a:extLst>
            <a:ext uri="{FF2B5EF4-FFF2-40B4-BE49-F238E27FC236}">
              <a16:creationId xmlns:a16="http://schemas.microsoft.com/office/drawing/2014/main" id="{335FCBC8-1985-4C29-8099-B7BA85D212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210444</xdr:colOff>
      <xdr:row>24</xdr:row>
      <xdr:rowOff>90365</xdr:rowOff>
    </xdr:from>
    <xdr:to>
      <xdr:col>12</xdr:col>
      <xdr:colOff>29723</xdr:colOff>
      <xdr:row>42</xdr:row>
      <xdr:rowOff>26357</xdr:rowOff>
    </xdr:to>
    <xdr:graphicFrame macro="">
      <xdr:nvGraphicFramePr>
        <xdr:cNvPr id="19" name="Chart 18">
          <a:extLst>
            <a:ext uri="{FF2B5EF4-FFF2-40B4-BE49-F238E27FC236}">
              <a16:creationId xmlns:a16="http://schemas.microsoft.com/office/drawing/2014/main" id="{834D1FDB-8AAA-4890-8443-8CCC2C14EC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154031</xdr:colOff>
      <xdr:row>6</xdr:row>
      <xdr:rowOff>128997</xdr:rowOff>
    </xdr:from>
    <xdr:to>
      <xdr:col>24</xdr:col>
      <xdr:colOff>140442</xdr:colOff>
      <xdr:row>23</xdr:row>
      <xdr:rowOff>57750</xdr:rowOff>
    </xdr:to>
    <xdr:graphicFrame macro="">
      <xdr:nvGraphicFramePr>
        <xdr:cNvPr id="28" name="Chart 19">
          <a:extLst>
            <a:ext uri="{FF2B5EF4-FFF2-40B4-BE49-F238E27FC236}">
              <a16:creationId xmlns:a16="http://schemas.microsoft.com/office/drawing/2014/main" id="{9A73BE3A-4862-41FE-BFD6-3BEB0EC7B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70554</xdr:colOff>
      <xdr:row>24</xdr:row>
      <xdr:rowOff>90365</xdr:rowOff>
    </xdr:from>
    <xdr:to>
      <xdr:col>20</xdr:col>
      <xdr:colOff>319703</xdr:colOff>
      <xdr:row>42</xdr:row>
      <xdr:rowOff>18098</xdr:rowOff>
    </xdr:to>
    <xdr:graphicFrame macro="">
      <xdr:nvGraphicFramePr>
        <xdr:cNvPr id="25" name="Chart 24">
          <a:extLst>
            <a:ext uri="{FF2B5EF4-FFF2-40B4-BE49-F238E27FC236}">
              <a16:creationId xmlns:a16="http://schemas.microsoft.com/office/drawing/2014/main" id="{7237E989-38AB-4D7C-BD1F-B464C5FEC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79003</xdr:colOff>
      <xdr:row>42</xdr:row>
      <xdr:rowOff>57527</xdr:rowOff>
    </xdr:from>
    <xdr:to>
      <xdr:col>20</xdr:col>
      <xdr:colOff>337296</xdr:colOff>
      <xdr:row>59</xdr:row>
      <xdr:rowOff>41599</xdr:rowOff>
    </xdr:to>
    <xdr:graphicFrame macro="">
      <xdr:nvGraphicFramePr>
        <xdr:cNvPr id="30" name="Chart 29">
          <a:extLst>
            <a:ext uri="{FF2B5EF4-FFF2-40B4-BE49-F238E27FC236}">
              <a16:creationId xmlns:a16="http://schemas.microsoft.com/office/drawing/2014/main" id="{6A65F8AC-E511-4095-9AB2-B79037529A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26</xdr:col>
      <xdr:colOff>43522</xdr:colOff>
      <xdr:row>42</xdr:row>
      <xdr:rowOff>91723</xdr:rowOff>
    </xdr:from>
    <xdr:to>
      <xdr:col>28</xdr:col>
      <xdr:colOff>177659</xdr:colOff>
      <xdr:row>49</xdr:row>
      <xdr:rowOff>77612</xdr:rowOff>
    </xdr:to>
    <mc:AlternateContent xmlns:mc="http://schemas.openxmlformats.org/markup-compatibility/2006" xmlns:a14="http://schemas.microsoft.com/office/drawing/2010/main">
      <mc:Choice Requires="a14">
        <xdr:graphicFrame macro="">
          <xdr:nvGraphicFramePr>
            <xdr:cNvPr id="47" name="Category">
              <a:extLst>
                <a:ext uri="{FF2B5EF4-FFF2-40B4-BE49-F238E27FC236}">
                  <a16:creationId xmlns:a16="http://schemas.microsoft.com/office/drawing/2014/main" id="{F8B42DB9-288D-DBAE-BD5A-357396A64B6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8860689" y="7944556"/>
              <a:ext cx="1721637"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26</xdr:col>
      <xdr:colOff>49091</xdr:colOff>
      <xdr:row>49</xdr:row>
      <xdr:rowOff>118826</xdr:rowOff>
    </xdr:from>
    <xdr:to>
      <xdr:col>28</xdr:col>
      <xdr:colOff>183228</xdr:colOff>
      <xdr:row>59</xdr:row>
      <xdr:rowOff>59490</xdr:rowOff>
    </xdr:to>
    <mc:AlternateContent xmlns:mc="http://schemas.openxmlformats.org/markup-compatibility/2006" xmlns:a14="http://schemas.microsoft.com/office/drawing/2010/main">
      <mc:Choice Requires="a14">
        <xdr:graphicFrame macro="">
          <xdr:nvGraphicFramePr>
            <xdr:cNvPr id="49" name="Sub-Category">
              <a:extLst>
                <a:ext uri="{FF2B5EF4-FFF2-40B4-BE49-F238E27FC236}">
                  <a16:creationId xmlns:a16="http://schemas.microsoft.com/office/drawing/2014/main" id="{008C48BE-E316-A99D-2427-5498FD548207}"/>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7946065" y="9276194"/>
              <a:ext cx="1654795" cy="177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210444</xdr:colOff>
      <xdr:row>42</xdr:row>
      <xdr:rowOff>72113</xdr:rowOff>
    </xdr:from>
    <xdr:to>
      <xdr:col>12</xdr:col>
      <xdr:colOff>26507</xdr:colOff>
      <xdr:row>59</xdr:row>
      <xdr:rowOff>65329</xdr:rowOff>
    </xdr:to>
    <xdr:graphicFrame macro="">
      <xdr:nvGraphicFramePr>
        <xdr:cNvPr id="52" name="Chart 51">
          <a:extLst>
            <a:ext uri="{FF2B5EF4-FFF2-40B4-BE49-F238E27FC236}">
              <a16:creationId xmlns:a16="http://schemas.microsoft.com/office/drawing/2014/main" id="{7A7DD8A9-6B37-4161-8D8B-2816FCF8A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57151</xdr:colOff>
      <xdr:row>30</xdr:row>
      <xdr:rowOff>165918</xdr:rowOff>
    </xdr:from>
    <xdr:to>
      <xdr:col>1</xdr:col>
      <xdr:colOff>29572</xdr:colOff>
      <xdr:row>34</xdr:row>
      <xdr:rowOff>123443</xdr:rowOff>
    </xdr:to>
    <mc:AlternateContent xmlns:mc="http://schemas.openxmlformats.org/markup-compatibility/2006" xmlns:a14="http://schemas.microsoft.com/office/drawing/2010/main">
      <mc:Choice Requires="a14">
        <xdr:graphicFrame macro="">
          <xdr:nvGraphicFramePr>
            <xdr:cNvPr id="60" name="Item Name 1">
              <a:extLst>
                <a:ext uri="{FF2B5EF4-FFF2-40B4-BE49-F238E27FC236}">
                  <a16:creationId xmlns:a16="http://schemas.microsoft.com/office/drawing/2014/main" id="{F762885B-EA28-40DA-B3F8-03D120AD53F0}"/>
                </a:ext>
              </a:extLst>
            </xdr:cNvPr>
            <xdr:cNvGraphicFramePr/>
          </xdr:nvGraphicFramePr>
          <xdr:xfrm>
            <a:off x="0" y="0"/>
            <a:ext cx="0" cy="0"/>
          </xdr:xfrm>
          <a:graphic>
            <a:graphicData uri="http://schemas.microsoft.com/office/drawing/2010/slicer">
              <sle:slicer xmlns:sle="http://schemas.microsoft.com/office/drawing/2010/slicer" name="Item Name 1"/>
            </a:graphicData>
          </a:graphic>
        </xdr:graphicFrame>
      </mc:Choice>
      <mc:Fallback xmlns="">
        <xdr:sp macro="" textlink="">
          <xdr:nvSpPr>
            <xdr:cNvPr id="0" name=""/>
            <xdr:cNvSpPr>
              <a:spLocks noTextEdit="1"/>
            </xdr:cNvSpPr>
          </xdr:nvSpPr>
          <xdr:spPr>
            <a:xfrm>
              <a:off x="57151" y="6123079"/>
              <a:ext cx="2281023" cy="732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57151</xdr:colOff>
      <xdr:row>14</xdr:row>
      <xdr:rowOff>92177</xdr:rowOff>
    </xdr:from>
    <xdr:to>
      <xdr:col>1</xdr:col>
      <xdr:colOff>29572</xdr:colOff>
      <xdr:row>18</xdr:row>
      <xdr:rowOff>49702</xdr:rowOff>
    </xdr:to>
    <mc:AlternateContent xmlns:mc="http://schemas.openxmlformats.org/markup-compatibility/2006" xmlns:a14="http://schemas.microsoft.com/office/drawing/2010/main">
      <mc:Choice Requires="a14">
        <xdr:graphicFrame macro="">
          <xdr:nvGraphicFramePr>
            <xdr:cNvPr id="62" name="Category 1">
              <a:extLst>
                <a:ext uri="{FF2B5EF4-FFF2-40B4-BE49-F238E27FC236}">
                  <a16:creationId xmlns:a16="http://schemas.microsoft.com/office/drawing/2014/main" id="{DA09E6FC-2737-407B-AA9B-9E2BB6EEE51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57151" y="2857500"/>
              <a:ext cx="2276856" cy="6949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57151</xdr:colOff>
      <xdr:row>18</xdr:row>
      <xdr:rowOff>79347</xdr:rowOff>
    </xdr:from>
    <xdr:to>
      <xdr:col>1</xdr:col>
      <xdr:colOff>29572</xdr:colOff>
      <xdr:row>22</xdr:row>
      <xdr:rowOff>36872</xdr:rowOff>
    </xdr:to>
    <mc:AlternateContent xmlns:mc="http://schemas.openxmlformats.org/markup-compatibility/2006" xmlns:a14="http://schemas.microsoft.com/office/drawing/2010/main">
      <mc:Choice Requires="a14">
        <xdr:graphicFrame macro="">
          <xdr:nvGraphicFramePr>
            <xdr:cNvPr id="14336" name="Sub-Category 1">
              <a:extLst>
                <a:ext uri="{FF2B5EF4-FFF2-40B4-BE49-F238E27FC236}">
                  <a16:creationId xmlns:a16="http://schemas.microsoft.com/office/drawing/2014/main" id="{7ABA65A2-EFE0-463C-851D-BFDD36E07A1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57151" y="3711762"/>
              <a:ext cx="2281023" cy="7324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57151</xdr:colOff>
      <xdr:row>22</xdr:row>
      <xdr:rowOff>129049</xdr:rowOff>
    </xdr:from>
    <xdr:to>
      <xdr:col>1</xdr:col>
      <xdr:colOff>29572</xdr:colOff>
      <xdr:row>26</xdr:row>
      <xdr:rowOff>86573</xdr:rowOff>
    </xdr:to>
    <mc:AlternateContent xmlns:mc="http://schemas.openxmlformats.org/markup-compatibility/2006" xmlns:a14="http://schemas.microsoft.com/office/drawing/2010/main">
      <mc:Choice Requires="a14">
        <xdr:graphicFrame macro="">
          <xdr:nvGraphicFramePr>
            <xdr:cNvPr id="14338" name="Location 1">
              <a:extLst>
                <a:ext uri="{FF2B5EF4-FFF2-40B4-BE49-F238E27FC236}">
                  <a16:creationId xmlns:a16="http://schemas.microsoft.com/office/drawing/2014/main" id="{0D0D6033-CF3F-455A-BE0D-3726501723EC}"/>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57151" y="4315744"/>
              <a:ext cx="2383268" cy="6893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57151</xdr:colOff>
      <xdr:row>26</xdr:row>
      <xdr:rowOff>147484</xdr:rowOff>
    </xdr:from>
    <xdr:to>
      <xdr:col>1</xdr:col>
      <xdr:colOff>29572</xdr:colOff>
      <xdr:row>30</xdr:row>
      <xdr:rowOff>105009</xdr:rowOff>
    </xdr:to>
    <mc:AlternateContent xmlns:mc="http://schemas.openxmlformats.org/markup-compatibility/2006" xmlns:a14="http://schemas.microsoft.com/office/drawing/2010/main">
      <mc:Choice Requires="a14">
        <xdr:graphicFrame macro="">
          <xdr:nvGraphicFramePr>
            <xdr:cNvPr id="14339" name="Company">
              <a:extLst>
                <a:ext uri="{FF2B5EF4-FFF2-40B4-BE49-F238E27FC236}">
                  <a16:creationId xmlns:a16="http://schemas.microsoft.com/office/drawing/2014/main" id="{BD1E3270-6047-4329-A152-AE64C2B164B6}"/>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57151" y="5329730"/>
              <a:ext cx="2281023" cy="732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57151</xdr:colOff>
      <xdr:row>7</xdr:row>
      <xdr:rowOff>75807</xdr:rowOff>
    </xdr:from>
    <xdr:to>
      <xdr:col>1</xdr:col>
      <xdr:colOff>29572</xdr:colOff>
      <xdr:row>14</xdr:row>
      <xdr:rowOff>0</xdr:rowOff>
    </xdr:to>
    <mc:AlternateContent xmlns:mc="http://schemas.openxmlformats.org/markup-compatibility/2006" xmlns:tsle="http://schemas.microsoft.com/office/drawing/2012/timeslicer">
      <mc:Choice Requires="tsle">
        <xdr:graphicFrame macro="">
          <xdr:nvGraphicFramePr>
            <xdr:cNvPr id="14340" name="Date 2">
              <a:extLst>
                <a:ext uri="{FF2B5EF4-FFF2-40B4-BE49-F238E27FC236}">
                  <a16:creationId xmlns:a16="http://schemas.microsoft.com/office/drawing/2014/main" id="{925FEE1E-67A6-4AE2-A623-011AA714CEA3}"/>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57151" y="1431909"/>
              <a:ext cx="2281023" cy="142559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oneCell">
    <xdr:from>
      <xdr:col>0</xdr:col>
      <xdr:colOff>74708</xdr:colOff>
      <xdr:row>0</xdr:row>
      <xdr:rowOff>37353</xdr:rowOff>
    </xdr:from>
    <xdr:to>
      <xdr:col>0</xdr:col>
      <xdr:colOff>1627910</xdr:colOff>
      <xdr:row>6</xdr:row>
      <xdr:rowOff>149413</xdr:rowOff>
    </xdr:to>
    <xdr:pic>
      <xdr:nvPicPr>
        <xdr:cNvPr id="12" name="Picture 11">
          <a:extLst>
            <a:ext uri="{FF2B5EF4-FFF2-40B4-BE49-F238E27FC236}">
              <a16:creationId xmlns:a16="http://schemas.microsoft.com/office/drawing/2014/main" id="{F065C19E-F349-8CFA-EC5C-A63E4FA3F3E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4708" y="37353"/>
          <a:ext cx="1553202" cy="1255060"/>
        </a:xfrm>
        <a:prstGeom prst="rect">
          <a:avLst/>
        </a:prstGeom>
        <a:ln w="3175">
          <a:solidFill>
            <a:sysClr val="windowText" lastClr="000000"/>
          </a:solidFill>
        </a:ln>
      </xdr:spPr>
    </xdr:pic>
    <xdr:clientData/>
  </xdr:twoCellAnchor>
  <xdr:twoCellAnchor>
    <xdr:from>
      <xdr:col>1</xdr:col>
      <xdr:colOff>201083</xdr:colOff>
      <xdr:row>6</xdr:row>
      <xdr:rowOff>116418</xdr:rowOff>
    </xdr:from>
    <xdr:to>
      <xdr:col>10</xdr:col>
      <xdr:colOff>21165</xdr:colOff>
      <xdr:row>23</xdr:row>
      <xdr:rowOff>42334</xdr:rowOff>
    </xdr:to>
    <xdr:graphicFrame macro="">
      <xdr:nvGraphicFramePr>
        <xdr:cNvPr id="14" name="Chart 13">
          <a:extLst>
            <a:ext uri="{FF2B5EF4-FFF2-40B4-BE49-F238E27FC236}">
              <a16:creationId xmlns:a16="http://schemas.microsoft.com/office/drawing/2014/main" id="{A52F22FC-ED64-4366-8B9C-621934D972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74085</xdr:colOff>
      <xdr:row>6</xdr:row>
      <xdr:rowOff>105833</xdr:rowOff>
    </xdr:from>
    <xdr:to>
      <xdr:col>18</xdr:col>
      <xdr:colOff>105833</xdr:colOff>
      <xdr:row>23</xdr:row>
      <xdr:rowOff>42334</xdr:rowOff>
    </xdr:to>
    <xdr:graphicFrame macro="">
      <xdr:nvGraphicFramePr>
        <xdr:cNvPr id="20" name="Chart 19">
          <a:extLst>
            <a:ext uri="{FF2B5EF4-FFF2-40B4-BE49-F238E27FC236}">
              <a16:creationId xmlns:a16="http://schemas.microsoft.com/office/drawing/2014/main" id="{586955AC-3E40-4F52-B424-B7054C3417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438150</xdr:colOff>
      <xdr:row>24</xdr:row>
      <xdr:rowOff>133350</xdr:rowOff>
    </xdr:from>
    <xdr:to>
      <xdr:col>25</xdr:col>
      <xdr:colOff>1181100</xdr:colOff>
      <xdr:row>42</xdr:row>
      <xdr:rowOff>19049</xdr:rowOff>
    </xdr:to>
    <xdr:graphicFrame macro="">
      <xdr:nvGraphicFramePr>
        <xdr:cNvPr id="22" name="Chart 21">
          <a:extLst>
            <a:ext uri="{FF2B5EF4-FFF2-40B4-BE49-F238E27FC236}">
              <a16:creationId xmlns:a16="http://schemas.microsoft.com/office/drawing/2014/main" id="{CF9CEE33-FBCD-4DF3-A2D6-35E7A40DB1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26</xdr:col>
      <xdr:colOff>19050</xdr:colOff>
      <xdr:row>24</xdr:row>
      <xdr:rowOff>114301</xdr:rowOff>
    </xdr:from>
    <xdr:to>
      <xdr:col>28</xdr:col>
      <xdr:colOff>209550</xdr:colOff>
      <xdr:row>32</xdr:row>
      <xdr:rowOff>114300</xdr:rowOff>
    </xdr:to>
    <mc:AlternateContent xmlns:mc="http://schemas.openxmlformats.org/markup-compatibility/2006" xmlns:a14="http://schemas.microsoft.com/office/drawing/2010/main">
      <mc:Choice Requires="a14">
        <xdr:graphicFrame macro="">
          <xdr:nvGraphicFramePr>
            <xdr:cNvPr id="23" name="Bundle Type 1">
              <a:extLst>
                <a:ext uri="{FF2B5EF4-FFF2-40B4-BE49-F238E27FC236}">
                  <a16:creationId xmlns:a16="http://schemas.microsoft.com/office/drawing/2014/main" id="{C4FB0363-555E-4E18-9FBF-4461527675E0}"/>
                </a:ext>
              </a:extLst>
            </xdr:cNvPr>
            <xdr:cNvGraphicFramePr/>
          </xdr:nvGraphicFramePr>
          <xdr:xfrm>
            <a:off x="0" y="0"/>
            <a:ext cx="0" cy="0"/>
          </xdr:xfrm>
          <a:graphic>
            <a:graphicData uri="http://schemas.microsoft.com/office/drawing/2010/slicer">
              <sle:slicer xmlns:sle="http://schemas.microsoft.com/office/drawing/2010/slicer" name="Bundle Type 1"/>
            </a:graphicData>
          </a:graphic>
        </xdr:graphicFrame>
      </mc:Choice>
      <mc:Fallback xmlns="">
        <xdr:sp macro="" textlink="">
          <xdr:nvSpPr>
            <xdr:cNvPr id="0" name=""/>
            <xdr:cNvSpPr>
              <a:spLocks noTextEdit="1"/>
            </xdr:cNvSpPr>
          </xdr:nvSpPr>
          <xdr:spPr>
            <a:xfrm>
              <a:off x="17916024" y="4676275"/>
              <a:ext cx="1711158" cy="147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19050</xdr:colOff>
      <xdr:row>32</xdr:row>
      <xdr:rowOff>133350</xdr:rowOff>
    </xdr:from>
    <xdr:to>
      <xdr:col>28</xdr:col>
      <xdr:colOff>209550</xdr:colOff>
      <xdr:row>42</xdr:row>
      <xdr:rowOff>28575</xdr:rowOff>
    </xdr:to>
    <mc:AlternateContent xmlns:mc="http://schemas.openxmlformats.org/markup-compatibility/2006" xmlns:a14="http://schemas.microsoft.com/office/drawing/2010/main">
      <mc:Choice Requires="a14">
        <xdr:graphicFrame macro="">
          <xdr:nvGraphicFramePr>
            <xdr:cNvPr id="24" name="Item Name 2">
              <a:extLst>
                <a:ext uri="{FF2B5EF4-FFF2-40B4-BE49-F238E27FC236}">
                  <a16:creationId xmlns:a16="http://schemas.microsoft.com/office/drawing/2014/main" id="{F4104F87-5372-422E-95A4-E943A7DEF3F3}"/>
                </a:ext>
              </a:extLst>
            </xdr:cNvPr>
            <xdr:cNvGraphicFramePr/>
          </xdr:nvGraphicFramePr>
          <xdr:xfrm>
            <a:off x="0" y="0"/>
            <a:ext cx="0" cy="0"/>
          </xdr:xfrm>
          <a:graphic>
            <a:graphicData uri="http://schemas.microsoft.com/office/drawing/2010/slicer">
              <sle:slicer xmlns:sle="http://schemas.microsoft.com/office/drawing/2010/slicer" name="Item Name 2"/>
            </a:graphicData>
          </a:graphic>
        </xdr:graphicFrame>
      </mc:Choice>
      <mc:Fallback xmlns="">
        <xdr:sp macro="" textlink="">
          <xdr:nvSpPr>
            <xdr:cNvPr id="0" name=""/>
            <xdr:cNvSpPr>
              <a:spLocks noTextEdit="1"/>
            </xdr:cNvSpPr>
          </xdr:nvSpPr>
          <xdr:spPr>
            <a:xfrm>
              <a:off x="17916024" y="6165850"/>
              <a:ext cx="1711158" cy="17333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1295400</xdr:colOff>
          <xdr:row>0</xdr:row>
          <xdr:rowOff>0</xdr:rowOff>
        </xdr:from>
        <xdr:to>
          <xdr:col>15</xdr:col>
          <xdr:colOff>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New Entry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4503</xdr:colOff>
      <xdr:row>4</xdr:row>
      <xdr:rowOff>3464</xdr:rowOff>
    </xdr:from>
    <xdr:to>
      <xdr:col>14</xdr:col>
      <xdr:colOff>752879</xdr:colOff>
      <xdr:row>9</xdr:row>
      <xdr:rowOff>46644</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6433685" y="742373"/>
          <a:ext cx="2341649" cy="9668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600075</xdr:colOff>
          <xdr:row>1</xdr:row>
          <xdr:rowOff>228600</xdr:rowOff>
        </xdr:from>
        <xdr:to>
          <xdr:col>9</xdr:col>
          <xdr:colOff>561975</xdr:colOff>
          <xdr:row>3</xdr:row>
          <xdr:rowOff>28575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5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Week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xdr:row>
          <xdr:rowOff>219075</xdr:rowOff>
        </xdr:from>
        <xdr:to>
          <xdr:col>10</xdr:col>
          <xdr:colOff>723900</xdr:colOff>
          <xdr:row>3</xdr:row>
          <xdr:rowOff>28575</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0500-000002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Week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790575</xdr:colOff>
          <xdr:row>1</xdr:row>
          <xdr:rowOff>219075</xdr:rowOff>
        </xdr:from>
        <xdr:to>
          <xdr:col>10</xdr:col>
          <xdr:colOff>1381125</xdr:colOff>
          <xdr:row>3</xdr:row>
          <xdr:rowOff>28575</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00000000-0008-0000-05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Week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1438275</xdr:colOff>
          <xdr:row>1</xdr:row>
          <xdr:rowOff>200025</xdr:rowOff>
        </xdr:from>
        <xdr:to>
          <xdr:col>10</xdr:col>
          <xdr:colOff>2028825</xdr:colOff>
          <xdr:row>3</xdr:row>
          <xdr:rowOff>28575</xdr:rowOff>
        </xdr:to>
        <xdr:sp macro="" textlink="">
          <xdr:nvSpPr>
            <xdr:cNvPr id="52228" name="Button 4" hidden="1">
              <a:extLst>
                <a:ext uri="{63B3BB69-23CF-44E3-9099-C40C66FF867C}">
                  <a14:compatExt spid="_x0000_s52228"/>
                </a:ext>
                <a:ext uri="{FF2B5EF4-FFF2-40B4-BE49-F238E27FC236}">
                  <a16:creationId xmlns:a16="http://schemas.microsoft.com/office/drawing/2014/main" id="{00000000-0008-0000-0500-000004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Week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104775</xdr:colOff>
          <xdr:row>1</xdr:row>
          <xdr:rowOff>190500</xdr:rowOff>
        </xdr:from>
        <xdr:to>
          <xdr:col>13</xdr:col>
          <xdr:colOff>47625</xdr:colOff>
          <xdr:row>3</xdr:row>
          <xdr:rowOff>28575</xdr:rowOff>
        </xdr:to>
        <xdr:sp macro="" textlink="">
          <xdr:nvSpPr>
            <xdr:cNvPr id="52229" name="Button 5" hidden="1">
              <a:extLst>
                <a:ext uri="{63B3BB69-23CF-44E3-9099-C40C66FF867C}">
                  <a14:compatExt spid="_x0000_s52229"/>
                </a:ext>
                <a:ext uri="{FF2B5EF4-FFF2-40B4-BE49-F238E27FC236}">
                  <a16:creationId xmlns:a16="http://schemas.microsoft.com/office/drawing/2014/main" id="{00000000-0008-0000-0500-000005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Quarterly Count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17</xdr:col>
      <xdr:colOff>346076</xdr:colOff>
      <xdr:row>4</xdr:row>
      <xdr:rowOff>0</xdr:rowOff>
    </xdr:from>
    <xdr:to>
      <xdr:col>20</xdr:col>
      <xdr:colOff>423227</xdr:colOff>
      <xdr:row>8</xdr:row>
      <xdr:rowOff>154781</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23039389" y="1000125"/>
          <a:ext cx="2958463" cy="11549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No manual entry</a:t>
          </a:r>
        </a:p>
        <a:p>
          <a:r>
            <a:rPr lang="en-GB" sz="1100" baseline="0"/>
            <a:t>- Information entered through macros on the Control Panel sheet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28575</xdr:colOff>
          <xdr:row>0</xdr:row>
          <xdr:rowOff>114300</xdr:rowOff>
        </xdr:from>
        <xdr:to>
          <xdr:col>18</xdr:col>
          <xdr:colOff>1647825</xdr:colOff>
          <xdr:row>3</xdr:row>
          <xdr:rowOff>28575</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0900-000002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Export to AP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0</xdr:rowOff>
        </xdr:from>
        <xdr:to>
          <xdr:col>17</xdr:col>
          <xdr:colOff>104775</xdr:colOff>
          <xdr:row>2</xdr:row>
          <xdr:rowOff>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B00-00000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180975</xdr:colOff>
          <xdr:row>0</xdr:row>
          <xdr:rowOff>9525</xdr:rowOff>
        </xdr:from>
        <xdr:to>
          <xdr:col>19</xdr:col>
          <xdr:colOff>333375</xdr:colOff>
          <xdr:row>2</xdr:row>
          <xdr:rowOff>9525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B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Archive Resolved Entries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31</xdr:col>
      <xdr:colOff>222582</xdr:colOff>
      <xdr:row>4</xdr:row>
      <xdr:rowOff>126494</xdr:rowOff>
    </xdr:from>
    <xdr:to>
      <xdr:col>35</xdr:col>
      <xdr:colOff>242771</xdr:colOff>
      <xdr:row>10</xdr:row>
      <xdr:rowOff>170739</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3468846" y="856379"/>
          <a:ext cx="3085707" cy="11390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Functionalities:</a:t>
          </a:r>
        </a:p>
        <a:p>
          <a:endParaRPr lang="en-GB" sz="1100" baseline="0"/>
        </a:p>
        <a:p>
          <a:r>
            <a:rPr lang="en-GB" sz="1100" baseline="0"/>
            <a:t>- Strictly to populate dashboard</a:t>
          </a:r>
        </a:p>
        <a:p>
          <a:r>
            <a:rPr lang="en-GB" sz="1100" baseline="0"/>
            <a:t>-Protected sheet</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76200</xdr:colOff>
          <xdr:row>0</xdr:row>
          <xdr:rowOff>28575</xdr:rowOff>
        </xdr:from>
        <xdr:to>
          <xdr:col>21</xdr:col>
          <xdr:colOff>0</xdr:colOff>
          <xdr:row>1</xdr:row>
          <xdr:rowOff>276225</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E00-00000D6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55</xdr:col>
      <xdr:colOff>602616</xdr:colOff>
      <xdr:row>12</xdr:row>
      <xdr:rowOff>11907</xdr:rowOff>
    </xdr:from>
    <xdr:to>
      <xdr:col>59</xdr:col>
      <xdr:colOff>1077596</xdr:colOff>
      <xdr:row>26</xdr:row>
      <xdr:rowOff>187167</xdr:rowOff>
    </xdr:to>
    <xdr:graphicFrame macro="">
      <xdr:nvGraphicFramePr>
        <xdr:cNvPr id="6" name="Chart 5">
          <a:extLst>
            <a:ext uri="{FF2B5EF4-FFF2-40B4-BE49-F238E27FC236}">
              <a16:creationId xmlns:a16="http://schemas.microsoft.com/office/drawing/2014/main" i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500538</xdr:colOff>
      <xdr:row>17</xdr:row>
      <xdr:rowOff>62865</xdr:rowOff>
    </xdr:from>
    <xdr:to>
      <xdr:col>77</xdr:col>
      <xdr:colOff>1004411</xdr:colOff>
      <xdr:row>32</xdr:row>
      <xdr:rowOff>50165</xdr:rowOff>
    </xdr:to>
    <xdr:graphicFrame macro="">
      <xdr:nvGraphicFramePr>
        <xdr:cNvPr id="10" name="Chart 9">
          <a:extLst>
            <a:ext uri="{FF2B5EF4-FFF2-40B4-BE49-F238E27FC236}">
              <a16:creationId xmlns:a16="http://schemas.microsoft.com/office/drawing/2014/main" id="{00000000-0008-0000-1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79</xdr:col>
      <xdr:colOff>455930</xdr:colOff>
      <xdr:row>12</xdr:row>
      <xdr:rowOff>13335</xdr:rowOff>
    </xdr:from>
    <xdr:to>
      <xdr:col>86</xdr:col>
      <xdr:colOff>88900</xdr:colOff>
      <xdr:row>26</xdr:row>
      <xdr:rowOff>182245</xdr:rowOff>
    </xdr:to>
    <xdr:graphicFrame macro="">
      <xdr:nvGraphicFramePr>
        <xdr:cNvPr id="11" name="Chart 10">
          <a:extLst>
            <a:ext uri="{FF2B5EF4-FFF2-40B4-BE49-F238E27FC236}">
              <a16:creationId xmlns:a16="http://schemas.microsoft.com/office/drawing/2014/main" id="{00000000-0008-0000-1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69</xdr:col>
      <xdr:colOff>106838</xdr:colOff>
      <xdr:row>27</xdr:row>
      <xdr:rowOff>50641</xdr:rowOff>
    </xdr:from>
    <xdr:to>
      <xdr:col>72</xdr:col>
      <xdr:colOff>226217</xdr:colOff>
      <xdr:row>42</xdr:row>
      <xdr:rowOff>35401</xdr:rowOff>
    </xdr:to>
    <xdr:graphicFrame macro="">
      <xdr:nvGraphicFramePr>
        <xdr:cNvPr id="12" name="Chart 11">
          <a:extLst>
            <a:ext uri="{FF2B5EF4-FFF2-40B4-BE49-F238E27FC236}">
              <a16:creationId xmlns:a16="http://schemas.microsoft.com/office/drawing/2014/main" id="{00000000-0008-0000-1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500062</xdr:colOff>
      <xdr:row>27</xdr:row>
      <xdr:rowOff>170339</xdr:rowOff>
    </xdr:from>
    <xdr:to>
      <xdr:col>86</xdr:col>
      <xdr:colOff>59532</xdr:colOff>
      <xdr:row>42</xdr:row>
      <xdr:rowOff>56039</xdr:rowOff>
    </xdr:to>
    <xdr:graphicFrame macro="">
      <xdr:nvGraphicFramePr>
        <xdr:cNvPr id="19" name="Chart 18">
          <a:extLst>
            <a:ext uri="{FF2B5EF4-FFF2-40B4-BE49-F238E27FC236}">
              <a16:creationId xmlns:a16="http://schemas.microsoft.com/office/drawing/2014/main" id="{4AC6BF6F-970F-BF0D-D90C-6B8C49D869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88</xdr:col>
      <xdr:colOff>0</xdr:colOff>
      <xdr:row>2</xdr:row>
      <xdr:rowOff>0</xdr:rowOff>
    </xdr:from>
    <xdr:to>
      <xdr:col>94</xdr:col>
      <xdr:colOff>188595</xdr:colOff>
      <xdr:row>28</xdr:row>
      <xdr:rowOff>161925</xdr:rowOff>
    </xdr:to>
    <xdr:sp macro="" textlink="">
      <xdr:nvSpPr>
        <xdr:cNvPr id="2" name="Rectangle 1">
          <a:extLst>
            <a:ext uri="{FF2B5EF4-FFF2-40B4-BE49-F238E27FC236}">
              <a16:creationId xmlns:a16="http://schemas.microsoft.com/office/drawing/2014/main" id="{E5643533-8C62-48AC-81A9-63B34C309B5E}"/>
            </a:ext>
          </a:extLst>
        </xdr:cNvPr>
        <xdr:cNvSpPr/>
      </xdr:nvSpPr>
      <xdr:spPr>
        <a:xfrm>
          <a:off x="99988688" y="365125"/>
          <a:ext cx="3855720" cy="4908550"/>
        </a:xfrm>
        <a:prstGeom prst="rect">
          <a:avLst/>
        </a:prstGeom>
        <a:solidFill>
          <a:srgbClr val="F8DB9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b="1">
              <a:solidFill>
                <a:schemeClr val="tx1"/>
              </a:solidFill>
            </a:rPr>
            <a:t>Inventory Value</a:t>
          </a:r>
          <a:br>
            <a:rPr lang="en-US">
              <a:solidFill>
                <a:schemeClr val="tx1"/>
              </a:solidFill>
            </a:rPr>
          </a:br>
          <a:r>
            <a:rPr lang="en-US">
              <a:solidFill>
                <a:schemeClr val="tx1"/>
              </a:solidFill>
            </a:rPr>
            <a:t>= Quantity on hand × Cost per unit</a:t>
          </a:r>
        </a:p>
        <a:p>
          <a:endParaRPr lang="en-US" b="1">
            <a:solidFill>
              <a:schemeClr val="tx1"/>
            </a:solidFill>
          </a:endParaRPr>
        </a:p>
        <a:p>
          <a:r>
            <a:rPr lang="en-US" b="1">
              <a:solidFill>
                <a:schemeClr val="tx1"/>
              </a:solidFill>
            </a:rPr>
            <a:t>Inventory Accuracy %</a:t>
          </a:r>
          <a:br>
            <a:rPr lang="en-US">
              <a:solidFill>
                <a:schemeClr val="tx1"/>
              </a:solidFill>
            </a:rPr>
          </a:br>
          <a:r>
            <a:rPr lang="en-US">
              <a:solidFill>
                <a:schemeClr val="tx1"/>
              </a:solidFill>
            </a:rPr>
            <a:t>= Physical count / Quantity on hand</a:t>
          </a:r>
          <a:br>
            <a:rPr lang="en-US">
              <a:solidFill>
                <a:schemeClr val="tx1"/>
              </a:solidFill>
            </a:rPr>
          </a:br>
          <a:endParaRPr lang="en-US">
            <a:solidFill>
              <a:schemeClr val="tx1"/>
            </a:solidFill>
          </a:endParaRPr>
        </a:p>
        <a:p>
          <a:r>
            <a:rPr lang="en-US" b="1">
              <a:solidFill>
                <a:schemeClr val="tx1"/>
              </a:solidFill>
            </a:rPr>
            <a:t>Shrinkage Rate</a:t>
          </a:r>
          <a:br>
            <a:rPr lang="en-US">
              <a:solidFill>
                <a:srgbClr val="FF0000"/>
              </a:solidFill>
            </a:rPr>
          </a:br>
          <a:r>
            <a:rPr lang="en-US">
              <a:solidFill>
                <a:schemeClr val="tx1"/>
              </a:solidFill>
            </a:rPr>
            <a:t>= (Quantity on hand - Physical count) / Quantity on hand</a:t>
          </a:r>
          <a:br>
            <a:rPr lang="en-US">
              <a:solidFill>
                <a:schemeClr val="tx1"/>
              </a:solidFill>
            </a:rPr>
          </a:br>
          <a:endParaRPr lang="en-US">
            <a:solidFill>
              <a:schemeClr val="tx1"/>
            </a:solidFill>
          </a:endParaRPr>
        </a:p>
        <a:p>
          <a:r>
            <a:rPr lang="en-US" b="1">
              <a:solidFill>
                <a:schemeClr val="tx1"/>
              </a:solidFill>
            </a:rPr>
            <a:t>Inventory Turnover Ratio</a:t>
          </a:r>
          <a:r>
            <a:rPr lang="en-US">
              <a:solidFill>
                <a:schemeClr val="tx1"/>
              </a:solidFill>
            </a:rPr>
            <a:t> </a:t>
          </a:r>
          <a:br>
            <a:rPr lang="en-US">
              <a:solidFill>
                <a:schemeClr val="tx1"/>
              </a:solidFill>
            </a:rPr>
          </a:br>
          <a:r>
            <a:rPr lang="en-US">
              <a:solidFill>
                <a:schemeClr val="tx1"/>
              </a:solidFill>
            </a:rPr>
            <a:t>= (Quantity used × Cost per unit) or outflow</a:t>
          </a:r>
          <a:r>
            <a:rPr lang="en-US" baseline="0">
              <a:solidFill>
                <a:schemeClr val="tx1"/>
              </a:solidFill>
            </a:rPr>
            <a:t> value</a:t>
          </a:r>
          <a:r>
            <a:rPr lang="en-US">
              <a:solidFill>
                <a:schemeClr val="tx1"/>
              </a:solidFill>
            </a:rPr>
            <a:t> / Average inventory value</a:t>
          </a:r>
          <a:br>
            <a:rPr lang="en-US">
              <a:solidFill>
                <a:schemeClr val="tx1"/>
              </a:solidFill>
            </a:rPr>
          </a:br>
          <a:r>
            <a:rPr lang="en-US">
              <a:solidFill>
                <a:schemeClr val="tx1"/>
              </a:solidFill>
            </a:rPr>
            <a:t>(Average inventory = mean of beginning + ending inventory)</a:t>
          </a:r>
        </a:p>
        <a:p>
          <a:endParaRPr lang="en-US" b="1">
            <a:solidFill>
              <a:schemeClr val="tx1"/>
            </a:solidFill>
          </a:endParaRPr>
        </a:p>
        <a:p>
          <a:r>
            <a:rPr lang="en-US" b="1">
              <a:solidFill>
                <a:schemeClr val="tx1"/>
              </a:solidFill>
            </a:rPr>
            <a:t>Days Inventory Outstanding (DIO)</a:t>
          </a:r>
          <a:br>
            <a:rPr lang="en-US">
              <a:solidFill>
                <a:schemeClr val="tx1"/>
              </a:solidFill>
            </a:rPr>
          </a:br>
          <a:r>
            <a:rPr lang="en-US">
              <a:solidFill>
                <a:schemeClr val="tx1"/>
              </a:solidFill>
            </a:rPr>
            <a:t>= Quantity on hand / Quantity used per day</a:t>
          </a:r>
          <a:br>
            <a:rPr lang="en-US">
              <a:solidFill>
                <a:schemeClr val="tx1"/>
              </a:solidFill>
            </a:rPr>
          </a:br>
          <a:endParaRPr lang="en-US">
            <a:solidFill>
              <a:schemeClr val="tx1"/>
            </a:solidFill>
          </a:endParaRPr>
        </a:p>
        <a:p>
          <a:r>
            <a:rPr lang="en-US" b="1">
              <a:solidFill>
                <a:srgbClr val="FF0000"/>
              </a:solidFill>
            </a:rPr>
            <a:t>Budget Variance</a:t>
          </a:r>
          <a:br>
            <a:rPr lang="en-US">
              <a:solidFill>
                <a:schemeClr val="tx1"/>
              </a:solidFill>
            </a:rPr>
          </a:br>
          <a:r>
            <a:rPr lang="en-US">
              <a:solidFill>
                <a:schemeClr val="tx1"/>
              </a:solidFill>
            </a:rPr>
            <a:t>= (Actual cost – Budgeted cost) × Quantity on hand</a:t>
          </a:r>
          <a:br>
            <a:rPr lang="en-US">
              <a:solidFill>
                <a:schemeClr val="tx1"/>
              </a:solidFill>
            </a:rPr>
          </a:br>
          <a:endParaRPr lang="en-US">
            <a:solidFill>
              <a:schemeClr val="tx1"/>
            </a:solidFill>
          </a:endParaRPr>
        </a:p>
        <a:p>
          <a:r>
            <a:rPr lang="en-US" b="1">
              <a:solidFill>
                <a:srgbClr val="FF0000"/>
              </a:solidFill>
            </a:rPr>
            <a:t>Backorder Rate</a:t>
          </a:r>
          <a:br>
            <a:rPr lang="en-US">
              <a:solidFill>
                <a:schemeClr val="tx1"/>
              </a:solidFill>
            </a:rPr>
          </a:br>
          <a:r>
            <a:rPr lang="en-US">
              <a:solidFill>
                <a:schemeClr val="tx1"/>
              </a:solidFill>
            </a:rPr>
            <a:t>= Backordered quantity / (Quantity on hand + Backordered quantity)</a:t>
          </a:r>
          <a:br>
            <a:rPr lang="en-US">
              <a:solidFill>
                <a:schemeClr val="tx1"/>
              </a:solidFill>
            </a:rPr>
          </a:br>
          <a:endParaRPr lang="en-US">
            <a:solidFill>
              <a:srgbClr val="FF0000"/>
            </a:solidFill>
          </a:endParaRPr>
        </a:p>
        <a:p>
          <a:r>
            <a:rPr lang="en-US" b="1">
              <a:solidFill>
                <a:srgbClr val="FF0000"/>
              </a:solidFill>
            </a:rPr>
            <a:t>Obsolete Inventory %</a:t>
          </a:r>
          <a:br>
            <a:rPr lang="en-US">
              <a:solidFill>
                <a:schemeClr val="tx1"/>
              </a:solidFill>
            </a:rPr>
          </a:br>
          <a:r>
            <a:rPr lang="en-US">
              <a:solidFill>
                <a:schemeClr val="tx1"/>
              </a:solidFill>
            </a:rPr>
            <a:t>= Flag obsolete items / Total items</a:t>
          </a:r>
          <a:br>
            <a:rPr lang="en-US"/>
          </a:br>
          <a:endParaRPr lang="en-GB" sz="1100"/>
        </a:p>
      </xdr:txBody>
    </xdr:sp>
    <xdr:clientData/>
  </xdr:twoCellAnchor>
  <xdr:twoCellAnchor>
    <xdr:from>
      <xdr:col>105</xdr:col>
      <xdr:colOff>631031</xdr:colOff>
      <xdr:row>0</xdr:row>
      <xdr:rowOff>154781</xdr:rowOff>
    </xdr:from>
    <xdr:to>
      <xdr:col>110</xdr:col>
      <xdr:colOff>115411</xdr:colOff>
      <xdr:row>15</xdr:row>
      <xdr:rowOff>139541</xdr:rowOff>
    </xdr:to>
    <xdr:graphicFrame macro="">
      <xdr:nvGraphicFramePr>
        <xdr:cNvPr id="3" name="Chart 2">
          <a:extLst>
            <a:ext uri="{FF2B5EF4-FFF2-40B4-BE49-F238E27FC236}">
              <a16:creationId xmlns:a16="http://schemas.microsoft.com/office/drawing/2014/main" id="{4E65A865-24D7-4937-9E18-C090FE6CD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103</xdr:col>
      <xdr:colOff>916780</xdr:colOff>
      <xdr:row>36</xdr:row>
      <xdr:rowOff>110727</xdr:rowOff>
    </xdr:from>
    <xdr:to>
      <xdr:col>108</xdr:col>
      <xdr:colOff>440529</xdr:colOff>
      <xdr:row>55</xdr:row>
      <xdr:rowOff>107155</xdr:rowOff>
    </xdr:to>
    <xdr:graphicFrame macro="">
      <xdr:nvGraphicFramePr>
        <xdr:cNvPr id="4" name="Chart 3">
          <a:extLst>
            <a:ext uri="{FF2B5EF4-FFF2-40B4-BE49-F238E27FC236}">
              <a16:creationId xmlns:a16="http://schemas.microsoft.com/office/drawing/2014/main" id="{2D7008D9-28BA-ACB4-070A-E7688EF688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102</xdr:col>
      <xdr:colOff>154781</xdr:colOff>
      <xdr:row>0</xdr:row>
      <xdr:rowOff>59531</xdr:rowOff>
    </xdr:from>
    <xdr:to>
      <xdr:col>105</xdr:col>
      <xdr:colOff>462500</xdr:colOff>
      <xdr:row>17</xdr:row>
      <xdr:rowOff>143418</xdr:rowOff>
    </xdr:to>
    <xdr:graphicFrame macro="">
      <xdr:nvGraphicFramePr>
        <xdr:cNvPr id="5" name="Chart 4">
          <a:extLst>
            <a:ext uri="{FF2B5EF4-FFF2-40B4-BE49-F238E27FC236}">
              <a16:creationId xmlns:a16="http://schemas.microsoft.com/office/drawing/2014/main" id="{BB72739B-314B-4E74-B9BB-E1D59BC315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99</xdr:col>
      <xdr:colOff>0</xdr:colOff>
      <xdr:row>34</xdr:row>
      <xdr:rowOff>0</xdr:rowOff>
    </xdr:from>
    <xdr:to>
      <xdr:col>102</xdr:col>
      <xdr:colOff>654834</xdr:colOff>
      <xdr:row>51</xdr:row>
      <xdr:rowOff>87503</xdr:rowOff>
    </xdr:to>
    <xdr:graphicFrame macro="">
      <xdr:nvGraphicFramePr>
        <xdr:cNvPr id="7" name="Chart 6">
          <a:extLst>
            <a:ext uri="{FF2B5EF4-FFF2-40B4-BE49-F238E27FC236}">
              <a16:creationId xmlns:a16="http://schemas.microsoft.com/office/drawing/2014/main" id="{EDBC497A-7296-4205-BDE1-78FC983AAC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101</xdr:col>
      <xdr:colOff>898921</xdr:colOff>
      <xdr:row>9</xdr:row>
      <xdr:rowOff>134538</xdr:rowOff>
    </xdr:from>
    <xdr:to>
      <xdr:col>106</xdr:col>
      <xdr:colOff>559594</xdr:colOff>
      <xdr:row>35</xdr:row>
      <xdr:rowOff>142873</xdr:rowOff>
    </xdr:to>
    <xdr:graphicFrame macro="">
      <xdr:nvGraphicFramePr>
        <xdr:cNvPr id="8" name="Chart 7">
          <a:extLst>
            <a:ext uri="{FF2B5EF4-FFF2-40B4-BE49-F238E27FC236}">
              <a16:creationId xmlns:a16="http://schemas.microsoft.com/office/drawing/2014/main" id="{84F81278-5676-68C8-5430-D1916F561B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120</xdr:col>
      <xdr:colOff>202407</xdr:colOff>
      <xdr:row>6</xdr:row>
      <xdr:rowOff>15477</xdr:rowOff>
    </xdr:from>
    <xdr:to>
      <xdr:col>125</xdr:col>
      <xdr:colOff>166688</xdr:colOff>
      <xdr:row>26</xdr:row>
      <xdr:rowOff>154780</xdr:rowOff>
    </xdr:to>
    <xdr:graphicFrame macro="">
      <xdr:nvGraphicFramePr>
        <xdr:cNvPr id="9" name="Chart 8">
          <a:extLst>
            <a:ext uri="{FF2B5EF4-FFF2-40B4-BE49-F238E27FC236}">
              <a16:creationId xmlns:a16="http://schemas.microsoft.com/office/drawing/2014/main" id="{4A76FFD3-AC45-FD42-EAE9-11F1D625CA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4503</xdr:colOff>
      <xdr:row>1</xdr:row>
      <xdr:rowOff>3464</xdr:rowOff>
    </xdr:from>
    <xdr:to>
      <xdr:col>15</xdr:col>
      <xdr:colOff>752879</xdr:colOff>
      <xdr:row>6</xdr:row>
      <xdr:rowOff>46644</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16070003" y="740064"/>
          <a:ext cx="2285076" cy="9639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259</xdr:row>
      <xdr:rowOff>3464</xdr:rowOff>
    </xdr:from>
    <xdr:to>
      <xdr:col>15</xdr:col>
      <xdr:colOff>752879</xdr:colOff>
      <xdr:row>264</xdr:row>
      <xdr:rowOff>46644</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16070003" y="740064"/>
          <a:ext cx="2285076" cy="9639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517</xdr:row>
      <xdr:rowOff>3464</xdr:rowOff>
    </xdr:from>
    <xdr:to>
      <xdr:col>15</xdr:col>
      <xdr:colOff>752879</xdr:colOff>
      <xdr:row>522</xdr:row>
      <xdr:rowOff>46644</xdr:rowOff>
    </xdr:to>
    <xdr:sp macro="" textlink="">
      <xdr:nvSpPr>
        <xdr:cNvPr id="4" name="TextBox 3">
          <a:extLst>
            <a:ext uri="{FF2B5EF4-FFF2-40B4-BE49-F238E27FC236}">
              <a16:creationId xmlns:a16="http://schemas.microsoft.com/office/drawing/2014/main" id="{00000000-0008-0000-1500-000004000000}"/>
            </a:ext>
          </a:extLst>
        </xdr:cNvPr>
        <xdr:cNvSpPr txBox="1"/>
      </xdr:nvSpPr>
      <xdr:spPr>
        <a:xfrm>
          <a:off x="16070003" y="740064"/>
          <a:ext cx="2285076" cy="9639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775</xdr:row>
      <xdr:rowOff>3464</xdr:rowOff>
    </xdr:from>
    <xdr:to>
      <xdr:col>15</xdr:col>
      <xdr:colOff>752879</xdr:colOff>
      <xdr:row>780</xdr:row>
      <xdr:rowOff>46644</xdr:rowOff>
    </xdr:to>
    <xdr:sp macro="" textlink="">
      <xdr:nvSpPr>
        <xdr:cNvPr id="5" name="TextBox 4">
          <a:extLst>
            <a:ext uri="{FF2B5EF4-FFF2-40B4-BE49-F238E27FC236}">
              <a16:creationId xmlns:a16="http://schemas.microsoft.com/office/drawing/2014/main" id="{C73012B0-EE1D-46BC-8761-203BC3E68A61}"/>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1033</xdr:row>
      <xdr:rowOff>3464</xdr:rowOff>
    </xdr:from>
    <xdr:to>
      <xdr:col>15</xdr:col>
      <xdr:colOff>752879</xdr:colOff>
      <xdr:row>1038</xdr:row>
      <xdr:rowOff>46644</xdr:rowOff>
    </xdr:to>
    <xdr:sp macro="" textlink="">
      <xdr:nvSpPr>
        <xdr:cNvPr id="6" name="TextBox 5">
          <a:extLst>
            <a:ext uri="{FF2B5EF4-FFF2-40B4-BE49-F238E27FC236}">
              <a16:creationId xmlns:a16="http://schemas.microsoft.com/office/drawing/2014/main" id="{E2D77C9E-E6B0-4293-BBA0-65DF2A849972}"/>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2065</xdr:row>
      <xdr:rowOff>3464</xdr:rowOff>
    </xdr:from>
    <xdr:to>
      <xdr:col>15</xdr:col>
      <xdr:colOff>752879</xdr:colOff>
      <xdr:row>2070</xdr:row>
      <xdr:rowOff>46644</xdr:rowOff>
    </xdr:to>
    <xdr:sp macro="" textlink="">
      <xdr:nvSpPr>
        <xdr:cNvPr id="7" name="TextBox 6">
          <a:extLst>
            <a:ext uri="{FF2B5EF4-FFF2-40B4-BE49-F238E27FC236}">
              <a16:creationId xmlns:a16="http://schemas.microsoft.com/office/drawing/2014/main" id="{0566C455-DC2A-482A-B46F-AAC35008669E}"/>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2323</xdr:row>
      <xdr:rowOff>3464</xdr:rowOff>
    </xdr:from>
    <xdr:to>
      <xdr:col>15</xdr:col>
      <xdr:colOff>752879</xdr:colOff>
      <xdr:row>2328</xdr:row>
      <xdr:rowOff>46644</xdr:rowOff>
    </xdr:to>
    <xdr:sp macro="" textlink="">
      <xdr:nvSpPr>
        <xdr:cNvPr id="8" name="TextBox 7">
          <a:extLst>
            <a:ext uri="{FF2B5EF4-FFF2-40B4-BE49-F238E27FC236}">
              <a16:creationId xmlns:a16="http://schemas.microsoft.com/office/drawing/2014/main" id="{266A4D7F-A3B8-446E-ADCD-B375D41B10BC}"/>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2581</xdr:row>
      <xdr:rowOff>3464</xdr:rowOff>
    </xdr:from>
    <xdr:to>
      <xdr:col>15</xdr:col>
      <xdr:colOff>752879</xdr:colOff>
      <xdr:row>2586</xdr:row>
      <xdr:rowOff>46644</xdr:rowOff>
    </xdr:to>
    <xdr:sp macro="" textlink="">
      <xdr:nvSpPr>
        <xdr:cNvPr id="9" name="TextBox 8">
          <a:extLst>
            <a:ext uri="{FF2B5EF4-FFF2-40B4-BE49-F238E27FC236}">
              <a16:creationId xmlns:a16="http://schemas.microsoft.com/office/drawing/2014/main" id="{0D9F0E4B-1763-405D-BC71-2DCCB0E719D5}"/>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2839</xdr:row>
      <xdr:rowOff>3464</xdr:rowOff>
    </xdr:from>
    <xdr:to>
      <xdr:col>15</xdr:col>
      <xdr:colOff>752879</xdr:colOff>
      <xdr:row>2844</xdr:row>
      <xdr:rowOff>46644</xdr:rowOff>
    </xdr:to>
    <xdr:sp macro="" textlink="">
      <xdr:nvSpPr>
        <xdr:cNvPr id="10" name="TextBox 9">
          <a:extLst>
            <a:ext uri="{FF2B5EF4-FFF2-40B4-BE49-F238E27FC236}">
              <a16:creationId xmlns:a16="http://schemas.microsoft.com/office/drawing/2014/main" id="{1A98A27E-080F-4F22-9C43-1573A28CE1FE}"/>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3097</xdr:row>
      <xdr:rowOff>3464</xdr:rowOff>
    </xdr:from>
    <xdr:to>
      <xdr:col>15</xdr:col>
      <xdr:colOff>752879</xdr:colOff>
      <xdr:row>3102</xdr:row>
      <xdr:rowOff>46644</xdr:rowOff>
    </xdr:to>
    <xdr:sp macro="" textlink="">
      <xdr:nvSpPr>
        <xdr:cNvPr id="11" name="TextBox 10">
          <a:extLst>
            <a:ext uri="{FF2B5EF4-FFF2-40B4-BE49-F238E27FC236}">
              <a16:creationId xmlns:a16="http://schemas.microsoft.com/office/drawing/2014/main" id="{669C9ECF-2F68-420A-B834-BEE25854EAC6}"/>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3355</xdr:row>
      <xdr:rowOff>3464</xdr:rowOff>
    </xdr:from>
    <xdr:to>
      <xdr:col>15</xdr:col>
      <xdr:colOff>752879</xdr:colOff>
      <xdr:row>3360</xdr:row>
      <xdr:rowOff>46644</xdr:rowOff>
    </xdr:to>
    <xdr:sp macro="" textlink="">
      <xdr:nvSpPr>
        <xdr:cNvPr id="12" name="TextBox 11">
          <a:extLst>
            <a:ext uri="{FF2B5EF4-FFF2-40B4-BE49-F238E27FC236}">
              <a16:creationId xmlns:a16="http://schemas.microsoft.com/office/drawing/2014/main" id="{EC630970-4F7E-423B-8E5C-AD9592AA6758}"/>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3613</xdr:row>
      <xdr:rowOff>3464</xdr:rowOff>
    </xdr:from>
    <xdr:to>
      <xdr:col>15</xdr:col>
      <xdr:colOff>752879</xdr:colOff>
      <xdr:row>3618</xdr:row>
      <xdr:rowOff>46644</xdr:rowOff>
    </xdr:to>
    <xdr:sp macro="" textlink="">
      <xdr:nvSpPr>
        <xdr:cNvPr id="13" name="TextBox 12">
          <a:extLst>
            <a:ext uri="{FF2B5EF4-FFF2-40B4-BE49-F238E27FC236}">
              <a16:creationId xmlns:a16="http://schemas.microsoft.com/office/drawing/2014/main" id="{4315D542-C5D2-47A3-98C2-8A64854B6124}"/>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3871</xdr:row>
      <xdr:rowOff>3464</xdr:rowOff>
    </xdr:from>
    <xdr:to>
      <xdr:col>15</xdr:col>
      <xdr:colOff>752879</xdr:colOff>
      <xdr:row>3876</xdr:row>
      <xdr:rowOff>46644</xdr:rowOff>
    </xdr:to>
    <xdr:sp macro="" textlink="">
      <xdr:nvSpPr>
        <xdr:cNvPr id="14" name="TextBox 13">
          <a:extLst>
            <a:ext uri="{FF2B5EF4-FFF2-40B4-BE49-F238E27FC236}">
              <a16:creationId xmlns:a16="http://schemas.microsoft.com/office/drawing/2014/main" id="{1A2E995D-0349-46D6-91FE-6E6FD4C28AE8}"/>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4129</xdr:row>
      <xdr:rowOff>3464</xdr:rowOff>
    </xdr:from>
    <xdr:to>
      <xdr:col>15</xdr:col>
      <xdr:colOff>752879</xdr:colOff>
      <xdr:row>4134</xdr:row>
      <xdr:rowOff>46644</xdr:rowOff>
    </xdr:to>
    <xdr:sp macro="" textlink="">
      <xdr:nvSpPr>
        <xdr:cNvPr id="15" name="TextBox 14">
          <a:extLst>
            <a:ext uri="{FF2B5EF4-FFF2-40B4-BE49-F238E27FC236}">
              <a16:creationId xmlns:a16="http://schemas.microsoft.com/office/drawing/2014/main" id="{7FA47961-8F17-4A9B-93AA-0AF96CBFB707}"/>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4387</xdr:row>
      <xdr:rowOff>3464</xdr:rowOff>
    </xdr:from>
    <xdr:to>
      <xdr:col>15</xdr:col>
      <xdr:colOff>752879</xdr:colOff>
      <xdr:row>4392</xdr:row>
      <xdr:rowOff>46644</xdr:rowOff>
    </xdr:to>
    <xdr:sp macro="" textlink="">
      <xdr:nvSpPr>
        <xdr:cNvPr id="16" name="TextBox 15">
          <a:extLst>
            <a:ext uri="{FF2B5EF4-FFF2-40B4-BE49-F238E27FC236}">
              <a16:creationId xmlns:a16="http://schemas.microsoft.com/office/drawing/2014/main" id="{2382AD53-96A2-4055-A688-A20FE891F9DD}"/>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4645</xdr:row>
      <xdr:rowOff>3464</xdr:rowOff>
    </xdr:from>
    <xdr:to>
      <xdr:col>15</xdr:col>
      <xdr:colOff>752879</xdr:colOff>
      <xdr:row>4650</xdr:row>
      <xdr:rowOff>46644</xdr:rowOff>
    </xdr:to>
    <xdr:sp macro="" textlink="">
      <xdr:nvSpPr>
        <xdr:cNvPr id="17" name="TextBox 16">
          <a:extLst>
            <a:ext uri="{FF2B5EF4-FFF2-40B4-BE49-F238E27FC236}">
              <a16:creationId xmlns:a16="http://schemas.microsoft.com/office/drawing/2014/main" id="{2BB84EEC-5EED-4806-A7CD-8162FBBE7434}"/>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twoCellAnchor>
    <xdr:from>
      <xdr:col>13</xdr:col>
      <xdr:colOff>4503</xdr:colOff>
      <xdr:row>4903</xdr:row>
      <xdr:rowOff>3464</xdr:rowOff>
    </xdr:from>
    <xdr:to>
      <xdr:col>15</xdr:col>
      <xdr:colOff>752879</xdr:colOff>
      <xdr:row>4908</xdr:row>
      <xdr:rowOff>46644</xdr:rowOff>
    </xdr:to>
    <xdr:sp macro="" textlink="">
      <xdr:nvSpPr>
        <xdr:cNvPr id="18" name="TextBox 17">
          <a:extLst>
            <a:ext uri="{FF2B5EF4-FFF2-40B4-BE49-F238E27FC236}">
              <a16:creationId xmlns:a16="http://schemas.microsoft.com/office/drawing/2014/main" id="{52F46F38-8ABF-41AF-A3AD-38203561DDB5}"/>
            </a:ext>
          </a:extLst>
        </xdr:cNvPr>
        <xdr:cNvSpPr txBox="1"/>
      </xdr:nvSpPr>
      <xdr:spPr>
        <a:xfrm>
          <a:off x="15749328" y="765464"/>
          <a:ext cx="2196176" cy="99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Functionalities:</a:t>
          </a:r>
        </a:p>
        <a:p>
          <a:endParaRPr lang="en-GB" sz="1100"/>
        </a:p>
        <a:p>
          <a:r>
            <a:rPr lang="en-GB" sz="1100"/>
            <a:t>-</a:t>
          </a:r>
          <a:r>
            <a:rPr lang="en-GB" sz="1100" baseline="0"/>
            <a:t> Manual entry ONLY in the Quantity column from inventory team</a:t>
          </a:r>
          <a:endParaRPr lang="en-GB" sz="1100"/>
        </a:p>
      </xdr:txBody>
    </xdr:sp>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netorgft6705109-my.sharepoint.com/personal/admin_ryzemd_com/Documents/00%20Ryze%20HealthCare%20&amp;%20Mangement%20Company/04%20HCMC%20Global%20Vendor%20Files/01%20Ryze%20Renal%20Care%20Vendors/Baxter/Baxter%20Medical%20Supplies%20Only/Completed%20Purchase%20Order%20in%20QB/2025/Employee%20absence%20schedule1?F54EA796" TargetMode="External"/><Relationship Id="rId1" Type="http://schemas.openxmlformats.org/officeDocument/2006/relationships/externalLinkPath" Target="file:///\\F54EA796\Employee%20absence%20schedul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anuary"/>
      <sheetName val="February"/>
      <sheetName val="March"/>
      <sheetName val="April"/>
      <sheetName val="May"/>
      <sheetName val="June"/>
      <sheetName val="July"/>
      <sheetName val="August"/>
      <sheetName val="September"/>
      <sheetName val="October"/>
      <sheetName val="November"/>
      <sheetName val="December"/>
      <sheetName val="Employee names"/>
      <sheetName val="Employee absence sche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iah Edwards" refreshedDate="46200.814803935187" createdVersion="8" refreshedVersion="8" minRefreshableVersion="3" recordCount="322" xr:uid="{19DE6150-523C-41EE-8DEC-C3981A945DC1}">
  <cacheSource type="worksheet">
    <worksheetSource name="LiveStock"/>
  </cacheSource>
  <cacheFields count="27">
    <cacheField name="SKU" numFmtId="1">
      <sharedItems containsMixedTypes="1" containsNumber="1" containsInteger="1" minValue="1" maxValue="279" count="367">
        <s v="GB-001"/>
        <s v="GB-002"/>
        <s v="GB-003"/>
        <s v="GB-004"/>
        <s v="GB-005"/>
        <s v="GB-006"/>
        <s v="GB-007"/>
        <s v="GB-008"/>
        <s v="RB-001"/>
        <s v="RB-002"/>
        <s v="RB-003"/>
        <s v="RB-004"/>
        <s v="RB-005"/>
        <s v="PK-001"/>
        <s v="PK-002"/>
        <s v="PK-003"/>
        <s v="PK-004"/>
        <s v="PK-005"/>
        <s v="PK-006"/>
        <s v="PK-007"/>
        <s v="PK-008"/>
        <s v="PK-009"/>
        <s v="ES-001"/>
        <s v="ES-002"/>
        <s v="ES-003"/>
        <s v="ES-004"/>
        <s v="ES-005"/>
        <s v="ES-006"/>
        <s v="ES-007"/>
        <s v="RT-001"/>
        <s v="RT-002"/>
        <s v="RT-003"/>
        <s v="RT-004"/>
        <s v="RT-005"/>
        <s v="RT-006"/>
        <s v="RT-007"/>
        <s v="RT-008"/>
        <s v="RT-009"/>
        <s v="CM-001"/>
        <s v="CM-002"/>
        <s v="CM-003"/>
        <s v="CM-004"/>
        <s v="CM-005"/>
        <s v="CM-006"/>
        <s v="CM-007"/>
        <s v="LS-001"/>
        <s v="LS-002"/>
        <s v="LS-003"/>
        <s v="LS-004"/>
        <s v="LS-005"/>
        <s v="LS-006"/>
        <s v="LS-007"/>
        <s v="LS-008"/>
        <s v="LS-009"/>
        <s v="LS-010"/>
        <s v="LS-011"/>
        <s v="LS-012"/>
        <s v="LS-013"/>
        <s v="LS-014"/>
        <s v="LS-015"/>
        <s v="LS-016"/>
        <s v="LS-017"/>
        <s v="LS-018"/>
        <s v="LS-019"/>
        <s v="LS-020"/>
        <s v="LS-021"/>
        <s v="LS-022"/>
        <s v="LS-023"/>
        <s v="LS-024"/>
        <s v="LS-025"/>
        <s v="GR-001"/>
        <s v="GR-002"/>
        <s v="GR-003"/>
        <s v="GR-004"/>
        <s v="GR-005"/>
        <s v="GR-006"/>
        <s v="GR-007"/>
        <s v="GR-008"/>
        <s v="GR-009"/>
        <s v="GR-010"/>
        <s v="GR-011"/>
        <s v="GR-012"/>
        <s v="GR-013"/>
        <s v="GR-014"/>
        <s v="GR-015"/>
        <s v="GR-016"/>
        <s v="GR-017"/>
        <s v="GR-018"/>
        <s v="GR-019"/>
        <s v="GR-020"/>
        <n v="1" u="1"/>
        <n v="2" u="1"/>
        <n v="3" u="1"/>
        <n v="4" u="1"/>
        <n v="5" u="1"/>
        <n v="6" u="1"/>
        <n v="7" u="1"/>
        <n v="8" u="1"/>
        <n v="9" u="1"/>
        <n v="10" u="1"/>
        <n v="11" u="1"/>
        <n v="12" u="1"/>
        <n v="13" u="1"/>
        <n v="14" u="1"/>
        <n v="15" u="1"/>
        <n v="16" u="1"/>
        <n v="17" u="1"/>
        <n v="18" u="1"/>
        <n v="19" u="1"/>
        <n v="20" u="1"/>
        <n v="21" u="1"/>
        <n v="22" u="1"/>
        <n v="23" u="1"/>
        <n v="24" u="1"/>
        <n v="25" u="1"/>
        <n v="26" u="1"/>
        <n v="27" u="1"/>
        <n v="28" u="1"/>
        <n v="29" u="1"/>
        <n v="30" u="1"/>
        <n v="31" u="1"/>
        <n v="32" u="1"/>
        <n v="33" u="1"/>
        <n v="34" u="1"/>
        <n v="35" u="1"/>
        <n v="36" u="1"/>
        <n v="37" u="1"/>
        <n v="38" u="1"/>
        <n v="39" u="1"/>
        <n v="40" u="1"/>
        <n v="41" u="1"/>
        <n v="42" u="1"/>
        <n v="43" u="1"/>
        <n v="44" u="1"/>
        <n v="45" u="1"/>
        <n v="46" u="1"/>
        <n v="47" u="1"/>
        <n v="48" u="1"/>
        <n v="49" u="1"/>
        <n v="50" u="1"/>
        <n v="51" u="1"/>
        <n v="52" u="1"/>
        <n v="53" u="1"/>
        <n v="54" u="1"/>
        <n v="55" u="1"/>
        <n v="56" u="1"/>
        <n v="57" u="1"/>
        <n v="58" u="1"/>
        <n v="59" u="1"/>
        <n v="60" u="1"/>
        <n v="61" u="1"/>
        <n v="62" u="1"/>
        <n v="63" u="1"/>
        <n v="64" u="1"/>
        <n v="65" u="1"/>
        <n v="66" u="1"/>
        <n v="67" u="1"/>
        <n v="68" u="1"/>
        <n v="69" u="1"/>
        <n v="70" u="1"/>
        <n v="71" u="1"/>
        <n v="72" u="1"/>
        <n v="73" u="1"/>
        <n v="74" u="1"/>
        <n v="75" u="1"/>
        <n v="76" u="1"/>
        <n v="77" u="1"/>
        <n v="78" u="1"/>
        <n v="79" u="1"/>
        <n v="80" u="1"/>
        <n v="81" u="1"/>
        <n v="82" u="1"/>
        <n v="83" u="1"/>
        <n v="84" u="1"/>
        <n v="85" u="1"/>
        <n v="86" u="1"/>
        <n v="87" u="1"/>
        <n v="88" u="1"/>
        <n v="89" u="1"/>
        <n v="90" u="1"/>
        <n v="91" u="1"/>
        <n v="92" u="1"/>
        <n v="93" u="1"/>
        <n v="94" u="1"/>
        <n v="95" u="1"/>
        <n v="96" u="1"/>
        <n v="97" u="1"/>
        <n v="98" u="1"/>
        <n v="99" u="1"/>
        <n v="100" u="1"/>
        <n v="101" u="1"/>
        <n v="102" u="1"/>
        <n v="103" u="1"/>
        <n v="104" u="1"/>
        <n v="105" u="1"/>
        <n v="106" u="1"/>
        <n v="107" u="1"/>
        <n v="108" u="1"/>
        <n v="109" u="1"/>
        <n v="110" u="1"/>
        <n v="111" u="1"/>
        <n v="112" u="1"/>
        <n v="113" u="1"/>
        <n v="114" u="1"/>
        <n v="115" u="1"/>
        <n v="116" u="1"/>
        <n v="117" u="1"/>
        <n v="118" u="1"/>
        <n v="119" u="1"/>
        <n v="120" u="1"/>
        <n v="121" u="1"/>
        <n v="122" u="1"/>
        <n v="123" u="1"/>
        <n v="124" u="1"/>
        <n v="125" u="1"/>
        <n v="126" u="1"/>
        <n v="127" u="1"/>
        <n v="128" u="1"/>
        <n v="129" u="1"/>
        <n v="130" u="1"/>
        <n v="131" u="1"/>
        <n v="132" u="1"/>
        <n v="133" u="1"/>
        <n v="134" u="1"/>
        <n v="135" u="1"/>
        <n v="136" u="1"/>
        <n v="137" u="1"/>
        <n v="138" u="1"/>
        <n v="139" u="1"/>
        <n v="140" u="1"/>
        <n v="141" u="1"/>
        <n v="142" u="1"/>
        <n v="143" u="1"/>
        <n v="144" u="1"/>
        <n v="145" u="1"/>
        <n v="146" u="1"/>
        <n v="147" u="1"/>
        <n v="148" u="1"/>
        <n v="149" u="1"/>
        <n v="150" u="1"/>
        <n v="151" u="1"/>
        <n v="152" u="1"/>
        <n v="153" u="1"/>
        <n v="154" u="1"/>
        <n v="155" u="1"/>
        <n v="156" u="1"/>
        <n v="157" u="1"/>
        <n v="158" u="1"/>
        <n v="159" u="1"/>
        <n v="160" u="1"/>
        <n v="161" u="1"/>
        <n v="162" u="1"/>
        <n v="163" u="1"/>
        <n v="164" u="1"/>
        <n v="165" u="1"/>
        <n v="166" u="1"/>
        <n v="167" u="1"/>
        <n v="168" u="1"/>
        <n v="169" u="1"/>
        <n v="170" u="1"/>
        <n v="171" u="1"/>
        <n v="172" u="1"/>
        <n v="173" u="1"/>
        <n v="174" u="1"/>
        <n v="175" u="1"/>
        <n v="176" u="1"/>
        <n v="177" u="1"/>
        <n v="178" u="1"/>
        <n v="179" u="1"/>
        <n v="180" u="1"/>
        <n v="181" u="1"/>
        <n v="182" u="1"/>
        <n v="183" u="1"/>
        <n v="184" u="1"/>
        <n v="185" u="1"/>
        <n v="186" u="1"/>
        <n v="187" u="1"/>
        <n v="188" u="1"/>
        <n v="189" u="1"/>
        <n v="190" u="1"/>
        <n v="191" u="1"/>
        <n v="192" u="1"/>
        <n v="193" u="1"/>
        <n v="194" u="1"/>
        <n v="195" u="1"/>
        <n v="196" u="1"/>
        <n v="197" u="1"/>
        <n v="198" u="1"/>
        <n v="199" u="1"/>
        <n v="200" u="1"/>
        <n v="201" u="1"/>
        <n v="202" u="1"/>
        <n v="203" u="1"/>
        <n v="204" u="1"/>
        <n v="205" u="1"/>
        <n v="206" u="1"/>
        <n v="207" u="1"/>
        <n v="208" u="1"/>
        <n v="209" u="1"/>
        <n v="210" u="1"/>
        <n v="211" u="1"/>
        <n v="212" u="1"/>
        <n v="213" u="1"/>
        <n v="214" u="1"/>
        <n v="215" u="1"/>
        <n v="216" u="1"/>
        <n v="217" u="1"/>
        <n v="218" u="1"/>
        <n v="219" u="1"/>
        <n v="220" u="1"/>
        <n v="221" u="1"/>
        <n v="222" u="1"/>
        <n v="223" u="1"/>
        <n v="224" u="1"/>
        <n v="227" u="1"/>
        <n v="225" u="1"/>
        <n v="226" u="1"/>
        <n v="228" u="1"/>
        <n v="229" u="1"/>
        <n v="230" u="1"/>
        <n v="231" u="1"/>
        <n v="233" u="1"/>
        <n v="234" u="1"/>
        <n v="235" u="1"/>
        <n v="236" u="1"/>
        <n v="237" u="1"/>
        <n v="238" u="1"/>
        <n v="240" u="1"/>
        <n v="241" u="1"/>
        <n v="242" u="1"/>
        <n v="243" u="1"/>
        <n v="244" u="1"/>
        <n v="245" u="1"/>
        <n v="246" u="1"/>
        <n v="248" u="1"/>
        <n v="249" u="1"/>
        <n v="250" u="1"/>
        <n v="251" u="1"/>
        <n v="252" u="1"/>
        <n v="253" u="1"/>
        <n v="254" u="1"/>
        <n v="255" u="1"/>
        <n v="256" u="1"/>
        <n v="257" u="1"/>
        <n v="258" u="1"/>
        <n v="259" u="1"/>
        <n v="260" u="1"/>
        <n v="262" u="1"/>
        <n v="263" u="1"/>
        <n v="264" u="1"/>
        <n v="265" u="1"/>
        <n v="266" u="1"/>
        <n v="267" u="1"/>
        <n v="268" u="1"/>
        <n v="269" u="1"/>
        <n v="270" u="1"/>
        <n v="271" u="1"/>
        <n v="272" u="1"/>
        <n v="273" u="1"/>
        <n v="274" u="1"/>
        <n v="275" u="1"/>
        <n v="261" u="1"/>
        <n v="276" u="1"/>
        <n v="277" u="1"/>
        <n v="278" u="1"/>
        <n v="279" u="1"/>
        <n v="232" u="1"/>
      </sharedItems>
    </cacheField>
    <cacheField name="Item Name" numFmtId="1">
      <sharedItems containsMixedTypes="1" containsNumber="1" containsInteger="1" minValue="70" maxValue="279" count="101">
        <s v="Ethiopia Yirgacheffe Natural"/>
        <s v="Colombia Huila Washed"/>
        <s v="Guatemala Antigua SHB"/>
        <s v="Kenya AA Washed"/>
        <s v="Brazil Cerrado Natural"/>
        <s v="Costa Rica Tarrazu"/>
        <s v="Sumatra Mandheling"/>
        <s v="Rwanda Bourbon"/>
        <s v="House Blend Roasted 1kg"/>
        <s v="Single Origin Ethiopia 250g"/>
        <s v="Espresso Blend Roasted 1kg"/>
        <s v="Decaf Colombia Roasted 500g"/>
        <s v="Cold Brew Concentrate 32oz"/>
        <s v="Kraft Valve Bags 250g"/>
        <s v="Kraft Valve Bags 1kg"/>
        <s v="Window Tin-Tie Bags 500g"/>
        <s v="Biodegradable Valve Bags 250g"/>
        <s v="Shipping Boxes Medium"/>
        <s v="Shipping Boxes Large"/>
        <s v="Bubble Mailers"/>
        <s v="Tissue Paper Sheets"/>
        <s v="Sticker Labels Roll 2in"/>
        <s v="Burr Grinder Blades Set"/>
        <s v="Espresso Portafilter Baskets"/>
        <s v="Group Head Gaskets"/>
        <s v="Roaster Drum Brushes"/>
        <s v="Thermocouples Type K"/>
        <s v="CO2 Cartridges for Packaging"/>
        <s v="Scale Calibration Weights 500g"/>
        <s v="Branded Tote Bags"/>
        <s v="Ceramic Mugs 12oz"/>
        <s v="French Press 8 Cup"/>
        <s v="Pour Over Dripper V60"/>
        <s v="V60 Filter Papers 100pk"/>
        <s v="Chemex Filters 100pk"/>
        <s v="AeroPress"/>
        <s v="Gooseneck Kettle 1L"/>
        <s v="Coffee Subscription Gift Box"/>
        <s v="Cafiza Espresso Cleaner"/>
        <s v="Milk System Cleaner"/>
        <s v="Grinder Cleaning Tablets"/>
        <s v="Food Safe Sanitizer Spray"/>
        <s v="Microfiber Cloths"/>
        <s v="Descaler Solution 1L"/>
        <s v="Steam Wand Brushes"/>
        <s v="Commercial Degreaser 5gal"/>
        <s v="Sanitizer Concentrate 55gal"/>
        <s v="Floor Cleaner Neutral pH 1gal"/>
        <s v="Dish Soap Commercial 1gal"/>
        <s v="Paper Towels Industrial Roll 12pk"/>
        <s v="Napkins Kraft 500pk"/>
        <s v="Trash Bags 55gal Heavy Duty 50pk"/>
        <s v="Trash Bags 33gal 100pk"/>
        <s v="Mop Heads Cotton 12pk"/>
        <s v="Broom Commercial Upright"/>
        <s v="Foodservice Gloves Nitrile M 100pk"/>
        <s v="Foodservice Gloves Nitrile L 100pk"/>
        <s v="Disposable Aprons 100pk"/>
        <s v="Hair Nets 144pk"/>
        <s v="Kraft Paper Roll 24inx900ft"/>
        <s v="Bubble Wrap Roll 12inx100ft"/>
        <s v="Packing Tape 2in 6pk"/>
        <s v="Stretch Wrap 18in 4pk"/>
        <s v="Corrugated Cardboard Sheets 20x20in 25pk"/>
        <s v="Cold Pack Instant 5x7in 24pk"/>
        <s v="Insulated Mailer 12x12in 25pk"/>
        <s v="Moisture Absorber Packets 50pk"/>
        <s v="Oxygen Absorbers 300cc 100pk"/>
        <s v="Shelf Liner Non-Slip 12inx10ft"/>
        <s v="First Aid Kit Refill Kit Standard"/>
        <s v="Carbon Block Water Filter 10in"/>
        <s v="Sediment Filter 5 Micron 10in"/>
        <s v="RO Membrane 50 GPD"/>
        <s v="Filter Housing 10in Clear"/>
        <s v="TDS Meter Digital"/>
        <s v="pH Test Strips 100pk"/>
        <s v="Grinder Burr Set 64mm"/>
        <s v="Espresso Machine Group Seal Kit"/>
        <s v="Solenoid Valve 3-Way 24V"/>
        <s v="Boiler Element 1800W"/>
        <s v="Pump Vibration 15 Bar"/>
        <s v="Digital Temperature Controller"/>
        <s v="Calibration Weight Set 500g"/>
        <s v="Certified Reference Weight 100g"/>
        <s v="Roaster Thermocouple Type J"/>
        <s v="Pressure Gauge 0-12 Bar"/>
        <s v="Flow Meter In-Line 3/8in"/>
        <s v="Descale Solution Commercial 1gal"/>
        <s v="Lubricant Food Grade NSF H1 8oz"/>
        <s v="Safety Data Sheet Binder"/>
        <n v="209" u="1"/>
        <n v="176" u="1"/>
        <n v="153" u="1"/>
        <n v="276" u="1"/>
        <n v="277" u="1"/>
        <n v="278" u="1"/>
        <n v="279" u="1"/>
        <n v="70" u="1"/>
        <n v="110" u="1"/>
        <n v="210" u="1"/>
        <n v="231" u="1"/>
      </sharedItems>
    </cacheField>
    <cacheField name="Category" numFmtId="1">
      <sharedItems containsMixedTypes="1" containsNumber="1" containsInteger="1" minValue="0" maxValue="0" count="18">
        <s v="Green Beans"/>
        <s v="Roasted Beans"/>
        <s v="Packaging"/>
        <s v="Equipment Supplies"/>
        <s v="Retail Products"/>
        <s v="Cleaning and Maintenance"/>
        <s v="Cleaning Chemicals"/>
        <s v="Paper Goods"/>
        <s v="Janitorial"/>
        <s v="Foodservice PPE"/>
        <s v="Packaging Materials"/>
        <s v="Storage Supplies"/>
        <s v="Safety"/>
        <s v="Water Filtration"/>
        <s v="Equipment Parts"/>
        <s v="Calibration"/>
        <s v="Maintenance Chemicals"/>
        <n v="0" u="1"/>
      </sharedItems>
    </cacheField>
    <cacheField name="Sub-Category" numFmtId="1">
      <sharedItems containsMixedTypes="1" containsNumber="1" containsInteger="1" minValue="0" maxValue="0" count="68">
        <s v="Washed"/>
        <s v="Natural"/>
        <s v="Wet Hulled"/>
        <s v="Blend"/>
        <s v="Single Origin"/>
        <s v="Decaf"/>
        <s v="Cold Brew"/>
        <s v="Retail Bags"/>
        <s v="Eco Bags"/>
        <s v="Shipping"/>
        <s v="Retail"/>
        <s v="Labels"/>
        <s v="Grinder"/>
        <s v="Espresso"/>
        <s v="Roaster"/>
        <s v="Packaging"/>
        <s v="Scales"/>
        <s v="Accessories"/>
        <s v="Drinkware"/>
        <s v="Brewers"/>
        <s v="Filters"/>
        <s v="Kettles"/>
        <s v="Gift Sets"/>
        <s v="Milk System"/>
        <s v="General"/>
        <s v="Equipment"/>
        <s v="Degreasers"/>
        <s v="Sanitizers"/>
        <s v="Floor Care"/>
        <s v="Dishwashing"/>
        <s v="Paper Towels"/>
        <s v="Napkins"/>
        <s v="Waste Management"/>
        <s v="Mopping"/>
        <s v="Sweeping"/>
        <s v="Gloves"/>
        <s v="Aprons"/>
        <s v="Head Protection"/>
        <s v="Wrapping"/>
        <s v="Protective Wrap"/>
        <s v="Tape"/>
        <s v="Stretch Film"/>
        <s v="Dividers"/>
        <s v="Temperature Control"/>
        <s v="Insulated Packaging"/>
        <s v="Desiccants"/>
        <s v="Oxygen Control"/>
        <s v="Storage"/>
        <s v="First Aid"/>
        <s v="Carbon Filters"/>
        <s v="Sediment Filters"/>
        <s v="RO Membranes"/>
        <s v="Filter Housings"/>
        <s v="Testing Equipment"/>
        <s v="Testing Supplies"/>
        <s v="Grinder Parts"/>
        <s v="Espresso Parts"/>
        <s v="Boiler Parts"/>
        <s v="Pump Parts"/>
        <s v="Controls"/>
        <s v="Scale Calibration"/>
        <s v="Temperature Calibration"/>
        <s v="Pressure Calibration"/>
        <s v="Flow Control"/>
        <s v="Descalers"/>
        <s v="Lubricants"/>
        <s v="Documentation"/>
        <n v="0" u="1"/>
      </sharedItems>
    </cacheField>
    <cacheField name="Lot Number" numFmtId="0">
      <sharedItems/>
    </cacheField>
    <cacheField name="Expiration Date" numFmtId="14">
      <sharedItems containsSemiMixedTypes="0" containsNonDate="0" containsDate="1" containsString="0" minDate="2025-09-22T00:00:00" maxDate="2028-11-13T00:00:00"/>
    </cacheField>
    <cacheField name="Quantity In" numFmtId="0">
      <sharedItems containsSemiMixedTypes="0" containsString="0" containsNumber="1" minValue="0" maxValue="387000"/>
    </cacheField>
    <cacheField name="Quantity Out" numFmtId="0">
      <sharedItems containsSemiMixedTypes="0" containsString="0" containsNumber="1" minValue="0" maxValue="100"/>
    </cacheField>
    <cacheField name="Quantity Available" numFmtId="0">
      <sharedItems containsSemiMixedTypes="0" containsString="0" containsNumber="1" minValue="-50" maxValue="387000"/>
    </cacheField>
    <cacheField name="Unit Cost" numFmtId="164">
      <sharedItems containsSemiMixedTypes="0" containsString="0" containsNumber="1" minValue="1.4999999999999999E-2" maxValue="312"/>
    </cacheField>
    <cacheField name="Live Stock Value" numFmtId="2">
      <sharedItems containsSemiMixedTypes="0" containsString="0" containsNumber="1" minValue="-1713.98" maxValue="140883.48000000001"/>
    </cacheField>
    <cacheField name="Location" numFmtId="0">
      <sharedItems containsBlank="1" count="12">
        <s v="Texaflo Austin"/>
        <s v="Texaflo Distribution Center"/>
        <s v="Lone Star Distribution Center"/>
        <s v="Lone Star Houston"/>
        <s v="Gulf Rim Miami"/>
        <m u="1"/>
        <s v="Main Warehouse" u="1"/>
        <s v="Ryze Tampa" u="1"/>
        <s v="Pharmacy" u="1"/>
        <s v="Central Supply" u="1"/>
        <s v=" " u="1"/>
        <s v="Dispense" u="1"/>
      </sharedItems>
    </cacheField>
    <cacheField name="First Inflow Date" numFmtId="0">
      <sharedItems containsDate="1" containsMixedTypes="1" minDate="2025-01-01T00:00:00" maxDate="2026-06-16T00:00:00" count="166">
        <d v="2025-01-01T00:00:00"/>
        <d v="2025-01-16T00:00:00"/>
        <d v="2025-01-17T00:00:00"/>
        <d v="2025-01-21T00:00:00"/>
        <d v="2025-01-24T00:00:00"/>
        <d v="2025-01-25T00:00:00"/>
        <d v="2025-01-26T00:00:00"/>
        <d v="2025-01-29T00:00:00"/>
        <d v="2025-01-30T00:00:00"/>
        <d v="2025-02-11T00:00:00"/>
        <d v="2025-02-15T00:00:00"/>
        <d v="2025-02-18T00:00:00"/>
        <d v="2025-02-19T00:00:00"/>
        <d v="2025-02-24T00:00:00"/>
        <d v="2025-02-26T00:00:00"/>
        <d v="2025-02-27T00:00:00"/>
        <d v="2025-02-28T00:00:00"/>
        <d v="2025-03-03T00:00:00"/>
        <d v="2025-03-04T00:00:00"/>
        <d v="2025-03-05T00:00:00"/>
        <d v="2025-03-11T00:00:00"/>
        <d v="2025-03-13T00:00:00"/>
        <d v="2025-03-17T00:00:00"/>
        <d v="2025-03-18T00:00:00"/>
        <d v="2025-03-22T00:00:00"/>
        <d v="2025-03-25T00:00:00"/>
        <d v="2025-03-26T00:00:00"/>
        <d v="2025-03-28T00:00:00"/>
        <d v="2025-04-01T00:00:00"/>
        <d v="2025-04-13T00:00:00"/>
        <d v="2025-04-16T00:00:00"/>
        <d v="2025-04-19T00:00:00"/>
        <d v="2025-04-20T00:00:00"/>
        <d v="2025-04-28T00:00:00"/>
        <d v="2025-04-30T00:00:00"/>
        <d v="2025-05-02T00:00:00"/>
        <d v="2025-05-13T00:00:00"/>
        <d v="2025-05-16T00:00:00"/>
        <d v="2025-05-17T00:00:00"/>
        <d v="2025-05-19T00:00:00"/>
        <d v="2025-05-31T00:00:00"/>
        <d v="2025-06-03T00:00:00"/>
        <d v="2025-06-10T00:00:00"/>
        <d v="2025-06-12T00:00:00"/>
        <d v="2025-06-17T00:00:00"/>
        <d v="2025-06-24T00:00:00"/>
        <d v="2025-06-25T00:00:00"/>
        <d v="2025-06-26T00:00:00"/>
        <d v="2025-06-29T00:00:00"/>
        <d v="2025-06-30T00:00:00"/>
        <d v="2025-07-01T00:00:00"/>
        <d v="2025-07-03T00:00:00"/>
        <d v="2025-07-05T00:00:00"/>
        <d v="2025-07-08T00:00:00"/>
        <d v="2025-07-09T00:00:00"/>
        <d v="2025-07-10T00:00:00"/>
        <d v="2025-07-11T00:00:00"/>
        <d v="2025-07-12T00:00:00"/>
        <d v="2025-07-13T00:00:00"/>
        <d v="2025-07-14T00:00:00"/>
        <d v="2025-07-15T00:00:00"/>
        <d v="2025-07-16T00:00:00"/>
        <d v="2025-07-19T00:00:00"/>
        <d v="2025-08-01T00:00:00"/>
        <d v="2025-10-13T00:00:00"/>
        <d v="2025-10-16T00:00:00"/>
        <d v="2025-10-22T00:00:00"/>
        <d v="2025-10-25T00:00:00"/>
        <d v="2025-10-28T00:00:00"/>
        <d v="2025-11-01T00:00:00"/>
        <d v="2025-11-08T00:00:00"/>
        <d v="2025-11-09T00:00:00"/>
        <d v="2025-11-11T00:00:00"/>
        <d v="2025-11-15T00:00:00"/>
        <d v="2025-11-16T00:00:00"/>
        <d v="2025-11-17T00:00:00"/>
        <d v="2025-11-19T00:00:00"/>
        <d v="2025-11-20T00:00:00"/>
        <d v="2025-12-02T00:00:00"/>
        <d v="2025-12-15T00:00:00"/>
        <d v="2025-12-16T00:00:00"/>
        <d v="2025-12-24T00:00:00"/>
        <d v="2026-01-02T00:00:00"/>
        <d v="2026-01-10T00:00:00"/>
        <d v="2026-01-18T00:00:00"/>
        <d v="2026-01-21T00:00:00"/>
        <d v="2026-01-24T00:00:00"/>
        <d v="2026-01-27T00:00:00"/>
        <d v="2026-01-31T00:00:00"/>
        <d v="2026-02-17T00:00:00"/>
        <d v="2026-02-19T00:00:00"/>
        <d v="2026-02-24T00:00:00"/>
        <d v="2026-03-01T00:00:00"/>
        <d v="2026-03-05T00:00:00"/>
        <d v="2026-03-16T00:00:00"/>
        <d v="2026-03-22T00:00:00"/>
        <d v="2026-03-30T00:00:00"/>
        <d v="2026-03-31T00:00:00"/>
        <d v="2026-04-13T00:00:00"/>
        <d v="2026-04-20T00:00:00"/>
        <d v="2026-04-27T00:00:00"/>
        <d v="2026-05-01T00:00:00"/>
        <d v="2026-05-02T00:00:00"/>
        <d v="2026-05-03T00:00:00"/>
        <d v="2026-05-04T00:00:00"/>
        <d v="2026-05-06T00:00:00"/>
        <d v="2026-05-08T00:00:00"/>
        <d v="2026-05-15T00:00:00"/>
        <d v="2026-05-17T00:00:00"/>
        <d v="2026-05-19T00:00:00"/>
        <d v="2026-05-20T00:00:00"/>
        <d v="2026-05-26T00:00:00"/>
        <d v="2026-05-28T00:00:00"/>
        <d v="2026-06-01T00:00:00"/>
        <d v="2026-06-06T00:00:00"/>
        <d v="2026-06-11T00:00:00"/>
        <s v=""/>
        <d v="2025-10-01T00:00:00" u="1"/>
        <d v="2025-10-14T00:00:00" u="1"/>
        <d v="2025-10-15T00:00:00" u="1"/>
        <d v="2025-10-31T00:00:00" u="1"/>
        <d v="2025-11-02T00:00:00" u="1"/>
        <d v="2025-11-03T00:00:00" u="1"/>
        <d v="2025-11-07T00:00:00" u="1"/>
        <d v="2025-11-18T00:00:00" u="1"/>
        <d v="2025-11-21T00:00:00" u="1"/>
        <d v="2025-12-13T00:00:00" u="1"/>
        <d v="2025-12-14T00:00:00" u="1"/>
        <d v="2025-12-17T00:00:00" u="1"/>
        <d v="2025-12-25T00:00:00" u="1"/>
        <d v="2025-12-26T00:00:00" u="1"/>
        <d v="2025-12-30T00:00:00" u="1"/>
        <d v="2026-01-05T00:00:00" u="1"/>
        <d v="2026-01-08T00:00:00" u="1"/>
        <d v="2026-01-11T00:00:00" u="1"/>
        <d v="2026-01-14T00:00:00" u="1"/>
        <d v="2026-01-15T00:00:00" u="1"/>
        <d v="2026-01-22T00:00:00" u="1"/>
        <d v="2026-01-28T00:00:00" u="1"/>
        <d v="2026-02-02T00:00:00" u="1"/>
        <d v="2026-02-04T00:00:00" u="1"/>
        <d v="2026-02-07T00:00:00" u="1"/>
        <d v="2026-02-10T00:00:00" u="1"/>
        <d v="2026-02-20T00:00:00" u="1"/>
        <d v="2026-03-03T00:00:00" u="1"/>
        <d v="2026-03-07T00:00:00" u="1"/>
        <d v="2026-03-10T00:00:00" u="1"/>
        <d v="2026-03-13T00:00:00" u="1"/>
        <d v="2026-03-24T00:00:00" u="1"/>
        <d v="2026-03-27T00:00:00" u="1"/>
        <d v="2026-03-28T00:00:00" u="1"/>
        <d v="2026-04-23T00:00:00" u="1"/>
        <d v="2026-04-24T00:00:00" u="1"/>
        <d v="2026-06-03T00:00:00" u="1"/>
        <d v="2026-06-12T00:00:00" u="1"/>
        <d v="2026-06-15T00:00:00" u="1"/>
        <d v="2026-06-14T00:00:00" u="1"/>
        <d v="2025-09-17T00:00:00" u="1"/>
        <d v="2025-10-20T00:00:00" u="1"/>
        <d v="2025-10-30T00:00:00" u="1"/>
        <d v="2025-11-14T00:00:00" u="1"/>
        <d v="2025-10-03T00:00:00" u="1"/>
        <d v="2025-09-19T00:00:00" u="1"/>
        <d v="2025-09-18T00:00:00" u="1"/>
        <d v="2025-09-23T00:00:00" u="1"/>
        <d v="2025-09-26T00:00:00" u="1"/>
      </sharedItems>
    </cacheField>
    <cacheField name="First Outflow Date" numFmtId="0">
      <sharedItems containsDate="1" containsMixedTypes="1" minDate="1899-12-30T00:00:00" maxDate="2026-06-22T00:00:00" count="85">
        <d v="2026-06-20T00:00:00"/>
        <s v=""/>
        <d v="2026-06-21T00:00:00"/>
        <d v="2025-11-08T00:00:00"/>
        <d v="2025-11-09T00:00:00"/>
        <d v="2025-11-14T00:00:00"/>
        <d v="2025-11-19T00:00:00"/>
        <d v="2025-11-26T00:00:00"/>
        <d v="2025-12-02T00:00:00"/>
        <d v="2025-12-03T00:00:00"/>
        <d v="2025-12-09T00:00:00"/>
        <d v="2025-12-24T00:00:00"/>
        <d v="2025-12-30T00:00:00"/>
        <d v="2026-01-02T00:00:00"/>
        <d v="2026-01-03T00:00:00"/>
        <d v="2026-01-11T00:00:00"/>
        <d v="2026-01-31T00:00:00"/>
        <d v="2026-02-02T00:00:00"/>
        <d v="2026-02-09T00:00:00"/>
        <d v="2026-02-10T00:00:00"/>
        <d v="2026-02-16T00:00:00"/>
        <d v="2026-03-09T00:00:00"/>
        <d v="2026-03-21T00:00:00"/>
        <d v="2026-03-24T00:00:00"/>
        <d v="2026-03-29T00:00:00"/>
        <d v="2026-03-30T00:00:00"/>
        <d v="2026-04-01T00:00:00"/>
        <d v="2026-04-12T00:00:00"/>
        <d v="2026-04-17T00:00:00"/>
        <d v="2026-04-20T00:00:00"/>
        <d v="2026-04-23T00:00:00"/>
        <d v="2026-04-24T00:00:00"/>
        <d v="2026-04-27T00:00:00"/>
        <d v="2026-04-28T00:00:00"/>
        <d v="2026-05-03T00:00:00"/>
        <d v="2026-05-05T00:00:00"/>
        <d v="2026-05-11T00:00:00"/>
        <d v="2026-05-16T00:00:00"/>
        <d v="2026-05-21T00:00:00"/>
        <d v="2026-05-25T00:00:00"/>
        <d v="2026-06-08T00:00:00"/>
        <d v="2026-06-09T00:00:00"/>
        <d v="2026-06-15T00:00:00"/>
        <d v="2025-01-14T00:00:00" u="1"/>
        <d v="2025-01-21T00:00:00" u="1"/>
        <d v="2025-01-19T00:00:00" u="1"/>
        <d v="2025-01-11T00:00:00" u="1"/>
        <d v="2025-01-20T00:00:00" u="1"/>
        <d v="2025-01-16T00:00:00" u="1"/>
        <d v="2025-01-08T00:00:00" u="1"/>
        <d v="2025-01-30T00:00:00" u="1"/>
        <d v="2025-01-23T00:00:00" u="1"/>
        <d v="2025-01-04T00:00:00" u="1"/>
        <d v="2025-01-02T00:00:00" u="1"/>
        <d v="2025-01-15T00:00:00" u="1"/>
        <d v="2025-01-17T00:00:00" u="1"/>
        <d v="2025-01-22T00:00:00" u="1"/>
        <d v="2025-01-29T00:00:00" u="1"/>
        <d v="2025-01-24T00:00:00" u="1"/>
        <d v="2025-01-06T00:00:00" u="1"/>
        <d v="2025-01-18T00:00:00" u="1"/>
        <d v="2025-01-26T00:00:00" u="1"/>
        <d v="2025-01-28T00:00:00" u="1"/>
        <d v="2025-01-09T00:00:00" u="1"/>
        <d v="2025-01-10T00:00:00" u="1"/>
        <d v="2025-01-12T00:00:00" u="1"/>
        <d v="2025-01-03T00:00:00" u="1"/>
        <d v="2025-01-25T00:00:00" u="1"/>
        <d v="2026-06-14T00:00:00" u="1"/>
        <d v="2025-11-03T00:00:00" u="1"/>
        <d v="2025-10-21T00:00:00" u="1"/>
        <d v="2025-12-12T00:00:00" u="1"/>
        <d v="2025-10-14T00:00:00" u="1"/>
        <d v="2025-10-20T00:00:00" u="1"/>
        <d v="2025-11-07T00:00:00" u="1"/>
        <d v="2025-11-05T00:00:00" u="1"/>
        <d v="2025-10-09T00:00:00" u="1"/>
        <d v="2025-11-12T00:00:00" u="1"/>
        <d v="2025-11-24T00:00:00" u="1"/>
        <d v="2025-10-03T00:00:00" u="1"/>
        <d v="2025-09-29T00:00:00" u="1"/>
        <d v="2025-10-05T00:00:00" u="1"/>
        <d v="2025-09-30T00:00:00" u="1"/>
        <d v="1899-12-30T00:00:00" u="1"/>
        <d v="2025-09-23T00:00:00" u="1"/>
      </sharedItems>
    </cacheField>
    <cacheField name="Last Outflow Date" numFmtId="0">
      <sharedItems containsDate="1" containsMixedTypes="1" minDate="1899-12-30T00:00:00" maxDate="2026-06-22T00:00:00" count="62">
        <d v="2026-06-20T00:00:00"/>
        <d v="2026-06-21T00:00:00"/>
        <s v=""/>
        <d v="2026-04-24T00:00:00"/>
        <d v="2026-03-09T00:00:00"/>
        <d v="2026-02-02T00:00:00"/>
        <d v="2026-01-11T00:00:00"/>
        <d v="2026-05-16T00:00:00"/>
        <d v="2025-12-03T00:00:00"/>
        <d v="2026-03-21T00:00:00"/>
        <d v="2026-01-03T00:00:00"/>
        <d v="2025-11-09T00:00:00"/>
        <d v="2026-04-01T00:00:00"/>
        <d v="2026-05-25T00:00:00"/>
        <d v="2026-03-24T00:00:00"/>
        <d v="2026-02-16T00:00:00"/>
        <d v="2026-03-29T00:00:00"/>
        <d v="2026-06-08T00:00:00"/>
        <d v="2025-06-21T00:00:00" u="1"/>
        <d v="2025-06-18T00:00:00" u="1"/>
        <d v="2025-06-26T00:00:00" u="1"/>
        <d v="2025-06-06T00:00:00" u="1"/>
        <d v="2025-06-19T00:00:00" u="1"/>
        <d v="2025-06-14T00:00:00" u="1"/>
        <d v="2025-06-16T00:00:00" u="1"/>
        <d v="2025-06-30T00:00:00" u="1"/>
        <d v="2025-06-02T00:00:00" u="1"/>
        <d v="2025-06-20T00:00:00" u="1"/>
        <d v="2025-06-07T00:00:00" u="1"/>
        <d v="2025-06-01T00:00:00" u="1"/>
        <d v="2025-06-27T00:00:00" u="1"/>
        <d v="2025-06-28T00:00:00" u="1"/>
        <d v="2025-06-22T00:00:00" u="1"/>
        <d v="2025-06-12T00:00:00" u="1"/>
        <d v="2025-06-24T00:00:00" u="1"/>
        <d v="2025-06-25T00:00:00" u="1"/>
        <d v="2025-06-17T00:00:00" u="1"/>
        <d v="2025-06-23T00:00:00" u="1"/>
        <d v="2025-06-29T00:00:00" u="1"/>
        <d v="2025-06-05T00:00:00" u="1"/>
        <d v="2025-06-10T00:00:00" u="1"/>
        <d v="2025-06-04T00:00:00" u="1"/>
        <d v="2025-05-31T00:00:00" u="1"/>
        <d v="2026-06-14T00:00:00" u="1"/>
        <d v="2025-02-22T00:00:00" u="1"/>
        <d v="2025-11-03T00:00:00" u="1"/>
        <d v="2025-10-21T00:00:00" u="1"/>
        <d v="2025-12-12T00:00:00" u="1"/>
        <d v="2025-10-14T00:00:00" u="1"/>
        <d v="2025-11-12T00:00:00" u="1"/>
        <d v="2025-11-07T00:00:00" u="1"/>
        <d v="2025-11-05T00:00:00" u="1"/>
        <d v="2025-10-22T00:00:00" u="1"/>
        <d v="2025-10-20T00:00:00" u="1"/>
        <d v="2025-10-09T00:00:00" u="1"/>
        <d v="2025-10-03T00:00:00" u="1"/>
        <d v="2025-09-29T00:00:00" u="1"/>
        <d v="2025-10-05T00:00:00" u="1"/>
        <d v="2025-10-01T00:00:00" u="1"/>
        <d v="2025-09-30T00:00:00" u="1"/>
        <d v="1899-12-30T00:00:00" u="1"/>
        <d v="2025-09-23T00:00:00" u="1"/>
      </sharedItems>
    </cacheField>
    <cacheField name="Days Active" numFmtId="1">
      <sharedItems containsMixedTypes="1" containsNumber="1" containsInteger="1" minValue="1" maxValue="226"/>
    </cacheField>
    <cacheField name="Days Left" numFmtId="1">
      <sharedItems containsMixedTypes="1" containsNumber="1" minValue="-803.99999999999989" maxValue="23998.999999999996"/>
    </cacheField>
    <cacheField name="Date" numFmtId="14">
      <sharedItems containsSemiMixedTypes="0" containsNonDate="0" containsDate="1" containsString="0" minDate="2025-09-18T00:00:00" maxDate="2026-06-21T00:00:00" count="124">
        <d v="2026-06-20T00:00:00"/>
        <d v="2025-10-13T00:00:00"/>
        <d v="2025-10-16T00:00:00"/>
        <d v="2025-10-22T00:00:00"/>
        <d v="2025-10-25T00:00:00"/>
        <d v="2025-10-28T00:00:00"/>
        <d v="2025-11-01T00:00:00"/>
        <d v="2025-11-08T00:00:00"/>
        <d v="2025-11-09T00:00:00"/>
        <d v="2025-11-11T00:00:00"/>
        <d v="2025-11-15T00:00:00"/>
        <d v="2025-11-16T00:00:00"/>
        <d v="2025-11-17T00:00:00"/>
        <d v="2025-11-19T00:00:00"/>
        <d v="2025-11-20T00:00:00"/>
        <d v="2025-12-02T00:00:00"/>
        <d v="2025-12-15T00:00:00"/>
        <d v="2025-12-16T00:00:00"/>
        <d v="2025-12-24T00:00:00"/>
        <d v="2026-01-02T00:00:00"/>
        <d v="2026-01-10T00:00:00"/>
        <d v="2026-01-18T00:00:00"/>
        <d v="2026-01-21T00:00:00"/>
        <d v="2026-01-24T00:00:00"/>
        <d v="2026-01-27T00:00:00"/>
        <d v="2026-01-31T00:00:00"/>
        <d v="2026-02-17T00:00:00"/>
        <d v="2026-02-19T00:00:00"/>
        <d v="2026-02-24T00:00:00"/>
        <d v="2026-03-01T00:00:00"/>
        <d v="2026-03-05T00:00:00"/>
        <d v="2026-03-16T00:00:00"/>
        <d v="2026-03-22T00:00:00"/>
        <d v="2026-03-30T00:00:00"/>
        <d v="2026-03-31T00:00:00"/>
        <d v="2026-04-13T00:00:00"/>
        <d v="2026-04-20T00:00:00"/>
        <d v="2026-04-27T00:00:00"/>
        <d v="2026-05-01T00:00:00"/>
        <d v="2026-05-02T00:00:00"/>
        <d v="2026-05-03T00:00:00"/>
        <d v="2026-05-04T00:00:00"/>
        <d v="2026-05-06T00:00:00"/>
        <d v="2026-05-08T00:00:00"/>
        <d v="2026-05-15T00:00:00"/>
        <d v="2026-05-17T00:00:00"/>
        <d v="2026-05-19T00:00:00"/>
        <d v="2026-05-20T00:00:00"/>
        <d v="2026-05-26T00:00:00"/>
        <d v="2026-05-28T00:00:00"/>
        <d v="2026-06-01T00:00:00"/>
        <d v="2026-06-06T00:00:00"/>
        <d v="2026-06-11T00:00:00"/>
        <d v="2025-11-14T00:00:00"/>
        <d v="2025-11-26T00:00:00"/>
        <d v="2025-12-03T00:00:00"/>
        <d v="2025-12-09T00:00:00"/>
        <d v="2025-12-30T00:00:00"/>
        <d v="2026-01-03T00:00:00"/>
        <d v="2026-01-11T00:00:00"/>
        <d v="2026-02-02T00:00:00"/>
        <d v="2026-02-09T00:00:00"/>
        <d v="2026-02-10T00:00:00"/>
        <d v="2026-02-16T00:00:00"/>
        <d v="2026-03-09T00:00:00"/>
        <d v="2026-03-21T00:00:00"/>
        <d v="2026-03-24T00:00:00"/>
        <d v="2026-03-29T00:00:00"/>
        <d v="2026-04-01T00:00:00"/>
        <d v="2026-04-12T00:00:00"/>
        <d v="2026-04-17T00:00:00"/>
        <d v="2026-04-23T00:00:00"/>
        <d v="2026-04-24T00:00:00"/>
        <d v="2026-04-28T00:00:00"/>
        <d v="2026-05-05T00:00:00"/>
        <d v="2026-05-11T00:00:00"/>
        <d v="2026-05-16T00:00:00"/>
        <d v="2026-05-21T00:00:00"/>
        <d v="2026-05-25T00:00:00"/>
        <d v="2026-06-08T00:00:00"/>
        <d v="2026-06-09T00:00:00"/>
        <d v="2026-06-15T00:00:00"/>
        <d v="2025-10-01T00:00:00" u="1"/>
        <d v="2025-10-14T00:00:00" u="1"/>
        <d v="2025-10-15T00:00:00" u="1"/>
        <d v="2025-10-31T00:00:00" u="1"/>
        <d v="2025-11-02T00:00:00" u="1"/>
        <d v="2025-11-03T00:00:00" u="1"/>
        <d v="2025-11-07T00:00:00" u="1"/>
        <d v="2025-11-18T00:00:00" u="1"/>
        <d v="2025-11-21T00:00:00" u="1"/>
        <d v="2025-12-13T00:00:00" u="1"/>
        <d v="2025-12-14T00:00:00" u="1"/>
        <d v="2025-12-17T00:00:00" u="1"/>
        <d v="2025-12-25T00:00:00" u="1"/>
        <d v="2025-12-26T00:00:00" u="1"/>
        <d v="2026-01-05T00:00:00" u="1"/>
        <d v="2026-01-08T00:00:00" u="1"/>
        <d v="2026-01-14T00:00:00" u="1"/>
        <d v="2026-01-15T00:00:00" u="1"/>
        <d v="2026-01-22T00:00:00" u="1"/>
        <d v="2026-01-28T00:00:00" u="1"/>
        <d v="2026-02-04T00:00:00" u="1"/>
        <d v="2026-02-07T00:00:00" u="1"/>
        <d v="2026-02-20T00:00:00" u="1"/>
        <d v="2026-03-03T00:00:00" u="1"/>
        <d v="2026-03-07T00:00:00" u="1"/>
        <d v="2026-03-10T00:00:00" u="1"/>
        <d v="2026-03-13T00:00:00" u="1"/>
        <d v="2026-03-27T00:00:00" u="1"/>
        <d v="2026-03-28T00:00:00" u="1"/>
        <d v="2026-06-03T00:00:00" u="1"/>
        <d v="2026-06-12T00:00:00" u="1"/>
        <d v="2026-06-10T00:00:00" u="1"/>
        <d v="2026-06-14T00:00:00" u="1"/>
        <d v="2025-10-08T00:00:00" u="1"/>
        <d v="2025-10-20T00:00:00" u="1"/>
        <d v="2025-10-30T00:00:00" u="1"/>
        <d v="2025-09-18T00:00:00" u="1"/>
        <d v="2025-09-29T00:00:00" u="1"/>
        <d v="2025-10-03T00:00:00" u="1"/>
        <d v="2025-10-05T00:00:00" u="1"/>
        <d v="2025-09-23T00:00:00" u="1"/>
        <d v="2025-09-26T00:00:00" u="1"/>
      </sharedItems>
      <fieldGroup par="26"/>
    </cacheField>
    <cacheField name="Company" numFmtId="0">
      <sharedItems containsBlank="1" count="9">
        <s v="Texaflo Roasting Co."/>
        <s v="Lone Star Wholesale"/>
        <s v="Gulf Rim Distribution"/>
        <m u="1"/>
        <s v="RRC" u="1"/>
        <s v="RWM" u="1"/>
        <s v="RMD" u="1"/>
        <e v="#N/A" u="1"/>
        <s v="Ryze Renal Care" u="1"/>
      </sharedItems>
    </cacheField>
    <cacheField name="Average Daily Usage" numFmtId="1">
      <sharedItems containsMixedTypes="1" containsNumber="1" minValue="0" maxValue="100"/>
    </cacheField>
    <cacheField name="Optimal Quantity" numFmtId="0">
      <sharedItems containsSemiMixedTypes="0" containsString="0" containsNumber="1" containsInteger="1" minValue="8" maxValue="4000"/>
    </cacheField>
    <cacheField name="Inflow Value" numFmtId="2">
      <sharedItems containsSemiMixedTypes="0" containsString="0" containsNumber="1" minValue="0" maxValue="140883.48000000001"/>
    </cacheField>
    <cacheField name="Outflow Value" numFmtId="1">
      <sharedItems containsMixedTypes="1" containsNumber="1" minValue="0" maxValue="1713.98"/>
    </cacheField>
    <cacheField name="Notes" numFmtId="1">
      <sharedItems containsNonDate="0" containsString="0" containsBlank="1"/>
    </cacheField>
    <cacheField name="Months (Date)" numFmtId="0" databaseField="0">
      <fieldGroup base="17">
        <rangePr groupBy="months" startDate="2025-10-13T00:00:00" endDate="2026-06-21T00:00:00"/>
        <groupItems count="14">
          <s v="&lt;10/13/25"/>
          <s v="Jan"/>
          <s v="Feb"/>
          <s v="Mar"/>
          <s v="Apr"/>
          <s v="May"/>
          <s v="Jun"/>
          <s v="Jul"/>
          <s v="Aug"/>
          <s v="Sep"/>
          <s v="Oct"/>
          <s v="Nov"/>
          <s v="Dec"/>
          <s v="&gt;6/21/26"/>
        </groupItems>
      </fieldGroup>
    </cacheField>
    <cacheField name="Quarters (Date)" numFmtId="0" databaseField="0">
      <fieldGroup base="17">
        <rangePr groupBy="quarters" startDate="2025-10-13T00:00:00" endDate="2026-06-21T00:00:00"/>
        <groupItems count="6">
          <s v="&lt;10/13/25"/>
          <s v="Qtr1"/>
          <s v="Qtr2"/>
          <s v="Qtr3"/>
          <s v="Qtr4"/>
          <s v="&gt;6/21/26"/>
        </groupItems>
      </fieldGroup>
    </cacheField>
    <cacheField name="Years (Date)" numFmtId="0" databaseField="0">
      <fieldGroup base="17">
        <rangePr groupBy="years" startDate="2025-10-13T00:00:00" endDate="2026-06-21T00:00:00"/>
        <groupItems count="4">
          <s v="&lt;10/13/25"/>
          <s v="2025"/>
          <s v="2026"/>
          <s v="&gt;6/21/26"/>
        </groupItems>
      </fieldGroup>
    </cacheField>
  </cacheFields>
  <extLst>
    <ext xmlns:x14="http://schemas.microsoft.com/office/spreadsheetml/2009/9/main" uri="{725AE2AE-9491-48be-B2B4-4EB974FC3084}">
      <x14:pivotCacheDefinition pivotCacheId="213120070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iah Edwards" refreshedDate="46200.814807870367" createdVersion="8" refreshedVersion="8" minRefreshableVersion="3" recordCount="90" xr:uid="{8602B59D-0287-49C6-9ADE-06CC64F2590A}">
  <cacheSource type="worksheet">
    <worksheetSource name="InventoryOverview"/>
  </cacheSource>
  <cacheFields count="35">
    <cacheField name="Date" numFmtId="14">
      <sharedItems containsSemiMixedTypes="0" containsNonDate="0" containsDate="1" containsString="0" minDate="2025-10-05T00:00:00" maxDate="2026-06-28T00:00:00" count="15">
        <d v="2026-06-27T00:00:00"/>
        <d v="2026-06-21T00:00:00" u="1"/>
        <d v="2026-06-20T00:00:00" u="1"/>
        <d v="2026-06-14T00:00:00" u="1"/>
        <d v="2025-12-12T00:00:00" u="1"/>
        <d v="2025-11-10T00:00:00" u="1"/>
        <d v="2025-11-04T00:00:00" u="1"/>
        <d v="2025-10-27T00:00:00" u="1"/>
        <d v="2025-10-23T00:00:00" u="1"/>
        <d v="2025-10-20T00:00:00" u="1"/>
        <d v="2025-10-13T00:00:00" u="1"/>
        <d v="2025-10-10T00:00:00" u="1"/>
        <d v="2025-10-07T00:00:00" u="1"/>
        <d v="2025-10-06T00:00:00" u="1"/>
        <d v="2025-10-05T00:00:00" u="1"/>
      </sharedItems>
      <fieldGroup par="34"/>
    </cacheField>
    <cacheField name="SKU" numFmtId="0">
      <sharedItems/>
    </cacheField>
    <cacheField name="Item Name" numFmtId="0">
      <sharedItems count="389">
        <s v="Ethiopia Yirgacheffe Natural"/>
        <s v="Colombia Huila Washed"/>
        <s v="Guatemala Antigua SHB"/>
        <s v="Kenya AA Washed"/>
        <s v="Brazil Cerrado Natural"/>
        <s v="Costa Rica Tarrazu"/>
        <s v="Sumatra Mandheling"/>
        <s v="Rwanda Bourbon"/>
        <s v="House Blend Roasted 1kg"/>
        <s v="Single Origin Ethiopia 250g"/>
        <s v="Espresso Blend Roasted 1kg"/>
        <s v="Decaf Colombia Roasted 500g"/>
        <s v="Cold Brew Concentrate 32oz"/>
        <s v="Kraft Valve Bags 250g"/>
        <s v="Kraft Valve Bags 1kg"/>
        <s v="Window Tin-Tie Bags 500g"/>
        <s v="Biodegradable Valve Bags 250g"/>
        <s v="Shipping Boxes Medium"/>
        <s v="Shipping Boxes Large"/>
        <s v="Bubble Mailers"/>
        <s v="Tissue Paper Sheets"/>
        <s v="Sticker Labels Roll 2in"/>
        <s v="Burr Grinder Blades Set"/>
        <s v="Espresso Portafilter Baskets"/>
        <s v="Group Head Gaskets"/>
        <s v="Roaster Drum Brushes"/>
        <s v="Thermocouples Type K"/>
        <s v="CO2 Cartridges for Packaging"/>
        <s v="Scale Calibration Weights 500g"/>
        <s v="Branded Tote Bags"/>
        <s v="Ceramic Mugs 12oz"/>
        <s v="French Press 8 Cup"/>
        <s v="Pour Over Dripper V60"/>
        <s v="V60 Filter Papers 100pk"/>
        <s v="Chemex Filters 100pk"/>
        <s v="AeroPress"/>
        <s v="Gooseneck Kettle 1L"/>
        <s v="Coffee Subscription Gift Box"/>
        <s v="Cafiza Espresso Cleaner"/>
        <s v="Milk System Cleaner"/>
        <s v="Grinder Cleaning Tablets"/>
        <s v="Food Safe Sanitizer Spray"/>
        <s v="Microfiber Cloths"/>
        <s v="Descaler Solution 1L"/>
        <s v="Steam Wand Brushes"/>
        <s v="Commercial Degreaser 5gal"/>
        <s v="Sanitizer Concentrate 55gal"/>
        <s v="Floor Cleaner Neutral pH 1gal"/>
        <s v="Dish Soap Commercial 1gal"/>
        <s v="Paper Towels Industrial Roll 12pk"/>
        <s v="Napkins Kraft 500pk"/>
        <s v="Trash Bags 55gal Heavy Duty 50pk"/>
        <s v="Trash Bags 33gal 100pk"/>
        <s v="Mop Heads Cotton 12pk"/>
        <s v="Broom Commercial Upright"/>
        <s v="Foodservice Gloves Nitrile M 100pk"/>
        <s v="Foodservice Gloves Nitrile L 100pk"/>
        <s v="Disposable Aprons 100pk"/>
        <s v="Hair Nets 144pk"/>
        <s v="Kraft Paper Roll 24inx900ft"/>
        <s v="Bubble Wrap Roll 12inx100ft"/>
        <s v="Packing Tape 2in 6pk"/>
        <s v="Stretch Wrap 18in 4pk"/>
        <s v="Corrugated Cardboard Sheets 20x20in 25pk"/>
        <s v="Cold Pack Instant 5x7in 24pk"/>
        <s v="Insulated Mailer 12x12in 25pk"/>
        <s v="Moisture Absorber Packets 50pk"/>
        <s v="Oxygen Absorbers 300cc 100pk"/>
        <s v="Shelf Liner Non-Slip 12inx10ft"/>
        <s v="First Aid Kit Refill Kit Standard"/>
        <s v="Carbon Block Water Filter 10in"/>
        <s v="Sediment Filter 5 Micron 10in"/>
        <s v="RO Membrane 50 GPD"/>
        <s v="Filter Housing 10in Clear"/>
        <s v="TDS Meter Digital"/>
        <s v="pH Test Strips 100pk"/>
        <s v="Grinder Burr Set 64mm"/>
        <s v="Espresso Machine Group Seal Kit"/>
        <s v="Solenoid Valve 3-Way 24V"/>
        <s v="Boiler Element 1800W"/>
        <s v="Pump Vibration 15 Bar"/>
        <s v="Digital Temperature Controller"/>
        <s v="Calibration Weight Set 500g"/>
        <s v="Certified Reference Weight 100g"/>
        <s v="Roaster Thermocouple Type J"/>
        <s v="Pressure Gauge 0-12 Bar"/>
        <s v="Flow Meter In-Line 3/8in"/>
        <s v="Descale Solution Commercial 1gal"/>
        <s v="Lubricant Food Grade NSF H1 8oz"/>
        <s v="Safety Data Sheet Binder"/>
        <s v="TP-Sure Transducer Protector" u="1"/>
        <s v="Caviwipes" u="1"/>
        <s v="Surgical Tapes Paper 2&quot;x10yd" u="1"/>
        <s v=" Surgical Tapes Cloth 2&quot;x10yd" u="1"/>
        <s v=" Surgical Tapes Cloth 3&quot;x10yd" u="1"/>
        <s v=" Cloth Surgical Tape 1&quot;x10yd" u="1"/>
        <s v=" Cloth Surgical Tape 2&quot;x10yd" u="1"/>
        <s v=" Cloth Surgical Tape 3&quot;x10yd" u="1"/>
        <s v="CleanCart A" u="1"/>
        <s v="CleanCart C" u="1"/>
        <s v=" Gauze Sponges 2x2in 50x2" u="1"/>
        <s v=" Gauze Sponges 4x4in 50x2" u="1"/>
        <s v=" Bordered Gauze with Adhesive Border 4x4in 15" u="1"/>
        <s v="Sterile Adhesive Dressing Round" u="1"/>
        <s v="Flexible Adhesive Bandage Curity 0.75x3in x50" u="1"/>
        <s v="Aeromed Fabric Bandages  3/4x3in x100" u="1"/>
        <s v="Adhesive Bandages Fabric|Strip 1x3in x100" u="1"/>
        <s v="Sheer Adhesive Bandages 1x3in Strips" u="1"/>
        <s v="Careband adhesive bandages 1x3in" u="1"/>
        <s v=" Medium Povidone-Iodine, USP Prep Pads 10%" u="1"/>
        <s v="3M curos" u="1"/>
        <s v="Chloraprep Single Swabstick x48" u="1"/>
        <s v="Sheer Adhesive Pads 3x4in" u="1"/>
        <s v="p.a.w.s. Antimicrobial Hand Wipe" u="1"/>
        <s v="Tegaderm Film IV/Frame Style Dressing 4x4-3/4&quot; Sterile Large Adhesive Trans LF,4 BX/CA" u="1"/>
        <s v=" Suresite 123 Transparent Film Dressing 4x4.8in x50" u="1"/>
        <s v=" Alcohol Prep Pad 70% Medium x200" u="1"/>
        <s v="Alcohol Prep Pads 70% Medium x200" u="1"/>
        <s v="All Gauze Sponges 12 Ply 2x2in x200" u="1"/>
        <s v=" Non-Woven Gauze Sponges 8Ply 2x2in x200" u="1"/>
        <s v="Woven Gauze Sponges 8ply 2x2in x200" u="1"/>
        <s v="Surgical Sponges All Gauze 12 Ply 4x4in x200" u="1"/>
        <s v=" Non-Woven Gazue Sponges 3 Ply 4x4in x200" u="1"/>
        <s v=" Gauze Sponges 8 Ply 4x4in x200" u="1"/>
        <s v="Guardian HiSENSE ULTRA 0.1 Test Strips" u="1"/>
        <s v="EZ Chek Sensitive TOTAL CHLORINE &amp; CHLORAMINES Test Strips" u="1"/>
        <s v="Kerlix Bandage Roll 6 Ply Small 2-1/4&quot;x9'" u="1"/>
        <s v="Surgilast 25yds Size 9" u="1"/>
        <s v="Surgilast 25yds Size 10" u="1"/>
        <s v="Drapes/Towels Fenestrated 18x26in x50" u="1"/>
        <s v="Drapes/Towels Non-Fenestrated 18x26in x51" u="1"/>
        <s v="Lidocaine HCL 2% 34mg/1.7ml)(20mg/ml) and Epinephrine 1:100000 Injection" u="1"/>
        <s v="Septocaine (Articane HCL 4% (40mg/mL) and Epinephrine 1:200000 Injection" u="1"/>
        <s v="BD Microtainer Contact Activated Lancet" u="1"/>
        <s v="Disposable Underpads 17x24in" u="1"/>
        <s v="3M Micropore" u="1"/>
        <s v="FLAT OPEN-END POLY BAGS 9x12in  1.1mil" u="1"/>
        <s v=" Patient Setup Bag 12x16in" u="1"/>
        <s v="1ml LUER LOCK TIP DISPOSABLE SYRINGE" u="1"/>
        <s v="NIPRO Luer Lock Tip 3mL Without Needle" u="1"/>
        <s v="Syringes Without Needle Non-Toxic 5mL Luer Lock" u="1"/>
        <s v="Omnifix Syringe 10mL" u="1"/>
        <s v="Easy Touch U-100 Insulin Syringes 31Gauge .5mL" u="1"/>
        <s v="NIPRO Hypodermic Needle 30gx1/2&quot;" u="1"/>
        <s v="NIPRO Hypodermic Needle 27Gx1/2&quot;" u="1"/>
        <s v=" Hypodermic Needle 30Gx0.5&quot;" u="1"/>
        <s v=" Hypodermic Needle 20Gx1.5&quot;" u="1"/>
        <s v="BD Eclipse Needle 21Gx1&quot;" u="1"/>
        <s v=" Sure-Snap Safety Needle 22Gx1&quot;" u="1"/>
        <s v="BD Ultra Fine Pen Needles 4mmx32G" u="1"/>
        <s v="TSK STERiJECT Hypodermic Needle 32Gx3/8&quot;" u="1"/>
        <s v="Procedure Needles Spinal Needles Regular Wall Black" u="1"/>
        <s v="Prevent Shielded IV Catheters Straight Hub 22Gx1in" u="1"/>
        <s v="Prevent Shielded IV Catheters Straight Hub 18Gx1in" u="1"/>
        <s v="Prevent Hypodermic Needles 18Gx1in" u="1"/>
        <s v="Prevent Hypodermic Needles 21Gx5/8in" u="1"/>
        <s v="Prevent SG Syringes with Saftey Hypodermic Needles Glide 1cc 25Gx5/8in" u="1"/>
        <s v="IV Administration Set with Universal Spike and Spin-Lock Connector" u="1"/>
        <s v="IV Start Kit with Chloraprep Tegaderm Dressing" u="1"/>
        <s v="SET,IV,ADMIN,W GVS EASYDROP FLOW REG" u="1"/>
        <s v="AMSafe Extension Set" u="1"/>
        <s v="Premium Laceration Tray Stainless Steel Instruments" u="1"/>
        <s v="Suture Removal Kit" u="1"/>
        <s v="5-0 PS-2 ETHILON Polyamide 6 black monofilament suture" u="1"/>
        <s v="4-0 PS-2 ETHILON Polyamide 6 black monofilament suture" u="1"/>
        <s v="6-0 P-1 ETHILON Nylon suture" u="1"/>
        <s v="5-0 FS-2 ETHILON Polyamide 6 black monofilament suture" u="1"/>
        <s v="NIPRO TWIN PACK Safetouch Tulip Safety Fistula Needle 14G" u="1"/>
        <s v="NIPRO TWIN PACK Safetouch Tulip Safety Fistula Needle 15G" u="1"/>
        <s v="NIPRO TWIN PACK Safetouch Tulip Safety Fistula Needle 17G" u="1"/>
        <s v="masterguard plus TWINPACK HEMODIALYSIS FISTULA NEEDLE SETS  16G" u="1"/>
        <s v="Aquasonic 100 ULTRASOUND TRANSMISSION GEL 0.25L" u="1"/>
        <s v="Aquasonic 100 ULTRASOUND TRANSMISSION GEL FOIL PACKS" u="1"/>
        <s v="Vaginal Specula Disposable Small" u="1"/>
        <s v="Vaginal Specula Disposable Medium" u="1"/>
        <s v="Vaginal Specula Disposable Large" u="1"/>
        <s v=" Liposuction Tubing" u="1"/>
        <s v=" Supreme Urinal with Clear Cover" u="1"/>
        <s v="Laser Safety Eyewear" u="1"/>
        <s v="COTTON TIPPED APPLICATORS" u="1"/>
        <s v="Drape/Towel NON-FENESTRATED 18inx26in" u="1"/>
        <s v="STERILE POLY-LINED TOWEL/DRAPE FENESTRATED 18INX26IN " u="1"/>
        <s v="Nitriderm Nitrile Surgical Gloves (Individual Pairs)" u="1"/>
        <s v="FitRight ALOE PERSONAL CLEANSING CLOTHS" u="1"/>
        <s v=" REMEDY ESSENTIALS PREVENT Petroleum Jelly" u="1"/>
        <s v=" Twin Blade Razor" u="1"/>
        <s v="AMAZON 99% ALCOHOL IDK WHAT SKU CODE" u="1"/>
        <s v="Device Rinse" u="1"/>
        <s v="Extract" u="1"/>
        <s v="MorpheusV Tip" u="1"/>
        <s v="HP172246A" u="1"/>
        <s v="Forma Plus90 Tip" u="1"/>
        <s v="vTone" u="1"/>
        <s v="HP060909A" u="1"/>
        <s v="Morpheus8-40 Tip" u="1"/>
        <s v="HP101306A" u="1"/>
        <s v="Morpheus8 T TIP" u="1"/>
        <s v="Morpheus8 TIP" u="1"/>
        <s v="Morpheus8-12 TIP" u="1"/>
        <s v="CANNULA,ADULT,SOFT-TOUCH,7TUBE,SC" u="1"/>
        <s v="Lumbar Puncture Tray with 22 Gauge x 3 1/2in Spinal Needle and Manometer" u="1"/>
        <s v="Drainage Bag 600ml" u="1"/>
        <s v="Cold Compress Instant 5inx7in" u="1"/>
        <s v="Coban NL" u="1"/>
        <s v="X-Large Drape Sheet 76in x 100in" u="1"/>
        <s v="Medi-Pak Tourniquet 18inx1in" u="1"/>
        <s v="Frog/Padded L 12PK" u="1"/>
        <s v="Frog/Padded M 12PK" u="1"/>
        <s v="Frog/Padded S 12PK" u="1"/>
        <s v="BASEBALL SPL/PADDED L 12PK" u="1"/>
        <s v="BASEBALL SPL/PADDED M 12PK" u="1"/>
        <s v="BASEBALL SPL/PADDED S 12PK" u="1"/>
        <s v="Deluxe Heating Pad" u="1"/>
        <s v="Vacutainer" u="1"/>
        <s v="Vacuette TUBE" u="1"/>
        <s v="ESSENTIAL SHOULDER SLING L" u="1"/>
        <s v="Ankle Brace Stirrup" u="1"/>
        <s v="Nephros SSU-D UltraFilter 70-0243D" u="1"/>
        <s v="Uline Cold Pack" u="1"/>
        <s v="Aspiration Tubing" u="1"/>
        <s v="INFILTRATION (LIPO NEEDLE)" u="1"/>
        <s v="TABLO Straws" u="1"/>
        <s v="Guardian Blood Leak Test Strips" u="1"/>
        <s v="MINNCARE HD DISINFECTANCT Bottle" u="1"/>
        <s v="MINNCARE HD DISINFECTANCT Square Jug" u="1"/>
        <s v="Statlock Stabilization Device Catheter Stabilization Device" u="1"/>
        <s v=" SURESITE 123 Transparent Film Dressing 6x8in" u="1"/>
        <s v=" Absorbent Wipers 12x13in" u="1"/>
        <s v=" Procedure Face Mask With Earloops &amp; Shield" u="1"/>
        <s v=" Polyethylene Gowns u" u="1"/>
        <s v="Face Shields" u="1"/>
        <s v=" THUMBS UP POLYETHYLENE GOWN XL" u="1"/>
        <s v=" THUMBS UP POLYETHYLENE GOWN L" u="1"/>
        <s v=" FitGuard Touch XL" u="1"/>
        <s v=" FitGuard ES L" u="1"/>
        <s v=" FitGuard ES M" u="1"/>
        <s v=" FitGuard ES S" u="1"/>
        <s v="Criterion Protective Lab Coat SMS X-Large Black 10/Pk, 5PK/CS" u="1"/>
        <s v="Criterion Protective Lab Coat SMS Large Black 10/Pk, 5PK/CS" u="1"/>
        <s v="Criterion Protective Lab Coat SMS Medium Black 10/Pk, 5PK/CS" u="1"/>
        <s v="Criterion Protective Lab Coat SMS Small Black 10/Pk, 5PK/CS" u="1"/>
        <s v="3M N95 MASK" u="1"/>
        <s v="SHEET,FLAT,TISSUE, POLY, 40&quot;X90&quot;, BLUE" u="1"/>
        <s v="Ceftriaxone for Injection ,USP 1 Gram" u="1"/>
        <s v="Azithromycin for Injection, USP 500mg per vial" u="1"/>
        <s v="Tripleantibiotic Ointment USP 1oz" u="1"/>
        <s v="Nitroglycerin Sublingual Tablets 0.4mg/Tablet" u="1"/>
        <s v="Bacitracin Zinc Ointment, USP 1oz" u="1"/>
        <s v="Gebauser's Pain Ease Medium Stream 1oz" u="1"/>
        <s v="Ketorolac Tromethamine Injection, USP 30mg/mL" u="1"/>
        <s v="Vancomycin Hydrochloride for Injection, USP 1g/Vial" u="1"/>
        <s v="Xylocaine (lidocaine HCl Injection, USP) 2% 1000mg/50ml 50ml" u="1"/>
        <s v="Gebauer's Ethyl Chloride Medium Stream 3.9fl oz" u="1"/>
        <s v="Magnesium Sulfate 50% 1g/2mL" u="1"/>
        <s v="Juvéderm Ultra Plus XC" u="1"/>
        <s v="Juvéderm Ultra XC" u="1"/>
        <s v="Juvéderm Vollure XC" u="1"/>
        <s v="Juvéderm Volbella XC" u="1"/>
        <s v="Juvéderm Voluma XC" u="1"/>
        <s v="Lidocaine and Prilocaine Cream, 2.5%/2.5%" u="1"/>
        <s v="Bacteriostatic 0.9 Sodium  Chloride Injection, USP 30mL" u="1"/>
        <s v="Lidocaine Ointment, USP, 5%" u="1"/>
        <s v="8.4 Sodium Bicarbonate Injection, USP 50mEq/50mL" u="1"/>
        <s v="Lidocaine HCL 2% (34mg/1.7ml)(20mg/ml) and Epinephrine 1:100000 Injection" u="1"/>
        <s v="HEPARIN 1,000U/ML MDV 25X30ML" u="1"/>
        <s v="Cinacalcet Tablets, 30mg" u="1"/>
        <s v="Clonidine Hydrochloride Tablets, USP 0.3mg" u="1"/>
        <s v="Clonidine Hydrochloride Tablets, USP 0.1mg" u="1"/>
        <s v="Gericare Iron Tablets Ferrous Sulfate 325mg Elemental Iron 65mg" u="1"/>
        <s v="ExSept PLUS Antimicrobial Exit Site, Skin &amp; Wound Cleanser" u="1"/>
        <s v="Urinalysis Urine Test Strips Complete Kit" u="1"/>
        <s v="Calcitrol Capsules 0.25mcg" u="1"/>
        <s v="Flush-Heparin 10 unit/mL, 5mL PFS" u="1"/>
        <s v="Cefepine for Injection, USP 2g/Vial" u="1"/>
        <s v="Diphenhydramine HCl Injection, USP 50mg/mL" u="1"/>
        <s v="Cyanocobalamin Injection, USP 1000mcg/mL" u="1"/>
        <s v="Sodium Ferric Gluconate Complex in Sucrose Injection 62.5mg/mL" u="1"/>
        <s v="Ipratropium Bromide and Albuterol Sulfate Inhalation Solution 0.5mg/3mg per 3mL" u="1"/>
        <s v="Renal Support Nutrition Shake Vanilla" u="1"/>
        <s v="Liquacel Cocentrated Liquid Protein Packets Peach Mango" u="1"/>
        <s v="Nepro with CARBSTEADY Terapeutic Nutrition Mixed Berry" u="1"/>
        <s v="Novaline Tubing Sets for Hemodialysis" u="1"/>
        <s v="BiCart" u="1"/>
        <s v="Revaclear 300" u="1"/>
        <s v="Revaclear 400" u="1"/>
        <s v="Elisio-17H" u="1"/>
        <s v="Elisio-19H" u="1"/>
        <s v="Elisio-15H" u="1"/>
        <s v="0.9% Sodium Chloride INJ 1000mL" u="1"/>
        <s v="Hydrion pH Test Strips" u="1"/>
        <s v="Ascor Ascorbic Acid Injection,USP 25000 mg/mL (500mg/mL)" u="1"/>
        <s v="Lorazepam Injection, USP 2mg/mL" u="1"/>
        <s v="0.9% Sodium Chloride INJ 250mL" u="1"/>
        <s v="Famotidine Injection, USP 40mg/4mL" u="1"/>
        <s v="Jeuveau for Injection" u="1"/>
        <s v="SYRINGE, 10ML SALINE IN 10ML" u="1"/>
        <s v="Luer Lock Syringe 10cc No Dead Space 200/Bx, 2 BX/CA" u="1"/>
        <s v="Emesis Bags 36fl. Oz" u="1"/>
        <s v="Theranova 400" u="1"/>
        <s v="U9000 PLUS ULTRAFILTER" u="1"/>
        <s v="2K, 2.5Ca, 1Mg, 100 Dextrose, 4 Acetate" u="1"/>
        <s v="2K, 2.0Ca, 1Mg, 100 Dextrose, 4 Acetate" u="1"/>
        <s v="1K, 2.5Ca, 1Mg, 100 Dextrose, 4 Acetate" u="1"/>
        <s v="0K, 2.25Ca, 1Mg, 100 Dextrose, 4 Acetate" u="1"/>
        <s v="1K, 0Ca, 1Mg, 100 Dextrose, 4 Acetate" u="1"/>
        <s v="1K, 2Ca, 1Mg, 100 Dextrose, 4 Acetate" u="1"/>
        <s v="3K, 2Ca, 1Mg, 100 Dextrose, 4 Acetate" u="1"/>
        <s v="3K, 3Ca, 1Mg, 100 Dextrose, 4 Acetate" u="1"/>
        <s v="4K, 2.25Ca, 1Mg, 100 Dextrose, 4 Acetate" u="1"/>
        <s v="Aegis CHG Impregnated Foam" u="1"/>
        <s v="CPR-D-PADS" u="1"/>
        <s v="OB/GYN Applicators Rayon Tipped" u="1"/>
        <s v="A-Clamp Tube Occluding Forceps" u="1"/>
        <s v="1-mL Luer Slip Tip Syringe" u="1"/>
        <s v="IV Catheters SureSite IV Auto Safety Catheter, 22G x 1.00&quot;" u="1"/>
        <s v="IV Catheters SureSite IV Auto Safety Catheter, 18G x 1.16&quot;" u="1"/>
        <s v="2,000pcs Disposable Face Masks- 3 Ply Breathable Mask For Adults - Blue" u="1"/>
        <s v="Retacrit 20,000/mL 1mL" u="1"/>
        <s v="Cellentia 15H Hemodialyzer" u="1"/>
        <s v="Cellentia 17H Hemodialyzer" u="1"/>
        <s v="SPONGE, GAUZE 8PLY STR 2&quot;X2&quot; (2/PK 50PK/BX 30BX/CS)" u="1"/>
        <s v="UNDERPAD, 3PLY TISSUE BLU 17X24 (50/PK 6PK/CS)" u="1"/>
        <s v="SPONGE, GAUZE 12PLY STR 2'S 4&quot;X4&quot; (2/PK 25PK/BX 24BX/CS)" u="1"/>
        <s v="DRESSING, ISLAND BORDER-GAUZESTR LF 4X4&quot; (25/BX 4BX/CS)" u="1"/>
        <s v="PROTECTOR, PORT CUROS F/TEGO HEMODIALYSIS CONN (270/BX)" u="1"/>
        <s v="SYRINGE, LL 10CC (100/BX 12BX/CS)" u="1"/>
        <s v="TAPE, ADHSV PAPER 1&quot;X1 1/2YDS(100RL/BX 8BX/CS)" u="1"/>
        <s v="MASK, PROC LOOPS ASTM1 BLU (50/BX 10BX/CS)" u="1"/>
        <s v="PAD, ALCOHOL PREP STR MED (200/BX 20BX/CS)" u="1"/>
        <s v="WIPE, ANTIBACT IND WRAPPED PAWS (100/BX 10BX/CS) SAFTEC" u="1"/>
        <s v="WIPE, SANITIZING HND PCKT 6.0&quot;X6.7&quot; (100/BX 10BX/CS)" u="1"/>
        <s v="DRESSING, ANTIM PROT DISC W/4MM HOLE 1&quot; (10/BX 40BX/CS)" u="1"/>
        <s v="HEPARIN SODIUM, VL 1000U/ML 30ML (25/CT)" u="1"/>
        <s v="VANCOMYCIN HCL, VL 1GM (10/CT)" u="1"/>
        <s v="CLONIDINE HCL, TAB 0.1MG (100/BT)" u="1"/>
        <s v="CLONIDINE, TAB 0.2MG (100/BT)9ACTAS" u="1"/>
        <s v="GLOVE, EXAM NTRL XL N/S CHEMO3.5C (180/BX 10BX/CS)" u="1"/>
        <s v="GLOVE, EXAM NTRL MED N/S 3.0 (250/BX 10BX/CS)" u="1"/>
        <s v="GLOVE, EXAM NTRL SM N/S 3.0 (250/BX 10BX/CS)" u="1"/>
        <s v="GLOVE, EXAM NTRL LG N/S 3.0 (250/BX 10BX/CS)" u="1"/>
        <s v="GLOVE, EXAM NTRL XL N/S 3.0 (230/BX 10BX/CS)" u="1"/>
        <s v="COAT, LAB KNITCUFF LF BLU LG/XLG (10/BG 3BG/CS)" u="1"/>
        <s v="COAT, LAB KNITCUFF LF BLU SM/MED (10/BG 3BG/CS)" u="1"/>
        <s v="CINACALCET HCL, TAB 30MG (30/BT)" u="1"/>
        <s v="NEEDLE, HYPO RW 30GX1/2&quot; (100/BX 10BX/CS)" u="1"/>
        <s v="NEEDLE, HYPO TW 20GX1&quot; (100/BX10BX/CS)" u="1"/>
        <s v="CALCITRIOL, CAP 0.25MCG (100/BT)" u="1"/>
        <s v="VANCOMYCIN HCL, VL 500MG (10/CT)" u="1"/>
        <s v="BAG, PATIENT SET-UP 12&quot;X16&quot; CLR (500/CS) MEDACT" u="1"/>
        <s v="SYRINGE, LL 3CC (100/BX 24BX/CS)" u="1"/>
        <s v="WIPE, GERMICIDE LG 6&quot;X6.75&quot;(160/BX 12BX/CS)" u="1"/>
        <s v="SPONGE, N/WOVN 4PLY N/S 2&quot;X2&quot;(200/PK)" u="1"/>
        <s v="SYRINGE, LL 5CC (100/BX 20BX/CS)" u="1"/>
        <s v="KETOROLAC TROMETHAMINE, SDV 30MG/ML 1ML (25/CT)" u="1"/>
        <s v="PROTEIN, LIQUACEL GRAPE 1OZ (100/CS)" u="1"/>
        <s v="DIPHENHYDRAMINE HCL, VL 50MG/ML 1ML (25/CT)" u="1"/>
        <s v="BENADRYL ULTRA, TAB 25MG (48/CT)" u="1"/>
        <s v="CLARITIN, TAB 10MG ALLERGY 24HR (30/BX)" u="1"/>
        <s v="CYANOCOBALAMIN B12 1000MCG/ML30ML MDV (1/EA)" u="1"/>
        <s v="ELECTRODE, EKG ALPURP FM SLD GEL 1 1/2 (10/CD 5CD/PK 40PK/CS" u="1"/>
        <s v="SOD CHLORIDE, IV SOL PVC DEHPFREE 0.9% 500ML (24/CS)" u="1"/>
        <s v="NATURALYTE,1251,1K 2.5CA,1MG GAL" u="1"/>
        <s v="NATURALYTE,2251,2K 2.5CA, 1MG" u="1"/>
        <s v="IV Administration Set with GVS Easydrop Flow Regulator" u="1"/>
        <s v="SOFT-TOUCH ADULT NASAL OXYGEN CANNULA WITH 7' CRUSH RESISTANT TUBING" u="1"/>
        <s v=" Stretcher Sheet" u="1"/>
        <s v="Heparin Sodium Injection, USP 30000 units per 30mL, 30mL" u="1"/>
        <s v="0.9 SODIUM Chloride Injection, USP 10mL in a 10mL Flush Syringe ZR" u="1"/>
        <s v="10mL Syringe Luer Lock Tip" u="1"/>
        <s v="3M Tegaderm Film Transparent Film Dressing With Border" u="1"/>
        <s v="Maxi-Gard Lab Coat XL" u="1"/>
        <s v="Maxi-Gard Lab Coat L" u="1"/>
        <s v="Maxi-Gard Lab Coat M" u="1"/>
        <s v="Maxi-Gard Lab Coat S" u="1"/>
        <s v="Facemasks TBD" u="1"/>
        <s v="0.9% Sodium CHLOIRDE INJ 1000mL" u="1"/>
        <s v="Chlorapred Single Swabstick x48" u="1"/>
        <s v="0.9% Sodium CHLOIRDE INJ 250mL" u="1"/>
        <s v="Gauze" u="1"/>
        <s v="Bandage" u="1"/>
        <s v="Syringe" u="1"/>
        <s v="IV Bag" u="1"/>
        <s v="Heparin" u="1"/>
        <s v="Ibuprofen" u="1"/>
        <s v="Retacrit" u="1"/>
        <s v="Needle" u="1"/>
        <s v="Alcohol Wipes" u="1"/>
        <s v="Paracetamol" u="1"/>
        <s v="Novalines 11" u="1"/>
      </sharedItems>
    </cacheField>
    <cacheField name="Category" numFmtId="0">
      <sharedItems containsMixedTypes="1" containsNumber="1" containsInteger="1" minValue="0" maxValue="0" count="18">
        <s v="Green Beans"/>
        <s v="Roasted Beans"/>
        <s v="Packaging"/>
        <s v="Equipment Supplies"/>
        <s v="Retail Products"/>
        <s v="Cleaning and Maintenance"/>
        <s v="Cleaning Chemicals"/>
        <s v="Paper Goods"/>
        <s v="Janitorial"/>
        <s v="Foodservice PPE"/>
        <s v="Packaging Materials"/>
        <s v="Storage Supplies"/>
        <s v="Safety"/>
        <s v="Water Filtration"/>
        <s v="Equipment Parts"/>
        <s v="Calibration"/>
        <s v="Maintenance Chemicals"/>
        <n v="0" u="1"/>
      </sharedItems>
    </cacheField>
    <cacheField name="Sub-Category" numFmtId="0">
      <sharedItems count="70">
        <s v="Washed"/>
        <s v="Natural"/>
        <s v="Wet Hulled"/>
        <s v="Blend"/>
        <s v="Single Origin"/>
        <s v="Decaf"/>
        <s v="Cold Brew"/>
        <s v="Retail Bags"/>
        <s v="Eco Bags"/>
        <s v="Shipping"/>
        <s v="Retail"/>
        <s v="Labels"/>
        <s v="Grinder"/>
        <s v="Espresso"/>
        <s v="Roaster"/>
        <s v="Packaging"/>
        <s v="Scales"/>
        <s v="Accessories"/>
        <s v="Drinkware"/>
        <s v="Brewers"/>
        <s v="Filters"/>
        <s v="Kettles"/>
        <s v="Gift Sets"/>
        <s v="Milk System"/>
        <s v="General"/>
        <s v="Equipment"/>
        <s v="Degreasers"/>
        <s v="Sanitizers"/>
        <s v="Floor Care"/>
        <s v="Dishwashing"/>
        <s v="Paper Towels"/>
        <s v="Napkins"/>
        <s v="Waste Management"/>
        <s v="Mopping"/>
        <s v="Sweeping"/>
        <s v="Gloves"/>
        <s v="Aprons"/>
        <s v="Head Protection"/>
        <s v="Wrapping"/>
        <s v="Protective Wrap"/>
        <s v="Tape"/>
        <s v="Stretch Film"/>
        <s v="Dividers"/>
        <s v="Temperature Control"/>
        <s v="Insulated Packaging"/>
        <s v="Desiccants"/>
        <s v="Oxygen Control"/>
        <s v="Storage"/>
        <s v="First Aid"/>
        <s v="Carbon Filters"/>
        <s v="Sediment Filters"/>
        <s v="RO Membranes"/>
        <s v="Filter Housings"/>
        <s v="Testing Equipment"/>
        <s v="Testing Supplies"/>
        <s v="Grinder Parts"/>
        <s v="Espresso Parts"/>
        <s v="Boiler Parts"/>
        <s v="Pump Parts"/>
        <s v="Controls"/>
        <s v="Scale Calibration"/>
        <s v="Temperature Calibration"/>
        <s v="Pressure Calibration"/>
        <s v="Flow Control"/>
        <s v="Descalers"/>
        <s v="Lubricants"/>
        <s v="Documentation"/>
        <s v="" u="1"/>
        <s v="ESA Medication" u="1"/>
        <s v="Non-ESA Medication" u="1"/>
      </sharedItems>
    </cacheField>
    <cacheField name="Total Outflow" numFmtId="0">
      <sharedItems containsSemiMixedTypes="0" containsString="0" containsNumber="1" minValue="0" maxValue="274.94"/>
    </cacheField>
    <cacheField name="Total Outflow Value" numFmtId="164">
      <sharedItems containsSemiMixedTypes="0" containsString="0" containsNumber="1" minValue="0" maxValue="1713.98"/>
    </cacheField>
    <cacheField name="Total Inflow" numFmtId="0">
      <sharedItems containsSemiMixedTypes="0" containsString="0" containsNumber="1" containsInteger="1" minValue="2" maxValue="390000"/>
    </cacheField>
    <cacheField name="Total Inflow Value" numFmtId="164">
      <sharedItems containsSemiMixedTypes="0" containsString="0" containsNumber="1" minValue="0.09" maxValue="141975.48000000001"/>
    </cacheField>
    <cacheField name="Current Stock" numFmtId="0">
      <sharedItems containsSemiMixedTypes="0" containsString="0" containsNumber="1" minValue="2" maxValue="390000"/>
    </cacheField>
    <cacheField name="Current Stock Value" numFmtId="164">
      <sharedItems containsSemiMixedTypes="0" containsString="0" containsNumber="1" minValue="0.12" maxValue="141975.59999999998"/>
    </cacheField>
    <cacheField name="Net Value" numFmtId="164">
      <sharedItems containsSemiMixedTypes="0" containsString="0" containsNumber="1" minValue="7.4999999999999997E-2" maxValue="141975.48000000001"/>
    </cacheField>
    <cacheField name="Shrinkage" numFmtId="164">
      <sharedItems/>
    </cacheField>
    <cacheField name="Minimum Quantity" numFmtId="0">
      <sharedItems containsSemiMixedTypes="0" containsString="0" containsNumber="1" containsInteger="1" minValue="2" maxValue="1000"/>
    </cacheField>
    <cacheField name="Optimal Quantity" numFmtId="0">
      <sharedItems containsSemiMixedTypes="0" containsString="0" containsNumber="1" containsInteger="1" minValue="8" maxValue="4000"/>
    </cacheField>
    <cacheField name="Optimal Quantity Percentage" numFmtId="9">
      <sharedItems containsSemiMixedTypes="0" containsString="0" containsNumber="1" minValue="8.3333333333333332E-3" maxValue="12187.5"/>
    </cacheField>
    <cacheField name="Re-Order Status" numFmtId="0">
      <sharedItems count="5">
        <s v="Reorder Now"/>
        <s v="Below Optimal"/>
        <s v="Stock Acceptable"/>
        <s v="Out of Stock" u="1"/>
        <s v="STOCK OK" u="1"/>
      </sharedItems>
    </cacheField>
    <cacheField name="Expected Quantity Usage" numFmtId="0">
      <sharedItems containsSemiMixedTypes="0" containsString="0" containsNumber="1" containsInteger="1" minValue="0" maxValue="0"/>
    </cacheField>
    <cacheField name="Expected Quantity Usage Value" numFmtId="164">
      <sharedItems containsSemiMixedTypes="0" containsString="0" containsNumber="1" containsInteger="1" minValue="0" maxValue="0"/>
    </cacheField>
    <cacheField name="Usage Variance" numFmtId="0">
      <sharedItems containsSemiMixedTypes="0" containsString="0" containsNumber="1" minValue="0" maxValue="274.94"/>
    </cacheField>
    <cacheField name="First Outflow Date" numFmtId="14">
      <sharedItems containsSemiMixedTypes="0" containsNonDate="0" containsDate="1" containsString="0" minDate="1899-12-30T00:00:00" maxDate="2026-06-22T00:00:00" count="71">
        <d v="2025-11-14T00:00:00"/>
        <d v="2025-11-08T00:00:00"/>
        <d v="2025-12-09T00:00:00"/>
        <d v="1899-12-30T00:00:00"/>
        <d v="2026-06-21T00:00:00"/>
        <d v="2026-06-20T00:00:00"/>
        <d v="2026-04-20T00:00:00"/>
        <d v="2026-03-09T00:00:00"/>
        <d v="2026-02-02T00:00:00"/>
        <d v="2026-01-11T00:00:00"/>
        <d v="2025-12-02T00:00:00"/>
        <d v="2026-05-16T00:00:00"/>
        <d v="2025-12-03T00:00:00"/>
        <d v="2026-03-21T00:00:00"/>
        <d v="2026-01-03T00:00:00"/>
        <d v="2025-11-09T00:00:00"/>
        <d v="2026-04-01T00:00:00"/>
        <d v="2026-05-25T00:00:00"/>
        <d v="2026-03-24T00:00:00"/>
        <d v="2026-02-16T00:00:00"/>
        <d v="2025-11-26T00:00:00"/>
        <d v="2026-06-08T00:00:00"/>
        <d v="2026-06-14T00:00:00" u="1"/>
        <d v="2025-01-30T00:00:00" u="1"/>
        <d v="2025-01-01T00:00:00" u="1"/>
        <d v="2025-01-03T00:00:00" u="1"/>
        <d v="2025-02-17T00:00:00" u="1"/>
        <d v="2025-01-13T00:00:00" u="1"/>
        <d v="2025-04-24T00:00:00" u="1"/>
        <d v="2025-04-16T00:00:00" u="1"/>
        <d v="2025-03-07T00:00:00" u="1"/>
        <d v="2025-04-13T00:00:00" u="1"/>
        <d v="2025-02-21T00:00:00" u="1"/>
        <d v="2025-02-12T00:00:00" u="1"/>
        <d v="2025-01-10T00:00:00" u="1"/>
        <d v="2025-04-19T00:00:00" u="1"/>
        <d v="2025-05-10T00:00:00" u="1"/>
        <d v="2025-04-22T00:00:00" u="1"/>
        <d v="2025-03-13T00:00:00" u="1"/>
        <d v="2025-01-31T00:00:00" u="1"/>
        <d v="2025-06-21T00:00:00" u="1"/>
        <d v="2025-01-18T00:00:00" u="1"/>
        <d v="2025-05-20T00:00:00" u="1"/>
        <d v="2025-03-05T00:00:00" u="1"/>
        <d v="2025-05-18T00:00:00" u="1"/>
        <d v="2025-01-16T00:00:00" u="1"/>
        <d v="2025-04-15T00:00:00" u="1"/>
        <d v="2025-05-03T00:00:00" u="1"/>
        <d v="2025-05-11T00:00:00" u="1"/>
        <d v="2025-05-22T00:00:00" u="1"/>
        <d v="2025-06-12T00:00:00" u="1"/>
        <d v="2025-11-03T00:00:00" u="1"/>
        <d v="2025-10-21T00:00:00" u="1"/>
        <d v="2025-12-12T00:00:00" u="1"/>
        <d v="2025-10-14T00:00:00" u="1"/>
        <d v="2025-10-09T00:00:00" u="1"/>
        <d v="2025-11-12T00:00:00" u="1"/>
        <d v="2025-11-07T00:00:00" u="1"/>
        <d v="2025-11-05T00:00:00" u="1"/>
        <d v="2025-11-24T00:00:00" u="1"/>
        <d v="2025-10-03T00:00:00" u="1"/>
        <d v="2025-09-29T00:00:00" u="1"/>
        <d v="2025-10-05T00:00:00" u="1"/>
        <d v="2025-10-01T00:00:00" u="1"/>
        <d v="2025-09-30T00:00:00" u="1"/>
        <d v="2025-09-23T00:00:00" u="1"/>
        <d v="2025-07-05T00:00:00" u="1"/>
        <d v="2025-07-07T00:00:00" u="1"/>
        <d v="2025-07-08T00:00:00" u="1"/>
        <d v="2025-06-11T00:00:00" u="1"/>
        <d v="2025-06-01T00:00:00" u="1"/>
      </sharedItems>
      <fieldGroup par="32"/>
    </cacheField>
    <cacheField name="Last Outflow Date" numFmtId="14">
      <sharedItems containsSemiMixedTypes="0" containsNonDate="0" containsDate="1" containsString="0" minDate="1899-12-30T00:00:00" maxDate="2026-06-22T00:00:00"/>
    </cacheField>
    <cacheField name="Days Active" numFmtId="0">
      <sharedItems containsSemiMixedTypes="0" containsString="0" containsNumber="1" containsInteger="1" minValue="1" maxValue="226"/>
    </cacheField>
    <cacheField name="Average Daily Usage" numFmtId="0">
      <sharedItems containsSemiMixedTypes="0" containsString="0" containsNumber="1" minValue="0" maxValue="100"/>
    </cacheField>
    <cacheField name="Days Left" numFmtId="1">
      <sharedItems containsSemiMixedTypes="0" containsString="0" containsNumber="1" minValue="0" maxValue="1028919"/>
    </cacheField>
    <cacheField name="First Inflow Date" numFmtId="0">
      <sharedItems containsNonDate="0" containsString="0" containsBlank="1"/>
    </cacheField>
    <cacheField name="Location" numFmtId="0">
      <sharedItems containsMixedTypes="1" containsNumber="1" containsInteger="1" minValue="0" maxValue="0" count="6">
        <s v="Texaflo Austin"/>
        <s v="Texaflo Distribution Center"/>
        <s v="Lone Star Distribution Center"/>
        <s v="Lone Star Houston"/>
        <s v="Gulf Rim Miami"/>
        <n v="0" u="1"/>
      </sharedItems>
    </cacheField>
    <cacheField name="Company" numFmtId="0">
      <sharedItems containsMixedTypes="1" containsNumber="1" containsInteger="1" minValue="0" maxValue="0" count="4">
        <s v="Texaflo Roasting Co."/>
        <s v="Lone Star Wholesale"/>
        <s v="Gulf Rim Distribution"/>
        <n v="0" u="1"/>
      </sharedItems>
    </cacheField>
    <cacheField name="Net Quantity" numFmtId="0">
      <sharedItems containsSemiMixedTypes="0" containsString="0" containsNumber="1" minValue="2" maxValue="390000"/>
    </cacheField>
    <cacheField name="Shrinkage (Quantity)" numFmtId="0">
      <sharedItems/>
    </cacheField>
    <cacheField name="Months (First Outflow Date)" numFmtId="0" databaseField="0">
      <fieldGroup base="20">
        <rangePr groupBy="months" startDate="1899-12-30T00:00:00" endDate="2026-06-22T00:00:00"/>
        <groupItems count="14">
          <s v="&lt;1/0/00"/>
          <s v="Jan"/>
          <s v="Feb"/>
          <s v="Mar"/>
          <s v="Apr"/>
          <s v="May"/>
          <s v="Jun"/>
          <s v="Jul"/>
          <s v="Aug"/>
          <s v="Sep"/>
          <s v="Oct"/>
          <s v="Nov"/>
          <s v="Dec"/>
          <s v="&gt;6/22/26"/>
        </groupItems>
      </fieldGroup>
    </cacheField>
    <cacheField name="Quarters (First Outflow Date)" numFmtId="0" databaseField="0">
      <fieldGroup base="20">
        <rangePr groupBy="quarters" startDate="1899-12-30T00:00:00" endDate="2026-06-22T00:00:00"/>
        <groupItems count="6">
          <s v="&lt;1/0/00"/>
          <s v="Qtr1"/>
          <s v="Qtr2"/>
          <s v="Qtr3"/>
          <s v="Qtr4"/>
          <s v="&gt;6/22/26"/>
        </groupItems>
      </fieldGroup>
    </cacheField>
    <cacheField name="Years (First Outflow Date)" numFmtId="0" databaseField="0">
      <fieldGroup base="20">
        <rangePr groupBy="years" startDate="1899-12-30T00:00:00" endDate="2026-06-22T00:00:00"/>
        <groupItems count="129">
          <s v="&lt;1/0/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2026"/>
          <s v="&gt;6/22/26"/>
        </groupItems>
      </fieldGroup>
    </cacheField>
    <cacheField name="Days (Date)" numFmtId="0" databaseField="0">
      <fieldGroup base="0">
        <rangePr groupBy="days" startDate="2026-06-27T00:00:00" endDate="2026-06-28T00:00:00"/>
        <groupItems count="368">
          <s v="&lt;6/27/2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28/26"/>
        </groupItems>
      </fieldGroup>
    </cacheField>
    <cacheField name="Months (Date)" numFmtId="0" databaseField="0">
      <fieldGroup base="0">
        <rangePr groupBy="months" startDate="2026-06-27T00:00:00" endDate="2026-06-28T00:00:00"/>
        <groupItems count="14">
          <s v="&lt;6/27/26"/>
          <s v="Jan"/>
          <s v="Feb"/>
          <s v="Mar"/>
          <s v="Apr"/>
          <s v="May"/>
          <s v="Jun"/>
          <s v="Jul"/>
          <s v="Aug"/>
          <s v="Sep"/>
          <s v="Oct"/>
          <s v="Nov"/>
          <s v="Dec"/>
          <s v="&gt;6/28/26"/>
        </groupItems>
      </fieldGroup>
    </cacheField>
  </cacheFields>
  <extLst>
    <ext xmlns:x14="http://schemas.microsoft.com/office/spreadsheetml/2009/9/main" uri="{725AE2AE-9491-48be-B2B4-4EB974FC3084}">
      <x14:pivotCacheDefinition pivotCacheId="117536106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iah Edwards" refreshedDate="46200.814808680552" createdVersion="8" refreshedVersion="8" minRefreshableVersion="3" recordCount="26" xr:uid="{3A05C923-93CC-4815-9F83-5CA42E712447}">
  <cacheSource type="worksheet">
    <worksheetSource name="ExpectedUsage"/>
  </cacheSource>
  <cacheFields count="9">
    <cacheField name="Date" numFmtId="14">
      <sharedItems containsSemiMixedTypes="0" containsNonDate="0" containsDate="1" containsString="0" minDate="2025-06-01T00:00:00" maxDate="2025-06-11T00:00:00" count="10">
        <d v="2025-06-01T00:00:00"/>
        <d v="2025-06-02T00:00:00"/>
        <d v="2025-06-03T00:00:00"/>
        <d v="2025-06-04T00:00:00"/>
        <d v="2025-06-05T00:00:00"/>
        <d v="2025-06-06T00:00:00"/>
        <d v="2025-06-07T00:00:00"/>
        <d v="2025-06-08T00:00:00" u="1"/>
        <d v="2025-06-09T00:00:00" u="1"/>
        <d v="2025-06-10T00:00:00" u="1"/>
      </sharedItems>
    </cacheField>
    <cacheField name="SKU" numFmtId="0">
      <sharedItems/>
    </cacheField>
    <cacheField name="Item Name" numFmtId="14">
      <sharedItems count="31">
        <s v="Colombia Huila Washed"/>
        <s v="Kraft Valve Bags 250g"/>
        <s v="Sticker Labels Roll 2in"/>
        <s v="Brazil Cerrado Natural"/>
        <s v="Guatemala Antigua SHB"/>
        <s v="Sumatra Mandheling"/>
        <s v="Kraft Valve Bags 1kg"/>
        <s v="Kenya AA Washed"/>
        <s v="Cafiza Espresso Cleaner"/>
        <s v="Milk System Cleaner"/>
        <s v="Grinder Cleaning Tablets"/>
        <s v="Steam Wand Brushes"/>
        <s v="NOVALINES 11" u="1"/>
        <s v="Thera 400" u="1"/>
        <s v="1000mL Iv Bags Baxter" u="1"/>
        <s v="Drapes sheets" u="1"/>
        <s v="Chucks" u="1"/>
        <s v="Alchohol Prep Pads" u="1"/>
        <s v="Prevantics Swabstick, " u="1"/>
        <s v="2x2 Gauze (Sterile)" u="1"/>
        <s v="4x4 Gauze (Sterile)" u="1"/>
        <s v="Single use Tape" u="1"/>
        <s v="10mL Syringe" u="1"/>
        <s v="10mL Flush" u="1"/>
        <s v="Suresite123" u="1"/>
        <s v="Tego (White&amp; Green)" u="1"/>
        <s v="Face Mask" u="1"/>
        <s v="Fistula Needle 14" u="1"/>
        <s v="Paws Cleaners" u="1"/>
        <s v="Iodine" u="1"/>
        <s v="Fistula Needle 15" u="1"/>
      </sharedItems>
    </cacheField>
    <cacheField name="Expected Usage" numFmtId="1">
      <sharedItems containsSemiMixedTypes="0" containsString="0" containsNumber="1" containsInteger="1" minValue="1" maxValue="80"/>
    </cacheField>
    <cacheField name="Bundle Type" numFmtId="14">
      <sharedItems containsBlank="1" count="8">
        <s v="Single Origin Run"/>
        <s v="House Blend Run"/>
        <s v="Espresso Blend Run"/>
        <s v="Daily Cleaning Kit"/>
        <m/>
        <s v="CB010" u="1"/>
        <s v="GB014" u="1"/>
        <s v="GB015" u="1"/>
      </sharedItems>
    </cacheField>
    <cacheField name="Production Count" numFmtId="1">
      <sharedItems containsString="0" containsBlank="1" containsNumber="1" containsInteger="1" minValue="20" maxValue="20"/>
    </cacheField>
    <cacheField name="Unit Cost" numFmtId="0">
      <sharedItems containsSemiMixedTypes="0" containsString="0" containsNumber="1" minValue="4.2000000000000003E-2" maxValue="7.2"/>
    </cacheField>
    <cacheField name="Actual Usage" numFmtId="0">
      <sharedItems containsSemiMixedTypes="0" containsString="0" containsNumber="1" containsInteger="1" minValue="0" maxValue="0"/>
    </cacheField>
    <cacheField name="Variance" numFmtId="0">
      <sharedItems containsSemiMixedTypes="0" containsString="0" containsNumber="1" containsInteger="1" minValue="-80" maxValue="-1"/>
    </cacheField>
  </cacheFields>
  <extLst>
    <ext xmlns:x14="http://schemas.microsoft.com/office/spreadsheetml/2009/9/main" uri="{725AE2AE-9491-48be-B2B4-4EB974FC3084}">
      <x14:pivotCacheDefinition pivotCacheId="20982420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niah Edwards" refreshedDate="46201.451235069442" createdVersion="5" refreshedVersion="8" minRefreshableVersion="3" recordCount="0" supportSubquery="1" supportAdvancedDrill="1" xr:uid="{5E9632F4-2888-4CB4-B5BF-436B09013EF2}">
  <cacheSource type="external" connectionId="1"/>
  <cacheFields count="8">
    <cacheField name="[MasterFile].[Category].[Category]" caption="Category" numFmtId="0" hierarchy="27" level="1">
      <sharedItems containsSemiMixedTypes="0" containsNonDate="0" containsString="0"/>
    </cacheField>
    <cacheField name="[MasterFile].[Sub-Category].[Sub-Category]" caption="Sub-Category" numFmtId="0" hierarchy="28" level="1">
      <sharedItems containsSemiMixedTypes="0" containsNonDate="0" containsString="0"/>
    </cacheField>
    <cacheField name="[MasterFile].[Location].[Location]" caption="Location" numFmtId="0" hierarchy="31" level="1">
      <sharedItems containsSemiMixedTypes="0" containsNonDate="0" containsString="0"/>
    </cacheField>
    <cacheField name="[MasterFile].[Item Name].[Item Name]" caption="Item Name" numFmtId="0" hierarchy="26" level="1">
      <sharedItems containsSemiMixedTypes="0" containsNonDate="0" containsString="0"/>
    </cacheField>
    <cacheField name="[MasterFile].[Company].[Company]" caption="Company" numFmtId="0" hierarchy="39" level="1">
      <sharedItems containsSemiMixedTypes="0" containsNonDate="0" containsString="0"/>
    </cacheField>
    <cacheField name="[Calendar].[Date (Year)].[Date (Year)]" caption="Date (Year)" numFmtId="0" hierarchy="1" level="1">
      <sharedItems count="2">
        <s v="2025"/>
        <s v="2026"/>
      </sharedItems>
    </cacheField>
    <cacheField name="[Measures].[Running Stock Value]" caption="Running Stock Value" numFmtId="0" hierarchy="63" level="32767"/>
    <cacheField name="[Inflow].[Date (Month)].[Date (Month)]" caption="Date (Month)" numFmtId="0" hierarchy="24" level="1">
      <sharedItems count="11">
        <s v="Jan"/>
        <s v="Feb"/>
        <s v="Mar"/>
        <s v="Apr"/>
        <s v="May"/>
        <s v="Jun"/>
        <s v="Jul"/>
        <s v="Aug"/>
        <s v="Oct"/>
        <s v="Nov"/>
        <s v="Dec"/>
      </sharedItems>
    </cacheField>
  </cacheFields>
  <cacheHierarchies count="69">
    <cacheHierarchy uniqueName="[Calendar].[Date]" caption="Date" attribute="1" time="1" defaultMemberUniqueName="[Calendar].[Date].[All]" allUniqueName="[Calendar].[Date].[All]" dimensionUniqueName="[Calendar]" displayFolder="" count="0" memberValueDatatype="7"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5"/>
      </fieldsUsage>
    </cacheHierarchy>
    <cacheHierarchy uniqueName="[Calendar].[Date (Quarter)]" caption="Date (Quarter)" attribute="1" defaultMemberUniqueName="[Calendar].[Date (Quarter)].[All]" allUniqueName="[Calendar].[Date (Quarter)].[All]" dimensionUniqueName="[Calendar]" displayFolder="" count="2" memberValueDatatype="130" unbalanced="0"/>
    <cacheHierarchy uniqueName="[Calendar].[Date (Month)]" caption="Date (Month)" attribute="1" defaultMemberUniqueName="[Calendar].[Date (Month)].[All]" allUniqueName="[Calendar].[Date (Month)].[All]" dimensionUniqueName="[Calendar]" displayFolder="" count="2" memberValueDatatype="130" unbalanced="0"/>
    <cacheHierarchy uniqueName="[Inflow].[Date]" caption="Date" attribute="1" time="1" defaultMemberUniqueName="[Inflow].[Date].[All]" allUniqueName="[Inflow].[Date].[All]" dimensionUniqueName="[Inflow]" displayFolder="" count="0" memberValueDatatype="7" unbalanced="0"/>
    <cacheHierarchy uniqueName="[Inflow].[SKU]" caption="SKU" attribute="1" defaultMemberUniqueName="[Inflow].[SKU].[All]" allUniqueName="[Inflow].[SKU].[All]" dimensionUniqueName="[Inflow]" displayFolder="" count="0" memberValueDatatype="130" unbalanced="0"/>
    <cacheHierarchy uniqueName="[Inflow].[Item Name]" caption="Item Name" attribute="1" defaultMemberUniqueName="[Inflow].[Item Name].[All]" allUniqueName="[Inflow].[Item Name].[All]" dimensionUniqueName="[Inflow]" displayFolder="" count="0" memberValueDatatype="130" unbalanced="0"/>
    <cacheHierarchy uniqueName="[Inflow].[Category]" caption="Category" attribute="1" defaultMemberUniqueName="[Inflow].[Category].[All]" allUniqueName="[Inflow].[Category].[All]" dimensionUniqueName="[Inflow]" displayFolder="" count="0" memberValueDatatype="130" unbalanced="0"/>
    <cacheHierarchy uniqueName="[Inflow].[Sub-Category]" caption="Sub-Category" attribute="1" defaultMemberUniqueName="[Inflow].[Sub-Category].[All]" allUniqueName="[Inflow].[Sub-Category].[All]" dimensionUniqueName="[Inflow]" displayFolder="" count="0" memberValueDatatype="130" unbalanced="0"/>
    <cacheHierarchy uniqueName="[Inflow].[Quantity Purchased]" caption="Quantity Purchased" attribute="1" defaultMemberUniqueName="[Inflow].[Quantity Purchased].[All]" allUniqueName="[Inflow].[Quantity Purchased].[All]" dimensionUniqueName="[Inflow]" displayFolder="" count="0" memberValueDatatype="20" unbalanced="0"/>
    <cacheHierarchy uniqueName="[Inflow].[Unit Cost]" caption="Unit Cost" attribute="1" defaultMemberUniqueName="[Inflow].[Unit Cost].[All]" allUniqueName="[Inflow].[Unit Cost].[All]" dimensionUniqueName="[Inflow]" displayFolder="" count="0" memberValueDatatype="5" unbalanced="0"/>
    <cacheHierarchy uniqueName="[Inflow].[Total Cost]" caption="Total Cost" attribute="1" defaultMemberUniqueName="[Inflow].[Total Cost].[All]" allUniqueName="[Inflow].[Total Cost].[All]" dimensionUniqueName="[Inflow]" displayFolder="" count="0" memberValueDatatype="5" unbalanced="0"/>
    <cacheHierarchy uniqueName="[Inflow].[Vendor]" caption="Vendor" attribute="1" defaultMemberUniqueName="[Inflow].[Vendor].[All]" allUniqueName="[Inflow].[Vendor].[All]" dimensionUniqueName="[Inflow]" displayFolder="" count="0" memberValueDatatype="130" unbalanced="0"/>
    <cacheHierarchy uniqueName="[Inflow].[PO Number]" caption="PO Number" attribute="1" defaultMemberUniqueName="[Inflow].[PO Number].[All]" allUniqueName="[Inflow].[PO Number].[All]" dimensionUniqueName="[Inflow]" displayFolder="" count="0" memberValueDatatype="130" unbalanced="0"/>
    <cacheHierarchy uniqueName="[Inflow].[Vendor Confirmation Number]" caption="Vendor Confirmation Number" attribute="1" defaultMemberUniqueName="[Inflow].[Vendor Confirmation Number].[All]" allUniqueName="[Inflow].[Vendor Confirmation Number].[All]" dimensionUniqueName="[Inflow]" displayFolder="" count="0" memberValueDatatype="130" unbalanced="0"/>
    <cacheHierarchy uniqueName="[Inflow].[Lot Number]" caption="Lot Number" attribute="1" defaultMemberUniqueName="[Inflow].[Lot Number].[All]" allUniqueName="[Inflow].[Lot Number].[All]" dimensionUniqueName="[Inflow]" displayFolder="" count="0" memberValueDatatype="130" unbalanced="0"/>
    <cacheHierarchy uniqueName="[Inflow].[Expiration Date]" caption="Expiration Date" attribute="1" time="1" defaultMemberUniqueName="[Inflow].[Expiration Date].[All]" allUniqueName="[Inflow].[Expiration Date].[All]" dimensionUniqueName="[Inflow]" displayFolder="" count="0" memberValueDatatype="7" unbalanced="0"/>
    <cacheHierarchy uniqueName="[Inflow].[Inflow Status]" caption="Inflow Status" attribute="1" defaultMemberUniqueName="[Inflow].[Inflow Status].[All]" allUniqueName="[Inflow].[Inflow Status].[All]" dimensionUniqueName="[Inflow]" displayFolder="" count="0" memberValueDatatype="130" unbalanced="0"/>
    <cacheHierarchy uniqueName="[Inflow].[Location]" caption="Location" attribute="1" defaultMemberUniqueName="[Inflow].[Location].[All]" allUniqueName="[Inflow].[Location].[All]" dimensionUniqueName="[Inflow]" displayFolder="" count="0" memberValueDatatype="130" unbalanced="0"/>
    <cacheHierarchy uniqueName="[Inflow].[Unit of Measurement]" caption="Unit of Measurement" attribute="1" defaultMemberUniqueName="[Inflow].[Unit of Measurement].[All]" allUniqueName="[Inflow].[Unit of Measurement].[All]" dimensionUniqueName="[Inflow]" displayFolder="" count="0" memberValueDatatype="130" unbalanced="0"/>
    <cacheHierarchy uniqueName="[Inflow].[Company]" caption="Company" attribute="1" defaultMemberUniqueName="[Inflow].[Company].[All]" allUniqueName="[Inflow].[Company].[All]" dimensionUniqueName="[Inflow]" displayFolder="" count="0" memberValueDatatype="130" unbalanced="0"/>
    <cacheHierarchy uniqueName="[Inflow].[Notes]" caption="Notes" attribute="1" defaultMemberUniqueName="[Inflow].[Notes].[All]" allUniqueName="[Inflow].[Notes].[All]" dimensionUniqueName="[Inflow]" displayFolder="" count="0" memberValueDatatype="130" unbalanced="0"/>
    <cacheHierarchy uniqueName="[Inflow].[Date (Year)]" caption="Date (Year)" attribute="1" defaultMemberUniqueName="[Inflow].[Date (Year)].[All]" allUniqueName="[Inflow].[Date (Year)].[All]" dimensionUniqueName="[Inflow]" displayFolder="" count="2" memberValueDatatype="130" unbalanced="0"/>
    <cacheHierarchy uniqueName="[Inflow].[Date (Quarter)]" caption="Date (Quarter)" attribute="1" defaultMemberUniqueName="[Inflow].[Date (Quarter)].[All]" allUniqueName="[Inflow].[Date (Quarter)].[All]" dimensionUniqueName="[Inflow]" displayFolder="" count="2" memberValueDatatype="130" unbalanced="0"/>
    <cacheHierarchy uniqueName="[Inflow].[Date (Month)]" caption="Date (Month)" attribute="1" defaultMemberUniqueName="[Inflow].[Date (Month)].[All]" allUniqueName="[Inflow].[Date (Month)].[All]" dimensionUniqueName="[Inflow]" displayFolder="" count="2" memberValueDatatype="130" unbalanced="0">
      <fieldsUsage count="2">
        <fieldUsage x="-1"/>
        <fieldUsage x="7"/>
      </fieldsUsage>
    </cacheHierarchy>
    <cacheHierarchy uniqueName="[MasterFile].[SKU]" caption="SKU" attribute="1" defaultMemberUniqueName="[MasterFile].[SKU].[All]" allUniqueName="[MasterFile].[SKU].[All]" dimensionUniqueName="[MasterFile]" displayFolder="" count="0" memberValueDatatype="130" unbalanced="0"/>
    <cacheHierarchy uniqueName="[MasterFile].[Item Name]" caption="Item Name" attribute="1" defaultMemberUniqueName="[MasterFile].[Item Name].[All]" allUniqueName="[MasterFile].[Item Name].[All]" dimensionUniqueName="[MasterFile]" displayFolder="" count="2" memberValueDatatype="130" unbalanced="0">
      <fieldsUsage count="2">
        <fieldUsage x="-1"/>
        <fieldUsage x="3"/>
      </fieldsUsage>
    </cacheHierarchy>
    <cacheHierarchy uniqueName="[MasterFile].[Category]" caption="Category" attribute="1" defaultMemberUniqueName="[MasterFile].[Category].[All]" allUniqueName="[MasterFile].[Category].[All]" dimensionUniqueName="[MasterFile]" displayFolder="" count="2" memberValueDatatype="130" unbalanced="0">
      <fieldsUsage count="2">
        <fieldUsage x="-1"/>
        <fieldUsage x="0"/>
      </fieldsUsage>
    </cacheHierarchy>
    <cacheHierarchy uniqueName="[MasterFile].[Sub-Category]" caption="Sub-Category" attribute="1" defaultMemberUniqueName="[MasterFile].[Sub-Category].[All]" allUniqueName="[MasterFile].[Sub-Category].[All]" dimensionUniqueName="[MasterFile]" displayFolder="" count="2" memberValueDatatype="130" unbalanced="0">
      <fieldsUsage count="2">
        <fieldUsage x="-1"/>
        <fieldUsage x="1"/>
      </fieldsUsage>
    </cacheHierarchy>
    <cacheHierarchy uniqueName="[MasterFile].[Reorder Point]" caption="Reorder Point" attribute="1" defaultMemberUniqueName="[MasterFile].[Reorder Point].[All]" allUniqueName="[MasterFile].[Reorder Point].[All]" dimensionUniqueName="[MasterFile]" displayFolder="" count="0" memberValueDatatype="20" unbalanced="0"/>
    <cacheHierarchy uniqueName="[MasterFile].[Optimal Quantity]" caption="Optimal Quantity" attribute="1" defaultMemberUniqueName="[MasterFile].[Optimal Quantity].[All]" allUniqueName="[MasterFile].[Optimal Quantity].[All]" dimensionUniqueName="[MasterFile]" displayFolder="" count="0" memberValueDatatype="20" unbalanced="0"/>
    <cacheHierarchy uniqueName="[MasterFile].[Location]" caption="Location" attribute="1" defaultMemberUniqueName="[MasterFile].[Location].[All]" allUniqueName="[MasterFile].[Location].[All]" dimensionUniqueName="[MasterFile]" displayFolder="" count="2" memberValueDatatype="130" unbalanced="0">
      <fieldsUsage count="2">
        <fieldUsage x="-1"/>
        <fieldUsage x="2"/>
      </fieldsUsage>
    </cacheHierarchy>
    <cacheHierarchy uniqueName="[MasterFile].[Vendor]" caption="Vendor" attribute="1" defaultMemberUniqueName="[MasterFile].[Vendor].[All]" allUniqueName="[MasterFile].[Vendor].[All]" dimensionUniqueName="[MasterFile]" displayFolder="" count="0" memberValueDatatype="130" unbalanced="0"/>
    <cacheHierarchy uniqueName="[MasterFile].[Cycle Category]" caption="Cycle Category" attribute="1" defaultMemberUniqueName="[MasterFile].[Cycle Category].[All]" allUniqueName="[MasterFile].[Cycle Category].[All]" dimensionUniqueName="[MasterFile]" displayFolder="" count="0" memberValueDatatype="130" unbalanced="0"/>
    <cacheHierarchy uniqueName="[MasterFile].[Vendor SKU]" caption="Vendor SKU" attribute="1" defaultMemberUniqueName="[MasterFile].[Vendor SKU].[All]" allUniqueName="[MasterFile].[Vendor SKU].[All]" dimensionUniqueName="[MasterFile]" displayFolder="" count="0" memberValueDatatype="130" unbalanced="0"/>
    <cacheHierarchy uniqueName="[MasterFile].[Units of Measure (UoM)]" caption="Units of Measure (UoM)" attribute="1" defaultMemberUniqueName="[MasterFile].[Units of Measure (UoM)].[All]" allUniqueName="[MasterFile].[Units of Measure (UoM)].[All]" dimensionUniqueName="[MasterFile]" displayFolder="" count="0" memberValueDatatype="130" unbalanced="0"/>
    <cacheHierarchy uniqueName="[MasterFile].[Quantity per UoM]" caption="Quantity per UoM" attribute="1" defaultMemberUniqueName="[MasterFile].[Quantity per UoM].[All]" allUniqueName="[MasterFile].[Quantity per UoM].[All]" dimensionUniqueName="[MasterFile]" displayFolder="" count="0" memberValueDatatype="20" unbalanced="0"/>
    <cacheHierarchy uniqueName="[MasterFile].[Cost per UoM]" caption="Cost per UoM" attribute="1" defaultMemberUniqueName="[MasterFile].[Cost per UoM].[All]" allUniqueName="[MasterFile].[Cost per UoM].[All]" dimensionUniqueName="[MasterFile]" displayFolder="" count="0" memberValueDatatype="5" unbalanced="0"/>
    <cacheHierarchy uniqueName="[MasterFile].[Unit Cost per UOM]" caption="Unit Cost per UOM" attribute="1" defaultMemberUniqueName="[MasterFile].[Unit Cost per UOM].[All]" allUniqueName="[MasterFile].[Unit Cost per UOM].[All]" dimensionUniqueName="[MasterFile]" displayFolder="" count="0" memberValueDatatype="5" unbalanced="0"/>
    <cacheHierarchy uniqueName="[MasterFile].[Company]" caption="Company" attribute="1" defaultMemberUniqueName="[MasterFile].[Company].[All]" allUniqueName="[MasterFile].[Company].[All]" dimensionUniqueName="[MasterFile]" displayFolder="" count="2" memberValueDatatype="130" unbalanced="0">
      <fieldsUsage count="2">
        <fieldUsage x="-1"/>
        <fieldUsage x="4"/>
      </fieldsUsage>
    </cacheHierarchy>
    <cacheHierarchy uniqueName="[Outflow].[Date]" caption="Date" attribute="1" time="1" defaultMemberUniqueName="[Outflow].[Date].[All]" allUniqueName="[Outflow].[Date].[All]" dimensionUniqueName="[Outflow]" displayFolder="" count="0" memberValueDatatype="7" unbalanced="0"/>
    <cacheHierarchy uniqueName="[Outflow].[SKU]" caption="SKU" attribute="1" defaultMemberUniqueName="[Outflow].[SKU].[All]" allUniqueName="[Outflow].[SKU].[All]" dimensionUniqueName="[Outflow]" displayFolder="" count="0" memberValueDatatype="130" unbalanced="0"/>
    <cacheHierarchy uniqueName="[Outflow].[Item Name]" caption="Item Name" attribute="1" defaultMemberUniqueName="[Outflow].[Item Name].[All]" allUniqueName="[Outflow].[Item Name].[All]" dimensionUniqueName="[Outflow]" displayFolder="" count="0" memberValueDatatype="130" unbalanced="0"/>
    <cacheHierarchy uniqueName="[Outflow].[Category]" caption="Category" attribute="1" defaultMemberUniqueName="[Outflow].[Category].[All]" allUniqueName="[Outflow].[Category].[All]" dimensionUniqueName="[Outflow]" displayFolder="" count="0" memberValueDatatype="130" unbalanced="0"/>
    <cacheHierarchy uniqueName="[Outflow].[Sub-Category]" caption="Sub-Category" attribute="1" defaultMemberUniqueName="[Outflow].[Sub-Category].[All]" allUniqueName="[Outflow].[Sub-Category].[All]" dimensionUniqueName="[Outflow]" displayFolder="" count="0" memberValueDatatype="130" unbalanced="0"/>
    <cacheHierarchy uniqueName="[Outflow].[Quantity Dispensed]" caption="Quantity Dispensed" attribute="1" defaultMemberUniqueName="[Outflow].[Quantity Dispensed].[All]" allUniqueName="[Outflow].[Quantity Dispensed].[All]" dimensionUniqueName="[Outflow]" displayFolder="" count="0" memberValueDatatype="5" unbalanced="0"/>
    <cacheHierarchy uniqueName="[Outflow].[Unit Value]" caption="Unit Value" attribute="1" defaultMemberUniqueName="[Outflow].[Unit Value].[All]" allUniqueName="[Outflow].[Unit Value].[All]" dimensionUniqueName="[Outflow]" displayFolder="" count="0" memberValueDatatype="5" unbalanced="0"/>
    <cacheHierarchy uniqueName="[Outflow].[Total Value]" caption="Total Value" attribute="1" defaultMemberUniqueName="[Outflow].[Total Value].[All]" allUniqueName="[Outflow].[Total Value].[All]" dimensionUniqueName="[Outflow]" displayFolder="" count="0" memberValueDatatype="5" unbalanced="0"/>
    <cacheHierarchy uniqueName="[Outflow].[Lot Number]" caption="Lot Number" attribute="1" defaultMemberUniqueName="[Outflow].[Lot Number].[All]" allUniqueName="[Outflow].[Lot Number].[All]" dimensionUniqueName="[Outflow]" displayFolder="" count="0" memberValueDatatype="130" unbalanced="0"/>
    <cacheHierarchy uniqueName="[Outflow].[Expiration Date]" caption="Expiration Date" attribute="1" time="1" defaultMemberUniqueName="[Outflow].[Expiration Date].[All]" allUniqueName="[Outflow].[Expiration Date].[All]" dimensionUniqueName="[Outflow]" displayFolder="" count="0" memberValueDatatype="7" unbalanced="0"/>
    <cacheHierarchy uniqueName="[Outflow].[Bundle Type]" caption="Bundle Type" attribute="1" defaultMemberUniqueName="[Outflow].[Bundle Type].[All]" allUniqueName="[Outflow].[Bundle Type].[All]" dimensionUniqueName="[Outflow]" displayFolder="" count="0" memberValueDatatype="130" unbalanced="0"/>
    <cacheHierarchy uniqueName="[Outflow].[Batch Count]" caption="Batch Count" attribute="1" defaultMemberUniqueName="[Outflow].[Batch Count].[All]" allUniqueName="[Outflow].[Batch Count].[All]" dimensionUniqueName="[Outflow]" displayFolder="" count="0" memberValueDatatype="20" unbalanced="0"/>
    <cacheHierarchy uniqueName="[Outflow].[Location]" caption="Location" attribute="1" defaultMemberUniqueName="[Outflow].[Location].[All]" allUniqueName="[Outflow].[Location].[All]" dimensionUniqueName="[Outflow]" displayFolder="" count="0" memberValueDatatype="130" unbalanced="0"/>
    <cacheHierarchy uniqueName="[Outflow].[Destination Company]" caption="Destination Company" attribute="1" defaultMemberUniqueName="[Outflow].[Destination Company].[All]" allUniqueName="[Outflow].[Destination Company].[All]" dimensionUniqueName="[Outflow]" displayFolder="" count="0" memberValueDatatype="130" unbalanced="0"/>
    <cacheHierarchy uniqueName="[Outflow].[Movement Type]" caption="Movement Type" attribute="1" defaultMemberUniqueName="[Outflow].[Movement Type].[All]" allUniqueName="[Outflow].[Movement Type].[All]" dimensionUniqueName="[Outflow]" displayFolder="" count="0" memberValueDatatype="130" unbalanced="0"/>
    <cacheHierarchy uniqueName="[Outflow].[Dispensed UoM]" caption="Dispensed UoM" attribute="1" defaultMemberUniqueName="[Outflow].[Dispensed UoM].[All]" allUniqueName="[Outflow].[Dispensed UoM].[All]" dimensionUniqueName="[Outflow]" displayFolder="" count="0" memberValueDatatype="130" unbalanced="0"/>
    <cacheHierarchy uniqueName="[Outflow].[Notes]" caption="Notes" attribute="1" defaultMemberUniqueName="[Outflow].[Notes].[All]" allUniqueName="[Outflow].[Notes].[All]" dimensionUniqueName="[Outflo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Inflow].[Date (Month Index)]" caption="Date (Month Index)" attribute="1" defaultMemberUniqueName="[Inflow].[Date (Month Index)].[All]" allUniqueName="[Inflow].[Date (Month Index)].[All]" dimensionUniqueName="[Inflow]" displayFolder="" count="0" memberValueDatatype="20" unbalanced="0" hidden="1"/>
    <cacheHierarchy uniqueName="[Measures].[Sum of Total Cost]" caption="Sum of Total Cost" measure="1" displayFolder="" measureGroup="Inflow" count="0">
      <extLst>
        <ext xmlns:x15="http://schemas.microsoft.com/office/spreadsheetml/2010/11/main" uri="{B97F6D7D-B522-45F9-BDA1-12C45D357490}">
          <x15:cacheHierarchy aggregatedColumn="11"/>
        </ext>
      </extLst>
    </cacheHierarchy>
    <cacheHierarchy uniqueName="[Measures].[Sum of Total Value]" caption="Sum of Total Value" measure="1" displayFolder="" measureGroup="Outflow" count="0">
      <extLst>
        <ext xmlns:x15="http://schemas.microsoft.com/office/spreadsheetml/2010/11/main" uri="{B97F6D7D-B522-45F9-BDA1-12C45D357490}">
          <x15:cacheHierarchy aggregatedColumn="47"/>
        </ext>
      </extLst>
    </cacheHierarchy>
    <cacheHierarchy uniqueName="[Measures].[Total Inflow Value]" caption="Total Inflow Value" measure="1" displayFolder="" measureGroup="Inflow" count="0"/>
    <cacheHierarchy uniqueName="[Measures].[Total Outflow Value]" caption="Total Outflow Value" measure="1" displayFolder="" measureGroup="Outflow" count="0"/>
    <cacheHierarchy uniqueName="[Measures].[Running Stock Value]" caption="Running Stock Value" measure="1" displayFolder="" measureGroup="Inflow" count="0" oneField="1">
      <fieldsUsage count="1">
        <fieldUsage x="6"/>
      </fieldsUsage>
    </cacheHierarchy>
    <cacheHierarchy uniqueName="[Measures].[__XL_Count Inflow]" caption="__XL_Count Inflow" measure="1" displayFolder="" measureGroup="Inflow" count="0" hidden="1"/>
    <cacheHierarchy uniqueName="[Measures].[__XL_Count Outflow]" caption="__XL_Count Outflow" measure="1" displayFolder="" measureGroup="Outflow" count="0" hidden="1"/>
    <cacheHierarchy uniqueName="[Measures].[__XL_Count MasterFile]" caption="__XL_Count MasterFile" measure="1" displayFolder="" measureGroup="MasterFil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Inflow" uniqueName="[Inflow]" caption="Inflow"/>
    <dimension name="MasterFile" uniqueName="[MasterFile]" caption="MasterFile"/>
    <dimension measure="1" name="Measures" uniqueName="[Measures]" caption="Measures"/>
    <dimension name="Outflow" uniqueName="[Outflow]" caption="Outflow"/>
  </dimensions>
  <measureGroups count="4">
    <measureGroup name="Calendar" caption="Calendar"/>
    <measureGroup name="Inflow" caption="Inflow"/>
    <measureGroup name="MasterFile" caption="MasterFile"/>
    <measureGroup name="Outflow" caption="Outflow"/>
  </measureGroups>
  <maps count="8">
    <map measureGroup="0" dimension="0"/>
    <map measureGroup="1" dimension="0"/>
    <map measureGroup="1" dimension="1"/>
    <map measureGroup="1" dimension="2"/>
    <map measureGroup="2" dimension="2"/>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niah Edwards" refreshedDate="46201.462335879631" createdVersion="5" refreshedVersion="8" minRefreshableVersion="3" recordCount="0" supportSubquery="1" supportAdvancedDrill="1" xr:uid="{6AEA8D29-12D0-4CBE-A1A5-DC78121F72D3}">
  <cacheSource type="external" connectionId="1"/>
  <cacheFields count="9">
    <cacheField name="[MasterFile].[Category].[Category]" caption="Category" numFmtId="0" hierarchy="27" level="1">
      <sharedItems containsSemiMixedTypes="0" containsNonDate="0" containsString="0"/>
    </cacheField>
    <cacheField name="[MasterFile].[Sub-Category].[Sub-Category]" caption="Sub-Category" numFmtId="0" hierarchy="28" level="1">
      <sharedItems containsSemiMixedTypes="0" containsNonDate="0" containsString="0"/>
    </cacheField>
    <cacheField name="[MasterFile].[Location].[Location]" caption="Location" numFmtId="0" hierarchy="31" level="1">
      <sharedItems containsSemiMixedTypes="0" containsNonDate="0" containsString="0"/>
    </cacheField>
    <cacheField name="[MasterFile].[Item Name].[Item Name]" caption="Item Name" numFmtId="0" hierarchy="26" level="1">
      <sharedItems containsSemiMixedTypes="0" containsNonDate="0" containsString="0"/>
    </cacheField>
    <cacheField name="[MasterFile].[Company].[Company]" caption="Company" numFmtId="0" hierarchy="39" level="1">
      <sharedItems containsSemiMixedTypes="0" containsNonDate="0" containsString="0"/>
    </cacheField>
    <cacheField name="[Measures].[Sum of Total Cost]" caption="Sum of Total Cost" numFmtId="0" hierarchy="59" level="32767"/>
    <cacheField name="[Measures].[Sum of Total Value]" caption="Sum of Total Value" numFmtId="0" hierarchy="60" level="32767"/>
    <cacheField name="[Calendar].[Date (Year)].[Date (Year)]" caption="Date (Year)" numFmtId="0" hierarchy="1" level="1">
      <sharedItems count="2">
        <s v="2025"/>
        <s v="2026"/>
      </sharedItems>
    </cacheField>
    <cacheField name="[Calendar].[Date (Month)].[Date (Month)]" caption="Date (Month)" numFmtId="0" hierarchy="3" level="1">
      <sharedItems count="11">
        <s v="Jan"/>
        <s v="Feb"/>
        <s v="Mar"/>
        <s v="Apr"/>
        <s v="May"/>
        <s v="Jun"/>
        <s v="Jul"/>
        <s v="Aug"/>
        <s v="Oct"/>
        <s v="Nov"/>
        <s v="Dec"/>
      </sharedItems>
    </cacheField>
  </cacheFields>
  <cacheHierarchies count="69">
    <cacheHierarchy uniqueName="[Calendar].[Date]" caption="Date" attribute="1" time="1" defaultMemberUniqueName="[Calendar].[Date].[All]" allUniqueName="[Calendar].[Date].[All]" dimensionUniqueName="[Calendar]" displayFolder="" count="2" memberValueDatatype="7"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7"/>
      </fieldsUsage>
    </cacheHierarchy>
    <cacheHierarchy uniqueName="[Calendar].[Date (Quarter)]" caption="Date (Quarter)" attribute="1" defaultMemberUniqueName="[Calendar].[Date (Quarter)].[All]" allUniqueName="[Calendar].[Date (Quarter)].[All]" dimensionUniqueName="[Calendar]" displayFolder="" count="2" memberValueDatatype="130"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8"/>
      </fieldsUsage>
    </cacheHierarchy>
    <cacheHierarchy uniqueName="[Inflow].[Date]" caption="Date" attribute="1" time="1" defaultMemberUniqueName="[Inflow].[Date].[All]" allUniqueName="[Inflow].[Date].[All]" dimensionUniqueName="[Inflow]" displayFolder="" count="0" memberValueDatatype="7" unbalanced="0"/>
    <cacheHierarchy uniqueName="[Inflow].[SKU]" caption="SKU" attribute="1" defaultMemberUniqueName="[Inflow].[SKU].[All]" allUniqueName="[Inflow].[SKU].[All]" dimensionUniqueName="[Inflow]" displayFolder="" count="0" memberValueDatatype="130" unbalanced="0"/>
    <cacheHierarchy uniqueName="[Inflow].[Item Name]" caption="Item Name" attribute="1" defaultMemberUniqueName="[Inflow].[Item Name].[All]" allUniqueName="[Inflow].[Item Name].[All]" dimensionUniqueName="[Inflow]" displayFolder="" count="0" memberValueDatatype="130" unbalanced="0"/>
    <cacheHierarchy uniqueName="[Inflow].[Category]" caption="Category" attribute="1" defaultMemberUniqueName="[Inflow].[Category].[All]" allUniqueName="[Inflow].[Category].[All]" dimensionUniqueName="[Inflow]" displayFolder="" count="0" memberValueDatatype="130" unbalanced="0"/>
    <cacheHierarchy uniqueName="[Inflow].[Sub-Category]" caption="Sub-Category" attribute="1" defaultMemberUniqueName="[Inflow].[Sub-Category].[All]" allUniqueName="[Inflow].[Sub-Category].[All]" dimensionUniqueName="[Inflow]" displayFolder="" count="0" memberValueDatatype="130" unbalanced="0"/>
    <cacheHierarchy uniqueName="[Inflow].[Quantity Purchased]" caption="Quantity Purchased" attribute="1" defaultMemberUniqueName="[Inflow].[Quantity Purchased].[All]" allUniqueName="[Inflow].[Quantity Purchased].[All]" dimensionUniqueName="[Inflow]" displayFolder="" count="0" memberValueDatatype="20" unbalanced="0"/>
    <cacheHierarchy uniqueName="[Inflow].[Unit Cost]" caption="Unit Cost" attribute="1" defaultMemberUniqueName="[Inflow].[Unit Cost].[All]" allUniqueName="[Inflow].[Unit Cost].[All]" dimensionUniqueName="[Inflow]" displayFolder="" count="0" memberValueDatatype="5" unbalanced="0"/>
    <cacheHierarchy uniqueName="[Inflow].[Total Cost]" caption="Total Cost" attribute="1" defaultMemberUniqueName="[Inflow].[Total Cost].[All]" allUniqueName="[Inflow].[Total Cost].[All]" dimensionUniqueName="[Inflow]" displayFolder="" count="0" memberValueDatatype="5" unbalanced="0"/>
    <cacheHierarchy uniqueName="[Inflow].[Vendor]" caption="Vendor" attribute="1" defaultMemberUniqueName="[Inflow].[Vendor].[All]" allUniqueName="[Inflow].[Vendor].[All]" dimensionUniqueName="[Inflow]" displayFolder="" count="0" memberValueDatatype="130" unbalanced="0"/>
    <cacheHierarchy uniqueName="[Inflow].[PO Number]" caption="PO Number" attribute="1" defaultMemberUniqueName="[Inflow].[PO Number].[All]" allUniqueName="[Inflow].[PO Number].[All]" dimensionUniqueName="[Inflow]" displayFolder="" count="0" memberValueDatatype="130" unbalanced="0"/>
    <cacheHierarchy uniqueName="[Inflow].[Vendor Confirmation Number]" caption="Vendor Confirmation Number" attribute="1" defaultMemberUniqueName="[Inflow].[Vendor Confirmation Number].[All]" allUniqueName="[Inflow].[Vendor Confirmation Number].[All]" dimensionUniqueName="[Inflow]" displayFolder="" count="0" memberValueDatatype="130" unbalanced="0"/>
    <cacheHierarchy uniqueName="[Inflow].[Lot Number]" caption="Lot Number" attribute="1" defaultMemberUniqueName="[Inflow].[Lot Number].[All]" allUniqueName="[Inflow].[Lot Number].[All]" dimensionUniqueName="[Inflow]" displayFolder="" count="0" memberValueDatatype="130" unbalanced="0"/>
    <cacheHierarchy uniqueName="[Inflow].[Expiration Date]" caption="Expiration Date" attribute="1" time="1" defaultMemberUniqueName="[Inflow].[Expiration Date].[All]" allUniqueName="[Inflow].[Expiration Date].[All]" dimensionUniqueName="[Inflow]" displayFolder="" count="0" memberValueDatatype="7" unbalanced="0"/>
    <cacheHierarchy uniqueName="[Inflow].[Inflow Status]" caption="Inflow Status" attribute="1" defaultMemberUniqueName="[Inflow].[Inflow Status].[All]" allUniqueName="[Inflow].[Inflow Status].[All]" dimensionUniqueName="[Inflow]" displayFolder="" count="0" memberValueDatatype="130" unbalanced="0"/>
    <cacheHierarchy uniqueName="[Inflow].[Location]" caption="Location" attribute="1" defaultMemberUniqueName="[Inflow].[Location].[All]" allUniqueName="[Inflow].[Location].[All]" dimensionUniqueName="[Inflow]" displayFolder="" count="0" memberValueDatatype="130" unbalanced="0"/>
    <cacheHierarchy uniqueName="[Inflow].[Unit of Measurement]" caption="Unit of Measurement" attribute="1" defaultMemberUniqueName="[Inflow].[Unit of Measurement].[All]" allUniqueName="[Inflow].[Unit of Measurement].[All]" dimensionUniqueName="[Inflow]" displayFolder="" count="0" memberValueDatatype="130" unbalanced="0"/>
    <cacheHierarchy uniqueName="[Inflow].[Company]" caption="Company" attribute="1" defaultMemberUniqueName="[Inflow].[Company].[All]" allUniqueName="[Inflow].[Company].[All]" dimensionUniqueName="[Inflow]" displayFolder="" count="0" memberValueDatatype="130" unbalanced="0"/>
    <cacheHierarchy uniqueName="[Inflow].[Notes]" caption="Notes" attribute="1" defaultMemberUniqueName="[Inflow].[Notes].[All]" allUniqueName="[Inflow].[Notes].[All]" dimensionUniqueName="[Inflow]" displayFolder="" count="0" memberValueDatatype="130" unbalanced="0"/>
    <cacheHierarchy uniqueName="[Inflow].[Date (Year)]" caption="Date (Year)" attribute="1" defaultMemberUniqueName="[Inflow].[Date (Year)].[All]" allUniqueName="[Inflow].[Date (Year)].[All]" dimensionUniqueName="[Inflow]" displayFolder="" count="2" memberValueDatatype="130" unbalanced="0"/>
    <cacheHierarchy uniqueName="[Inflow].[Date (Quarter)]" caption="Date (Quarter)" attribute="1" defaultMemberUniqueName="[Inflow].[Date (Quarter)].[All]" allUniqueName="[Inflow].[Date (Quarter)].[All]" dimensionUniqueName="[Inflow]" displayFolder="" count="0" memberValueDatatype="130" unbalanced="0"/>
    <cacheHierarchy uniqueName="[Inflow].[Date (Month)]" caption="Date (Month)" attribute="1" defaultMemberUniqueName="[Inflow].[Date (Month)].[All]" allUniqueName="[Inflow].[Date (Month)].[All]" dimensionUniqueName="[Inflow]" displayFolder="" count="0" memberValueDatatype="130" unbalanced="0"/>
    <cacheHierarchy uniqueName="[MasterFile].[SKU]" caption="SKU" attribute="1" defaultMemberUniqueName="[MasterFile].[SKU].[All]" allUniqueName="[MasterFile].[SKU].[All]" dimensionUniqueName="[MasterFile]" displayFolder="" count="0" memberValueDatatype="130" unbalanced="0"/>
    <cacheHierarchy uniqueName="[MasterFile].[Item Name]" caption="Item Name" attribute="1" defaultMemberUniqueName="[MasterFile].[Item Name].[All]" allUniqueName="[MasterFile].[Item Name].[All]" dimensionUniqueName="[MasterFile]" displayFolder="" count="2" memberValueDatatype="130" unbalanced="0">
      <fieldsUsage count="2">
        <fieldUsage x="-1"/>
        <fieldUsage x="3"/>
      </fieldsUsage>
    </cacheHierarchy>
    <cacheHierarchy uniqueName="[MasterFile].[Category]" caption="Category" attribute="1" defaultMemberUniqueName="[MasterFile].[Category].[All]" allUniqueName="[MasterFile].[Category].[All]" dimensionUniqueName="[MasterFile]" displayFolder="" count="2" memberValueDatatype="130" unbalanced="0">
      <fieldsUsage count="2">
        <fieldUsage x="-1"/>
        <fieldUsage x="0"/>
      </fieldsUsage>
    </cacheHierarchy>
    <cacheHierarchy uniqueName="[MasterFile].[Sub-Category]" caption="Sub-Category" attribute="1" defaultMemberUniqueName="[MasterFile].[Sub-Category].[All]" allUniqueName="[MasterFile].[Sub-Category].[All]" dimensionUniqueName="[MasterFile]" displayFolder="" count="2" memberValueDatatype="130" unbalanced="0">
      <fieldsUsage count="2">
        <fieldUsage x="-1"/>
        <fieldUsage x="1"/>
      </fieldsUsage>
    </cacheHierarchy>
    <cacheHierarchy uniqueName="[MasterFile].[Reorder Point]" caption="Reorder Point" attribute="1" defaultMemberUniqueName="[MasterFile].[Reorder Point].[All]" allUniqueName="[MasterFile].[Reorder Point].[All]" dimensionUniqueName="[MasterFile]" displayFolder="" count="0" memberValueDatatype="20" unbalanced="0"/>
    <cacheHierarchy uniqueName="[MasterFile].[Optimal Quantity]" caption="Optimal Quantity" attribute="1" defaultMemberUniqueName="[MasterFile].[Optimal Quantity].[All]" allUniqueName="[MasterFile].[Optimal Quantity].[All]" dimensionUniqueName="[MasterFile]" displayFolder="" count="0" memberValueDatatype="20" unbalanced="0"/>
    <cacheHierarchy uniqueName="[MasterFile].[Location]" caption="Location" attribute="1" defaultMemberUniqueName="[MasterFile].[Location].[All]" allUniqueName="[MasterFile].[Location].[All]" dimensionUniqueName="[MasterFile]" displayFolder="" count="2" memberValueDatatype="130" unbalanced="0">
      <fieldsUsage count="2">
        <fieldUsage x="-1"/>
        <fieldUsage x="2"/>
      </fieldsUsage>
    </cacheHierarchy>
    <cacheHierarchy uniqueName="[MasterFile].[Vendor]" caption="Vendor" attribute="1" defaultMemberUniqueName="[MasterFile].[Vendor].[All]" allUniqueName="[MasterFile].[Vendor].[All]" dimensionUniqueName="[MasterFile]" displayFolder="" count="0" memberValueDatatype="130" unbalanced="0"/>
    <cacheHierarchy uniqueName="[MasterFile].[Cycle Category]" caption="Cycle Category" attribute="1" defaultMemberUniqueName="[MasterFile].[Cycle Category].[All]" allUniqueName="[MasterFile].[Cycle Category].[All]" dimensionUniqueName="[MasterFile]" displayFolder="" count="0" memberValueDatatype="130" unbalanced="0"/>
    <cacheHierarchy uniqueName="[MasterFile].[Vendor SKU]" caption="Vendor SKU" attribute="1" defaultMemberUniqueName="[MasterFile].[Vendor SKU].[All]" allUniqueName="[MasterFile].[Vendor SKU].[All]" dimensionUniqueName="[MasterFile]" displayFolder="" count="0" memberValueDatatype="130" unbalanced="0"/>
    <cacheHierarchy uniqueName="[MasterFile].[Units of Measure (UoM)]" caption="Units of Measure (UoM)" attribute="1" defaultMemberUniqueName="[MasterFile].[Units of Measure (UoM)].[All]" allUniqueName="[MasterFile].[Units of Measure (UoM)].[All]" dimensionUniqueName="[MasterFile]" displayFolder="" count="0" memberValueDatatype="130" unbalanced="0"/>
    <cacheHierarchy uniqueName="[MasterFile].[Quantity per UoM]" caption="Quantity per UoM" attribute="1" defaultMemberUniqueName="[MasterFile].[Quantity per UoM].[All]" allUniqueName="[MasterFile].[Quantity per UoM].[All]" dimensionUniqueName="[MasterFile]" displayFolder="" count="0" memberValueDatatype="20" unbalanced="0"/>
    <cacheHierarchy uniqueName="[MasterFile].[Cost per UoM]" caption="Cost per UoM" attribute="1" defaultMemberUniqueName="[MasterFile].[Cost per UoM].[All]" allUniqueName="[MasterFile].[Cost per UoM].[All]" dimensionUniqueName="[MasterFile]" displayFolder="" count="0" memberValueDatatype="5" unbalanced="0"/>
    <cacheHierarchy uniqueName="[MasterFile].[Unit Cost per UOM]" caption="Unit Cost per UOM" attribute="1" defaultMemberUniqueName="[MasterFile].[Unit Cost per UOM].[All]" allUniqueName="[MasterFile].[Unit Cost per UOM].[All]" dimensionUniqueName="[MasterFile]" displayFolder="" count="0" memberValueDatatype="5" unbalanced="0"/>
    <cacheHierarchy uniqueName="[MasterFile].[Company]" caption="Company" attribute="1" defaultMemberUniqueName="[MasterFile].[Company].[All]" allUniqueName="[MasterFile].[Company].[All]" dimensionUniqueName="[MasterFile]" displayFolder="" count="2" memberValueDatatype="130" unbalanced="0">
      <fieldsUsage count="2">
        <fieldUsage x="-1"/>
        <fieldUsage x="4"/>
      </fieldsUsage>
    </cacheHierarchy>
    <cacheHierarchy uniqueName="[Outflow].[Date]" caption="Date" attribute="1" time="1" defaultMemberUniqueName="[Outflow].[Date].[All]" allUniqueName="[Outflow].[Date].[All]" dimensionUniqueName="[Outflow]" displayFolder="" count="0" memberValueDatatype="7" unbalanced="0"/>
    <cacheHierarchy uniqueName="[Outflow].[SKU]" caption="SKU" attribute="1" defaultMemberUniqueName="[Outflow].[SKU].[All]" allUniqueName="[Outflow].[SKU].[All]" dimensionUniqueName="[Outflow]" displayFolder="" count="0" memberValueDatatype="130" unbalanced="0"/>
    <cacheHierarchy uniqueName="[Outflow].[Item Name]" caption="Item Name" attribute="1" defaultMemberUniqueName="[Outflow].[Item Name].[All]" allUniqueName="[Outflow].[Item Name].[All]" dimensionUniqueName="[Outflow]" displayFolder="" count="0" memberValueDatatype="130" unbalanced="0"/>
    <cacheHierarchy uniqueName="[Outflow].[Category]" caption="Category" attribute="1" defaultMemberUniqueName="[Outflow].[Category].[All]" allUniqueName="[Outflow].[Category].[All]" dimensionUniqueName="[Outflow]" displayFolder="" count="0" memberValueDatatype="130" unbalanced="0"/>
    <cacheHierarchy uniqueName="[Outflow].[Sub-Category]" caption="Sub-Category" attribute="1" defaultMemberUniqueName="[Outflow].[Sub-Category].[All]" allUniqueName="[Outflow].[Sub-Category].[All]" dimensionUniqueName="[Outflow]" displayFolder="" count="0" memberValueDatatype="130" unbalanced="0"/>
    <cacheHierarchy uniqueName="[Outflow].[Quantity Dispensed]" caption="Quantity Dispensed" attribute="1" defaultMemberUniqueName="[Outflow].[Quantity Dispensed].[All]" allUniqueName="[Outflow].[Quantity Dispensed].[All]" dimensionUniqueName="[Outflow]" displayFolder="" count="0" memberValueDatatype="5" unbalanced="0"/>
    <cacheHierarchy uniqueName="[Outflow].[Unit Value]" caption="Unit Value" attribute="1" defaultMemberUniqueName="[Outflow].[Unit Value].[All]" allUniqueName="[Outflow].[Unit Value].[All]" dimensionUniqueName="[Outflow]" displayFolder="" count="0" memberValueDatatype="5" unbalanced="0"/>
    <cacheHierarchy uniqueName="[Outflow].[Total Value]" caption="Total Value" attribute="1" defaultMemberUniqueName="[Outflow].[Total Value].[All]" allUniqueName="[Outflow].[Total Value].[All]" dimensionUniqueName="[Outflow]" displayFolder="" count="0" memberValueDatatype="5" unbalanced="0"/>
    <cacheHierarchy uniqueName="[Outflow].[Lot Number]" caption="Lot Number" attribute="1" defaultMemberUniqueName="[Outflow].[Lot Number].[All]" allUniqueName="[Outflow].[Lot Number].[All]" dimensionUniqueName="[Outflow]" displayFolder="" count="0" memberValueDatatype="130" unbalanced="0"/>
    <cacheHierarchy uniqueName="[Outflow].[Expiration Date]" caption="Expiration Date" attribute="1" time="1" defaultMemberUniqueName="[Outflow].[Expiration Date].[All]" allUniqueName="[Outflow].[Expiration Date].[All]" dimensionUniqueName="[Outflow]" displayFolder="" count="0" memberValueDatatype="7" unbalanced="0"/>
    <cacheHierarchy uniqueName="[Outflow].[Bundle Type]" caption="Bundle Type" attribute="1" defaultMemberUniqueName="[Outflow].[Bundle Type].[All]" allUniqueName="[Outflow].[Bundle Type].[All]" dimensionUniqueName="[Outflow]" displayFolder="" count="0" memberValueDatatype="130" unbalanced="0"/>
    <cacheHierarchy uniqueName="[Outflow].[Batch Count]" caption="Batch Count" attribute="1" defaultMemberUniqueName="[Outflow].[Batch Count].[All]" allUniqueName="[Outflow].[Batch Count].[All]" dimensionUniqueName="[Outflow]" displayFolder="" count="0" memberValueDatatype="20" unbalanced="0"/>
    <cacheHierarchy uniqueName="[Outflow].[Location]" caption="Location" attribute="1" defaultMemberUniqueName="[Outflow].[Location].[All]" allUniqueName="[Outflow].[Location].[All]" dimensionUniqueName="[Outflow]" displayFolder="" count="0" memberValueDatatype="130" unbalanced="0"/>
    <cacheHierarchy uniqueName="[Outflow].[Destination Company]" caption="Destination Company" attribute="1" defaultMemberUniqueName="[Outflow].[Destination Company].[All]" allUniqueName="[Outflow].[Destination Company].[All]" dimensionUniqueName="[Outflow]" displayFolder="" count="0" memberValueDatatype="130" unbalanced="0"/>
    <cacheHierarchy uniqueName="[Outflow].[Movement Type]" caption="Movement Type" attribute="1" defaultMemberUniqueName="[Outflow].[Movement Type].[All]" allUniqueName="[Outflow].[Movement Type].[All]" dimensionUniqueName="[Outflow]" displayFolder="" count="0" memberValueDatatype="130" unbalanced="0"/>
    <cacheHierarchy uniqueName="[Outflow].[Dispensed UoM]" caption="Dispensed UoM" attribute="1" defaultMemberUniqueName="[Outflow].[Dispensed UoM].[All]" allUniqueName="[Outflow].[Dispensed UoM].[All]" dimensionUniqueName="[Outflow]" displayFolder="" count="0" memberValueDatatype="130" unbalanced="0"/>
    <cacheHierarchy uniqueName="[Outflow].[Notes]" caption="Notes" attribute="1" defaultMemberUniqueName="[Outflow].[Notes].[All]" allUniqueName="[Outflow].[Notes].[All]" dimensionUniqueName="[Outflo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Inflow].[Date (Month Index)]" caption="Date (Month Index)" attribute="1" defaultMemberUniqueName="[Inflow].[Date (Month Index)].[All]" allUniqueName="[Inflow].[Date (Month Index)].[All]" dimensionUniqueName="[Inflow]" displayFolder="" count="0" memberValueDatatype="20" unbalanced="0" hidden="1"/>
    <cacheHierarchy uniqueName="[Measures].[Sum of Total Cost]" caption="Sum of Total Cost" measure="1" displayFolder="" measureGroup="Inflow" count="0" oneField="1">
      <fieldsUsage count="1">
        <fieldUsage x="5"/>
      </fieldsUsage>
      <extLst>
        <ext xmlns:x15="http://schemas.microsoft.com/office/spreadsheetml/2010/11/main" uri="{B97F6D7D-B522-45F9-BDA1-12C45D357490}">
          <x15:cacheHierarchy aggregatedColumn="11"/>
        </ext>
      </extLst>
    </cacheHierarchy>
    <cacheHierarchy uniqueName="[Measures].[Sum of Total Value]" caption="Sum of Total Value" measure="1" displayFolder="" measureGroup="Outflow" count="0" oneField="1">
      <fieldsUsage count="1">
        <fieldUsage x="6"/>
      </fieldsUsage>
      <extLst>
        <ext xmlns:x15="http://schemas.microsoft.com/office/spreadsheetml/2010/11/main" uri="{B97F6D7D-B522-45F9-BDA1-12C45D357490}">
          <x15:cacheHierarchy aggregatedColumn="47"/>
        </ext>
      </extLst>
    </cacheHierarchy>
    <cacheHierarchy uniqueName="[Measures].[Total Inflow Value]" caption="Total Inflow Value" measure="1" displayFolder="" measureGroup="Inflow" count="0"/>
    <cacheHierarchy uniqueName="[Measures].[Total Outflow Value]" caption="Total Outflow Value" measure="1" displayFolder="" measureGroup="Outflow" count="0"/>
    <cacheHierarchy uniqueName="[Measures].[Running Stock Value]" caption="Running Stock Value" measure="1" displayFolder="" measureGroup="Inflow" count="0"/>
    <cacheHierarchy uniqueName="[Measures].[__XL_Count Inflow]" caption="__XL_Count Inflow" measure="1" displayFolder="" measureGroup="Inflow" count="0" hidden="1"/>
    <cacheHierarchy uniqueName="[Measures].[__XL_Count Outflow]" caption="__XL_Count Outflow" measure="1" displayFolder="" measureGroup="Outflow" count="0" hidden="1"/>
    <cacheHierarchy uniqueName="[Measures].[__XL_Count MasterFile]" caption="__XL_Count MasterFile" measure="1" displayFolder="" measureGroup="MasterFil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Calendar" uniqueName="[Calendar]" caption="Calendar"/>
    <dimension name="Inflow" uniqueName="[Inflow]" caption="Inflow"/>
    <dimension name="MasterFile" uniqueName="[MasterFile]" caption="MasterFile"/>
    <dimension measure="1" name="Measures" uniqueName="[Measures]" caption="Measures"/>
    <dimension name="Outflow" uniqueName="[Outflow]" caption="Outflow"/>
  </dimensions>
  <measureGroups count="4">
    <measureGroup name="Calendar" caption="Calendar"/>
    <measureGroup name="Inflow" caption="Inflow"/>
    <measureGroup name="MasterFile" caption="MasterFile"/>
    <measureGroup name="Outflow" caption="Outflow"/>
  </measureGroups>
  <maps count="8">
    <map measureGroup="0" dimension="0"/>
    <map measureGroup="1" dimension="0"/>
    <map measureGroup="1" dimension="1"/>
    <map measureGroup="1" dimension="2"/>
    <map measureGroup="2" dimension="2"/>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iah Edwards" refreshedDate="46201.472471759262" createdVersion="8" refreshedVersion="8" minRefreshableVersion="3" recordCount="18" xr:uid="{C83D1A72-CF22-4385-A4BD-3F2A1A08F805}">
  <cacheSource type="worksheet">
    <worksheetSource ref="A1:G19" sheet="Expected vs Actual Usage"/>
  </cacheSource>
  <cacheFields count="7">
    <cacheField name="Bundle Type" numFmtId="0">
      <sharedItems count="4">
        <s v="Single Origin Run"/>
        <s v="House Blend Run"/>
        <s v="Espresso Blend Run"/>
        <s v="Daily Cleaning Kit"/>
      </sharedItems>
    </cacheField>
    <cacheField name="SKU" numFmtId="0">
      <sharedItems/>
    </cacheField>
    <cacheField name="Item Name" numFmtId="0">
      <sharedItems count="13">
        <s v="Ethiopia Yirgacheffe Natural"/>
        <s v="Colombia Huila Washed"/>
        <s v="Kraft Valve Bags 250g"/>
        <s v="Sticker Labels Roll 2in"/>
        <s v="Brazil Cerrado Natural"/>
        <s v="Guatemala Antigua SHB"/>
        <s v="Sumatra Mandheling"/>
        <s v="Kraft Valve Bags 1kg"/>
        <s v="Kenya AA Washed"/>
        <s v="Cafiza Espresso Cleaner"/>
        <s v="Milk System Cleaner"/>
        <s v="Grinder Cleaning Tablets"/>
        <s v="Steam Wand Brushes"/>
      </sharedItems>
    </cacheField>
    <cacheField name="Expected Usage" numFmtId="0">
      <sharedItems containsSemiMixedTypes="0" containsString="0" containsNumber="1" containsInteger="1" minValue="2" maxValue="240"/>
    </cacheField>
    <cacheField name="Actual Usage (Net of Returns)" numFmtId="0">
      <sharedItems containsSemiMixedTypes="0" containsString="0" containsNumber="1" minValue="1.5" maxValue="120"/>
    </cacheField>
    <cacheField name="Variance (Actual - Expected)" numFmtId="0">
      <sharedItems containsSemiMixedTypes="0" containsString="0" containsNumber="1" minValue="-180" maxValue="0"/>
    </cacheField>
    <cacheField name="Variance %" numFmtId="167">
      <sharedItems containsSemiMixedTypes="0" containsString="0" containsNumber="1" minValue="-0.75" maxValue="0"/>
    </cacheField>
  </cacheFields>
  <extLst>
    <ext xmlns:x14="http://schemas.microsoft.com/office/spreadsheetml/2009/9/main" uri="{725AE2AE-9491-48be-B2B4-4EB974FC3084}">
      <x14:pivotCacheDefinition pivotCacheId="2131875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2">
  <r>
    <x v="0"/>
    <x v="0"/>
    <x v="0"/>
    <x v="0"/>
    <s v="LOT-AR-2025022"/>
    <d v="2026-03-26T00:00:00"/>
    <n v="24"/>
    <n v="0"/>
    <n v="16"/>
    <n v="6.03"/>
    <n v="144.72"/>
    <x v="0"/>
    <x v="0"/>
    <x v="0"/>
    <x v="0"/>
    <n v="1"/>
    <n v="0"/>
    <x v="0"/>
    <x v="0"/>
    <n v="0"/>
    <n v="200"/>
    <n v="144.72"/>
    <n v="0"/>
    <m/>
  </r>
  <r>
    <x v="1"/>
    <x v="1"/>
    <x v="0"/>
    <x v="0"/>
    <s v="LOT-AR-2025039"/>
    <d v="2025-09-22T00:00:00"/>
    <n v="48"/>
    <n v="0"/>
    <n v="40"/>
    <n v="7.2"/>
    <n v="345.6"/>
    <x v="0"/>
    <x v="1"/>
    <x v="0"/>
    <x v="1"/>
    <n v="2"/>
    <n v="0"/>
    <x v="0"/>
    <x v="0"/>
    <n v="0"/>
    <n v="240"/>
    <n v="345.6"/>
    <n v="0"/>
    <m/>
  </r>
  <r>
    <x v="2"/>
    <x v="2"/>
    <x v="0"/>
    <x v="1"/>
    <s v="LOT-AR-2025018"/>
    <d v="2026-08-10T00:00:00"/>
    <n v="288"/>
    <n v="0"/>
    <n v="283.5"/>
    <n v="0.91347222222222213"/>
    <n v="263.08"/>
    <x v="1"/>
    <x v="2"/>
    <x v="0"/>
    <x v="1"/>
    <n v="2"/>
    <n v="0"/>
    <x v="0"/>
    <x v="0"/>
    <n v="0"/>
    <n v="160"/>
    <n v="263.08"/>
    <n v="0"/>
    <m/>
  </r>
  <r>
    <x v="3"/>
    <x v="3"/>
    <x v="0"/>
    <x v="0"/>
    <s v="LOT-AR-2025029"/>
    <d v="2026-11-29T00:00:00"/>
    <n v="12"/>
    <n v="0"/>
    <n v="9.5"/>
    <n v="0.91333333333333344"/>
    <n v="10.96"/>
    <x v="0"/>
    <x v="3"/>
    <x v="0"/>
    <x v="1"/>
    <n v="2"/>
    <n v="0"/>
    <x v="0"/>
    <x v="0"/>
    <n v="0"/>
    <n v="120"/>
    <n v="10.96"/>
    <n v="0"/>
    <m/>
  </r>
  <r>
    <x v="4"/>
    <x v="4"/>
    <x v="0"/>
    <x v="1"/>
    <s v="LOT-AR-2025016"/>
    <d v="2025-11-12T00:00:00"/>
    <n v="72"/>
    <n v="0"/>
    <n v="62"/>
    <n v="1.8245833333333334"/>
    <n v="131.37"/>
    <x v="0"/>
    <x v="4"/>
    <x v="0"/>
    <x v="1"/>
    <n v="2"/>
    <n v="0"/>
    <x v="0"/>
    <x v="0"/>
    <n v="0"/>
    <n v="320"/>
    <n v="131.37"/>
    <n v="0"/>
    <m/>
  </r>
  <r>
    <x v="5"/>
    <x v="5"/>
    <x v="0"/>
    <x v="0"/>
    <s v="LOT-AR-2025044"/>
    <d v="2026-07-21T00:00:00"/>
    <n v="168"/>
    <n v="0"/>
    <n v="168"/>
    <n v="7.8999999999999995"/>
    <n v="1327.1999999999998"/>
    <x v="0"/>
    <x v="5"/>
    <x v="1"/>
    <x v="2"/>
    <s v=""/>
    <s v=""/>
    <x v="0"/>
    <x v="0"/>
    <s v=""/>
    <n v="100"/>
    <n v="1327.1999999999998"/>
    <n v="0"/>
    <m/>
  </r>
  <r>
    <x v="6"/>
    <x v="6"/>
    <x v="0"/>
    <x v="2"/>
    <s v="LOT-AR-2025002"/>
    <d v="2026-05-05T00:00:00"/>
    <n v="9360"/>
    <n v="0"/>
    <n v="9358.5"/>
    <n v="2.7368749999999999"/>
    <n v="25617.149999999998"/>
    <x v="1"/>
    <x v="6"/>
    <x v="0"/>
    <x v="1"/>
    <n v="2"/>
    <n v="0"/>
    <x v="0"/>
    <x v="0"/>
    <n v="0"/>
    <n v="140"/>
    <n v="25617.149999999998"/>
    <n v="0"/>
    <m/>
  </r>
  <r>
    <x v="7"/>
    <x v="7"/>
    <x v="0"/>
    <x v="0"/>
    <s v="LOT-AR-2025027"/>
    <d v="2026-08-03T00:00:00"/>
    <n v="240"/>
    <n v="0"/>
    <n v="240"/>
    <n v="2.6625000000000001"/>
    <n v="639"/>
    <x v="0"/>
    <x v="7"/>
    <x v="1"/>
    <x v="2"/>
    <s v=""/>
    <s v=""/>
    <x v="0"/>
    <x v="0"/>
    <s v=""/>
    <n v="80"/>
    <n v="639"/>
    <n v="0"/>
    <m/>
  </r>
  <r>
    <x v="8"/>
    <x v="8"/>
    <x v="1"/>
    <x v="3"/>
    <s v="LOT-AR-2025020"/>
    <d v="2026-07-12T00:00:00"/>
    <n v="720"/>
    <n v="0"/>
    <n v="720"/>
    <n v="0.46479166666666671"/>
    <n v="334.65000000000003"/>
    <x v="0"/>
    <x v="8"/>
    <x v="1"/>
    <x v="2"/>
    <s v=""/>
    <s v=""/>
    <x v="0"/>
    <x v="0"/>
    <s v=""/>
    <n v="120"/>
    <n v="334.65000000000003"/>
    <n v="0"/>
    <m/>
  </r>
  <r>
    <x v="9"/>
    <x v="9"/>
    <x v="1"/>
    <x v="4"/>
    <s v="LOT-AR-2025025"/>
    <d v="2027-02-04T00:00:00"/>
    <n v="108"/>
    <n v="0"/>
    <n v="108"/>
    <n v="0.46500000000000002"/>
    <n v="50.220000000000006"/>
    <x v="1"/>
    <x v="9"/>
    <x v="1"/>
    <x v="2"/>
    <s v=""/>
    <s v=""/>
    <x v="0"/>
    <x v="0"/>
    <s v=""/>
    <n v="180"/>
    <n v="50.220000000000006"/>
    <n v="0"/>
    <m/>
  </r>
  <r>
    <x v="10"/>
    <x v="10"/>
    <x v="1"/>
    <x v="3"/>
    <s v="LOT-AR-2025023"/>
    <d v="2025-11-30T00:00:00"/>
    <n v="1224"/>
    <n v="0"/>
    <n v="1224"/>
    <n v="0.92958333333333343"/>
    <n v="1137.8100000000002"/>
    <x v="1"/>
    <x v="10"/>
    <x v="1"/>
    <x v="2"/>
    <s v=""/>
    <s v=""/>
    <x v="0"/>
    <x v="0"/>
    <s v=""/>
    <n v="150"/>
    <n v="1137.8100000000002"/>
    <n v="0"/>
    <m/>
  </r>
  <r>
    <x v="11"/>
    <x v="11"/>
    <x v="1"/>
    <x v="5"/>
    <s v="LOT-AR-2025048"/>
    <d v="2026-11-19T00:00:00"/>
    <n v="1650"/>
    <n v="0"/>
    <n v="1650"/>
    <n v="0.93"/>
    <n v="1534.5"/>
    <x v="1"/>
    <x v="11"/>
    <x v="1"/>
    <x v="2"/>
    <s v=""/>
    <s v=""/>
    <x v="0"/>
    <x v="0"/>
    <s v=""/>
    <n v="60"/>
    <n v="1534.5"/>
    <n v="0"/>
    <m/>
  </r>
  <r>
    <x v="12"/>
    <x v="12"/>
    <x v="1"/>
    <x v="6"/>
    <s v="LOT-AR-2025000"/>
    <d v="2025-10-03T00:00:00"/>
    <n v="48"/>
    <n v="0"/>
    <n v="48"/>
    <n v="2"/>
    <n v="96"/>
    <x v="1"/>
    <x v="12"/>
    <x v="1"/>
    <x v="2"/>
    <s v=""/>
    <s v=""/>
    <x v="0"/>
    <x v="0"/>
    <s v=""/>
    <n v="60"/>
    <n v="96"/>
    <n v="0"/>
    <m/>
  </r>
  <r>
    <x v="13"/>
    <x v="13"/>
    <x v="2"/>
    <x v="7"/>
    <s v="LOT-AR-2025010"/>
    <d v="2026-07-11T00:00:00"/>
    <n v="3504"/>
    <n v="0"/>
    <n v="3488"/>
    <n v="1.3943750000000001"/>
    <n v="4885.8900000000003"/>
    <x v="0"/>
    <x v="13"/>
    <x v="0"/>
    <x v="0"/>
    <n v="1"/>
    <n v="0"/>
    <x v="0"/>
    <x v="0"/>
    <n v="0"/>
    <n v="2000"/>
    <n v="4885.8900000000003"/>
    <n v="0"/>
    <m/>
  </r>
  <r>
    <x v="14"/>
    <x v="14"/>
    <x v="2"/>
    <x v="7"/>
    <s v="LOT-AR-2025015"/>
    <d v="2027-01-28T00:00:00"/>
    <n v="12"/>
    <n v="0"/>
    <n v="0"/>
    <n v="1.395"/>
    <n v="16.740000000000002"/>
    <x v="0"/>
    <x v="14"/>
    <x v="0"/>
    <x v="1"/>
    <n v="2"/>
    <n v="0"/>
    <x v="0"/>
    <x v="0"/>
    <n v="0"/>
    <n v="1600"/>
    <n v="16.740000000000002"/>
    <n v="0"/>
    <m/>
  </r>
  <r>
    <x v="15"/>
    <x v="15"/>
    <x v="2"/>
    <x v="7"/>
    <s v="LOT-AR-2025038"/>
    <d v="2025-11-05T00:00:00"/>
    <n v="33"/>
    <n v="0"/>
    <n v="33"/>
    <n v="1.4100000000000001"/>
    <n v="46.53"/>
    <x v="1"/>
    <x v="14"/>
    <x v="1"/>
    <x v="2"/>
    <s v=""/>
    <s v=""/>
    <x v="0"/>
    <x v="0"/>
    <s v=""/>
    <n v="1200"/>
    <n v="46.53"/>
    <n v="0"/>
    <m/>
  </r>
  <r>
    <x v="16"/>
    <x v="16"/>
    <x v="2"/>
    <x v="8"/>
    <s v="LOT-AR-2025036"/>
    <d v="2026-08-07T00:00:00"/>
    <n v="561"/>
    <n v="0"/>
    <n v="511"/>
    <n v="1.6154545454545455"/>
    <n v="906.27"/>
    <x v="1"/>
    <x v="15"/>
    <x v="2"/>
    <x v="1"/>
    <n v="1"/>
    <n v="0"/>
    <x v="0"/>
    <x v="0"/>
    <n v="0"/>
    <n v="800"/>
    <n v="906.27"/>
    <n v="0"/>
    <m/>
  </r>
  <r>
    <x v="17"/>
    <x v="17"/>
    <x v="2"/>
    <x v="9"/>
    <s v="LOT-AR-2025001"/>
    <d v="2025-11-16T00:00:00"/>
    <n v="9000"/>
    <n v="0"/>
    <n v="9000"/>
    <n v="1.8146666666666665E-2"/>
    <n v="163.32"/>
    <x v="0"/>
    <x v="16"/>
    <x v="1"/>
    <x v="2"/>
    <s v=""/>
    <s v=""/>
    <x v="0"/>
    <x v="0"/>
    <s v=""/>
    <n v="400"/>
    <n v="163.32"/>
    <n v="0"/>
    <m/>
  </r>
  <r>
    <x v="18"/>
    <x v="18"/>
    <x v="2"/>
    <x v="9"/>
    <s v="LOT-AR-2025028"/>
    <d v="2026-05-03T00:00:00"/>
    <n v="6000"/>
    <n v="0"/>
    <n v="6000"/>
    <n v="1.5100000000000001E-2"/>
    <n v="90.600000000000009"/>
    <x v="1"/>
    <x v="17"/>
    <x v="1"/>
    <x v="2"/>
    <s v=""/>
    <s v=""/>
    <x v="0"/>
    <x v="0"/>
    <s v=""/>
    <n v="320"/>
    <n v="90.600000000000009"/>
    <n v="0"/>
    <m/>
  </r>
  <r>
    <x v="19"/>
    <x v="19"/>
    <x v="2"/>
    <x v="9"/>
    <s v="LOT-AR-2025006"/>
    <d v="2026-12-17T00:00:00"/>
    <n v="4"/>
    <n v="0"/>
    <n v="3"/>
    <n v="1.4999999999999999E-2"/>
    <n v="0.06"/>
    <x v="1"/>
    <x v="18"/>
    <x v="0"/>
    <x v="0"/>
    <n v="1"/>
    <n v="0"/>
    <x v="0"/>
    <x v="0"/>
    <n v="0"/>
    <n v="600"/>
    <n v="0.06"/>
    <n v="0"/>
    <m/>
  </r>
  <r>
    <x v="20"/>
    <x v="20"/>
    <x v="2"/>
    <x v="10"/>
    <s v="LOT-AR-2025013"/>
    <d v="2026-05-28T00:00:00"/>
    <n v="28800"/>
    <n v="0"/>
    <n v="28800"/>
    <n v="5.0450000000000002E-2"/>
    <n v="1452.96"/>
    <x v="0"/>
    <x v="19"/>
    <x v="1"/>
    <x v="2"/>
    <s v=""/>
    <s v=""/>
    <x v="0"/>
    <x v="0"/>
    <s v=""/>
    <n v="4000"/>
    <n v="1452.96"/>
    <n v="0"/>
    <m/>
  </r>
  <r>
    <x v="21"/>
    <x v="21"/>
    <x v="2"/>
    <x v="11"/>
    <s v="LOT-AR-2025007"/>
    <d v="2026-04-19T00:00:00"/>
    <n v="150"/>
    <n v="0"/>
    <n v="149.19999999999999"/>
    <n v="4.2000000000000003E-2"/>
    <n v="6.3000000000000007"/>
    <x v="0"/>
    <x v="20"/>
    <x v="0"/>
    <x v="1"/>
    <n v="2"/>
    <n v="0"/>
    <x v="0"/>
    <x v="0"/>
    <n v="0"/>
    <n v="40"/>
    <n v="6.3000000000000007"/>
    <n v="0"/>
    <m/>
  </r>
  <r>
    <x v="22"/>
    <x v="22"/>
    <x v="3"/>
    <x v="12"/>
    <s v="LOT-AR-2025041"/>
    <d v="2027-01-19T00:00:00"/>
    <n v="344"/>
    <n v="0"/>
    <n v="344"/>
    <n v="0.105"/>
    <n v="36.119999999999997"/>
    <x v="0"/>
    <x v="21"/>
    <x v="1"/>
    <x v="2"/>
    <s v=""/>
    <s v=""/>
    <x v="0"/>
    <x v="0"/>
    <s v=""/>
    <n v="8"/>
    <n v="36.119999999999997"/>
    <n v="0"/>
    <m/>
  </r>
  <r>
    <x v="23"/>
    <x v="23"/>
    <x v="3"/>
    <x v="13"/>
    <s v="LOT-AR-2025021"/>
    <d v="2026-02-21T00:00:00"/>
    <n v="2100"/>
    <n v="0"/>
    <n v="2000"/>
    <n v="0.45840000000000003"/>
    <n v="962.6400000000001"/>
    <x v="1"/>
    <x v="22"/>
    <x v="0"/>
    <x v="0"/>
    <n v="1"/>
    <n v="0"/>
    <x v="0"/>
    <x v="0"/>
    <n v="0"/>
    <n v="16"/>
    <n v="962.6400000000001"/>
    <n v="0"/>
    <m/>
  </r>
  <r>
    <x v="24"/>
    <x v="24"/>
    <x v="3"/>
    <x v="13"/>
    <s v="LOT-AR-2025024"/>
    <d v="2026-02-17T00:00:00"/>
    <n v="60"/>
    <n v="0"/>
    <n v="60"/>
    <n v="0.5"/>
    <n v="30"/>
    <x v="1"/>
    <x v="23"/>
    <x v="1"/>
    <x v="2"/>
    <s v=""/>
    <s v=""/>
    <x v="0"/>
    <x v="0"/>
    <s v=""/>
    <n v="40"/>
    <n v="30"/>
    <n v="0"/>
    <m/>
  </r>
  <r>
    <x v="25"/>
    <x v="25"/>
    <x v="3"/>
    <x v="14"/>
    <s v="LOT-AR-2025009"/>
    <d v="2026-06-19T00:00:00"/>
    <n v="31200"/>
    <n v="0"/>
    <n v="31200"/>
    <n v="2.9825000000000001E-2"/>
    <n v="930.54000000000008"/>
    <x v="1"/>
    <x v="24"/>
    <x v="1"/>
    <x v="2"/>
    <s v=""/>
    <s v=""/>
    <x v="0"/>
    <x v="0"/>
    <s v=""/>
    <n v="12"/>
    <n v="930.54000000000008"/>
    <n v="0"/>
    <m/>
  </r>
  <r>
    <x v="26"/>
    <x v="26"/>
    <x v="3"/>
    <x v="14"/>
    <s v="LOT-AR-2025008"/>
    <d v="2026-05-13T00:00:00"/>
    <n v="1200"/>
    <n v="0"/>
    <n v="1200"/>
    <n v="0.102025"/>
    <n v="122.43"/>
    <x v="0"/>
    <x v="25"/>
    <x v="1"/>
    <x v="3"/>
    <s v=""/>
    <s v=""/>
    <x v="0"/>
    <x v="0"/>
    <s v=""/>
    <n v="16"/>
    <n v="122.43"/>
    <n v="0"/>
    <m/>
  </r>
  <r>
    <x v="27"/>
    <x v="27"/>
    <x v="3"/>
    <x v="15"/>
    <s v="LOT-AR-2025040"/>
    <d v="2027-03-02T00:00:00"/>
    <n v="250"/>
    <n v="0"/>
    <n v="250"/>
    <n v="0.1084"/>
    <n v="27.099999999999998"/>
    <x v="0"/>
    <x v="26"/>
    <x v="1"/>
    <x v="4"/>
    <s v=""/>
    <s v=""/>
    <x v="0"/>
    <x v="0"/>
    <s v=""/>
    <n v="20"/>
    <n v="27.099999999999998"/>
    <n v="0"/>
    <m/>
  </r>
  <r>
    <x v="28"/>
    <x v="28"/>
    <x v="3"/>
    <x v="16"/>
    <s v="LOT-AR-2025047"/>
    <d v="2026-06-05T00:00:00"/>
    <n v="100"/>
    <n v="0"/>
    <n v="90"/>
    <n v="0.1002"/>
    <n v="10.02"/>
    <x v="0"/>
    <x v="27"/>
    <x v="0"/>
    <x v="0"/>
    <n v="1"/>
    <n v="0"/>
    <x v="0"/>
    <x v="0"/>
    <n v="0"/>
    <n v="8"/>
    <n v="10.02"/>
    <n v="0"/>
    <m/>
  </r>
  <r>
    <x v="29"/>
    <x v="29"/>
    <x v="4"/>
    <x v="17"/>
    <s v="LOT-AR-2025004"/>
    <d v="2026-06-28T00:00:00"/>
    <n v="9600"/>
    <n v="0"/>
    <n v="9600"/>
    <n v="3.0329166666666671E-2"/>
    <n v="291.16000000000003"/>
    <x v="1"/>
    <x v="28"/>
    <x v="1"/>
    <x v="2"/>
    <s v=""/>
    <s v=""/>
    <x v="0"/>
    <x v="0"/>
    <s v=""/>
    <n v="120"/>
    <n v="291.16000000000003"/>
    <n v="0"/>
    <m/>
  </r>
  <r>
    <x v="30"/>
    <x v="30"/>
    <x v="4"/>
    <x v="18"/>
    <s v="LOT-AR-2025034"/>
    <d v="2026-10-27T00:00:00"/>
    <n v="68800"/>
    <n v="0"/>
    <n v="68800"/>
    <n v="3.0299999999999997E-2"/>
    <n v="2084.64"/>
    <x v="1"/>
    <x v="29"/>
    <x v="1"/>
    <x v="2"/>
    <s v=""/>
    <s v=""/>
    <x v="0"/>
    <x v="0"/>
    <s v=""/>
    <n v="96"/>
    <n v="2084.64"/>
    <n v="0"/>
    <m/>
  </r>
  <r>
    <x v="31"/>
    <x v="31"/>
    <x v="4"/>
    <x v="19"/>
    <s v="LOT-AR-2025045"/>
    <d v="2025-12-07T00:00:00"/>
    <n v="2400"/>
    <n v="0"/>
    <n v="2400"/>
    <n v="2.0899999999999998E-2"/>
    <n v="50.16"/>
    <x v="1"/>
    <x v="30"/>
    <x v="1"/>
    <x v="5"/>
    <s v=""/>
    <s v=""/>
    <x v="0"/>
    <x v="0"/>
    <s v=""/>
    <n v="32"/>
    <n v="50.16"/>
    <n v="0"/>
    <m/>
  </r>
  <r>
    <x v="32"/>
    <x v="32"/>
    <x v="4"/>
    <x v="19"/>
    <s v="LOT-AR-2025049"/>
    <d v="2026-07-28T00:00:00"/>
    <n v="600"/>
    <n v="0"/>
    <n v="600"/>
    <n v="2.0899999999999998E-2"/>
    <n v="12.54"/>
    <x v="0"/>
    <x v="31"/>
    <x v="1"/>
    <x v="2"/>
    <s v=""/>
    <s v=""/>
    <x v="0"/>
    <x v="0"/>
    <s v=""/>
    <n v="40"/>
    <n v="12.54"/>
    <n v="0"/>
    <m/>
  </r>
  <r>
    <x v="33"/>
    <x v="33"/>
    <x v="4"/>
    <x v="20"/>
    <s v="LOT-AR-2025014"/>
    <d v="2026-11-29T00:00:00"/>
    <n v="3600"/>
    <n v="0"/>
    <n v="3600"/>
    <n v="2.0758333333333333E-2"/>
    <n v="74.73"/>
    <x v="0"/>
    <x v="32"/>
    <x v="1"/>
    <x v="2"/>
    <s v=""/>
    <s v=""/>
    <x v="0"/>
    <x v="0"/>
    <s v=""/>
    <n v="80"/>
    <n v="74.73"/>
    <n v="0"/>
    <m/>
  </r>
  <r>
    <x v="34"/>
    <x v="34"/>
    <x v="4"/>
    <x v="20"/>
    <s v="LOT-AR-2025012"/>
    <d v="2026-07-23T00:00:00"/>
    <n v="3000"/>
    <n v="0"/>
    <n v="3000"/>
    <n v="2.7100000000000003E-2"/>
    <n v="81.300000000000011"/>
    <x v="0"/>
    <x v="33"/>
    <x v="1"/>
    <x v="6"/>
    <s v=""/>
    <s v=""/>
    <x v="0"/>
    <x v="0"/>
    <s v=""/>
    <n v="60"/>
    <n v="81.300000000000011"/>
    <n v="0"/>
    <m/>
  </r>
  <r>
    <x v="35"/>
    <x v="35"/>
    <x v="4"/>
    <x v="19"/>
    <s v="LOT-AR-2025019"/>
    <d v="2025-11-07T00:00:00"/>
    <n v="300"/>
    <n v="0"/>
    <n v="300"/>
    <n v="3.2500000000000001E-2"/>
    <n v="9.75"/>
    <x v="1"/>
    <x v="34"/>
    <x v="1"/>
    <x v="2"/>
    <s v=""/>
    <s v=""/>
    <x v="0"/>
    <x v="0"/>
    <s v=""/>
    <n v="24"/>
    <n v="9.75"/>
    <n v="0"/>
    <m/>
  </r>
  <r>
    <x v="36"/>
    <x v="36"/>
    <x v="4"/>
    <x v="21"/>
    <s v="LOT-AR-2025031"/>
    <d v="2026-04-16T00:00:00"/>
    <n v="10800"/>
    <n v="0"/>
    <n v="10800"/>
    <n v="0.38907407407407407"/>
    <n v="4202"/>
    <x v="0"/>
    <x v="35"/>
    <x v="1"/>
    <x v="2"/>
    <s v=""/>
    <s v=""/>
    <x v="0"/>
    <x v="0"/>
    <s v=""/>
    <n v="16"/>
    <n v="4202"/>
    <n v="0"/>
    <m/>
  </r>
  <r>
    <x v="37"/>
    <x v="37"/>
    <x v="4"/>
    <x v="22"/>
    <s v="LOT-AR-2025043"/>
    <d v="2026-05-11T00:00:00"/>
    <n v="28350"/>
    <n v="0"/>
    <n v="28350"/>
    <n v="0.38907407407407407"/>
    <n v="11030.25"/>
    <x v="1"/>
    <x v="35"/>
    <x v="1"/>
    <x v="2"/>
    <s v=""/>
    <s v=""/>
    <x v="0"/>
    <x v="0"/>
    <s v=""/>
    <n v="40"/>
    <n v="11030.25"/>
    <n v="0"/>
    <m/>
  </r>
  <r>
    <x v="38"/>
    <x v="38"/>
    <x v="5"/>
    <x v="13"/>
    <s v="LOT-AR-2025035"/>
    <d v="2026-03-12T00:00:00"/>
    <n v="7200"/>
    <n v="0"/>
    <n v="7199.7"/>
    <n v="0.70666666666666667"/>
    <n v="5088"/>
    <x v="1"/>
    <x v="36"/>
    <x v="0"/>
    <x v="0"/>
    <n v="1"/>
    <n v="0"/>
    <x v="0"/>
    <x v="0"/>
    <n v="0"/>
    <n v="12"/>
    <n v="5088"/>
    <n v="0"/>
    <m/>
  </r>
  <r>
    <x v="39"/>
    <x v="39"/>
    <x v="5"/>
    <x v="23"/>
    <s v="LOT-AR-2025032"/>
    <d v="2027-01-19T00:00:00"/>
    <n v="3744"/>
    <n v="0"/>
    <n v="3743.4"/>
    <n v="0.70666666666666667"/>
    <n v="2645.76"/>
    <x v="0"/>
    <x v="37"/>
    <x v="0"/>
    <x v="0"/>
    <n v="1"/>
    <n v="0"/>
    <x v="0"/>
    <x v="0"/>
    <n v="0"/>
    <n v="16"/>
    <n v="2645.76"/>
    <n v="0"/>
    <m/>
  </r>
  <r>
    <x v="40"/>
    <x v="40"/>
    <x v="5"/>
    <x v="12"/>
    <s v="LOT-AR-2025030"/>
    <d v="2026-03-24T00:00:00"/>
    <n v="510"/>
    <n v="0"/>
    <n v="508.5"/>
    <n v="0.26600000000000001"/>
    <n v="135.66"/>
    <x v="0"/>
    <x v="38"/>
    <x v="0"/>
    <x v="0"/>
    <n v="1"/>
    <n v="0"/>
    <x v="0"/>
    <x v="0"/>
    <n v="0"/>
    <n v="24"/>
    <n v="135.66"/>
    <n v="0"/>
    <m/>
  </r>
  <r>
    <x v="41"/>
    <x v="41"/>
    <x v="5"/>
    <x v="24"/>
    <s v="LOT-AR-2025033"/>
    <d v="2026-06-08T00:00:00"/>
    <n v="387000"/>
    <n v="0"/>
    <n v="387000"/>
    <n v="0.36404000000000003"/>
    <n v="140883.48000000001"/>
    <x v="1"/>
    <x v="39"/>
    <x v="1"/>
    <x v="2"/>
    <s v=""/>
    <s v=""/>
    <x v="0"/>
    <x v="0"/>
    <s v=""/>
    <n v="32"/>
    <n v="140883.48000000001"/>
    <n v="0"/>
    <m/>
  </r>
  <r>
    <x v="42"/>
    <x v="42"/>
    <x v="5"/>
    <x v="24"/>
    <s v="LOT-AR-2025042"/>
    <d v="2027-03-14T00:00:00"/>
    <n v="6800"/>
    <n v="0"/>
    <n v="6800"/>
    <n v="0.97140000000000004"/>
    <n v="6605.52"/>
    <x v="1"/>
    <x v="39"/>
    <x v="1"/>
    <x v="7"/>
    <s v=""/>
    <s v=""/>
    <x v="0"/>
    <x v="0"/>
    <s v=""/>
    <n v="40"/>
    <n v="6605.52"/>
    <n v="0"/>
    <m/>
  </r>
  <r>
    <x v="43"/>
    <x v="43"/>
    <x v="5"/>
    <x v="25"/>
    <s v="LOT-AR-2025037"/>
    <d v="2026-07-20T00:00:00"/>
    <n v="7200"/>
    <n v="0"/>
    <n v="7200"/>
    <n v="0.96379999999999999"/>
    <n v="6939.36"/>
    <x v="1"/>
    <x v="40"/>
    <x v="1"/>
    <x v="2"/>
    <s v=""/>
    <s v=""/>
    <x v="0"/>
    <x v="0"/>
    <s v=""/>
    <n v="20"/>
    <n v="6939.36"/>
    <n v="0"/>
    <m/>
  </r>
  <r>
    <x v="44"/>
    <x v="44"/>
    <x v="5"/>
    <x v="13"/>
    <s v="LOT-AR-2025026"/>
    <d v="2027-04-14T00:00:00"/>
    <n v="1050"/>
    <n v="0"/>
    <n v="1049.4000000000001"/>
    <n v="0.96379999999999999"/>
    <n v="1011.99"/>
    <x v="0"/>
    <x v="41"/>
    <x v="0"/>
    <x v="0"/>
    <n v="1"/>
    <n v="0"/>
    <x v="0"/>
    <x v="0"/>
    <n v="0"/>
    <n v="32"/>
    <n v="1011.99"/>
    <n v="0"/>
    <m/>
  </r>
  <r>
    <x v="45"/>
    <x v="45"/>
    <x v="6"/>
    <x v="26"/>
    <s v="LOT-AR-2025017"/>
    <d v="2027-02-12T00:00:00"/>
    <n v="11"/>
    <n v="0"/>
    <n v="11"/>
    <n v="89.5"/>
    <n v="984.5"/>
    <x v="2"/>
    <x v="42"/>
    <x v="1"/>
    <x v="2"/>
    <s v=""/>
    <s v=""/>
    <x v="0"/>
    <x v="1"/>
    <s v=""/>
    <n v="24"/>
    <n v="984.5"/>
    <n v="0"/>
    <m/>
  </r>
  <r>
    <x v="46"/>
    <x v="46"/>
    <x v="6"/>
    <x v="27"/>
    <s v="LOT-AR-2025003"/>
    <d v="2026-05-24T00:00:00"/>
    <n v="12"/>
    <n v="0"/>
    <n v="12"/>
    <n v="312"/>
    <n v="3744"/>
    <x v="2"/>
    <x v="43"/>
    <x v="1"/>
    <x v="2"/>
    <s v=""/>
    <s v=""/>
    <x v="0"/>
    <x v="1"/>
    <s v=""/>
    <n v="8"/>
    <n v="3744"/>
    <n v="0"/>
    <m/>
  </r>
  <r>
    <x v="47"/>
    <x v="47"/>
    <x v="6"/>
    <x v="28"/>
    <s v="LOT-AR-2025011"/>
    <d v="2027-01-23T00:00:00"/>
    <n v="1024"/>
    <n v="0"/>
    <n v="1024"/>
    <n v="14"/>
    <n v="14336"/>
    <x v="2"/>
    <x v="44"/>
    <x v="1"/>
    <x v="2"/>
    <s v=""/>
    <s v=""/>
    <x v="0"/>
    <x v="1"/>
    <s v=""/>
    <n v="40"/>
    <n v="14336"/>
    <n v="0"/>
    <m/>
  </r>
  <r>
    <x v="48"/>
    <x v="48"/>
    <x v="6"/>
    <x v="29"/>
    <s v="LOT-AR-2025046"/>
    <d v="2026-02-14T00:00:00"/>
    <n v="8"/>
    <n v="0"/>
    <n v="8"/>
    <n v="12"/>
    <n v="96"/>
    <x v="3"/>
    <x v="44"/>
    <x v="1"/>
    <x v="2"/>
    <s v=""/>
    <s v=""/>
    <x v="0"/>
    <x v="1"/>
    <s v=""/>
    <n v="60"/>
    <n v="96"/>
    <n v="0"/>
    <m/>
  </r>
  <r>
    <x v="49"/>
    <x v="49"/>
    <x v="7"/>
    <x v="30"/>
    <s v="LOT-AR-2025005"/>
    <d v="2026-06-14T00:00:00"/>
    <n v="24"/>
    <n v="0"/>
    <n v="24"/>
    <n v="4.5"/>
    <n v="108"/>
    <x v="2"/>
    <x v="45"/>
    <x v="1"/>
    <x v="2"/>
    <s v=""/>
    <s v=""/>
    <x v="0"/>
    <x v="1"/>
    <s v=""/>
    <n v="80"/>
    <n v="108"/>
    <n v="0"/>
    <m/>
  </r>
  <r>
    <x v="50"/>
    <x v="50"/>
    <x v="7"/>
    <x v="31"/>
    <s v="LOT-AR-2025021"/>
    <d v="2026-07-05T00:00:00"/>
    <n v="10000"/>
    <n v="0"/>
    <n v="10000"/>
    <n v="3.5999999999999997E-2"/>
    <n v="360"/>
    <x v="3"/>
    <x v="46"/>
    <x v="1"/>
    <x v="8"/>
    <s v=""/>
    <s v=""/>
    <x v="0"/>
    <x v="1"/>
    <s v=""/>
    <n v="120"/>
    <n v="360"/>
    <n v="0"/>
    <m/>
  </r>
  <r>
    <x v="51"/>
    <x v="51"/>
    <x v="8"/>
    <x v="32"/>
    <s v="LOT-AR-2025024"/>
    <d v="2026-07-08T00:00:00"/>
    <n v="500"/>
    <n v="0"/>
    <n v="500"/>
    <n v="1.24"/>
    <n v="620"/>
    <x v="2"/>
    <x v="47"/>
    <x v="1"/>
    <x v="2"/>
    <s v=""/>
    <s v=""/>
    <x v="0"/>
    <x v="1"/>
    <s v=""/>
    <n v="40"/>
    <n v="620"/>
    <n v="0"/>
    <m/>
  </r>
  <r>
    <x v="52"/>
    <x v="52"/>
    <x v="8"/>
    <x v="32"/>
    <s v="LOT-AR-2025009"/>
    <d v="2026-07-04T00:00:00"/>
    <n v="500"/>
    <n v="0"/>
    <n v="500"/>
    <n v="0.48"/>
    <n v="240"/>
    <x v="3"/>
    <x v="48"/>
    <x v="1"/>
    <x v="2"/>
    <s v=""/>
    <s v=""/>
    <x v="0"/>
    <x v="1"/>
    <s v=""/>
    <n v="60"/>
    <n v="240"/>
    <n v="0"/>
    <m/>
  </r>
  <r>
    <x v="53"/>
    <x v="53"/>
    <x v="8"/>
    <x v="33"/>
    <s v="LOT-AR-2025029"/>
    <d v="2026-08-01T00:00:00"/>
    <n v="60"/>
    <n v="0"/>
    <n v="60"/>
    <n v="6"/>
    <n v="360"/>
    <x v="3"/>
    <x v="48"/>
    <x v="1"/>
    <x v="2"/>
    <s v=""/>
    <s v=""/>
    <x v="0"/>
    <x v="1"/>
    <s v=""/>
    <n v="32"/>
    <n v="360"/>
    <n v="0"/>
    <m/>
  </r>
  <r>
    <x v="54"/>
    <x v="54"/>
    <x v="8"/>
    <x v="34"/>
    <s v="LOT-AR-2025016"/>
    <d v="2027-08-05T00:00:00"/>
    <n v="48"/>
    <n v="0"/>
    <n v="48"/>
    <n v="24"/>
    <n v="1152"/>
    <x v="3"/>
    <x v="48"/>
    <x v="1"/>
    <x v="2"/>
    <s v=""/>
    <s v=""/>
    <x v="0"/>
    <x v="1"/>
    <s v=""/>
    <n v="16"/>
    <n v="1152"/>
    <n v="0"/>
    <m/>
  </r>
  <r>
    <x v="55"/>
    <x v="55"/>
    <x v="9"/>
    <x v="35"/>
    <s v="LOT-AR-2025044"/>
    <d v="2026-07-11T00:00:00"/>
    <n v="2300"/>
    <n v="0"/>
    <n v="2300"/>
    <n v="0.14499999999999999"/>
    <n v="333.5"/>
    <x v="2"/>
    <x v="49"/>
    <x v="1"/>
    <x v="2"/>
    <s v=""/>
    <s v=""/>
    <x v="0"/>
    <x v="1"/>
    <s v=""/>
    <n v="80"/>
    <n v="333.5"/>
    <n v="0"/>
    <m/>
  </r>
  <r>
    <x v="56"/>
    <x v="56"/>
    <x v="9"/>
    <x v="35"/>
    <s v="LOT-AR-2025002"/>
    <d v="2027-01-28T00:00:00"/>
    <n v="5900"/>
    <n v="0"/>
    <n v="5900"/>
    <n v="0.14499999999999999"/>
    <n v="855.49999999999989"/>
    <x v="2"/>
    <x v="49"/>
    <x v="1"/>
    <x v="9"/>
    <s v=""/>
    <s v=""/>
    <x v="0"/>
    <x v="1"/>
    <s v=""/>
    <n v="80"/>
    <n v="855.49999999999989"/>
    <n v="0"/>
    <m/>
  </r>
  <r>
    <x v="57"/>
    <x v="57"/>
    <x v="9"/>
    <x v="36"/>
    <s v="LOT-AR-2025027"/>
    <d v="2027-11-05T00:00:00"/>
    <n v="20000"/>
    <n v="0"/>
    <n v="20000"/>
    <n v="0.28000000000000003"/>
    <n v="5600.0000000000009"/>
    <x v="2"/>
    <x v="49"/>
    <x v="1"/>
    <x v="2"/>
    <s v=""/>
    <s v=""/>
    <x v="0"/>
    <x v="1"/>
    <s v=""/>
    <n v="40"/>
    <n v="5600.0000000000009"/>
    <n v="0"/>
    <m/>
  </r>
  <r>
    <x v="58"/>
    <x v="58"/>
    <x v="9"/>
    <x v="37"/>
    <s v="LOT-AR-2025020"/>
    <d v="2026-08-07T00:00:00"/>
    <n v="20880"/>
    <n v="0"/>
    <n v="20880"/>
    <n v="8.3333333333333329E-2"/>
    <n v="1740"/>
    <x v="3"/>
    <x v="50"/>
    <x v="1"/>
    <x v="2"/>
    <s v=""/>
    <s v=""/>
    <x v="0"/>
    <x v="1"/>
    <s v=""/>
    <n v="32"/>
    <n v="1740"/>
    <n v="0"/>
    <m/>
  </r>
  <r>
    <x v="59"/>
    <x v="59"/>
    <x v="10"/>
    <x v="38"/>
    <s v="LOT-AR-2025025"/>
    <d v="2027-11-16T00:00:00"/>
    <n v="12"/>
    <n v="0"/>
    <n v="12"/>
    <n v="48"/>
    <n v="576"/>
    <x v="2"/>
    <x v="50"/>
    <x v="1"/>
    <x v="2"/>
    <s v=""/>
    <s v=""/>
    <x v="0"/>
    <x v="1"/>
    <s v=""/>
    <n v="20"/>
    <n v="576"/>
    <n v="0"/>
    <m/>
  </r>
  <r>
    <x v="60"/>
    <x v="60"/>
    <x v="10"/>
    <x v="39"/>
    <s v="LOT-AR-2025023"/>
    <d v="2026-05-03T00:00:00"/>
    <n v="36"/>
    <n v="0"/>
    <n v="36"/>
    <n v="32"/>
    <n v="1152"/>
    <x v="2"/>
    <x v="51"/>
    <x v="1"/>
    <x v="2"/>
    <s v=""/>
    <s v=""/>
    <x v="0"/>
    <x v="1"/>
    <s v=""/>
    <n v="24"/>
    <n v="1152"/>
    <n v="0"/>
    <m/>
  </r>
  <r>
    <x v="61"/>
    <x v="61"/>
    <x v="10"/>
    <x v="40"/>
    <s v="LOT-AR-2025048"/>
    <d v="2026-12-17T00:00:00"/>
    <n v="468"/>
    <n v="0"/>
    <n v="468"/>
    <n v="3"/>
    <n v="1404"/>
    <x v="3"/>
    <x v="51"/>
    <x v="1"/>
    <x v="2"/>
    <s v=""/>
    <s v=""/>
    <x v="0"/>
    <x v="1"/>
    <s v=""/>
    <n v="80"/>
    <n v="1404"/>
    <n v="0"/>
    <m/>
  </r>
  <r>
    <x v="62"/>
    <x v="62"/>
    <x v="10"/>
    <x v="41"/>
    <s v="LOT-AR-2025000"/>
    <d v="2026-03-26T00:00:00"/>
    <n v="20"/>
    <n v="0"/>
    <n v="20"/>
    <n v="16"/>
    <n v="320"/>
    <x v="3"/>
    <x v="52"/>
    <x v="1"/>
    <x v="10"/>
    <s v=""/>
    <s v=""/>
    <x v="0"/>
    <x v="1"/>
    <s v=""/>
    <n v="32"/>
    <n v="320"/>
    <n v="0"/>
    <m/>
  </r>
  <r>
    <x v="63"/>
    <x v="63"/>
    <x v="10"/>
    <x v="42"/>
    <s v="LOT-AR-2025010"/>
    <d v="2028-09-22T00:00:00"/>
    <n v="1125"/>
    <n v="0"/>
    <n v="1125"/>
    <n v="0.88"/>
    <n v="990"/>
    <x v="3"/>
    <x v="52"/>
    <x v="1"/>
    <x v="2"/>
    <s v=""/>
    <s v=""/>
    <x v="0"/>
    <x v="1"/>
    <s v=""/>
    <n v="40"/>
    <n v="990"/>
    <n v="0"/>
    <m/>
  </r>
  <r>
    <x v="64"/>
    <x v="64"/>
    <x v="11"/>
    <x v="43"/>
    <s v="LOT-AR-2025015"/>
    <d v="2026-08-10T00:00:00"/>
    <n v="864"/>
    <n v="0"/>
    <n v="864"/>
    <n v="1.0833333333333333"/>
    <n v="935.99999999999989"/>
    <x v="2"/>
    <x v="53"/>
    <x v="1"/>
    <x v="2"/>
    <s v=""/>
    <s v=""/>
    <x v="0"/>
    <x v="1"/>
    <s v=""/>
    <n v="32"/>
    <n v="935.99999999999989"/>
    <n v="0"/>
    <m/>
  </r>
  <r>
    <x v="65"/>
    <x v="65"/>
    <x v="11"/>
    <x v="44"/>
    <s v="LOT-AR-2025038"/>
    <d v="2026-11-29T00:00:00"/>
    <n v="3100"/>
    <n v="0"/>
    <n v="3100"/>
    <n v="2.3199999999999998"/>
    <n v="7191.9999999999991"/>
    <x v="2"/>
    <x v="53"/>
    <x v="1"/>
    <x v="2"/>
    <s v=""/>
    <s v=""/>
    <x v="0"/>
    <x v="1"/>
    <s v=""/>
    <n v="24"/>
    <n v="7191.9999999999991"/>
    <n v="0"/>
    <m/>
  </r>
  <r>
    <x v="66"/>
    <x v="66"/>
    <x v="11"/>
    <x v="45"/>
    <s v="LOT-AR-2025035"/>
    <d v="2028-11-12T00:00:00"/>
    <n v="37400"/>
    <n v="0"/>
    <n v="37400"/>
    <n v="0.36"/>
    <n v="13464"/>
    <x v="3"/>
    <x v="54"/>
    <x v="1"/>
    <x v="2"/>
    <s v=""/>
    <s v=""/>
    <x v="0"/>
    <x v="1"/>
    <s v=""/>
    <n v="40"/>
    <n v="13464"/>
    <n v="0"/>
    <m/>
  </r>
  <r>
    <x v="67"/>
    <x v="67"/>
    <x v="11"/>
    <x v="46"/>
    <s v="LOT-AR-2025032"/>
    <d v="2026-07-21T00:00:00"/>
    <n v="56900"/>
    <n v="0"/>
    <n v="56900"/>
    <n v="0.24"/>
    <n v="13656"/>
    <x v="3"/>
    <x v="54"/>
    <x v="1"/>
    <x v="2"/>
    <s v=""/>
    <s v=""/>
    <x v="0"/>
    <x v="1"/>
    <s v=""/>
    <n v="32"/>
    <n v="13656"/>
    <n v="0"/>
    <m/>
  </r>
  <r>
    <x v="68"/>
    <x v="68"/>
    <x v="8"/>
    <x v="47"/>
    <s v="LOT-AR-2025030"/>
    <d v="2026-05-05T00:00:00"/>
    <n v="20"/>
    <n v="0"/>
    <n v="20"/>
    <n v="14"/>
    <n v="280"/>
    <x v="3"/>
    <x v="54"/>
    <x v="1"/>
    <x v="2"/>
    <s v=""/>
    <s v=""/>
    <x v="0"/>
    <x v="1"/>
    <s v=""/>
    <n v="20"/>
    <n v="280"/>
    <n v="0"/>
    <m/>
  </r>
  <r>
    <x v="69"/>
    <x v="69"/>
    <x v="12"/>
    <x v="48"/>
    <s v="LOT-AR-2025033"/>
    <d v="2026-08-03T00:00:00"/>
    <n v="15"/>
    <n v="0"/>
    <n v="15"/>
    <n v="34"/>
    <n v="510"/>
    <x v="3"/>
    <x v="54"/>
    <x v="1"/>
    <x v="11"/>
    <s v=""/>
    <s v=""/>
    <x v="0"/>
    <x v="1"/>
    <s v=""/>
    <n v="12"/>
    <n v="510"/>
    <n v="0"/>
    <m/>
  </r>
  <r>
    <x v="70"/>
    <x v="70"/>
    <x v="13"/>
    <x v="49"/>
    <s v="LOT-AR-2025042"/>
    <d v="2026-07-12T00:00:00"/>
    <n v="77"/>
    <n v="0"/>
    <n v="77"/>
    <n v="48"/>
    <n v="3696"/>
    <x v="4"/>
    <x v="55"/>
    <x v="1"/>
    <x v="2"/>
    <s v=""/>
    <s v=""/>
    <x v="0"/>
    <x v="2"/>
    <s v=""/>
    <n v="16"/>
    <n v="3696"/>
    <n v="0"/>
    <m/>
  </r>
  <r>
    <x v="71"/>
    <x v="71"/>
    <x v="13"/>
    <x v="50"/>
    <s v="LOT-AR-2025037"/>
    <d v="2027-02-04T00:00:00"/>
    <n v="45"/>
    <n v="0"/>
    <n v="45"/>
    <n v="18"/>
    <n v="810"/>
    <x v="4"/>
    <x v="55"/>
    <x v="1"/>
    <x v="2"/>
    <s v=""/>
    <s v=""/>
    <x v="0"/>
    <x v="2"/>
    <s v=""/>
    <n v="16"/>
    <n v="810"/>
    <n v="0"/>
    <m/>
  </r>
  <r>
    <x v="72"/>
    <x v="72"/>
    <x v="13"/>
    <x v="51"/>
    <s v="LOT-AR-2025026"/>
    <d v="2026-05-11T00:00:00"/>
    <n v="44"/>
    <n v="0"/>
    <n v="44"/>
    <n v="42"/>
    <n v="1848"/>
    <x v="4"/>
    <x v="56"/>
    <x v="1"/>
    <x v="2"/>
    <s v=""/>
    <s v=""/>
    <x v="0"/>
    <x v="2"/>
    <s v=""/>
    <n v="8"/>
    <n v="1848"/>
    <n v="0"/>
    <m/>
  </r>
  <r>
    <x v="73"/>
    <x v="73"/>
    <x v="13"/>
    <x v="52"/>
    <s v="LOT-AR-2025017"/>
    <d v="2026-03-12T00:00:00"/>
    <n v="96"/>
    <n v="0"/>
    <n v="96"/>
    <n v="28"/>
    <n v="2688"/>
    <x v="4"/>
    <x v="56"/>
    <x v="1"/>
    <x v="2"/>
    <s v=""/>
    <s v=""/>
    <x v="0"/>
    <x v="2"/>
    <s v=""/>
    <n v="8"/>
    <n v="2688"/>
    <n v="0"/>
    <m/>
  </r>
  <r>
    <x v="74"/>
    <x v="74"/>
    <x v="13"/>
    <x v="53"/>
    <s v="LOT-AR-2025010"/>
    <d v="2027-01-19T00:00:00"/>
    <n v="3"/>
    <n v="0"/>
    <n v="3"/>
    <n v="18"/>
    <n v="54"/>
    <x v="4"/>
    <x v="56"/>
    <x v="1"/>
    <x v="12"/>
    <s v=""/>
    <s v=""/>
    <x v="0"/>
    <x v="2"/>
    <s v=""/>
    <n v="12"/>
    <n v="54"/>
    <n v="0"/>
    <m/>
  </r>
  <r>
    <x v="75"/>
    <x v="75"/>
    <x v="13"/>
    <x v="54"/>
    <s v="LOT-AR-2025015"/>
    <d v="2026-03-24T00:00:00"/>
    <n v="10000"/>
    <n v="0"/>
    <n v="10000"/>
    <n v="0.14000000000000001"/>
    <n v="1400.0000000000002"/>
    <x v="4"/>
    <x v="57"/>
    <x v="1"/>
    <x v="2"/>
    <s v=""/>
    <s v=""/>
    <x v="0"/>
    <x v="2"/>
    <s v=""/>
    <n v="24"/>
    <n v="1400.0000000000002"/>
    <n v="0"/>
    <m/>
  </r>
  <r>
    <x v="76"/>
    <x v="76"/>
    <x v="14"/>
    <x v="55"/>
    <s v="LOT-AR-2025038"/>
    <d v="2027-11-16T00:00:00"/>
    <n v="6"/>
    <n v="0"/>
    <n v="6"/>
    <n v="145"/>
    <n v="870"/>
    <x v="4"/>
    <x v="57"/>
    <x v="1"/>
    <x v="2"/>
    <s v=""/>
    <s v=""/>
    <x v="0"/>
    <x v="2"/>
    <s v=""/>
    <n v="8"/>
    <n v="870"/>
    <n v="0"/>
    <m/>
  </r>
  <r>
    <x v="77"/>
    <x v="77"/>
    <x v="14"/>
    <x v="56"/>
    <s v="LOT-AR-2025036"/>
    <d v="2026-05-03T00:00:00"/>
    <n v="4"/>
    <n v="0"/>
    <n v="4"/>
    <n v="68"/>
    <n v="272"/>
    <x v="4"/>
    <x v="58"/>
    <x v="1"/>
    <x v="2"/>
    <s v=""/>
    <s v=""/>
    <x v="0"/>
    <x v="2"/>
    <s v=""/>
    <n v="12"/>
    <n v="272"/>
    <n v="0"/>
    <m/>
  </r>
  <r>
    <x v="78"/>
    <x v="78"/>
    <x v="14"/>
    <x v="56"/>
    <s v="LOT-AR-2025001"/>
    <d v="2026-12-17T00:00:00"/>
    <n v="3"/>
    <n v="0"/>
    <n v="3"/>
    <n v="42"/>
    <n v="126"/>
    <x v="4"/>
    <x v="58"/>
    <x v="1"/>
    <x v="13"/>
    <s v=""/>
    <s v=""/>
    <x v="0"/>
    <x v="2"/>
    <s v=""/>
    <n v="8"/>
    <n v="126"/>
    <n v="0"/>
    <m/>
  </r>
  <r>
    <x v="79"/>
    <x v="79"/>
    <x v="14"/>
    <x v="57"/>
    <s v="LOT-AR-2025028"/>
    <d v="2026-03-26T00:00:00"/>
    <n v="3"/>
    <n v="0"/>
    <n v="3"/>
    <n v="86"/>
    <n v="258"/>
    <x v="4"/>
    <x v="59"/>
    <x v="1"/>
    <x v="14"/>
    <s v=""/>
    <s v=""/>
    <x v="0"/>
    <x v="2"/>
    <s v=""/>
    <n v="8"/>
    <n v="258"/>
    <n v="0"/>
    <m/>
  </r>
  <r>
    <x v="80"/>
    <x v="80"/>
    <x v="14"/>
    <x v="58"/>
    <s v="LOT-AR-2025006"/>
    <d v="2026-07-04T00:00:00"/>
    <n v="6"/>
    <n v="0"/>
    <n v="6"/>
    <n v="54"/>
    <n v="324"/>
    <x v="4"/>
    <x v="59"/>
    <x v="1"/>
    <x v="2"/>
    <s v=""/>
    <s v=""/>
    <x v="0"/>
    <x v="2"/>
    <s v=""/>
    <n v="8"/>
    <n v="324"/>
    <n v="0"/>
    <m/>
  </r>
  <r>
    <x v="81"/>
    <x v="81"/>
    <x v="14"/>
    <x v="59"/>
    <s v="LOT-AR-2025013"/>
    <d v="2026-08-01T00:00:00"/>
    <n v="4"/>
    <n v="0"/>
    <n v="4"/>
    <n v="62"/>
    <n v="248"/>
    <x v="4"/>
    <x v="60"/>
    <x v="1"/>
    <x v="15"/>
    <s v=""/>
    <s v=""/>
    <x v="0"/>
    <x v="2"/>
    <s v=""/>
    <n v="8"/>
    <n v="248"/>
    <n v="0"/>
    <m/>
  </r>
  <r>
    <x v="82"/>
    <x v="82"/>
    <x v="15"/>
    <x v="60"/>
    <s v="LOT-AR-2025014"/>
    <d v="2027-08-05T00:00:00"/>
    <n v="2"/>
    <n v="0"/>
    <n v="2"/>
    <n v="42"/>
    <n v="84"/>
    <x v="4"/>
    <x v="60"/>
    <x v="1"/>
    <x v="2"/>
    <s v=""/>
    <s v=""/>
    <x v="0"/>
    <x v="2"/>
    <s v=""/>
    <n v="8"/>
    <n v="84"/>
    <n v="0"/>
    <m/>
  </r>
  <r>
    <x v="83"/>
    <x v="83"/>
    <x v="15"/>
    <x v="60"/>
    <s v="LOT-AR-2025015"/>
    <d v="2026-07-11T00:00:00"/>
    <n v="2"/>
    <n v="0"/>
    <n v="2"/>
    <n v="28"/>
    <n v="56"/>
    <x v="4"/>
    <x v="60"/>
    <x v="1"/>
    <x v="2"/>
    <s v=""/>
    <s v=""/>
    <x v="0"/>
    <x v="2"/>
    <s v=""/>
    <n v="8"/>
    <n v="56"/>
    <n v="0"/>
    <m/>
  </r>
  <r>
    <x v="84"/>
    <x v="84"/>
    <x v="15"/>
    <x v="61"/>
    <s v="LOT-AR-2025016"/>
    <d v="2027-01-28T00:00:00"/>
    <n v="3"/>
    <n v="0"/>
    <n v="3"/>
    <n v="55"/>
    <n v="165"/>
    <x v="4"/>
    <x v="61"/>
    <x v="1"/>
    <x v="16"/>
    <s v=""/>
    <s v=""/>
    <x v="0"/>
    <x v="2"/>
    <s v=""/>
    <n v="12"/>
    <n v="165"/>
    <n v="0"/>
    <m/>
  </r>
  <r>
    <x v="85"/>
    <x v="85"/>
    <x v="15"/>
    <x v="62"/>
    <s v="LOT-AR-2025017"/>
    <d v="2027-11-05T00:00:00"/>
    <n v="4"/>
    <n v="0"/>
    <n v="4"/>
    <n v="34"/>
    <n v="136"/>
    <x v="4"/>
    <x v="61"/>
    <x v="1"/>
    <x v="2"/>
    <s v=""/>
    <s v=""/>
    <x v="0"/>
    <x v="2"/>
    <s v=""/>
    <n v="12"/>
    <n v="136"/>
    <n v="0"/>
    <m/>
  </r>
  <r>
    <x v="86"/>
    <x v="86"/>
    <x v="14"/>
    <x v="63"/>
    <s v="LOT-AR-2025018"/>
    <d v="2026-08-07T00:00:00"/>
    <n v="4"/>
    <n v="0"/>
    <n v="4"/>
    <n v="48"/>
    <n v="192"/>
    <x v="4"/>
    <x v="62"/>
    <x v="1"/>
    <x v="17"/>
    <s v=""/>
    <s v=""/>
    <x v="0"/>
    <x v="2"/>
    <s v=""/>
    <n v="8"/>
    <n v="192"/>
    <n v="0"/>
    <m/>
  </r>
  <r>
    <x v="87"/>
    <x v="87"/>
    <x v="16"/>
    <x v="64"/>
    <s v="LOT-AR-2025019"/>
    <d v="2027-11-16T00:00:00"/>
    <n v="5"/>
    <n v="0"/>
    <n v="5"/>
    <n v="38"/>
    <n v="190"/>
    <x v="4"/>
    <x v="62"/>
    <x v="1"/>
    <x v="2"/>
    <s v=""/>
    <s v=""/>
    <x v="0"/>
    <x v="2"/>
    <s v=""/>
    <n v="16"/>
    <n v="190"/>
    <n v="0"/>
    <m/>
  </r>
  <r>
    <x v="88"/>
    <x v="88"/>
    <x v="16"/>
    <x v="65"/>
    <s v="LOT-AR-2025020"/>
    <d v="2026-05-03T00:00:00"/>
    <n v="5"/>
    <n v="0"/>
    <n v="5"/>
    <n v="22"/>
    <n v="110"/>
    <x v="4"/>
    <x v="63"/>
    <x v="1"/>
    <x v="2"/>
    <s v=""/>
    <s v=""/>
    <x v="0"/>
    <x v="2"/>
    <s v=""/>
    <n v="12"/>
    <n v="110"/>
    <n v="0"/>
    <m/>
  </r>
  <r>
    <x v="89"/>
    <x v="89"/>
    <x v="12"/>
    <x v="66"/>
    <s v="LOT-AR-2025021"/>
    <d v="2026-12-17T00:00:00"/>
    <n v="9"/>
    <n v="0"/>
    <n v="9"/>
    <n v="14"/>
    <n v="126"/>
    <x v="4"/>
    <x v="63"/>
    <x v="1"/>
    <x v="2"/>
    <s v=""/>
    <s v=""/>
    <x v="0"/>
    <x v="2"/>
    <s v=""/>
    <n v="8"/>
    <n v="126"/>
    <n v="0"/>
    <m/>
  </r>
  <r>
    <x v="0"/>
    <x v="0"/>
    <x v="0"/>
    <x v="0"/>
    <s v="LOT-AR-2025022"/>
    <d v="2026-03-26T00:00:00"/>
    <n v="0"/>
    <n v="4"/>
    <n v="16"/>
    <n v="6.03"/>
    <n v="-24.12"/>
    <x v="1"/>
    <x v="64"/>
    <x v="0"/>
    <x v="0"/>
    <n v="1"/>
    <n v="4"/>
    <x v="0"/>
    <x v="0"/>
    <n v="4"/>
    <n v="200"/>
    <n v="0"/>
    <n v="24.12"/>
    <m/>
  </r>
  <r>
    <x v="1"/>
    <x v="1"/>
    <x v="0"/>
    <x v="0"/>
    <s v="LOT-AR-2025039"/>
    <d v="2025-09-22T00:00:00"/>
    <n v="0"/>
    <n v="3"/>
    <n v="40"/>
    <n v="7.2"/>
    <n v="-21.6"/>
    <x v="1"/>
    <x v="65"/>
    <x v="0"/>
    <x v="1"/>
    <n v="2"/>
    <n v="26.666666666666668"/>
    <x v="0"/>
    <x v="0"/>
    <n v="1.5"/>
    <n v="240"/>
    <n v="0"/>
    <n v="21.6"/>
    <m/>
  </r>
  <r>
    <x v="13"/>
    <x v="13"/>
    <x v="2"/>
    <x v="7"/>
    <s v="LOT-AR-2025010"/>
    <d v="2026-07-11T00:00:00"/>
    <n v="0"/>
    <n v="8"/>
    <n v="3488"/>
    <n v="1.3944000000000001"/>
    <n v="-11.155200000000001"/>
    <x v="1"/>
    <x v="66"/>
    <x v="0"/>
    <x v="0"/>
    <n v="1"/>
    <n v="436"/>
    <x v="0"/>
    <x v="0"/>
    <n v="8"/>
    <n v="2000"/>
    <n v="0"/>
    <n v="11.155200000000001"/>
    <m/>
  </r>
  <r>
    <x v="21"/>
    <x v="21"/>
    <x v="2"/>
    <x v="11"/>
    <s v="LOT-AR-2025007"/>
    <d v="2026-04-19T00:00:00"/>
    <n v="0"/>
    <n v="0.2"/>
    <n v="149.19999999999999"/>
    <n v="4.2000000000000003E-2"/>
    <n v="-8.4000000000000012E-3"/>
    <x v="1"/>
    <x v="66"/>
    <x v="0"/>
    <x v="1"/>
    <n v="2"/>
    <n v="1491.9999999999998"/>
    <x v="0"/>
    <x v="0"/>
    <n v="0.1"/>
    <n v="40"/>
    <n v="0"/>
    <n v="8.4000000000000012E-3"/>
    <m/>
  </r>
  <r>
    <x v="4"/>
    <x v="4"/>
    <x v="0"/>
    <x v="1"/>
    <s v="LOT-AR-2025016"/>
    <d v="2025-11-12T00:00:00"/>
    <n v="0"/>
    <n v="12"/>
    <n v="62"/>
    <n v="1.8246"/>
    <n v="-21.895199999999999"/>
    <x v="1"/>
    <x v="67"/>
    <x v="0"/>
    <x v="1"/>
    <n v="2"/>
    <n v="10.333333333333334"/>
    <x v="0"/>
    <x v="0"/>
    <n v="6"/>
    <n v="320"/>
    <n v="0"/>
    <n v="21.895199999999999"/>
    <m/>
  </r>
  <r>
    <x v="2"/>
    <x v="2"/>
    <x v="0"/>
    <x v="1"/>
    <s v="LOT-AR-2025018"/>
    <d v="2026-08-10T00:00:00"/>
    <n v="0"/>
    <n v="6"/>
    <n v="283.5"/>
    <n v="0.91349999999999998"/>
    <n v="-5.4809999999999999"/>
    <x v="1"/>
    <x v="67"/>
    <x v="0"/>
    <x v="1"/>
    <n v="2"/>
    <n v="94.5"/>
    <x v="0"/>
    <x v="0"/>
    <n v="3"/>
    <n v="160"/>
    <n v="0"/>
    <n v="5.4809999999999999"/>
    <m/>
  </r>
  <r>
    <x v="6"/>
    <x v="6"/>
    <x v="0"/>
    <x v="2"/>
    <s v="LOT-AR-2025002"/>
    <d v="2026-05-05T00:00:00"/>
    <n v="0"/>
    <n v="2"/>
    <n v="9358.5"/>
    <n v="2.7368999999999999"/>
    <n v="-5.4737999999999998"/>
    <x v="1"/>
    <x v="68"/>
    <x v="0"/>
    <x v="1"/>
    <n v="2"/>
    <n v="9358.5"/>
    <x v="0"/>
    <x v="0"/>
    <n v="1"/>
    <n v="140"/>
    <n v="0"/>
    <n v="5.4737999999999998"/>
    <m/>
  </r>
  <r>
    <x v="14"/>
    <x v="14"/>
    <x v="2"/>
    <x v="7"/>
    <s v="LOT-AR-2025015"/>
    <d v="2027-01-28T00:00:00"/>
    <n v="0"/>
    <n v="12"/>
    <n v="0"/>
    <n v="1.395"/>
    <n v="-16.740000000000002"/>
    <x v="1"/>
    <x v="68"/>
    <x v="0"/>
    <x v="1"/>
    <n v="2"/>
    <n v="0"/>
    <x v="0"/>
    <x v="0"/>
    <n v="6"/>
    <n v="1600"/>
    <n v="0"/>
    <n v="16.740000000000002"/>
    <m/>
  </r>
  <r>
    <x v="21"/>
    <x v="21"/>
    <x v="2"/>
    <x v="11"/>
    <s v="LOT-AR-2025007"/>
    <d v="2026-04-19T00:00:00"/>
    <n v="0"/>
    <n v="0.4"/>
    <n v="149.19999999999999"/>
    <n v="4.2000000000000003E-2"/>
    <n v="-1.6800000000000002E-2"/>
    <x v="1"/>
    <x v="68"/>
    <x v="0"/>
    <x v="1"/>
    <n v="2"/>
    <n v="745.99999999999989"/>
    <x v="0"/>
    <x v="0"/>
    <n v="0.2"/>
    <n v="40"/>
    <n v="0"/>
    <n v="1.6800000000000002E-2"/>
    <m/>
  </r>
  <r>
    <x v="3"/>
    <x v="3"/>
    <x v="0"/>
    <x v="0"/>
    <s v="LOT-AR-2025029"/>
    <d v="2026-11-29T00:00:00"/>
    <n v="0"/>
    <n v="12"/>
    <n v="9.5"/>
    <n v="0.9133"/>
    <n v="-10.9596"/>
    <x v="1"/>
    <x v="69"/>
    <x v="0"/>
    <x v="1"/>
    <n v="2"/>
    <n v="1.5833333333333333"/>
    <x v="0"/>
    <x v="0"/>
    <n v="6"/>
    <n v="120"/>
    <n v="0"/>
    <n v="10.9596"/>
    <m/>
  </r>
  <r>
    <x v="3"/>
    <x v="3"/>
    <x v="0"/>
    <x v="0"/>
    <s v="LOT-AR-2025029"/>
    <d v="2026-11-29T00:00:00"/>
    <n v="10"/>
    <n v="0.5"/>
    <n v="9.5"/>
    <n v="0.9133"/>
    <n v="-0.45665"/>
    <x v="1"/>
    <x v="69"/>
    <x v="0"/>
    <x v="1"/>
    <n v="2"/>
    <n v="38"/>
    <x v="0"/>
    <x v="0"/>
    <n v="0.25"/>
    <n v="120"/>
    <n v="9.1329999999999991"/>
    <s v="Returned bundle - Espresso Blend Run (2.5)"/>
    <m/>
  </r>
  <r>
    <x v="1"/>
    <x v="1"/>
    <x v="0"/>
    <x v="0"/>
    <s v="LOT-AR-2025039"/>
    <d v="2025-09-22T00:00:00"/>
    <n v="0"/>
    <n v="10"/>
    <n v="40"/>
    <n v="7.2"/>
    <n v="-72"/>
    <x v="1"/>
    <x v="70"/>
    <x v="0"/>
    <x v="1"/>
    <n v="2"/>
    <n v="8"/>
    <x v="0"/>
    <x v="0"/>
    <n v="5"/>
    <n v="240"/>
    <n v="0"/>
    <n v="72"/>
    <m/>
  </r>
  <r>
    <x v="4"/>
    <x v="4"/>
    <x v="0"/>
    <x v="1"/>
    <s v="LOT-AR-2025016"/>
    <d v="2025-11-12T00:00:00"/>
    <n v="0"/>
    <n v="5"/>
    <n v="62"/>
    <n v="1.8246"/>
    <n v="-9.1229999999999993"/>
    <x v="1"/>
    <x v="71"/>
    <x v="0"/>
    <x v="1"/>
    <n v="2"/>
    <n v="24.8"/>
    <x v="0"/>
    <x v="0"/>
    <n v="2.5"/>
    <n v="320"/>
    <n v="0"/>
    <n v="9.1229999999999993"/>
    <m/>
  </r>
  <r>
    <x v="14"/>
    <x v="14"/>
    <x v="2"/>
    <x v="7"/>
    <s v="LOT-AR-2025015"/>
    <d v="2027-01-28T00:00:00"/>
    <n v="0"/>
    <n v="12"/>
    <n v="0"/>
    <n v="1.395"/>
    <n v="-16.740000000000002"/>
    <x v="1"/>
    <x v="72"/>
    <x v="0"/>
    <x v="1"/>
    <n v="2"/>
    <n v="0"/>
    <x v="0"/>
    <x v="0"/>
    <n v="6"/>
    <n v="1600"/>
    <n v="0"/>
    <n v="16.740000000000002"/>
    <m/>
  </r>
  <r>
    <x v="14"/>
    <x v="14"/>
    <x v="2"/>
    <x v="7"/>
    <s v="LOT-AR-2025015"/>
    <d v="2027-01-28T00:00:00"/>
    <n v="0"/>
    <n v="3"/>
    <n v="0"/>
    <n v="1.395"/>
    <n v="-4.1850000000000005"/>
    <x v="1"/>
    <x v="72"/>
    <x v="0"/>
    <x v="1"/>
    <n v="2"/>
    <n v="0"/>
    <x v="0"/>
    <x v="0"/>
    <n v="1.5"/>
    <n v="1600"/>
    <n v="0"/>
    <n v="4.1850000000000005"/>
    <m/>
  </r>
  <r>
    <x v="21"/>
    <x v="21"/>
    <x v="2"/>
    <x v="11"/>
    <s v="LOT-AR-2025007"/>
    <d v="2026-04-19T00:00:00"/>
    <n v="0"/>
    <n v="0.5"/>
    <n v="149.19999999999999"/>
    <n v="4.2000000000000003E-2"/>
    <n v="-2.1000000000000001E-2"/>
    <x v="1"/>
    <x v="73"/>
    <x v="0"/>
    <x v="1"/>
    <n v="2"/>
    <n v="596.79999999999995"/>
    <x v="0"/>
    <x v="0"/>
    <n v="0.25"/>
    <n v="40"/>
    <n v="0"/>
    <n v="2.1000000000000001E-2"/>
    <m/>
  </r>
  <r>
    <x v="38"/>
    <x v="38"/>
    <x v="5"/>
    <x v="13"/>
    <s v="LOT-AR-2025035"/>
    <d v="2026-03-12T00:00:00"/>
    <n v="0"/>
    <n v="0.30000000000000004"/>
    <n v="7199.7"/>
    <n v="0.70669999999999999"/>
    <n v="-0.21201000000000003"/>
    <x v="1"/>
    <x v="74"/>
    <x v="0"/>
    <x v="0"/>
    <n v="1"/>
    <n v="23998.999999999996"/>
    <x v="0"/>
    <x v="0"/>
    <n v="0.30000000000000004"/>
    <n v="12"/>
    <n v="0"/>
    <n v="0.21201000000000003"/>
    <m/>
  </r>
  <r>
    <x v="39"/>
    <x v="39"/>
    <x v="5"/>
    <x v="23"/>
    <s v="LOT-AR-2025032"/>
    <d v="2027-01-19T00:00:00"/>
    <n v="0"/>
    <n v="0.60000000000000009"/>
    <n v="3743.4"/>
    <n v="0.70669999999999999"/>
    <n v="-0.42402000000000006"/>
    <x v="1"/>
    <x v="75"/>
    <x v="0"/>
    <x v="0"/>
    <n v="1"/>
    <n v="6238.9999999999991"/>
    <x v="0"/>
    <x v="0"/>
    <n v="0.60000000000000009"/>
    <n v="16"/>
    <n v="0"/>
    <n v="0.42402000000000006"/>
    <m/>
  </r>
  <r>
    <x v="40"/>
    <x v="40"/>
    <x v="5"/>
    <x v="12"/>
    <s v="LOT-AR-2025030"/>
    <d v="2026-03-24T00:00:00"/>
    <n v="0"/>
    <n v="1.5"/>
    <n v="508.5"/>
    <n v="0.26600000000000001"/>
    <n v="-0.39900000000000002"/>
    <x v="1"/>
    <x v="76"/>
    <x v="0"/>
    <x v="0"/>
    <n v="1"/>
    <n v="339"/>
    <x v="0"/>
    <x v="0"/>
    <n v="1.5"/>
    <n v="24"/>
    <n v="0"/>
    <n v="0.39900000000000002"/>
    <m/>
  </r>
  <r>
    <x v="44"/>
    <x v="44"/>
    <x v="5"/>
    <x v="13"/>
    <s v="LOT-AR-2025026"/>
    <d v="2027-04-14T00:00:00"/>
    <n v="0"/>
    <n v="0.60000000000000009"/>
    <n v="1049.4000000000001"/>
    <n v="0.96379999999999999"/>
    <n v="-0.57828000000000013"/>
    <x v="1"/>
    <x v="77"/>
    <x v="0"/>
    <x v="0"/>
    <n v="1"/>
    <n v="1749"/>
    <x v="0"/>
    <x v="0"/>
    <n v="0.60000000000000009"/>
    <n v="32"/>
    <n v="0"/>
    <n v="0.57828000000000013"/>
    <m/>
  </r>
  <r>
    <x v="0"/>
    <x v="0"/>
    <x v="0"/>
    <x v="0"/>
    <s v="LOT-AR-2025022"/>
    <d v="2026-03-26T00:00:00"/>
    <n v="0"/>
    <n v="4"/>
    <n v="16"/>
    <n v="6.03"/>
    <n v="-24.12"/>
    <x v="1"/>
    <x v="78"/>
    <x v="0"/>
    <x v="0"/>
    <n v="1"/>
    <n v="4"/>
    <x v="0"/>
    <x v="0"/>
    <n v="4"/>
    <n v="200"/>
    <n v="0"/>
    <n v="24.12"/>
    <m/>
  </r>
  <r>
    <x v="1"/>
    <x v="1"/>
    <x v="0"/>
    <x v="0"/>
    <s v="LOT-AR-2025039"/>
    <d v="2025-09-22T00:00:00"/>
    <n v="8"/>
    <n v="3"/>
    <n v="5"/>
    <n v="7.2"/>
    <n v="-21.6"/>
    <x v="1"/>
    <x v="79"/>
    <x v="0"/>
    <x v="1"/>
    <n v="2"/>
    <n v="3.3333333333333335"/>
    <x v="0"/>
    <x v="0"/>
    <n v="1.5"/>
    <n v="240"/>
    <n v="57.6"/>
    <s v="Returned bundle - Espresso Blend Run (2)"/>
    <m/>
  </r>
  <r>
    <x v="13"/>
    <x v="13"/>
    <x v="2"/>
    <x v="7"/>
    <s v="LOT-AR-2025010"/>
    <d v="2026-07-11T00:00:00"/>
    <n v="0"/>
    <n v="8"/>
    <n v="3488"/>
    <n v="1.3944000000000001"/>
    <n v="-11.155200000000001"/>
    <x v="1"/>
    <x v="80"/>
    <x v="0"/>
    <x v="0"/>
    <n v="1"/>
    <n v="436"/>
    <x v="0"/>
    <x v="0"/>
    <n v="8"/>
    <n v="2000"/>
    <n v="0"/>
    <n v="11.155200000000001"/>
    <m/>
  </r>
  <r>
    <x v="21"/>
    <x v="21"/>
    <x v="2"/>
    <x v="11"/>
    <s v="LOT-AR-2025007"/>
    <d v="2026-04-19T00:00:00"/>
    <n v="0"/>
    <n v="0.2"/>
    <n v="149.19999999999999"/>
    <n v="4.2000000000000003E-2"/>
    <n v="-8.4000000000000012E-3"/>
    <x v="1"/>
    <x v="81"/>
    <x v="0"/>
    <x v="1"/>
    <n v="2"/>
    <n v="1491.9999999999998"/>
    <x v="0"/>
    <x v="0"/>
    <n v="0.1"/>
    <n v="40"/>
    <n v="0"/>
    <n v="8.4000000000000012E-3"/>
    <m/>
  </r>
  <r>
    <x v="4"/>
    <x v="4"/>
    <x v="0"/>
    <x v="1"/>
    <s v="LOT-AR-2025016"/>
    <d v="2025-11-12T00:00:00"/>
    <n v="10"/>
    <n v="3"/>
    <n v="7"/>
    <n v="1.8246"/>
    <n v="-5.4737999999999998"/>
    <x v="1"/>
    <x v="82"/>
    <x v="0"/>
    <x v="1"/>
    <n v="2"/>
    <n v="4.666666666666667"/>
    <x v="0"/>
    <x v="0"/>
    <n v="1.5"/>
    <n v="320"/>
    <n v="18.245999999999999"/>
    <s v="Returned bundle - Espresso Blend Run (1)"/>
    <m/>
  </r>
  <r>
    <x v="2"/>
    <x v="2"/>
    <x v="0"/>
    <x v="1"/>
    <s v="LOT-AR-2025018"/>
    <d v="2026-08-10T00:00:00"/>
    <n v="3"/>
    <n v="1.5"/>
    <n v="1.5"/>
    <n v="0.91349999999999998"/>
    <n v="-1.37025"/>
    <x v="1"/>
    <x v="83"/>
    <x v="0"/>
    <x v="1"/>
    <n v="2"/>
    <n v="2"/>
    <x v="0"/>
    <x v="0"/>
    <n v="0.75"/>
    <n v="160"/>
    <n v="2.7404999999999999"/>
    <s v="Returned bundle - House Blend Run (1.5)"/>
    <m/>
  </r>
  <r>
    <x v="6"/>
    <x v="6"/>
    <x v="0"/>
    <x v="2"/>
    <s v="LOT-AR-2025002"/>
    <d v="2026-05-05T00:00:00"/>
    <n v="1"/>
    <n v="0.5"/>
    <n v="0.5"/>
    <n v="2.7368999999999999"/>
    <n v="-1.3684499999999999"/>
    <x v="1"/>
    <x v="84"/>
    <x v="0"/>
    <x v="1"/>
    <n v="2"/>
    <n v="2"/>
    <x v="0"/>
    <x v="0"/>
    <n v="0.25"/>
    <n v="140"/>
    <n v="2.7368999999999999"/>
    <s v="Returned bundle - House Blend Run (0.5)"/>
    <m/>
  </r>
  <r>
    <x v="14"/>
    <x v="14"/>
    <x v="2"/>
    <x v="7"/>
    <s v="LOT-AR-2025015"/>
    <d v="2027-01-28T00:00:00"/>
    <n v="18"/>
    <n v="3"/>
    <n v="15"/>
    <n v="1.395"/>
    <n v="-4.1850000000000005"/>
    <x v="1"/>
    <x v="85"/>
    <x v="0"/>
    <x v="1"/>
    <n v="2"/>
    <n v="10"/>
    <x v="0"/>
    <x v="0"/>
    <n v="1.5"/>
    <n v="1600"/>
    <n v="25.11"/>
    <s v="Returned bundle - Espresso Blend Run (3)"/>
    <m/>
  </r>
  <r>
    <x v="21"/>
    <x v="21"/>
    <x v="2"/>
    <x v="11"/>
    <s v="LOT-AR-2025007"/>
    <d v="2026-04-19T00:00:00"/>
    <n v="0.6"/>
    <n v="0.1"/>
    <n v="0.5"/>
    <n v="4.2000000000000003E-2"/>
    <n v="-4.2000000000000006E-3"/>
    <x v="1"/>
    <x v="86"/>
    <x v="0"/>
    <x v="1"/>
    <n v="2"/>
    <n v="10"/>
    <x v="0"/>
    <x v="0"/>
    <n v="0.05"/>
    <n v="40"/>
    <n v="2.52E-2"/>
    <s v="Returned bundle - Espresso Blend Run (0.1)"/>
    <m/>
  </r>
  <r>
    <x v="19"/>
    <x v="19"/>
    <x v="2"/>
    <x v="9"/>
    <s v="LOT-AR-2025006"/>
    <d v="2026-12-17T00:00:00"/>
    <n v="0"/>
    <n v="1"/>
    <n v="3"/>
    <n v="1.4999999999999999E-2"/>
    <n v="-1.4999999999999999E-2"/>
    <x v="1"/>
    <x v="87"/>
    <x v="0"/>
    <x v="0"/>
    <n v="1"/>
    <n v="3"/>
    <x v="0"/>
    <x v="0"/>
    <n v="1"/>
    <n v="600"/>
    <n v="0"/>
    <n v="1.4999999999999999E-2"/>
    <m/>
  </r>
  <r>
    <x v="23"/>
    <x v="23"/>
    <x v="3"/>
    <x v="13"/>
    <s v="LOT-AR-2025021"/>
    <d v="2026-02-21T00:00:00"/>
    <n v="0"/>
    <n v="100"/>
    <n v="2000"/>
    <n v="0.45839999999999997"/>
    <n v="-45.839999999999996"/>
    <x v="1"/>
    <x v="87"/>
    <x v="0"/>
    <x v="0"/>
    <n v="1"/>
    <n v="20"/>
    <x v="0"/>
    <x v="0"/>
    <n v="100"/>
    <n v="16"/>
    <n v="0"/>
    <n v="45.839999999999996"/>
    <m/>
  </r>
  <r>
    <x v="28"/>
    <x v="28"/>
    <x v="3"/>
    <x v="16"/>
    <s v="LOT-AR-2025047"/>
    <d v="2026-06-05T00:00:00"/>
    <n v="0"/>
    <n v="10"/>
    <n v="90"/>
    <n v="0.1002"/>
    <n v="-1.002"/>
    <x v="1"/>
    <x v="88"/>
    <x v="0"/>
    <x v="0"/>
    <n v="1"/>
    <n v="9"/>
    <x v="0"/>
    <x v="0"/>
    <n v="10"/>
    <n v="8"/>
    <n v="0"/>
    <n v="1.002"/>
    <m/>
  </r>
  <r>
    <x v="16"/>
    <x v="16"/>
    <x v="2"/>
    <x v="8"/>
    <s v="LOT-AR-2025036"/>
    <d v="2026-08-07T00:00:00"/>
    <n v="0"/>
    <n v="50"/>
    <n v="-50"/>
    <n v="1.6154999999999999"/>
    <n v="-80.774999999999991"/>
    <x v="1"/>
    <x v="89"/>
    <x v="2"/>
    <x v="1"/>
    <n v="1"/>
    <n v="-1"/>
    <x v="0"/>
    <x v="0"/>
    <n v="50"/>
    <n v="800"/>
    <n v="0"/>
    <n v="80.774999999999991"/>
    <m/>
  </r>
  <r>
    <x v="43"/>
    <x v="43"/>
    <x v="5"/>
    <x v="25"/>
    <s v="LOT-AR-0005130"/>
    <d v="2026-05-28T00:00:00"/>
    <n v="400"/>
    <n v="0"/>
    <n v="400"/>
    <n v="0.96379999999999999"/>
    <n v="385.52"/>
    <x v="1"/>
    <x v="90"/>
    <x v="1"/>
    <x v="2"/>
    <s v=""/>
    <s v=""/>
    <x v="1"/>
    <x v="0"/>
    <s v=""/>
    <n v="20"/>
    <n v="385.52"/>
    <n v="0"/>
    <m/>
  </r>
  <r>
    <x v="14"/>
    <x v="14"/>
    <x v="2"/>
    <x v="7"/>
    <s v="LOT-AR-0005103"/>
    <d v="2027-08-29T00:00:00"/>
    <n v="336"/>
    <n v="0"/>
    <n v="336"/>
    <n v="1.395"/>
    <n v="468.72"/>
    <x v="0"/>
    <x v="91"/>
    <x v="1"/>
    <x v="1"/>
    <s v=""/>
    <s v=""/>
    <x v="2"/>
    <x v="0"/>
    <s v=""/>
    <n v="1600"/>
    <n v="468.72"/>
    <n v="0"/>
    <m/>
  </r>
  <r>
    <x v="6"/>
    <x v="6"/>
    <x v="0"/>
    <x v="2"/>
    <s v="LOT-AR-0005102"/>
    <d v="2027-09-28T00:00:00"/>
    <n v="48"/>
    <n v="0"/>
    <n v="48"/>
    <n v="2.7368749999999999"/>
    <n v="131.37"/>
    <x v="1"/>
    <x v="92"/>
    <x v="1"/>
    <x v="1"/>
    <s v=""/>
    <s v=""/>
    <x v="3"/>
    <x v="0"/>
    <s v=""/>
    <n v="140"/>
    <n v="131.37"/>
    <n v="0"/>
    <m/>
  </r>
  <r>
    <x v="21"/>
    <x v="21"/>
    <x v="2"/>
    <x v="11"/>
    <s v="LOT-AR-0005104"/>
    <d v="2027-01-13T00:00:00"/>
    <n v="50"/>
    <n v="0"/>
    <n v="50"/>
    <n v="4.2000000000000003E-2"/>
    <n v="2.1"/>
    <x v="0"/>
    <x v="93"/>
    <x v="1"/>
    <x v="1"/>
    <s v=""/>
    <s v=""/>
    <x v="3"/>
    <x v="0"/>
    <s v=""/>
    <n v="40"/>
    <n v="2.1"/>
    <n v="0"/>
    <m/>
  </r>
  <r>
    <x v="69"/>
    <x v="69"/>
    <x v="12"/>
    <x v="48"/>
    <s v="LOT-AR-0005105"/>
    <d v="2027-05-24T00:00:00"/>
    <n v="37"/>
    <n v="0"/>
    <n v="37"/>
    <n v="34"/>
    <n v="1258"/>
    <x v="3"/>
    <x v="94"/>
    <x v="1"/>
    <x v="11"/>
    <s v=""/>
    <s v=""/>
    <x v="4"/>
    <x v="1"/>
    <s v=""/>
    <n v="12"/>
    <n v="1258"/>
    <n v="0"/>
    <m/>
  </r>
  <r>
    <x v="0"/>
    <x v="0"/>
    <x v="0"/>
    <x v="0"/>
    <s v="LOT-AR-0005106"/>
    <d v="2027-05-23T00:00:00"/>
    <n v="36"/>
    <n v="0"/>
    <n v="36"/>
    <n v="6.03"/>
    <n v="217.08"/>
    <x v="0"/>
    <x v="95"/>
    <x v="1"/>
    <x v="0"/>
    <s v=""/>
    <s v=""/>
    <x v="4"/>
    <x v="0"/>
    <s v=""/>
    <n v="200"/>
    <n v="217.08"/>
    <n v="0"/>
    <m/>
  </r>
  <r>
    <x v="4"/>
    <x v="4"/>
    <x v="0"/>
    <x v="1"/>
    <s v="LOT-AR-0005100"/>
    <d v="2027-04-03T00:00:00"/>
    <n v="288"/>
    <n v="0"/>
    <n v="288"/>
    <n v="1.8245833333333334"/>
    <n v="525.48"/>
    <x v="0"/>
    <x v="96"/>
    <x v="1"/>
    <x v="1"/>
    <s v=""/>
    <s v=""/>
    <x v="5"/>
    <x v="0"/>
    <s v=""/>
    <n v="320"/>
    <n v="525.48"/>
    <n v="0"/>
    <m/>
  </r>
  <r>
    <x v="2"/>
    <x v="2"/>
    <x v="0"/>
    <x v="1"/>
    <s v="LOT-AR-0005101"/>
    <d v="2027-04-29T00:00:00"/>
    <n v="144"/>
    <n v="0"/>
    <n v="144"/>
    <n v="0.91347222222222213"/>
    <n v="131.54"/>
    <x v="1"/>
    <x v="97"/>
    <x v="1"/>
    <x v="1"/>
    <s v=""/>
    <s v=""/>
    <x v="5"/>
    <x v="0"/>
    <s v=""/>
    <n v="160"/>
    <n v="131.54"/>
    <n v="0"/>
    <m/>
  </r>
  <r>
    <x v="1"/>
    <x v="1"/>
    <x v="0"/>
    <x v="0"/>
    <s v="LOT-AR-0005107"/>
    <d v="2027-03-13T00:00:00"/>
    <n v="168"/>
    <n v="0"/>
    <n v="168"/>
    <n v="7.2"/>
    <n v="1209.6000000000001"/>
    <x v="0"/>
    <x v="98"/>
    <x v="1"/>
    <x v="1"/>
    <s v=""/>
    <s v=""/>
    <x v="5"/>
    <x v="0"/>
    <s v=""/>
    <n v="240"/>
    <n v="1209.6000000000001"/>
    <n v="0"/>
    <m/>
  </r>
  <r>
    <x v="13"/>
    <x v="13"/>
    <x v="2"/>
    <x v="7"/>
    <s v="LOT-AR-0005108"/>
    <d v="2027-05-15T00:00:00"/>
    <n v="96"/>
    <n v="0"/>
    <n v="96"/>
    <n v="1.3943750000000001"/>
    <n v="133.86000000000001"/>
    <x v="0"/>
    <x v="98"/>
    <x v="1"/>
    <x v="0"/>
    <s v=""/>
    <s v=""/>
    <x v="6"/>
    <x v="0"/>
    <s v=""/>
    <n v="2000"/>
    <n v="133.86000000000001"/>
    <n v="0"/>
    <m/>
  </r>
  <r>
    <x v="84"/>
    <x v="84"/>
    <x v="15"/>
    <x v="61"/>
    <s v="LOT-AR-0005109"/>
    <d v="2027-02-22T00:00:00"/>
    <n v="65"/>
    <n v="0"/>
    <n v="65"/>
    <n v="55"/>
    <n v="3575"/>
    <x v="4"/>
    <x v="99"/>
    <x v="1"/>
    <x v="16"/>
    <s v=""/>
    <s v=""/>
    <x v="6"/>
    <x v="2"/>
    <s v=""/>
    <n v="12"/>
    <n v="3575"/>
    <n v="0"/>
    <m/>
  </r>
  <r>
    <x v="38"/>
    <x v="38"/>
    <x v="5"/>
    <x v="13"/>
    <s v="LOT-AR-0005110"/>
    <d v="2027-05-06T00:00:00"/>
    <n v="480"/>
    <n v="0"/>
    <n v="480"/>
    <n v="0.70666666666666667"/>
    <n v="339.2"/>
    <x v="1"/>
    <x v="100"/>
    <x v="1"/>
    <x v="0"/>
    <s v=""/>
    <s v=""/>
    <x v="7"/>
    <x v="0"/>
    <s v=""/>
    <n v="12"/>
    <n v="339.2"/>
    <n v="0"/>
    <m/>
  </r>
  <r>
    <x v="22"/>
    <x v="22"/>
    <x v="3"/>
    <x v="12"/>
    <s v="LOT-AR-0005144"/>
    <d v="2027-02-24T00:00:00"/>
    <n v="8"/>
    <n v="0"/>
    <n v="8"/>
    <n v="0.105"/>
    <n v="0.84"/>
    <x v="0"/>
    <x v="101"/>
    <x v="1"/>
    <x v="2"/>
    <s v=""/>
    <s v=""/>
    <x v="8"/>
    <x v="0"/>
    <s v=""/>
    <n v="8"/>
    <n v="0.84"/>
    <n v="0"/>
    <m/>
  </r>
  <r>
    <x v="50"/>
    <x v="50"/>
    <x v="7"/>
    <x v="31"/>
    <s v="LOT-AR-0005114"/>
    <d v="2027-10-24T00:00:00"/>
    <n v="500"/>
    <n v="0"/>
    <n v="500"/>
    <n v="3.5999999999999997E-2"/>
    <n v="18"/>
    <x v="3"/>
    <x v="101"/>
    <x v="1"/>
    <x v="8"/>
    <s v=""/>
    <s v=""/>
    <x v="9"/>
    <x v="1"/>
    <s v=""/>
    <n v="120"/>
    <n v="18"/>
    <n v="0"/>
    <m/>
  </r>
  <r>
    <x v="57"/>
    <x v="57"/>
    <x v="9"/>
    <x v="36"/>
    <s v="LOT-AR-0005146"/>
    <d v="2026-09-28T00:00:00"/>
    <n v="300"/>
    <n v="0"/>
    <n v="300"/>
    <n v="0.28000000000000003"/>
    <n v="84.000000000000014"/>
    <x v="2"/>
    <x v="102"/>
    <x v="1"/>
    <x v="2"/>
    <s v=""/>
    <s v=""/>
    <x v="9"/>
    <x v="1"/>
    <s v=""/>
    <n v="40"/>
    <n v="84.000000000000014"/>
    <n v="0"/>
    <m/>
  </r>
  <r>
    <x v="39"/>
    <x v="39"/>
    <x v="5"/>
    <x v="23"/>
    <s v="LOT-AR-0005111"/>
    <d v="2027-03-09T00:00:00"/>
    <n v="48"/>
    <n v="0"/>
    <n v="48"/>
    <n v="0.70666666666666667"/>
    <n v="33.92"/>
    <x v="0"/>
    <x v="103"/>
    <x v="1"/>
    <x v="0"/>
    <s v=""/>
    <s v=""/>
    <x v="10"/>
    <x v="0"/>
    <s v=""/>
    <n v="16"/>
    <n v="33.92"/>
    <n v="0"/>
    <m/>
  </r>
  <r>
    <x v="40"/>
    <x v="40"/>
    <x v="5"/>
    <x v="12"/>
    <s v="LOT-AR-0005112"/>
    <d v="2027-06-08T00:00:00"/>
    <n v="60"/>
    <n v="0"/>
    <n v="60"/>
    <n v="0.26600000000000001"/>
    <n v="15.96"/>
    <x v="0"/>
    <x v="103"/>
    <x v="1"/>
    <x v="0"/>
    <s v=""/>
    <s v=""/>
    <x v="11"/>
    <x v="0"/>
    <s v=""/>
    <n v="24"/>
    <n v="15.96"/>
    <n v="0"/>
    <m/>
  </r>
  <r>
    <x v="16"/>
    <x v="16"/>
    <x v="2"/>
    <x v="8"/>
    <s v="LOT-AR-0005128"/>
    <d v="2027-01-11T00:00:00"/>
    <n v="99"/>
    <n v="0"/>
    <n v="99"/>
    <n v="1.6154545454545455"/>
    <n v="159.93"/>
    <x v="1"/>
    <x v="104"/>
    <x v="1"/>
    <x v="1"/>
    <s v=""/>
    <s v=""/>
    <x v="12"/>
    <x v="0"/>
    <s v=""/>
    <n v="800"/>
    <n v="159.93"/>
    <n v="0"/>
    <m/>
  </r>
  <r>
    <x v="3"/>
    <x v="3"/>
    <x v="0"/>
    <x v="0"/>
    <s v="LOT-AR-0005115"/>
    <d v="2026-12-03T00:00:00"/>
    <n v="174"/>
    <n v="0"/>
    <n v="174"/>
    <n v="0.91333333333333344"/>
    <n v="158.92000000000002"/>
    <x v="0"/>
    <x v="105"/>
    <x v="1"/>
    <x v="1"/>
    <s v=""/>
    <s v=""/>
    <x v="13"/>
    <x v="0"/>
    <s v=""/>
    <n v="120"/>
    <n v="158.92000000000002"/>
    <n v="0"/>
    <m/>
  </r>
  <r>
    <x v="44"/>
    <x v="44"/>
    <x v="5"/>
    <x v="13"/>
    <s v="LOT-AR-0005113"/>
    <d v="2027-04-11T00:00:00"/>
    <n v="50"/>
    <n v="0"/>
    <n v="50"/>
    <n v="0.96379999999999999"/>
    <n v="48.19"/>
    <x v="0"/>
    <x v="106"/>
    <x v="1"/>
    <x v="0"/>
    <s v=""/>
    <s v=""/>
    <x v="14"/>
    <x v="0"/>
    <s v=""/>
    <n v="32"/>
    <n v="48.19"/>
    <n v="0"/>
    <m/>
  </r>
  <r>
    <x v="55"/>
    <x v="55"/>
    <x v="9"/>
    <x v="35"/>
    <s v="LOT-AR-0005137"/>
    <d v="2027-09-10T00:00:00"/>
    <n v="200"/>
    <n v="0"/>
    <n v="200"/>
    <n v="0.14499999999999999"/>
    <n v="28.999999999999996"/>
    <x v="2"/>
    <x v="107"/>
    <x v="1"/>
    <x v="2"/>
    <s v=""/>
    <s v=""/>
    <x v="15"/>
    <x v="1"/>
    <s v=""/>
    <n v="80"/>
    <n v="28.999999999999996"/>
    <n v="0"/>
    <m/>
  </r>
  <r>
    <x v="68"/>
    <x v="68"/>
    <x v="8"/>
    <x v="47"/>
    <s v="LOT-AR-0005134"/>
    <d v="2026-06-18T00:00:00"/>
    <n v="2"/>
    <n v="0"/>
    <n v="2"/>
    <n v="14"/>
    <n v="28"/>
    <x v="3"/>
    <x v="108"/>
    <x v="1"/>
    <x v="2"/>
    <s v=""/>
    <s v=""/>
    <x v="16"/>
    <x v="1"/>
    <s v=""/>
    <n v="20"/>
    <n v="28"/>
    <n v="0"/>
    <m/>
  </r>
  <r>
    <x v="62"/>
    <x v="62"/>
    <x v="10"/>
    <x v="41"/>
    <s v="LOT-AR-0005116"/>
    <d v="2027-03-17T00:00:00"/>
    <n v="28"/>
    <n v="0"/>
    <n v="28"/>
    <n v="16"/>
    <n v="448"/>
    <x v="3"/>
    <x v="109"/>
    <x v="1"/>
    <x v="10"/>
    <s v=""/>
    <s v=""/>
    <x v="17"/>
    <x v="1"/>
    <s v=""/>
    <n v="32"/>
    <n v="448"/>
    <n v="0"/>
    <m/>
  </r>
  <r>
    <x v="34"/>
    <x v="34"/>
    <x v="4"/>
    <x v="20"/>
    <s v="LOT-AR-0005117"/>
    <d v="2027-01-12T00:00:00"/>
    <n v="1000"/>
    <n v="0"/>
    <n v="1000"/>
    <n v="2.7100000000000003E-2"/>
    <n v="27.1"/>
    <x v="0"/>
    <x v="110"/>
    <x v="1"/>
    <x v="6"/>
    <s v=""/>
    <s v=""/>
    <x v="18"/>
    <x v="0"/>
    <s v=""/>
    <n v="60"/>
    <n v="27.1"/>
    <n v="0"/>
    <m/>
  </r>
  <r>
    <x v="60"/>
    <x v="60"/>
    <x v="10"/>
    <x v="39"/>
    <s v="LOT-AR-0005161"/>
    <d v="2026-08-21T00:00:00"/>
    <n v="4"/>
    <n v="0"/>
    <n v="4"/>
    <n v="32"/>
    <n v="128"/>
    <x v="2"/>
    <x v="111"/>
    <x v="1"/>
    <x v="2"/>
    <s v=""/>
    <s v=""/>
    <x v="19"/>
    <x v="1"/>
    <s v=""/>
    <n v="24"/>
    <n v="128"/>
    <n v="0"/>
    <m/>
  </r>
  <r>
    <x v="31"/>
    <x v="31"/>
    <x v="4"/>
    <x v="19"/>
    <s v="LOT-AR-0005118"/>
    <d v="2027-07-05T00:00:00"/>
    <n v="1200"/>
    <n v="0"/>
    <n v="1200"/>
    <n v="2.0899999999999998E-2"/>
    <n v="25.08"/>
    <x v="1"/>
    <x v="111"/>
    <x v="1"/>
    <x v="5"/>
    <s v=""/>
    <s v=""/>
    <x v="20"/>
    <x v="0"/>
    <s v=""/>
    <n v="32"/>
    <n v="25.08"/>
    <n v="0"/>
    <m/>
  </r>
  <r>
    <x v="61"/>
    <x v="61"/>
    <x v="10"/>
    <x v="40"/>
    <s v="LOT-AR-0005148"/>
    <d v="2026-09-20T00:00:00"/>
    <n v="12"/>
    <n v="0"/>
    <n v="12"/>
    <n v="3"/>
    <n v="36"/>
    <x v="3"/>
    <x v="112"/>
    <x v="1"/>
    <x v="2"/>
    <s v=""/>
    <s v=""/>
    <x v="21"/>
    <x v="1"/>
    <s v=""/>
    <n v="80"/>
    <n v="36"/>
    <n v="0"/>
    <m/>
  </r>
  <r>
    <x v="48"/>
    <x v="48"/>
    <x v="6"/>
    <x v="29"/>
    <s v="LOT-AR-0005155"/>
    <d v="2027-04-25T00:00:00"/>
    <n v="16"/>
    <n v="0"/>
    <n v="16"/>
    <n v="12"/>
    <n v="192"/>
    <x v="3"/>
    <x v="113"/>
    <x v="1"/>
    <x v="2"/>
    <s v=""/>
    <s v=""/>
    <x v="22"/>
    <x v="1"/>
    <s v=""/>
    <n v="60"/>
    <n v="192"/>
    <n v="0"/>
    <m/>
  </r>
  <r>
    <x v="20"/>
    <x v="20"/>
    <x v="2"/>
    <x v="10"/>
    <s v="LOT-AR-0005129"/>
    <d v="2027-02-11T00:00:00"/>
    <n v="3600"/>
    <n v="0"/>
    <n v="3600"/>
    <n v="5.0450000000000002E-2"/>
    <n v="181.62"/>
    <x v="0"/>
    <x v="114"/>
    <x v="1"/>
    <x v="2"/>
    <s v=""/>
    <s v=""/>
    <x v="23"/>
    <x v="0"/>
    <s v=""/>
    <n v="4000"/>
    <n v="181.62"/>
    <n v="0"/>
    <m/>
  </r>
  <r>
    <x v="81"/>
    <x v="81"/>
    <x v="14"/>
    <x v="59"/>
    <s v="LOT-AR-0005119"/>
    <d v="2027-09-07T00:00:00"/>
    <n v="33"/>
    <n v="0"/>
    <n v="33"/>
    <n v="62"/>
    <n v="2046"/>
    <x v="4"/>
    <x v="115"/>
    <x v="1"/>
    <x v="15"/>
    <s v=""/>
    <s v=""/>
    <x v="24"/>
    <x v="2"/>
    <s v=""/>
    <n v="8"/>
    <n v="2046"/>
    <n v="0"/>
    <m/>
  </r>
  <r>
    <x v="58"/>
    <x v="58"/>
    <x v="9"/>
    <x v="37"/>
    <s v="LOT-AR-0005147"/>
    <d v="2027-08-22T00:00:00"/>
    <n v="288"/>
    <n v="0"/>
    <n v="288"/>
    <n v="8.3333333333333329E-2"/>
    <n v="24"/>
    <x v="3"/>
    <x v="116"/>
    <x v="1"/>
    <x v="2"/>
    <s v=""/>
    <s v=""/>
    <x v="24"/>
    <x v="1"/>
    <s v=""/>
    <n v="32"/>
    <n v="24"/>
    <n v="0"/>
    <m/>
  </r>
  <r>
    <x v="29"/>
    <x v="29"/>
    <x v="4"/>
    <x v="17"/>
    <s v="LOT-AR-0005143"/>
    <d v="2027-05-07T00:00:00"/>
    <n v="9600"/>
    <n v="0"/>
    <n v="9600"/>
    <n v="3.0329166666666671E-2"/>
    <n v="291.16000000000003"/>
    <x v="1"/>
    <x v="116"/>
    <x v="1"/>
    <x v="2"/>
    <s v=""/>
    <s v=""/>
    <x v="25"/>
    <x v="0"/>
    <s v=""/>
    <n v="120"/>
    <n v="291.16000000000003"/>
    <n v="0"/>
    <m/>
  </r>
  <r>
    <x v="45"/>
    <x v="45"/>
    <x v="6"/>
    <x v="26"/>
    <s v="LOT-AR-0005145"/>
    <d v="2027-07-25T00:00:00"/>
    <n v="2"/>
    <n v="0"/>
    <n v="2"/>
    <n v="89.5"/>
    <n v="179"/>
    <x v="2"/>
    <x v="116"/>
    <x v="1"/>
    <x v="2"/>
    <s v=""/>
    <s v=""/>
    <x v="26"/>
    <x v="1"/>
    <s v=""/>
    <n v="24"/>
    <n v="179"/>
    <n v="0"/>
    <m/>
  </r>
  <r>
    <x v="73"/>
    <x v="73"/>
    <x v="13"/>
    <x v="52"/>
    <s v="LOT-AR-0005142"/>
    <d v="2028-02-02T00:00:00"/>
    <n v="2"/>
    <n v="0"/>
    <n v="2"/>
    <n v="28"/>
    <n v="56"/>
    <x v="4"/>
    <x v="116"/>
    <x v="1"/>
    <x v="2"/>
    <s v=""/>
    <s v=""/>
    <x v="27"/>
    <x v="2"/>
    <s v=""/>
    <n v="8"/>
    <n v="56"/>
    <n v="0"/>
    <m/>
  </r>
  <r>
    <x v="27"/>
    <x v="27"/>
    <x v="3"/>
    <x v="15"/>
    <s v="LOT-AR-0005120"/>
    <d v="2027-09-09T00:00:00"/>
    <n v="50"/>
    <n v="0"/>
    <n v="50"/>
    <n v="0.1084"/>
    <n v="5.42"/>
    <x v="0"/>
    <x v="116"/>
    <x v="1"/>
    <x v="4"/>
    <s v=""/>
    <s v=""/>
    <x v="28"/>
    <x v="0"/>
    <s v=""/>
    <n v="20"/>
    <n v="5.42"/>
    <n v="0"/>
    <m/>
  </r>
  <r>
    <x v="79"/>
    <x v="79"/>
    <x v="14"/>
    <x v="57"/>
    <s v="LOT-AR-0005122"/>
    <d v="2027-03-01T00:00:00"/>
    <n v="28"/>
    <n v="0"/>
    <n v="28"/>
    <n v="86"/>
    <n v="2408"/>
    <x v="4"/>
    <x v="116"/>
    <x v="1"/>
    <x v="14"/>
    <s v=""/>
    <s v=""/>
    <x v="29"/>
    <x v="2"/>
    <s v=""/>
    <n v="8"/>
    <n v="2408"/>
    <n v="0"/>
    <m/>
  </r>
  <r>
    <x v="56"/>
    <x v="56"/>
    <x v="9"/>
    <x v="35"/>
    <s v="LOT-AR-0005121"/>
    <d v="2027-07-13T00:00:00"/>
    <n v="100"/>
    <n v="0"/>
    <n v="100"/>
    <n v="0.14499999999999999"/>
    <n v="14.499999999999998"/>
    <x v="2"/>
    <x v="116"/>
    <x v="1"/>
    <x v="9"/>
    <s v=""/>
    <s v=""/>
    <x v="30"/>
    <x v="1"/>
    <s v=""/>
    <n v="80"/>
    <n v="14.499999999999998"/>
    <n v="0"/>
    <m/>
  </r>
  <r>
    <x v="74"/>
    <x v="74"/>
    <x v="13"/>
    <x v="53"/>
    <s v="LOT-AR-0005123"/>
    <d v="2027-09-18T00:00:00"/>
    <n v="4"/>
    <n v="0"/>
    <n v="4"/>
    <n v="18"/>
    <n v="72"/>
    <x v="4"/>
    <x v="116"/>
    <x v="1"/>
    <x v="12"/>
    <s v=""/>
    <s v=""/>
    <x v="31"/>
    <x v="2"/>
    <s v=""/>
    <n v="12"/>
    <n v="72"/>
    <n v="0"/>
    <m/>
  </r>
  <r>
    <x v="11"/>
    <x v="11"/>
    <x v="1"/>
    <x v="5"/>
    <s v="LOT-AR-0005157"/>
    <d v="2027-11-06T00:00:00"/>
    <n v="24"/>
    <n v="0"/>
    <n v="24"/>
    <n v="0.93"/>
    <n v="22.32"/>
    <x v="1"/>
    <x v="116"/>
    <x v="1"/>
    <x v="2"/>
    <s v=""/>
    <s v=""/>
    <x v="32"/>
    <x v="0"/>
    <s v=""/>
    <n v="60"/>
    <n v="22.32"/>
    <n v="0"/>
    <m/>
  </r>
  <r>
    <x v="66"/>
    <x v="66"/>
    <x v="11"/>
    <x v="45"/>
    <s v="LOT-AR-0005153"/>
    <d v="2027-07-28T00:00:00"/>
    <n v="50"/>
    <n v="0"/>
    <n v="50"/>
    <n v="0.36"/>
    <n v="18"/>
    <x v="3"/>
    <x v="116"/>
    <x v="1"/>
    <x v="2"/>
    <s v=""/>
    <s v=""/>
    <x v="33"/>
    <x v="1"/>
    <s v=""/>
    <n v="40"/>
    <n v="18"/>
    <n v="0"/>
    <m/>
  </r>
  <r>
    <x v="26"/>
    <x v="26"/>
    <x v="3"/>
    <x v="14"/>
    <s v="LOT-AR-0005124"/>
    <d v="2028-02-13T00:00:00"/>
    <n v="1200"/>
    <n v="0"/>
    <n v="1200"/>
    <n v="0.102025"/>
    <n v="122.43"/>
    <x v="0"/>
    <x v="116"/>
    <x v="1"/>
    <x v="3"/>
    <s v=""/>
    <s v=""/>
    <x v="34"/>
    <x v="0"/>
    <s v=""/>
    <n v="16"/>
    <n v="122.43"/>
    <n v="0"/>
    <m/>
  </r>
  <r>
    <x v="85"/>
    <x v="85"/>
    <x v="15"/>
    <x v="62"/>
    <s v="LOT-AR-0005152"/>
    <d v="2028-02-10T00:00:00"/>
    <n v="1"/>
    <n v="0"/>
    <n v="1"/>
    <n v="34"/>
    <n v="34"/>
    <x v="4"/>
    <x v="116"/>
    <x v="1"/>
    <x v="2"/>
    <s v=""/>
    <s v=""/>
    <x v="35"/>
    <x v="2"/>
    <s v=""/>
    <n v="12"/>
    <n v="34"/>
    <n v="0"/>
    <m/>
  </r>
  <r>
    <x v="80"/>
    <x v="80"/>
    <x v="14"/>
    <x v="58"/>
    <s v="LOT-AR-0005162"/>
    <d v="2027-09-10T00:00:00"/>
    <n v="3"/>
    <n v="0"/>
    <n v="3"/>
    <n v="54"/>
    <n v="162"/>
    <x v="4"/>
    <x v="116"/>
    <x v="1"/>
    <x v="2"/>
    <s v=""/>
    <s v=""/>
    <x v="35"/>
    <x v="2"/>
    <s v=""/>
    <n v="8"/>
    <n v="162"/>
    <n v="0"/>
    <m/>
  </r>
  <r>
    <x v="25"/>
    <x v="25"/>
    <x v="3"/>
    <x v="14"/>
    <s v="LOT-AR-0005159"/>
    <d v="2026-11-13T00:00:00"/>
    <n v="1200"/>
    <n v="0"/>
    <n v="1200"/>
    <n v="2.9825000000000001E-2"/>
    <n v="35.79"/>
    <x v="1"/>
    <x v="116"/>
    <x v="1"/>
    <x v="2"/>
    <s v=""/>
    <s v=""/>
    <x v="36"/>
    <x v="0"/>
    <s v=""/>
    <n v="12"/>
    <n v="35.79"/>
    <n v="0"/>
    <m/>
  </r>
  <r>
    <x v="32"/>
    <x v="32"/>
    <x v="4"/>
    <x v="19"/>
    <s v="LOT-AR-0005149"/>
    <d v="2027-09-27T00:00:00"/>
    <n v="400"/>
    <n v="0"/>
    <n v="400"/>
    <n v="2.0899999999999998E-2"/>
    <n v="8.36"/>
    <x v="0"/>
    <x v="116"/>
    <x v="1"/>
    <x v="2"/>
    <s v=""/>
    <s v=""/>
    <x v="37"/>
    <x v="0"/>
    <s v=""/>
    <n v="40"/>
    <n v="8.36"/>
    <n v="0"/>
    <m/>
  </r>
  <r>
    <x v="37"/>
    <x v="37"/>
    <x v="4"/>
    <x v="22"/>
    <s v="LOT-AR-0005132"/>
    <d v="2027-05-15T00:00:00"/>
    <n v="1080"/>
    <n v="0"/>
    <n v="1080"/>
    <n v="0.38907407407407407"/>
    <n v="420.2"/>
    <x v="1"/>
    <x v="116"/>
    <x v="1"/>
    <x v="2"/>
    <s v=""/>
    <s v=""/>
    <x v="38"/>
    <x v="0"/>
    <s v=""/>
    <n v="40"/>
    <n v="420.2"/>
    <n v="0"/>
    <m/>
  </r>
  <r>
    <x v="47"/>
    <x v="47"/>
    <x v="6"/>
    <x v="28"/>
    <s v="LOT-AR-0005150"/>
    <d v="2026-12-30T00:00:00"/>
    <n v="16"/>
    <n v="0"/>
    <n v="16"/>
    <n v="14"/>
    <n v="224"/>
    <x v="2"/>
    <x v="116"/>
    <x v="1"/>
    <x v="2"/>
    <s v=""/>
    <s v=""/>
    <x v="38"/>
    <x v="1"/>
    <s v=""/>
    <n v="40"/>
    <n v="224"/>
    <n v="0"/>
    <m/>
  </r>
  <r>
    <x v="78"/>
    <x v="78"/>
    <x v="14"/>
    <x v="56"/>
    <s v="LOT-AR-0005126"/>
    <d v="2027-10-16T00:00:00"/>
    <n v="24"/>
    <n v="0"/>
    <n v="24"/>
    <n v="42"/>
    <n v="1008"/>
    <x v="4"/>
    <x v="116"/>
    <x v="1"/>
    <x v="13"/>
    <s v=""/>
    <s v=""/>
    <x v="39"/>
    <x v="2"/>
    <s v=""/>
    <n v="8"/>
    <n v="1008"/>
    <n v="0"/>
    <m/>
  </r>
  <r>
    <x v="42"/>
    <x v="42"/>
    <x v="5"/>
    <x v="24"/>
    <s v="LOT-AR-0005125"/>
    <d v="2027-10-03T00:00:00"/>
    <n v="100"/>
    <n v="0"/>
    <n v="100"/>
    <n v="0.97140000000000004"/>
    <n v="97.14"/>
    <x v="1"/>
    <x v="116"/>
    <x v="1"/>
    <x v="7"/>
    <s v=""/>
    <s v=""/>
    <x v="40"/>
    <x v="0"/>
    <s v=""/>
    <n v="40"/>
    <n v="97.14"/>
    <n v="0"/>
    <m/>
  </r>
  <r>
    <x v="51"/>
    <x v="51"/>
    <x v="8"/>
    <x v="32"/>
    <s v="LOT-AR-0005154"/>
    <d v="2027-06-12T00:00:00"/>
    <n v="200"/>
    <n v="0"/>
    <n v="200"/>
    <n v="1.24"/>
    <n v="248"/>
    <x v="2"/>
    <x v="116"/>
    <x v="1"/>
    <x v="2"/>
    <s v=""/>
    <s v=""/>
    <x v="40"/>
    <x v="1"/>
    <s v=""/>
    <n v="40"/>
    <n v="248"/>
    <n v="0"/>
    <m/>
  </r>
  <r>
    <x v="46"/>
    <x v="46"/>
    <x v="6"/>
    <x v="27"/>
    <s v="LOT-AR-0005151"/>
    <d v="2027-12-03T00:00:00"/>
    <n v="2"/>
    <n v="0"/>
    <n v="2"/>
    <n v="312"/>
    <n v="624"/>
    <x v="2"/>
    <x v="116"/>
    <x v="1"/>
    <x v="2"/>
    <s v=""/>
    <s v=""/>
    <x v="41"/>
    <x v="1"/>
    <s v=""/>
    <n v="8"/>
    <n v="624"/>
    <n v="0"/>
    <m/>
  </r>
  <r>
    <x v="19"/>
    <x v="19"/>
    <x v="2"/>
    <x v="9"/>
    <s v="LOT-AR-0005135"/>
    <d v="2027-06-14T00:00:00"/>
    <n v="2"/>
    <n v="0"/>
    <n v="2"/>
    <n v="1.4999999999999999E-2"/>
    <n v="0.03"/>
    <x v="1"/>
    <x v="116"/>
    <x v="1"/>
    <x v="0"/>
    <s v=""/>
    <s v=""/>
    <x v="42"/>
    <x v="0"/>
    <s v=""/>
    <n v="600"/>
    <n v="0.03"/>
    <n v="0"/>
    <m/>
  </r>
  <r>
    <x v="33"/>
    <x v="33"/>
    <x v="4"/>
    <x v="20"/>
    <s v="LOT-AR-0005160"/>
    <d v="2027-03-22T00:00:00"/>
    <n v="1200"/>
    <n v="0"/>
    <n v="1200"/>
    <n v="2.0758333333333333E-2"/>
    <n v="24.91"/>
    <x v="0"/>
    <x v="116"/>
    <x v="1"/>
    <x v="2"/>
    <s v=""/>
    <s v=""/>
    <x v="43"/>
    <x v="0"/>
    <s v=""/>
    <n v="80"/>
    <n v="24.91"/>
    <n v="0"/>
    <m/>
  </r>
  <r>
    <x v="41"/>
    <x v="41"/>
    <x v="5"/>
    <x v="24"/>
    <s v="LOT-AR-0005139"/>
    <d v="2028-04-10T00:00:00"/>
    <n v="3000"/>
    <n v="0"/>
    <n v="3000"/>
    <n v="0.36404000000000003"/>
    <n v="1092.1200000000001"/>
    <x v="1"/>
    <x v="116"/>
    <x v="1"/>
    <x v="2"/>
    <s v=""/>
    <s v=""/>
    <x v="44"/>
    <x v="0"/>
    <s v=""/>
    <n v="32"/>
    <n v="1092.1200000000001"/>
    <n v="0"/>
    <m/>
  </r>
  <r>
    <x v="54"/>
    <x v="54"/>
    <x v="8"/>
    <x v="34"/>
    <s v="LOT-AR-0005140"/>
    <d v="2027-04-24T00:00:00"/>
    <n v="4"/>
    <n v="0"/>
    <n v="4"/>
    <n v="24"/>
    <n v="96"/>
    <x v="3"/>
    <x v="116"/>
    <x v="1"/>
    <x v="2"/>
    <s v=""/>
    <s v=""/>
    <x v="45"/>
    <x v="1"/>
    <s v=""/>
    <n v="16"/>
    <n v="96"/>
    <n v="0"/>
    <m/>
  </r>
  <r>
    <x v="5"/>
    <x v="5"/>
    <x v="0"/>
    <x v="0"/>
    <s v="LOT-AR-0005141"/>
    <d v="2027-08-07T00:00:00"/>
    <n v="24"/>
    <n v="0"/>
    <n v="24"/>
    <n v="7.8999999999999995"/>
    <n v="189.6"/>
    <x v="0"/>
    <x v="116"/>
    <x v="1"/>
    <x v="2"/>
    <s v=""/>
    <s v=""/>
    <x v="46"/>
    <x v="0"/>
    <s v=""/>
    <n v="100"/>
    <n v="189.6"/>
    <n v="0"/>
    <m/>
  </r>
  <r>
    <x v="86"/>
    <x v="86"/>
    <x v="14"/>
    <x v="63"/>
    <s v="LOT-AR-0005127"/>
    <d v="2028-02-27T00:00:00"/>
    <n v="10"/>
    <n v="0"/>
    <n v="10"/>
    <n v="48"/>
    <n v="480"/>
    <x v="4"/>
    <x v="116"/>
    <x v="1"/>
    <x v="17"/>
    <s v=""/>
    <s v=""/>
    <x v="47"/>
    <x v="2"/>
    <s v=""/>
    <n v="8"/>
    <n v="480"/>
    <n v="0"/>
    <m/>
  </r>
  <r>
    <x v="59"/>
    <x v="59"/>
    <x v="10"/>
    <x v="38"/>
    <s v="LOT-AR-0005136"/>
    <d v="2027-01-12T00:00:00"/>
    <n v="2"/>
    <n v="0"/>
    <n v="2"/>
    <n v="48"/>
    <n v="96"/>
    <x v="2"/>
    <x v="116"/>
    <x v="1"/>
    <x v="2"/>
    <s v=""/>
    <s v=""/>
    <x v="48"/>
    <x v="1"/>
    <s v=""/>
    <n v="20"/>
    <n v="96"/>
    <n v="0"/>
    <m/>
  </r>
  <r>
    <x v="30"/>
    <x v="30"/>
    <x v="4"/>
    <x v="18"/>
    <s v="LOT-AR-0005138"/>
    <d v="2028-05-18T00:00:00"/>
    <n v="200"/>
    <n v="0"/>
    <n v="200"/>
    <n v="3.0299999999999997E-2"/>
    <n v="6.06"/>
    <x v="1"/>
    <x v="116"/>
    <x v="1"/>
    <x v="2"/>
    <s v=""/>
    <s v=""/>
    <x v="48"/>
    <x v="0"/>
    <s v=""/>
    <n v="96"/>
    <n v="6.06"/>
    <n v="0"/>
    <m/>
  </r>
  <r>
    <x v="67"/>
    <x v="67"/>
    <x v="11"/>
    <x v="46"/>
    <s v="LOT-AR-0005158"/>
    <d v="2027-04-03T00:00:00"/>
    <n v="200"/>
    <n v="0"/>
    <n v="200"/>
    <n v="0.24"/>
    <n v="48"/>
    <x v="3"/>
    <x v="116"/>
    <x v="1"/>
    <x v="2"/>
    <s v=""/>
    <s v=""/>
    <x v="49"/>
    <x v="1"/>
    <s v=""/>
    <n v="32"/>
    <n v="48"/>
    <n v="0"/>
    <m/>
  </r>
  <r>
    <x v="63"/>
    <x v="63"/>
    <x v="10"/>
    <x v="42"/>
    <s v="LOT-AR-0005131"/>
    <d v="2027-02-10T00:00:00"/>
    <n v="50"/>
    <n v="0"/>
    <n v="50"/>
    <n v="0.88"/>
    <n v="44"/>
    <x v="3"/>
    <x v="116"/>
    <x v="1"/>
    <x v="2"/>
    <s v=""/>
    <s v=""/>
    <x v="50"/>
    <x v="1"/>
    <s v=""/>
    <n v="40"/>
    <n v="44"/>
    <n v="0"/>
    <m/>
  </r>
  <r>
    <x v="18"/>
    <x v="18"/>
    <x v="2"/>
    <x v="9"/>
    <s v="LOT-AR-0005156"/>
    <d v="2027-01-01T00:00:00"/>
    <n v="400"/>
    <n v="0"/>
    <n v="400"/>
    <n v="1.5100000000000001E-2"/>
    <n v="6.04"/>
    <x v="1"/>
    <x v="116"/>
    <x v="1"/>
    <x v="2"/>
    <s v=""/>
    <s v=""/>
    <x v="51"/>
    <x v="0"/>
    <s v=""/>
    <n v="320"/>
    <n v="6.04"/>
    <n v="0"/>
    <m/>
  </r>
  <r>
    <x v="64"/>
    <x v="64"/>
    <x v="11"/>
    <x v="43"/>
    <s v="LOT-AR-0005133"/>
    <d v="2028-01-21T00:00:00"/>
    <n v="96"/>
    <n v="0"/>
    <n v="96"/>
    <n v="1.0833333333333333"/>
    <n v="104"/>
    <x v="2"/>
    <x v="116"/>
    <x v="1"/>
    <x v="2"/>
    <s v=""/>
    <s v=""/>
    <x v="52"/>
    <x v="1"/>
    <s v=""/>
    <n v="32"/>
    <n v="104"/>
    <n v="0"/>
    <m/>
  </r>
  <r>
    <x v="4"/>
    <x v="4"/>
    <x v="0"/>
    <x v="1"/>
    <s v="LOT-AR-0005027"/>
    <d v="2026-12-31T00:00:00"/>
    <n v="0"/>
    <n v="6"/>
    <n v="-6"/>
    <n v="1.8245833333333334"/>
    <n v="-10.947500000000002"/>
    <x v="0"/>
    <x v="116"/>
    <x v="3"/>
    <x v="1"/>
    <n v="226"/>
    <n v="-226"/>
    <x v="7"/>
    <x v="0"/>
    <n v="2.6548672566371681E-2"/>
    <n v="320"/>
    <n v="0"/>
    <n v="10.947500000000002"/>
    <m/>
  </r>
  <r>
    <x v="2"/>
    <x v="2"/>
    <x v="0"/>
    <x v="1"/>
    <s v="LOT-AR-0005064"/>
    <d v="2026-06-03T00:00:00"/>
    <n v="0"/>
    <n v="3"/>
    <n v="-3"/>
    <n v="0.91347222222222213"/>
    <n v="-2.7404166666666665"/>
    <x v="1"/>
    <x v="116"/>
    <x v="3"/>
    <x v="1"/>
    <n v="226"/>
    <n v="-226"/>
    <x v="7"/>
    <x v="0"/>
    <n v="1.3274336283185841E-2"/>
    <n v="160"/>
    <n v="0"/>
    <n v="2.7404166666666665"/>
    <m/>
  </r>
  <r>
    <x v="6"/>
    <x v="6"/>
    <x v="0"/>
    <x v="2"/>
    <s v="LOT-AR-0005071"/>
    <d v="2026-11-26T00:00:00"/>
    <n v="0"/>
    <n v="1"/>
    <n v="-1"/>
    <n v="2.7368749999999999"/>
    <n v="-2.7368749999999999"/>
    <x v="1"/>
    <x v="116"/>
    <x v="3"/>
    <x v="1"/>
    <n v="226"/>
    <n v="-226"/>
    <x v="7"/>
    <x v="0"/>
    <n v="4.4247787610619468E-3"/>
    <n v="140"/>
    <n v="0"/>
    <n v="2.7368749999999999"/>
    <m/>
  </r>
  <r>
    <x v="14"/>
    <x v="14"/>
    <x v="2"/>
    <x v="7"/>
    <s v="LOT-AR-0005091"/>
    <d v="2027-07-10T00:00:00"/>
    <n v="0"/>
    <n v="6"/>
    <n v="-6"/>
    <n v="1.395"/>
    <n v="-8.370000000000001"/>
    <x v="0"/>
    <x v="116"/>
    <x v="3"/>
    <x v="1"/>
    <n v="226"/>
    <n v="-226"/>
    <x v="7"/>
    <x v="0"/>
    <n v="2.6548672566371681E-2"/>
    <n v="1600"/>
    <n v="0"/>
    <n v="8.370000000000001"/>
    <m/>
  </r>
  <r>
    <x v="21"/>
    <x v="21"/>
    <x v="2"/>
    <x v="11"/>
    <s v="LOT-AR-0005028"/>
    <d v="2027-08-09T00:00:00"/>
    <n v="0"/>
    <n v="0.2"/>
    <n v="-0.2"/>
    <n v="4.2000000000000003E-2"/>
    <n v="-8.4000000000000012E-3"/>
    <x v="0"/>
    <x v="116"/>
    <x v="3"/>
    <x v="1"/>
    <n v="226"/>
    <n v="-226"/>
    <x v="7"/>
    <x v="0"/>
    <n v="8.8495575221238948E-4"/>
    <n v="40"/>
    <n v="0"/>
    <n v="8.4000000000000012E-3"/>
    <m/>
  </r>
  <r>
    <x v="69"/>
    <x v="69"/>
    <x v="12"/>
    <x v="48"/>
    <s v="LOT-AR-0005074"/>
    <d v="2026-10-06T00:00:00"/>
    <n v="0"/>
    <n v="17.02"/>
    <n v="-17.02"/>
    <n v="34"/>
    <n v="-578.67999999999995"/>
    <x v="3"/>
    <x v="116"/>
    <x v="4"/>
    <x v="11"/>
    <n v="1"/>
    <n v="-1"/>
    <x v="8"/>
    <x v="1"/>
    <n v="17.02"/>
    <n v="12"/>
    <n v="0"/>
    <n v="578.67999999999995"/>
    <m/>
  </r>
  <r>
    <x v="0"/>
    <x v="0"/>
    <x v="0"/>
    <x v="0"/>
    <s v="LOT-AR-0005010"/>
    <d v="2026-08-08T00:00:00"/>
    <n v="0"/>
    <n v="12"/>
    <n v="-12"/>
    <n v="6.03"/>
    <n v="-72.36"/>
    <x v="0"/>
    <x v="116"/>
    <x v="5"/>
    <x v="0"/>
    <n v="219"/>
    <n v="-219"/>
    <x v="53"/>
    <x v="0"/>
    <n v="5.4794520547945202E-2"/>
    <n v="200"/>
    <n v="0"/>
    <n v="72.36"/>
    <m/>
  </r>
  <r>
    <x v="1"/>
    <x v="1"/>
    <x v="0"/>
    <x v="0"/>
    <s v="LOT-AR-0005093"/>
    <d v="2027-09-22T00:00:00"/>
    <n v="0"/>
    <n v="9"/>
    <n v="-9"/>
    <n v="7.2"/>
    <n v="-64.8"/>
    <x v="0"/>
    <x v="116"/>
    <x v="5"/>
    <x v="1"/>
    <n v="220"/>
    <n v="-220"/>
    <x v="53"/>
    <x v="0"/>
    <n v="4.0909090909090909E-2"/>
    <n v="240"/>
    <n v="0"/>
    <n v="64.8"/>
    <m/>
  </r>
  <r>
    <x v="13"/>
    <x v="13"/>
    <x v="2"/>
    <x v="7"/>
    <s v="LOT-AR-0005008"/>
    <d v="2027-11-09T00:00:00"/>
    <n v="0"/>
    <n v="24"/>
    <n v="-24"/>
    <n v="1.3943750000000001"/>
    <n v="-33.465000000000003"/>
    <x v="0"/>
    <x v="116"/>
    <x v="5"/>
    <x v="0"/>
    <n v="219"/>
    <n v="-219"/>
    <x v="53"/>
    <x v="0"/>
    <n v="0.1095890410958904"/>
    <n v="2000"/>
    <n v="0"/>
    <n v="33.465000000000003"/>
    <m/>
  </r>
  <r>
    <x v="21"/>
    <x v="21"/>
    <x v="2"/>
    <x v="11"/>
    <s v="LOT-AR-0005098"/>
    <d v="2026-09-18T00:00:00"/>
    <n v="0"/>
    <n v="0.6"/>
    <n v="-0.6"/>
    <n v="4.2000000000000003E-2"/>
    <n v="-2.52E-2"/>
    <x v="0"/>
    <x v="116"/>
    <x v="5"/>
    <x v="1"/>
    <n v="220"/>
    <n v="-220"/>
    <x v="53"/>
    <x v="0"/>
    <n v="2.7272727272727271E-3"/>
    <n v="40"/>
    <n v="0"/>
    <n v="2.52E-2"/>
    <m/>
  </r>
  <r>
    <x v="4"/>
    <x v="4"/>
    <x v="0"/>
    <x v="1"/>
    <s v="LOT-AR-0005061"/>
    <d v="2027-10-09T00:00:00"/>
    <n v="0"/>
    <n v="18"/>
    <n v="-18"/>
    <n v="1.8245833333333334"/>
    <n v="-32.842500000000001"/>
    <x v="0"/>
    <x v="116"/>
    <x v="5"/>
    <x v="1"/>
    <n v="220"/>
    <n v="-220"/>
    <x v="53"/>
    <x v="0"/>
    <n v="8.1818181818181818E-2"/>
    <n v="320"/>
    <n v="0"/>
    <n v="32.842500000000001"/>
    <m/>
  </r>
  <r>
    <x v="2"/>
    <x v="2"/>
    <x v="0"/>
    <x v="1"/>
    <s v="LOT-AR-0005067"/>
    <d v="2026-10-21T00:00:00"/>
    <n v="0"/>
    <n v="9"/>
    <n v="-9"/>
    <n v="0.91347222222222213"/>
    <n v="-8.2212499999999995"/>
    <x v="1"/>
    <x v="116"/>
    <x v="5"/>
    <x v="1"/>
    <n v="220"/>
    <n v="-220"/>
    <x v="53"/>
    <x v="0"/>
    <n v="4.0909090909090909E-2"/>
    <n v="160"/>
    <n v="0"/>
    <n v="8.2212499999999995"/>
    <m/>
  </r>
  <r>
    <x v="6"/>
    <x v="6"/>
    <x v="0"/>
    <x v="2"/>
    <s v="LOT-AR-0005007"/>
    <d v="2027-10-15T00:00:00"/>
    <n v="0"/>
    <n v="3"/>
    <n v="-3"/>
    <n v="2.7368749999999999"/>
    <n v="-8.2106250000000003"/>
    <x v="1"/>
    <x v="116"/>
    <x v="5"/>
    <x v="1"/>
    <n v="220"/>
    <n v="-220"/>
    <x v="53"/>
    <x v="0"/>
    <n v="1.3636363636363636E-2"/>
    <n v="140"/>
    <n v="0"/>
    <n v="8.2106250000000003"/>
    <m/>
  </r>
  <r>
    <x v="14"/>
    <x v="14"/>
    <x v="2"/>
    <x v="7"/>
    <s v="LOT-AR-0005010"/>
    <d v="2026-11-19T00:00:00"/>
    <n v="0"/>
    <n v="18"/>
    <n v="-18"/>
    <n v="1.395"/>
    <n v="-25.11"/>
    <x v="0"/>
    <x v="116"/>
    <x v="5"/>
    <x v="1"/>
    <n v="220"/>
    <n v="-220"/>
    <x v="53"/>
    <x v="0"/>
    <n v="8.1818181818181818E-2"/>
    <n v="1600"/>
    <n v="0"/>
    <n v="25.11"/>
    <m/>
  </r>
  <r>
    <x v="21"/>
    <x v="21"/>
    <x v="2"/>
    <x v="11"/>
    <s v="LOT-AR-0005008"/>
    <d v="2026-07-21T00:00:00"/>
    <n v="0"/>
    <n v="0.6"/>
    <n v="-0.6"/>
    <n v="4.2000000000000003E-2"/>
    <n v="-2.52E-2"/>
    <x v="0"/>
    <x v="116"/>
    <x v="5"/>
    <x v="1"/>
    <n v="220"/>
    <n v="-220"/>
    <x v="53"/>
    <x v="0"/>
    <n v="2.7272727272727271E-3"/>
    <n v="40"/>
    <n v="0"/>
    <n v="2.52E-2"/>
    <m/>
  </r>
  <r>
    <x v="14"/>
    <x v="14"/>
    <x v="2"/>
    <x v="7"/>
    <s v="LOT-AR-0005088"/>
    <d v="2026-10-17T00:00:00"/>
    <n v="0"/>
    <n v="19.010000000000002"/>
    <n v="-19.010000000000002"/>
    <n v="1.395"/>
    <n v="-26.518950000000004"/>
    <x v="0"/>
    <x v="116"/>
    <x v="6"/>
    <x v="1"/>
    <n v="215"/>
    <n v="-215"/>
    <x v="13"/>
    <x v="0"/>
    <n v="8.8418604651162802E-2"/>
    <n v="1600"/>
    <n v="0"/>
    <n v="26.518950000000004"/>
    <m/>
  </r>
  <r>
    <x v="4"/>
    <x v="4"/>
    <x v="0"/>
    <x v="1"/>
    <s v="LOT-AR-0005012"/>
    <d v="2027-05-27T00:00:00"/>
    <n v="0"/>
    <n v="15"/>
    <n v="-15"/>
    <n v="1.8245833333333334"/>
    <n v="-27.368750000000002"/>
    <x v="0"/>
    <x v="116"/>
    <x v="7"/>
    <x v="1"/>
    <n v="208"/>
    <n v="-208.00000000000003"/>
    <x v="54"/>
    <x v="0"/>
    <n v="7.2115384615384609E-2"/>
    <n v="320"/>
    <n v="0"/>
    <n v="27.368750000000002"/>
    <m/>
  </r>
  <r>
    <x v="2"/>
    <x v="2"/>
    <x v="0"/>
    <x v="1"/>
    <s v="LOT-AR-0005044"/>
    <d v="2027-02-19T00:00:00"/>
    <n v="0"/>
    <n v="7.5"/>
    <n v="-7.5"/>
    <n v="0.91347222222222213"/>
    <n v="-6.8510416666666663"/>
    <x v="1"/>
    <x v="116"/>
    <x v="7"/>
    <x v="1"/>
    <n v="208"/>
    <n v="-208.00000000000003"/>
    <x v="54"/>
    <x v="0"/>
    <n v="3.6057692307692304E-2"/>
    <n v="160"/>
    <n v="0"/>
    <n v="6.8510416666666663"/>
    <m/>
  </r>
  <r>
    <x v="6"/>
    <x v="6"/>
    <x v="0"/>
    <x v="2"/>
    <s v="LOT-AR-0005005"/>
    <d v="2027-09-07T00:00:00"/>
    <n v="0"/>
    <n v="2.5"/>
    <n v="-2.5"/>
    <n v="2.7368749999999999"/>
    <n v="-6.8421874999999996"/>
    <x v="1"/>
    <x v="116"/>
    <x v="7"/>
    <x v="1"/>
    <n v="208"/>
    <n v="-208"/>
    <x v="54"/>
    <x v="0"/>
    <n v="1.201923076923077E-2"/>
    <n v="140"/>
    <n v="0"/>
    <n v="6.8421874999999996"/>
    <m/>
  </r>
  <r>
    <x v="14"/>
    <x v="14"/>
    <x v="2"/>
    <x v="7"/>
    <s v="LOT-AR-0005068"/>
    <d v="2026-09-29T00:00:00"/>
    <n v="0"/>
    <n v="15"/>
    <n v="-15"/>
    <n v="1.395"/>
    <n v="-20.925000000000001"/>
    <x v="0"/>
    <x v="116"/>
    <x v="7"/>
    <x v="1"/>
    <n v="208"/>
    <n v="-208.00000000000003"/>
    <x v="54"/>
    <x v="0"/>
    <n v="7.2115384615384609E-2"/>
    <n v="1600"/>
    <n v="0"/>
    <n v="20.925000000000001"/>
    <m/>
  </r>
  <r>
    <x v="21"/>
    <x v="21"/>
    <x v="2"/>
    <x v="11"/>
    <s v="LOT-AR-0005048"/>
    <d v="2026-08-13T00:00:00"/>
    <n v="0"/>
    <n v="0.5"/>
    <n v="-0.5"/>
    <n v="4.2000000000000003E-2"/>
    <n v="-2.1000000000000001E-2"/>
    <x v="0"/>
    <x v="116"/>
    <x v="7"/>
    <x v="1"/>
    <n v="208"/>
    <n v="-208"/>
    <x v="54"/>
    <x v="0"/>
    <n v="2.403846153846154E-3"/>
    <n v="40"/>
    <n v="0"/>
    <n v="2.1000000000000001E-2"/>
    <m/>
  </r>
  <r>
    <x v="84"/>
    <x v="84"/>
    <x v="15"/>
    <x v="61"/>
    <s v="LOT-AR-0005017"/>
    <d v="2027-02-19T00:00:00"/>
    <n v="0"/>
    <n v="18.899999999999999"/>
    <n v="-18.899999999999999"/>
    <n v="55"/>
    <n v="-1039.5"/>
    <x v="4"/>
    <x v="116"/>
    <x v="7"/>
    <x v="16"/>
    <n v="124"/>
    <n v="-124"/>
    <x v="54"/>
    <x v="2"/>
    <n v="0.15241935483870966"/>
    <n v="12"/>
    <n v="0"/>
    <n v="1039.5"/>
    <m/>
  </r>
  <r>
    <x v="38"/>
    <x v="38"/>
    <x v="5"/>
    <x v="13"/>
    <s v="LOT-AR-0005021"/>
    <d v="2027-02-26T00:00:00"/>
    <n v="0"/>
    <n v="0.3"/>
    <n v="-0.4"/>
    <n v="0.70666666666666667"/>
    <n v="-0.28266666666666668"/>
    <x v="1"/>
    <x v="116"/>
    <x v="8"/>
    <x v="0"/>
    <n v="201"/>
    <n v="-268"/>
    <x v="15"/>
    <x v="0"/>
    <n v="1.4925373134328358E-3"/>
    <n v="12"/>
    <n v="0"/>
    <n v="0.21199999999999999"/>
    <m/>
  </r>
  <r>
    <x v="39"/>
    <x v="39"/>
    <x v="5"/>
    <x v="23"/>
    <s v="LOT-AR-0005067"/>
    <d v="2027-08-07T00:00:00"/>
    <n v="0"/>
    <n v="0.6"/>
    <n v="-0.6"/>
    <n v="0.70666666666666667"/>
    <n v="-0.42399999999999999"/>
    <x v="0"/>
    <x v="116"/>
    <x v="8"/>
    <x v="0"/>
    <n v="201"/>
    <n v="-201"/>
    <x v="15"/>
    <x v="0"/>
    <n v="2.9850746268656717E-3"/>
    <n v="16"/>
    <n v="0"/>
    <n v="0.42399999999999999"/>
    <m/>
  </r>
  <r>
    <x v="40"/>
    <x v="40"/>
    <x v="5"/>
    <x v="12"/>
    <s v="LOT-AR-0005027"/>
    <d v="2026-12-22T00:00:00"/>
    <n v="0"/>
    <n v="1.5"/>
    <n v="-1.5"/>
    <n v="0.26600000000000001"/>
    <n v="-0.39900000000000002"/>
    <x v="0"/>
    <x v="116"/>
    <x v="8"/>
    <x v="0"/>
    <n v="201"/>
    <n v="-201"/>
    <x v="15"/>
    <x v="0"/>
    <n v="7.462686567164179E-3"/>
    <n v="24"/>
    <n v="0"/>
    <n v="0.39900000000000002"/>
    <m/>
  </r>
  <r>
    <x v="44"/>
    <x v="44"/>
    <x v="5"/>
    <x v="13"/>
    <s v="LOT-AR-0005091"/>
    <d v="2027-04-15T00:00:00"/>
    <n v="0"/>
    <n v="0.6"/>
    <n v="-0.6"/>
    <n v="0.96379999999999999"/>
    <n v="-0.57828000000000002"/>
    <x v="0"/>
    <x v="116"/>
    <x v="8"/>
    <x v="0"/>
    <n v="201"/>
    <n v="-201"/>
    <x v="15"/>
    <x v="0"/>
    <n v="2.9850746268656717E-3"/>
    <n v="32"/>
    <n v="0"/>
    <n v="0.57828000000000002"/>
    <m/>
  </r>
  <r>
    <x v="50"/>
    <x v="50"/>
    <x v="7"/>
    <x v="31"/>
    <s v="LOT-AR-0005038"/>
    <d v="2027-09-12T00:00:00"/>
    <n v="0"/>
    <n v="14.09"/>
    <n v="-14.09"/>
    <n v="3.5999999999999997E-2"/>
    <n v="-0.50723999999999991"/>
    <x v="3"/>
    <x v="116"/>
    <x v="9"/>
    <x v="8"/>
    <n v="1"/>
    <n v="-1"/>
    <x v="55"/>
    <x v="1"/>
    <n v="14.09"/>
    <n v="120"/>
    <n v="0"/>
    <n v="0.50723999999999991"/>
    <m/>
  </r>
  <r>
    <x v="3"/>
    <x v="3"/>
    <x v="0"/>
    <x v="0"/>
    <s v="LOT-AR-0005069"/>
    <d v="2027-12-02T00:00:00"/>
    <n v="0"/>
    <n v="7.5"/>
    <n v="-7.5"/>
    <n v="0.91333333333333344"/>
    <n v="-6.8500000000000005"/>
    <x v="0"/>
    <x v="116"/>
    <x v="10"/>
    <x v="1"/>
    <n v="195"/>
    <n v="-195"/>
    <x v="56"/>
    <x v="0"/>
    <n v="3.8461538461538464E-2"/>
    <n v="120"/>
    <n v="0"/>
    <n v="6.8500000000000005"/>
    <m/>
  </r>
  <r>
    <x v="1"/>
    <x v="1"/>
    <x v="0"/>
    <x v="0"/>
    <s v="LOT-AR-0005000"/>
    <d v="2027-05-04T00:00:00"/>
    <n v="0"/>
    <n v="6"/>
    <n v="-6"/>
    <n v="7.2"/>
    <n v="-43.2"/>
    <x v="0"/>
    <x v="116"/>
    <x v="10"/>
    <x v="1"/>
    <n v="195"/>
    <n v="-195"/>
    <x v="56"/>
    <x v="0"/>
    <n v="3.0769230769230771E-2"/>
    <n v="240"/>
    <n v="0"/>
    <n v="43.2"/>
    <m/>
  </r>
  <r>
    <x v="4"/>
    <x v="4"/>
    <x v="0"/>
    <x v="1"/>
    <s v="LOT-AR-0005062"/>
    <d v="2026-06-26T00:00:00"/>
    <n v="0"/>
    <n v="3"/>
    <n v="-3"/>
    <n v="1.8245833333333334"/>
    <n v="-5.4737500000000008"/>
    <x v="0"/>
    <x v="116"/>
    <x v="10"/>
    <x v="1"/>
    <n v="195"/>
    <n v="-195"/>
    <x v="56"/>
    <x v="0"/>
    <n v="1.5384615384615385E-2"/>
    <n v="320"/>
    <n v="0"/>
    <n v="5.4737500000000008"/>
    <m/>
  </r>
  <r>
    <x v="14"/>
    <x v="14"/>
    <x v="2"/>
    <x v="7"/>
    <s v="LOT-AR-0005014"/>
    <d v="2027-06-13T00:00:00"/>
    <n v="0"/>
    <n v="9"/>
    <n v="-9"/>
    <n v="1.395"/>
    <n v="-12.555"/>
    <x v="0"/>
    <x v="116"/>
    <x v="10"/>
    <x v="1"/>
    <n v="195"/>
    <n v="-195"/>
    <x v="56"/>
    <x v="0"/>
    <n v="4.6153846153846156E-2"/>
    <n v="1600"/>
    <n v="0"/>
    <n v="12.555"/>
    <m/>
  </r>
  <r>
    <x v="21"/>
    <x v="21"/>
    <x v="2"/>
    <x v="11"/>
    <s v="LOT-AR-0005039"/>
    <d v="2027-02-07T00:00:00"/>
    <n v="0"/>
    <n v="0.3"/>
    <n v="-0.3"/>
    <n v="4.2000000000000003E-2"/>
    <n v="-1.26E-2"/>
    <x v="0"/>
    <x v="116"/>
    <x v="10"/>
    <x v="1"/>
    <n v="195"/>
    <n v="-195"/>
    <x v="56"/>
    <x v="0"/>
    <n v="1.5384615384615385E-3"/>
    <n v="40"/>
    <n v="0"/>
    <n v="1.26E-2"/>
    <m/>
  </r>
  <r>
    <x v="38"/>
    <x v="38"/>
    <x v="5"/>
    <x v="13"/>
    <s v="LOT-AR-0005021"/>
    <d v="2027-07-15T00:00:00"/>
    <n v="0"/>
    <n v="0.1"/>
    <n v="-0.4"/>
    <n v="0.70666666666666667"/>
    <n v="-0.28266666666666668"/>
    <x v="1"/>
    <x v="116"/>
    <x v="8"/>
    <x v="0"/>
    <n v="201"/>
    <n v="-803.99999999999989"/>
    <x v="18"/>
    <x v="0"/>
    <n v="4.9751243781094535E-4"/>
    <n v="12"/>
    <n v="0"/>
    <n v="7.0666666666666669E-2"/>
    <m/>
  </r>
  <r>
    <x v="39"/>
    <x v="39"/>
    <x v="5"/>
    <x v="23"/>
    <s v="LOT-AR-0005000"/>
    <d v="2027-07-26T00:00:00"/>
    <n v="0"/>
    <n v="0.2"/>
    <n v="-0.2"/>
    <n v="0.70666666666666667"/>
    <n v="-0.14133333333333334"/>
    <x v="0"/>
    <x v="116"/>
    <x v="11"/>
    <x v="0"/>
    <n v="179"/>
    <n v="-179"/>
    <x v="18"/>
    <x v="0"/>
    <n v="1.1173184357541901E-3"/>
    <n v="16"/>
    <n v="0"/>
    <n v="0.14133333333333334"/>
    <m/>
  </r>
  <r>
    <x v="40"/>
    <x v="40"/>
    <x v="5"/>
    <x v="12"/>
    <s v="LOT-AR-0005033"/>
    <d v="2027-09-30T00:00:00"/>
    <n v="0"/>
    <n v="0.5"/>
    <n v="-0.5"/>
    <n v="0.26600000000000001"/>
    <n v="-0.13300000000000001"/>
    <x v="0"/>
    <x v="116"/>
    <x v="11"/>
    <x v="0"/>
    <n v="179"/>
    <n v="-179"/>
    <x v="18"/>
    <x v="0"/>
    <n v="2.7932960893854749E-3"/>
    <n v="24"/>
    <n v="0"/>
    <n v="0.13300000000000001"/>
    <m/>
  </r>
  <r>
    <x v="44"/>
    <x v="44"/>
    <x v="5"/>
    <x v="13"/>
    <s v="LOT-AR-0005036"/>
    <d v="2027-08-29T00:00:00"/>
    <n v="0"/>
    <n v="0.2"/>
    <n v="-0.2"/>
    <n v="0.96379999999999999"/>
    <n v="-0.19276000000000001"/>
    <x v="0"/>
    <x v="116"/>
    <x v="11"/>
    <x v="0"/>
    <n v="179"/>
    <n v="-179"/>
    <x v="18"/>
    <x v="0"/>
    <n v="1.1173184357541901E-3"/>
    <n v="32"/>
    <n v="0"/>
    <n v="0.19276000000000001"/>
    <m/>
  </r>
  <r>
    <x v="3"/>
    <x v="3"/>
    <x v="0"/>
    <x v="0"/>
    <s v="LOT-AR-0005027"/>
    <d v="2026-11-10T00:00:00"/>
    <n v="0"/>
    <n v="12.5"/>
    <n v="-12.5"/>
    <n v="0.91333333333333344"/>
    <n v="-11.416666666666668"/>
    <x v="0"/>
    <x v="116"/>
    <x v="12"/>
    <x v="1"/>
    <n v="174"/>
    <n v="-174"/>
    <x v="57"/>
    <x v="0"/>
    <n v="7.183908045977011E-2"/>
    <n v="120"/>
    <n v="0"/>
    <n v="11.416666666666668"/>
    <m/>
  </r>
  <r>
    <x v="1"/>
    <x v="1"/>
    <x v="0"/>
    <x v="0"/>
    <s v="LOT-AR-0005092"/>
    <d v="2027-10-25T00:00:00"/>
    <n v="0"/>
    <n v="10"/>
    <n v="-10"/>
    <n v="7.2"/>
    <n v="-72"/>
    <x v="0"/>
    <x v="116"/>
    <x v="12"/>
    <x v="1"/>
    <n v="174"/>
    <n v="-174"/>
    <x v="57"/>
    <x v="0"/>
    <n v="5.7471264367816091E-2"/>
    <n v="240"/>
    <n v="0"/>
    <n v="72"/>
    <m/>
  </r>
  <r>
    <x v="4"/>
    <x v="4"/>
    <x v="0"/>
    <x v="1"/>
    <s v="LOT-AR-0005031"/>
    <d v="2027-10-25T00:00:00"/>
    <n v="0"/>
    <n v="5"/>
    <n v="-5"/>
    <n v="1.8245833333333334"/>
    <n v="-9.1229166666666668"/>
    <x v="0"/>
    <x v="116"/>
    <x v="12"/>
    <x v="1"/>
    <n v="174"/>
    <n v="-174"/>
    <x v="57"/>
    <x v="0"/>
    <n v="2.8735632183908046E-2"/>
    <n v="320"/>
    <n v="0"/>
    <n v="9.1229166666666668"/>
    <m/>
  </r>
  <r>
    <x v="14"/>
    <x v="14"/>
    <x v="2"/>
    <x v="7"/>
    <s v="LOT-AR-0005052"/>
    <d v="2027-01-08T00:00:00"/>
    <n v="0"/>
    <n v="15"/>
    <n v="-15"/>
    <n v="1.395"/>
    <n v="-20.925000000000001"/>
    <x v="0"/>
    <x v="116"/>
    <x v="12"/>
    <x v="1"/>
    <n v="174"/>
    <n v="-174"/>
    <x v="57"/>
    <x v="0"/>
    <n v="8.6206896551724144E-2"/>
    <n v="1600"/>
    <n v="0"/>
    <n v="20.925000000000001"/>
    <m/>
  </r>
  <r>
    <x v="21"/>
    <x v="21"/>
    <x v="2"/>
    <x v="11"/>
    <s v="LOT-AR-0005012"/>
    <d v="2026-10-05T00:00:00"/>
    <n v="0"/>
    <n v="0.5"/>
    <n v="-0.5"/>
    <n v="4.2000000000000003E-2"/>
    <n v="-2.1000000000000001E-2"/>
    <x v="0"/>
    <x v="116"/>
    <x v="12"/>
    <x v="1"/>
    <n v="174"/>
    <n v="-174"/>
    <x v="57"/>
    <x v="0"/>
    <n v="2.8735632183908046E-3"/>
    <n v="40"/>
    <n v="0"/>
    <n v="2.1000000000000001E-2"/>
    <m/>
  </r>
  <r>
    <x v="4"/>
    <x v="4"/>
    <x v="0"/>
    <x v="1"/>
    <s v="LOT-AR-0005070"/>
    <d v="2026-10-09T00:00:00"/>
    <n v="0"/>
    <n v="15"/>
    <n v="-15"/>
    <n v="1.8245833333333334"/>
    <n v="-27.368750000000002"/>
    <x v="0"/>
    <x v="116"/>
    <x v="13"/>
    <x v="1"/>
    <n v="171"/>
    <n v="-171"/>
    <x v="19"/>
    <x v="0"/>
    <n v="8.771929824561403E-2"/>
    <n v="320"/>
    <n v="0"/>
    <n v="27.368750000000002"/>
    <m/>
  </r>
  <r>
    <x v="2"/>
    <x v="2"/>
    <x v="0"/>
    <x v="1"/>
    <s v="LOT-AR-0005006"/>
    <d v="2026-07-16T00:00:00"/>
    <n v="0"/>
    <n v="7.5"/>
    <n v="-7.5"/>
    <n v="0.91347222222222213"/>
    <n v="-6.8510416666666663"/>
    <x v="1"/>
    <x v="116"/>
    <x v="13"/>
    <x v="1"/>
    <n v="171"/>
    <n v="-171"/>
    <x v="19"/>
    <x v="0"/>
    <n v="4.3859649122807015E-2"/>
    <n v="160"/>
    <n v="0"/>
    <n v="6.8510416666666663"/>
    <m/>
  </r>
  <r>
    <x v="6"/>
    <x v="6"/>
    <x v="0"/>
    <x v="2"/>
    <s v="LOT-AR-0005011"/>
    <d v="2027-02-28T00:00:00"/>
    <n v="0"/>
    <n v="2.5"/>
    <n v="-2.5"/>
    <n v="2.7368749999999999"/>
    <n v="-6.8421874999999996"/>
    <x v="1"/>
    <x v="116"/>
    <x v="13"/>
    <x v="1"/>
    <n v="171"/>
    <n v="-171"/>
    <x v="19"/>
    <x v="0"/>
    <n v="1.4619883040935672E-2"/>
    <n v="140"/>
    <n v="0"/>
    <n v="6.8421874999999996"/>
    <m/>
  </r>
  <r>
    <x v="14"/>
    <x v="14"/>
    <x v="2"/>
    <x v="7"/>
    <s v="LOT-AR-0005021"/>
    <d v="2027-08-21T00:00:00"/>
    <n v="0"/>
    <n v="15"/>
    <n v="-15"/>
    <n v="1.395"/>
    <n v="-20.925000000000001"/>
    <x v="0"/>
    <x v="116"/>
    <x v="13"/>
    <x v="1"/>
    <n v="171"/>
    <n v="-171"/>
    <x v="19"/>
    <x v="0"/>
    <n v="8.771929824561403E-2"/>
    <n v="1600"/>
    <n v="0"/>
    <n v="20.925000000000001"/>
    <m/>
  </r>
  <r>
    <x v="21"/>
    <x v="21"/>
    <x v="2"/>
    <x v="11"/>
    <s v="LOT-AR-0005062"/>
    <d v="2027-11-05T00:00:00"/>
    <n v="0"/>
    <n v="0.5"/>
    <n v="-0.5"/>
    <n v="4.2000000000000003E-2"/>
    <n v="-2.1000000000000001E-2"/>
    <x v="0"/>
    <x v="116"/>
    <x v="13"/>
    <x v="1"/>
    <n v="171"/>
    <n v="-171"/>
    <x v="19"/>
    <x v="0"/>
    <n v="2.9239766081871343E-3"/>
    <n v="40"/>
    <n v="0"/>
    <n v="2.1000000000000001E-2"/>
    <m/>
  </r>
  <r>
    <x v="62"/>
    <x v="62"/>
    <x v="10"/>
    <x v="41"/>
    <s v="LOT-AR-0005006"/>
    <d v="2026-10-04T00:00:00"/>
    <n v="0"/>
    <n v="18.3"/>
    <n v="-18.3"/>
    <n v="16"/>
    <n v="-292.8"/>
    <x v="3"/>
    <x v="116"/>
    <x v="14"/>
    <x v="10"/>
    <n v="1"/>
    <n v="-1"/>
    <x v="58"/>
    <x v="1"/>
    <n v="18.3"/>
    <n v="32"/>
    <n v="0"/>
    <n v="292.8"/>
    <m/>
  </r>
  <r>
    <x v="34"/>
    <x v="34"/>
    <x v="4"/>
    <x v="20"/>
    <s v="LOT-AR-0005091"/>
    <d v="2027-06-26T00:00:00"/>
    <n v="0"/>
    <n v="12.89"/>
    <n v="-12.89"/>
    <n v="2.7100000000000003E-2"/>
    <n v="-0.34931900000000005"/>
    <x v="0"/>
    <x v="116"/>
    <x v="15"/>
    <x v="6"/>
    <n v="1"/>
    <n v="-1"/>
    <x v="59"/>
    <x v="0"/>
    <n v="12.89"/>
    <n v="60"/>
    <n v="0"/>
    <n v="0.34931900000000005"/>
    <m/>
  </r>
  <r>
    <x v="0"/>
    <x v="0"/>
    <x v="0"/>
    <x v="0"/>
    <s v="LOT-AR-0005065"/>
    <d v="2027-12-17T00:00:00"/>
    <n v="0"/>
    <n v="6"/>
    <n v="-6"/>
    <n v="6.03"/>
    <n v="-36.18"/>
    <x v="0"/>
    <x v="116"/>
    <x v="16"/>
    <x v="0"/>
    <n v="141"/>
    <n v="-141"/>
    <x v="25"/>
    <x v="0"/>
    <n v="4.2553191489361701E-2"/>
    <n v="200"/>
    <n v="0"/>
    <n v="36.18"/>
    <m/>
  </r>
  <r>
    <x v="1"/>
    <x v="1"/>
    <x v="0"/>
    <x v="0"/>
    <s v="LOT-AR-0005011"/>
    <d v="2026-09-16T00:00:00"/>
    <n v="0"/>
    <n v="4.5"/>
    <n v="-4.5"/>
    <n v="7.2"/>
    <n v="-32.4"/>
    <x v="0"/>
    <x v="116"/>
    <x v="16"/>
    <x v="1"/>
    <n v="142"/>
    <n v="-142"/>
    <x v="25"/>
    <x v="0"/>
    <n v="3.1690140845070422E-2"/>
    <n v="240"/>
    <n v="0"/>
    <n v="32.4"/>
    <m/>
  </r>
  <r>
    <x v="13"/>
    <x v="13"/>
    <x v="2"/>
    <x v="7"/>
    <s v="LOT-AR-0005014"/>
    <d v="2027-01-02T00:00:00"/>
    <n v="0"/>
    <n v="12"/>
    <n v="-12"/>
    <n v="1.3943750000000001"/>
    <n v="-16.732500000000002"/>
    <x v="0"/>
    <x v="116"/>
    <x v="16"/>
    <x v="0"/>
    <n v="141"/>
    <n v="-141"/>
    <x v="25"/>
    <x v="0"/>
    <n v="8.5106382978723402E-2"/>
    <n v="2000"/>
    <n v="0"/>
    <n v="16.732500000000002"/>
    <m/>
  </r>
  <r>
    <x v="21"/>
    <x v="21"/>
    <x v="2"/>
    <x v="11"/>
    <s v="LOT-AR-0005080"/>
    <d v="2027-01-09T00:00:00"/>
    <n v="0"/>
    <n v="0.3"/>
    <n v="-0.3"/>
    <n v="4.2000000000000003E-2"/>
    <n v="-1.26E-2"/>
    <x v="0"/>
    <x v="116"/>
    <x v="16"/>
    <x v="1"/>
    <n v="142"/>
    <n v="-142"/>
    <x v="25"/>
    <x v="0"/>
    <n v="2.112676056338028E-3"/>
    <n v="40"/>
    <n v="0"/>
    <n v="1.26E-2"/>
    <m/>
  </r>
  <r>
    <x v="31"/>
    <x v="31"/>
    <x v="4"/>
    <x v="19"/>
    <s v="LOT-AR-0005056"/>
    <d v="2027-06-06T00:00:00"/>
    <n v="0"/>
    <n v="7.13"/>
    <n v="-7.13"/>
    <n v="2.0899999999999998E-2"/>
    <n v="-0.14901699999999998"/>
    <x v="1"/>
    <x v="116"/>
    <x v="17"/>
    <x v="5"/>
    <n v="1"/>
    <n v="-1"/>
    <x v="60"/>
    <x v="0"/>
    <n v="7.13"/>
    <n v="32"/>
    <n v="0"/>
    <n v="0.14901699999999998"/>
    <m/>
  </r>
  <r>
    <x v="38"/>
    <x v="38"/>
    <x v="5"/>
    <x v="13"/>
    <s v="LOT-AR-0005033"/>
    <d v="2026-12-28T00:00:00"/>
    <n v="0"/>
    <n v="0.15"/>
    <n v="-0.15"/>
    <n v="0.70666666666666667"/>
    <n v="-0.106"/>
    <x v="1"/>
    <x v="116"/>
    <x v="18"/>
    <x v="0"/>
    <n v="132"/>
    <n v="-132"/>
    <x v="61"/>
    <x v="0"/>
    <n v="1.1363636363636363E-3"/>
    <n v="12"/>
    <n v="0"/>
    <n v="0.106"/>
    <m/>
  </r>
  <r>
    <x v="39"/>
    <x v="39"/>
    <x v="5"/>
    <x v="23"/>
    <s v="LOT-AR-0005031"/>
    <d v="2027-05-04T00:00:00"/>
    <n v="0"/>
    <n v="0.3"/>
    <n v="-0.3"/>
    <n v="0.70666666666666667"/>
    <n v="-0.21199999999999999"/>
    <x v="0"/>
    <x v="116"/>
    <x v="18"/>
    <x v="0"/>
    <n v="132"/>
    <n v="-132"/>
    <x v="61"/>
    <x v="0"/>
    <n v="2.2727272727272726E-3"/>
    <n v="16"/>
    <n v="0"/>
    <n v="0.21199999999999999"/>
    <m/>
  </r>
  <r>
    <x v="40"/>
    <x v="40"/>
    <x v="5"/>
    <x v="12"/>
    <s v="LOT-AR-0005095"/>
    <d v="2027-10-20T00:00:00"/>
    <n v="0"/>
    <n v="0.75"/>
    <n v="-0.75"/>
    <n v="0.26600000000000001"/>
    <n v="-0.19950000000000001"/>
    <x v="0"/>
    <x v="116"/>
    <x v="18"/>
    <x v="0"/>
    <n v="132"/>
    <n v="-132"/>
    <x v="61"/>
    <x v="0"/>
    <n v="5.681818181818182E-3"/>
    <n v="24"/>
    <n v="0"/>
    <n v="0.19950000000000001"/>
    <m/>
  </r>
  <r>
    <x v="44"/>
    <x v="44"/>
    <x v="5"/>
    <x v="13"/>
    <s v="LOT-AR-0005074"/>
    <d v="2027-09-20T00:00:00"/>
    <n v="0"/>
    <n v="0.3"/>
    <n v="-0.3"/>
    <n v="0.96379999999999999"/>
    <n v="-0.28914000000000001"/>
    <x v="0"/>
    <x v="116"/>
    <x v="18"/>
    <x v="0"/>
    <n v="132"/>
    <n v="-132"/>
    <x v="61"/>
    <x v="0"/>
    <n v="2.2727272727272726E-3"/>
    <n v="32"/>
    <n v="0"/>
    <n v="0.28914000000000001"/>
    <m/>
  </r>
  <r>
    <x v="3"/>
    <x v="3"/>
    <x v="0"/>
    <x v="0"/>
    <s v="LOT-AR-0005066"/>
    <d v="2027-11-14T00:00:00"/>
    <n v="0"/>
    <n v="12.5"/>
    <n v="-12.5"/>
    <n v="0.91333333333333344"/>
    <n v="-11.416666666666668"/>
    <x v="0"/>
    <x v="116"/>
    <x v="19"/>
    <x v="1"/>
    <n v="132"/>
    <n v="-132"/>
    <x v="62"/>
    <x v="0"/>
    <n v="9.4696969696969696E-2"/>
    <n v="120"/>
    <n v="0"/>
    <n v="11.416666666666668"/>
    <m/>
  </r>
  <r>
    <x v="1"/>
    <x v="1"/>
    <x v="0"/>
    <x v="0"/>
    <s v="LOT-AR-0005015"/>
    <d v="2027-04-19T00:00:00"/>
    <n v="0"/>
    <n v="10"/>
    <n v="-10"/>
    <n v="7.2"/>
    <n v="-72"/>
    <x v="0"/>
    <x v="116"/>
    <x v="19"/>
    <x v="1"/>
    <n v="132"/>
    <n v="-132"/>
    <x v="62"/>
    <x v="0"/>
    <n v="7.575757575757576E-2"/>
    <n v="240"/>
    <n v="0"/>
    <n v="72"/>
    <m/>
  </r>
  <r>
    <x v="4"/>
    <x v="4"/>
    <x v="0"/>
    <x v="1"/>
    <s v="LOT-AR-0005028"/>
    <d v="2026-10-13T00:00:00"/>
    <n v="0"/>
    <n v="5"/>
    <n v="-5"/>
    <n v="1.8245833333333334"/>
    <n v="-9.1229166666666668"/>
    <x v="0"/>
    <x v="116"/>
    <x v="19"/>
    <x v="1"/>
    <n v="132"/>
    <n v="-132"/>
    <x v="62"/>
    <x v="0"/>
    <n v="3.787878787878788E-2"/>
    <n v="320"/>
    <n v="0"/>
    <n v="9.1229166666666668"/>
    <m/>
  </r>
  <r>
    <x v="14"/>
    <x v="14"/>
    <x v="2"/>
    <x v="7"/>
    <s v="LOT-AR-0005043"/>
    <d v="2026-08-30T00:00:00"/>
    <n v="0"/>
    <n v="15"/>
    <n v="-15"/>
    <n v="1.395"/>
    <n v="-20.925000000000001"/>
    <x v="0"/>
    <x v="116"/>
    <x v="19"/>
    <x v="1"/>
    <n v="132"/>
    <n v="-132"/>
    <x v="62"/>
    <x v="0"/>
    <n v="0.11363636363636363"/>
    <n v="1600"/>
    <n v="0"/>
    <n v="20.925000000000001"/>
    <m/>
  </r>
  <r>
    <x v="21"/>
    <x v="21"/>
    <x v="2"/>
    <x v="11"/>
    <s v="LOT-AR-0005075"/>
    <d v="2027-04-01T00:00:00"/>
    <n v="0"/>
    <n v="0.5"/>
    <n v="-0.7"/>
    <n v="4.2000000000000003E-2"/>
    <n v="-2.9399999999999999E-2"/>
    <x v="0"/>
    <x v="116"/>
    <x v="19"/>
    <x v="1"/>
    <n v="132"/>
    <n v="-184.79999999999998"/>
    <x v="62"/>
    <x v="0"/>
    <n v="3.787878787878788E-3"/>
    <n v="40"/>
    <n v="0"/>
    <n v="2.1000000000000001E-2"/>
    <m/>
  </r>
  <r>
    <x v="81"/>
    <x v="81"/>
    <x v="14"/>
    <x v="59"/>
    <s v="LOT-AR-0005005"/>
    <d v="2026-08-18T00:00:00"/>
    <n v="0"/>
    <n v="16.93"/>
    <n v="-16.93"/>
    <n v="62"/>
    <n v="-1049.6600000000001"/>
    <x v="4"/>
    <x v="116"/>
    <x v="20"/>
    <x v="15"/>
    <n v="1"/>
    <n v="-1"/>
    <x v="63"/>
    <x v="2"/>
    <n v="16.93"/>
    <n v="8"/>
    <n v="0"/>
    <n v="1049.6600000000001"/>
    <m/>
  </r>
  <r>
    <x v="27"/>
    <x v="27"/>
    <x v="3"/>
    <x v="15"/>
    <s v="LOT-AR-0005044"/>
    <d v="2026-11-14T00:00:00"/>
    <n v="0"/>
    <n v="6.77"/>
    <n v="-6.77"/>
    <n v="0.1084"/>
    <n v="-0.73386799999999996"/>
    <x v="0"/>
    <x v="116"/>
    <x v="21"/>
    <x v="4"/>
    <n v="1"/>
    <n v="-1"/>
    <x v="64"/>
    <x v="0"/>
    <n v="6.77"/>
    <n v="20"/>
    <n v="0"/>
    <n v="0.73386799999999996"/>
    <m/>
  </r>
  <r>
    <x v="3"/>
    <x v="3"/>
    <x v="0"/>
    <x v="0"/>
    <s v="LOT-AR-0005046"/>
    <d v="2027-04-01T00:00:00"/>
    <n v="0"/>
    <n v="15"/>
    <n v="-15"/>
    <n v="0.91333333333333344"/>
    <n v="-13.700000000000001"/>
    <x v="0"/>
    <x v="116"/>
    <x v="22"/>
    <x v="1"/>
    <n v="93"/>
    <n v="-93"/>
    <x v="65"/>
    <x v="0"/>
    <n v="0.16129032258064516"/>
    <n v="120"/>
    <n v="0"/>
    <n v="13.700000000000001"/>
    <m/>
  </r>
  <r>
    <x v="1"/>
    <x v="1"/>
    <x v="0"/>
    <x v="0"/>
    <s v="LOT-AR-0005090"/>
    <d v="2026-11-27T00:00:00"/>
    <n v="0"/>
    <n v="12"/>
    <n v="-12"/>
    <n v="7.2"/>
    <n v="-86.4"/>
    <x v="0"/>
    <x v="116"/>
    <x v="22"/>
    <x v="1"/>
    <n v="93"/>
    <n v="-93"/>
    <x v="65"/>
    <x v="0"/>
    <n v="0.12903225806451613"/>
    <n v="240"/>
    <n v="0"/>
    <n v="86.4"/>
    <m/>
  </r>
  <r>
    <x v="4"/>
    <x v="4"/>
    <x v="0"/>
    <x v="1"/>
    <s v="LOT-AR-0005005"/>
    <d v="2027-05-08T00:00:00"/>
    <n v="0"/>
    <n v="6"/>
    <n v="-6"/>
    <n v="1.8245833333333334"/>
    <n v="-10.947500000000002"/>
    <x v="0"/>
    <x v="116"/>
    <x v="22"/>
    <x v="1"/>
    <n v="93"/>
    <n v="-93"/>
    <x v="65"/>
    <x v="0"/>
    <n v="6.4516129032258063E-2"/>
    <n v="320"/>
    <n v="0"/>
    <n v="10.947500000000002"/>
    <m/>
  </r>
  <r>
    <x v="14"/>
    <x v="14"/>
    <x v="2"/>
    <x v="7"/>
    <s v="LOT-AR-0005098"/>
    <d v="2027-07-10T00:00:00"/>
    <n v="0"/>
    <n v="18"/>
    <n v="-18"/>
    <n v="1.395"/>
    <n v="-25.11"/>
    <x v="0"/>
    <x v="116"/>
    <x v="22"/>
    <x v="1"/>
    <n v="93"/>
    <n v="-93"/>
    <x v="65"/>
    <x v="0"/>
    <n v="0.19354838709677419"/>
    <n v="1600"/>
    <n v="0"/>
    <n v="25.11"/>
    <m/>
  </r>
  <r>
    <x v="21"/>
    <x v="21"/>
    <x v="2"/>
    <x v="11"/>
    <s v="LOT-AR-0005010"/>
    <d v="2027-05-13T00:00:00"/>
    <n v="0"/>
    <n v="0.6"/>
    <n v="-0.6"/>
    <n v="4.2000000000000003E-2"/>
    <n v="-2.52E-2"/>
    <x v="0"/>
    <x v="116"/>
    <x v="22"/>
    <x v="1"/>
    <n v="93"/>
    <n v="-93"/>
    <x v="65"/>
    <x v="0"/>
    <n v="6.4516129032258064E-3"/>
    <n v="40"/>
    <n v="0"/>
    <n v="2.52E-2"/>
    <m/>
  </r>
  <r>
    <x v="56"/>
    <x v="56"/>
    <x v="9"/>
    <x v="35"/>
    <s v="LOT-AR-0005071"/>
    <d v="2026-09-26T00:00:00"/>
    <n v="0"/>
    <n v="14.7"/>
    <n v="-14.7"/>
    <n v="0.14499999999999999"/>
    <n v="-2.1315"/>
    <x v="2"/>
    <x v="116"/>
    <x v="22"/>
    <x v="9"/>
    <n v="1"/>
    <n v="-1"/>
    <x v="65"/>
    <x v="1"/>
    <n v="14.7"/>
    <n v="80"/>
    <n v="0"/>
    <n v="2.1315"/>
    <m/>
  </r>
  <r>
    <x v="79"/>
    <x v="79"/>
    <x v="14"/>
    <x v="57"/>
    <s v="LOT-AR-0005009"/>
    <d v="2028-03-23T00:00:00"/>
    <n v="0"/>
    <n v="19.93"/>
    <n v="-19.93"/>
    <n v="86"/>
    <n v="-1713.98"/>
    <x v="4"/>
    <x v="116"/>
    <x v="23"/>
    <x v="14"/>
    <n v="1"/>
    <n v="-1"/>
    <x v="66"/>
    <x v="2"/>
    <n v="19.93"/>
    <n v="8"/>
    <n v="0"/>
    <n v="1713.98"/>
    <m/>
  </r>
  <r>
    <x v="84"/>
    <x v="84"/>
    <x v="15"/>
    <x v="61"/>
    <s v="LOT-AR-0005040"/>
    <d v="2027-06-19T00:00:00"/>
    <n v="0"/>
    <n v="12.17"/>
    <n v="-12.17"/>
    <n v="55"/>
    <n v="-669.35"/>
    <x v="4"/>
    <x v="116"/>
    <x v="24"/>
    <x v="16"/>
    <n v="1"/>
    <n v="-1"/>
    <x v="67"/>
    <x v="2"/>
    <n v="12.17"/>
    <n v="12"/>
    <n v="0"/>
    <n v="669.35"/>
    <m/>
  </r>
  <r>
    <x v="3"/>
    <x v="3"/>
    <x v="0"/>
    <x v="0"/>
    <s v="LOT-AR-0005097"/>
    <d v="2027-03-08T00:00:00"/>
    <n v="0"/>
    <n v="5"/>
    <n v="-20"/>
    <n v="0.91333333333333344"/>
    <n v="-18.266666666666669"/>
    <x v="0"/>
    <x v="116"/>
    <x v="25"/>
    <x v="1"/>
    <n v="84"/>
    <n v="-336"/>
    <x v="33"/>
    <x v="0"/>
    <n v="5.9523809523809521E-2"/>
    <n v="120"/>
    <n v="0"/>
    <n v="4.5666666666666673"/>
    <m/>
  </r>
  <r>
    <x v="1"/>
    <x v="1"/>
    <x v="0"/>
    <x v="0"/>
    <s v="LOT-AR-0005089"/>
    <d v="2027-12-02T00:00:00"/>
    <n v="0"/>
    <n v="4"/>
    <n v="-4"/>
    <n v="7.2"/>
    <n v="-28.8"/>
    <x v="0"/>
    <x v="116"/>
    <x v="25"/>
    <x v="1"/>
    <n v="84"/>
    <n v="-84"/>
    <x v="33"/>
    <x v="0"/>
    <n v="4.7619047619047616E-2"/>
    <n v="240"/>
    <n v="0"/>
    <n v="28.8"/>
    <m/>
  </r>
  <r>
    <x v="4"/>
    <x v="4"/>
    <x v="0"/>
    <x v="1"/>
    <s v="LOT-AR-0005043"/>
    <d v="2027-07-07T00:00:00"/>
    <n v="0"/>
    <n v="2"/>
    <n v="-2"/>
    <n v="1.8245833333333334"/>
    <n v="-3.6491666666666669"/>
    <x v="0"/>
    <x v="116"/>
    <x v="25"/>
    <x v="1"/>
    <n v="84"/>
    <n v="-84"/>
    <x v="33"/>
    <x v="0"/>
    <n v="2.3809523809523808E-2"/>
    <n v="320"/>
    <n v="0"/>
    <n v="3.6491666666666669"/>
    <m/>
  </r>
  <r>
    <x v="14"/>
    <x v="14"/>
    <x v="2"/>
    <x v="7"/>
    <s v="LOT-AR-0005019"/>
    <d v="2027-05-04T00:00:00"/>
    <n v="0"/>
    <n v="6"/>
    <n v="-6"/>
    <n v="1.395"/>
    <n v="-8.370000000000001"/>
    <x v="0"/>
    <x v="116"/>
    <x v="25"/>
    <x v="1"/>
    <n v="84"/>
    <n v="-84"/>
    <x v="33"/>
    <x v="0"/>
    <n v="7.1428571428571425E-2"/>
    <n v="1600"/>
    <n v="0"/>
    <n v="8.370000000000001"/>
    <m/>
  </r>
  <r>
    <x v="21"/>
    <x v="21"/>
    <x v="2"/>
    <x v="11"/>
    <s v="LOT-AR-0005097"/>
    <d v="2027-09-05T00:00:00"/>
    <n v="0"/>
    <n v="0.2"/>
    <n v="-0.2"/>
    <n v="4.2000000000000003E-2"/>
    <n v="-8.4000000000000012E-3"/>
    <x v="0"/>
    <x v="116"/>
    <x v="25"/>
    <x v="1"/>
    <n v="84"/>
    <n v="-84"/>
    <x v="33"/>
    <x v="0"/>
    <n v="2.3809523809523812E-3"/>
    <n v="40"/>
    <n v="0"/>
    <n v="8.4000000000000012E-3"/>
    <m/>
  </r>
  <r>
    <x v="0"/>
    <x v="0"/>
    <x v="0"/>
    <x v="0"/>
    <s v="LOT-AR-0005009"/>
    <d v="2026-11-25T00:00:00"/>
    <n v="0"/>
    <n v="4"/>
    <n v="-4"/>
    <n v="6.03"/>
    <n v="-24.12"/>
    <x v="0"/>
    <x v="116"/>
    <x v="25"/>
    <x v="0"/>
    <n v="83"/>
    <n v="-83"/>
    <x v="33"/>
    <x v="0"/>
    <n v="4.8192771084337352E-2"/>
    <n v="200"/>
    <n v="0"/>
    <n v="24.12"/>
    <m/>
  </r>
  <r>
    <x v="1"/>
    <x v="1"/>
    <x v="0"/>
    <x v="0"/>
    <s v="LOT-AR-0005029"/>
    <d v="2026-12-04T00:00:00"/>
    <n v="0"/>
    <n v="3"/>
    <n v="-3"/>
    <n v="7.2"/>
    <n v="-21.6"/>
    <x v="0"/>
    <x v="116"/>
    <x v="25"/>
    <x v="1"/>
    <n v="84"/>
    <n v="-84"/>
    <x v="33"/>
    <x v="0"/>
    <n v="3.5714285714285712E-2"/>
    <n v="240"/>
    <n v="0"/>
    <n v="21.6"/>
    <m/>
  </r>
  <r>
    <x v="13"/>
    <x v="13"/>
    <x v="2"/>
    <x v="7"/>
    <s v="LOT-AR-0005004"/>
    <d v="2027-08-30T00:00:00"/>
    <n v="0"/>
    <n v="8"/>
    <n v="-8"/>
    <n v="1.3943750000000001"/>
    <n v="-11.155000000000001"/>
    <x v="0"/>
    <x v="116"/>
    <x v="25"/>
    <x v="0"/>
    <n v="83"/>
    <n v="-83"/>
    <x v="33"/>
    <x v="0"/>
    <n v="9.6385542168674704E-2"/>
    <n v="2000"/>
    <n v="0"/>
    <n v="11.155000000000001"/>
    <m/>
  </r>
  <r>
    <x v="21"/>
    <x v="21"/>
    <x v="2"/>
    <x v="11"/>
    <s v="LOT-AR-0005009"/>
    <d v="2028-03-05T00:00:00"/>
    <n v="0"/>
    <n v="0.2"/>
    <n v="-0.2"/>
    <n v="4.2000000000000003E-2"/>
    <n v="-8.4000000000000012E-3"/>
    <x v="0"/>
    <x v="116"/>
    <x v="25"/>
    <x v="1"/>
    <n v="84"/>
    <n v="-84"/>
    <x v="33"/>
    <x v="0"/>
    <n v="2.3809523809523812E-3"/>
    <n v="40"/>
    <n v="0"/>
    <n v="8.4000000000000012E-3"/>
    <m/>
  </r>
  <r>
    <x v="74"/>
    <x v="74"/>
    <x v="13"/>
    <x v="53"/>
    <s v="LOT-AR-0005010"/>
    <d v="2027-12-01T00:00:00"/>
    <n v="0"/>
    <n v="2.72"/>
    <n v="-2.72"/>
    <n v="18"/>
    <n v="-48.96"/>
    <x v="4"/>
    <x v="116"/>
    <x v="26"/>
    <x v="12"/>
    <n v="1"/>
    <n v="-1"/>
    <x v="68"/>
    <x v="2"/>
    <n v="2.72"/>
    <n v="12"/>
    <n v="0"/>
    <n v="48.96"/>
    <m/>
  </r>
  <r>
    <x v="4"/>
    <x v="4"/>
    <x v="0"/>
    <x v="1"/>
    <s v="LOT-AR-0005094"/>
    <d v="2027-07-17T00:00:00"/>
    <n v="0"/>
    <n v="6"/>
    <n v="-6"/>
    <n v="1.8245833333333334"/>
    <n v="-10.947500000000002"/>
    <x v="0"/>
    <x v="116"/>
    <x v="27"/>
    <x v="1"/>
    <n v="71"/>
    <n v="-71"/>
    <x v="69"/>
    <x v="0"/>
    <n v="8.4507042253521125E-2"/>
    <n v="320"/>
    <n v="0"/>
    <n v="10.947500000000002"/>
    <m/>
  </r>
  <r>
    <x v="2"/>
    <x v="2"/>
    <x v="0"/>
    <x v="1"/>
    <s v="LOT-AR-0005031"/>
    <d v="2027-05-25T00:00:00"/>
    <n v="0"/>
    <n v="3"/>
    <n v="-3"/>
    <n v="0.91347222222222213"/>
    <n v="-2.7404166666666665"/>
    <x v="1"/>
    <x v="116"/>
    <x v="27"/>
    <x v="1"/>
    <n v="71"/>
    <n v="-71"/>
    <x v="69"/>
    <x v="0"/>
    <n v="4.2253521126760563E-2"/>
    <n v="160"/>
    <n v="0"/>
    <n v="2.7404166666666665"/>
    <m/>
  </r>
  <r>
    <x v="6"/>
    <x v="6"/>
    <x v="0"/>
    <x v="2"/>
    <s v="LOT-AR-0005017"/>
    <d v="2027-01-21T00:00:00"/>
    <n v="0"/>
    <n v="1"/>
    <n v="-1"/>
    <n v="2.7368749999999999"/>
    <n v="-2.7368749999999999"/>
    <x v="1"/>
    <x v="116"/>
    <x v="27"/>
    <x v="1"/>
    <n v="71"/>
    <n v="-71"/>
    <x v="69"/>
    <x v="0"/>
    <n v="1.4084507042253521E-2"/>
    <n v="140"/>
    <n v="0"/>
    <n v="2.7368749999999999"/>
    <m/>
  </r>
  <r>
    <x v="14"/>
    <x v="14"/>
    <x v="2"/>
    <x v="7"/>
    <s v="LOT-AR-0005086"/>
    <d v="2027-01-06T00:00:00"/>
    <n v="0"/>
    <n v="6"/>
    <n v="-6"/>
    <n v="1.395"/>
    <n v="-8.370000000000001"/>
    <x v="0"/>
    <x v="116"/>
    <x v="27"/>
    <x v="1"/>
    <n v="71"/>
    <n v="-71"/>
    <x v="69"/>
    <x v="0"/>
    <n v="8.4507042253521125E-2"/>
    <n v="1600"/>
    <n v="0"/>
    <n v="8.370000000000001"/>
    <m/>
  </r>
  <r>
    <x v="21"/>
    <x v="21"/>
    <x v="2"/>
    <x v="11"/>
    <s v="LOT-AR-0005075"/>
    <d v="2027-12-15T00:00:00"/>
    <n v="0"/>
    <n v="0.2"/>
    <n v="-0.7"/>
    <n v="4.2000000000000003E-2"/>
    <n v="-2.9399999999999999E-2"/>
    <x v="0"/>
    <x v="116"/>
    <x v="19"/>
    <x v="1"/>
    <n v="132"/>
    <n v="-461.99999999999994"/>
    <x v="69"/>
    <x v="0"/>
    <n v="1.5151515151515152E-3"/>
    <n v="40"/>
    <n v="0"/>
    <n v="8.4000000000000012E-3"/>
    <m/>
  </r>
  <r>
    <x v="38"/>
    <x v="38"/>
    <x v="5"/>
    <x v="13"/>
    <s v="LOT-AR-0005054"/>
    <d v="2027-12-08T00:00:00"/>
    <n v="0"/>
    <n v="0.2"/>
    <n v="-0.2"/>
    <n v="0.70666666666666667"/>
    <n v="-0.14133333333333334"/>
    <x v="1"/>
    <x v="116"/>
    <x v="28"/>
    <x v="0"/>
    <n v="65"/>
    <n v="-65"/>
    <x v="70"/>
    <x v="0"/>
    <n v="3.0769230769230769E-3"/>
    <n v="12"/>
    <n v="0"/>
    <n v="0.14133333333333334"/>
    <m/>
  </r>
  <r>
    <x v="39"/>
    <x v="39"/>
    <x v="5"/>
    <x v="23"/>
    <s v="LOT-AR-0005059"/>
    <d v="2026-12-08T00:00:00"/>
    <n v="0"/>
    <n v="0.4"/>
    <n v="-0.4"/>
    <n v="0.70666666666666667"/>
    <n v="-0.28266666666666668"/>
    <x v="0"/>
    <x v="116"/>
    <x v="28"/>
    <x v="0"/>
    <n v="65"/>
    <n v="-65"/>
    <x v="70"/>
    <x v="0"/>
    <n v="6.1538461538461538E-3"/>
    <n v="16"/>
    <n v="0"/>
    <n v="0.28266666666666668"/>
    <m/>
  </r>
  <r>
    <x v="40"/>
    <x v="40"/>
    <x v="5"/>
    <x v="12"/>
    <s v="LOT-AR-0005086"/>
    <d v="2027-01-22T00:00:00"/>
    <n v="0"/>
    <n v="1"/>
    <n v="-1"/>
    <n v="0.26600000000000001"/>
    <n v="-0.26600000000000001"/>
    <x v="0"/>
    <x v="116"/>
    <x v="28"/>
    <x v="0"/>
    <n v="65"/>
    <n v="-65"/>
    <x v="70"/>
    <x v="0"/>
    <n v="1.5384615384615385E-2"/>
    <n v="24"/>
    <n v="0"/>
    <n v="0.26600000000000001"/>
    <m/>
  </r>
  <r>
    <x v="44"/>
    <x v="44"/>
    <x v="5"/>
    <x v="13"/>
    <s v="LOT-AR-0005007"/>
    <d v="2027-11-30T00:00:00"/>
    <n v="0"/>
    <n v="0.4"/>
    <n v="-0.4"/>
    <n v="0.96379999999999999"/>
    <n v="-0.38552000000000003"/>
    <x v="0"/>
    <x v="116"/>
    <x v="28"/>
    <x v="0"/>
    <n v="65"/>
    <n v="-65"/>
    <x v="70"/>
    <x v="0"/>
    <n v="6.1538461538461538E-3"/>
    <n v="32"/>
    <n v="0"/>
    <n v="0.38552000000000003"/>
    <m/>
  </r>
  <r>
    <x v="26"/>
    <x v="26"/>
    <x v="3"/>
    <x v="14"/>
    <s v="LOT-AR-0005030"/>
    <d v="2027-07-15T00:00:00"/>
    <n v="0"/>
    <n v="14.89"/>
    <n v="-14.89"/>
    <n v="0.102025"/>
    <n v="-1.5191522500000001"/>
    <x v="0"/>
    <x v="116"/>
    <x v="29"/>
    <x v="3"/>
    <n v="5"/>
    <n v="-5"/>
    <x v="36"/>
    <x v="0"/>
    <n v="2.9780000000000002"/>
    <n v="16"/>
    <n v="0"/>
    <n v="1.5191522500000001"/>
    <m/>
  </r>
  <r>
    <x v="4"/>
    <x v="4"/>
    <x v="0"/>
    <x v="1"/>
    <s v="LOT-AR-0005096"/>
    <d v="2027-07-20T00:00:00"/>
    <n v="0"/>
    <n v="18"/>
    <n v="-18"/>
    <n v="1.8245833333333334"/>
    <n v="-32.842500000000001"/>
    <x v="0"/>
    <x v="116"/>
    <x v="30"/>
    <x v="1"/>
    <n v="60"/>
    <n v="-60"/>
    <x v="71"/>
    <x v="0"/>
    <n v="0.3"/>
    <n v="320"/>
    <n v="0"/>
    <n v="32.842500000000001"/>
    <m/>
  </r>
  <r>
    <x v="2"/>
    <x v="2"/>
    <x v="0"/>
    <x v="1"/>
    <s v="LOT-AR-0005098"/>
    <d v="2027-10-03T00:00:00"/>
    <n v="0"/>
    <n v="9"/>
    <n v="-9"/>
    <n v="0.91347222222222213"/>
    <n v="-8.2212499999999995"/>
    <x v="1"/>
    <x v="116"/>
    <x v="30"/>
    <x v="1"/>
    <n v="60"/>
    <n v="-60"/>
    <x v="71"/>
    <x v="0"/>
    <n v="0.15"/>
    <n v="160"/>
    <n v="0"/>
    <n v="8.2212499999999995"/>
    <m/>
  </r>
  <r>
    <x v="6"/>
    <x v="6"/>
    <x v="0"/>
    <x v="2"/>
    <s v="LOT-AR-0005014"/>
    <d v="2027-08-16T00:00:00"/>
    <n v="0"/>
    <n v="3"/>
    <n v="-3"/>
    <n v="2.7368749999999999"/>
    <n v="-8.2106250000000003"/>
    <x v="1"/>
    <x v="116"/>
    <x v="30"/>
    <x v="1"/>
    <n v="60"/>
    <n v="-60"/>
    <x v="71"/>
    <x v="0"/>
    <n v="0.05"/>
    <n v="140"/>
    <n v="0"/>
    <n v="8.2106250000000003"/>
    <m/>
  </r>
  <r>
    <x v="14"/>
    <x v="14"/>
    <x v="2"/>
    <x v="7"/>
    <s v="LOT-AR-0005055"/>
    <d v="2027-03-30T00:00:00"/>
    <n v="0"/>
    <n v="18"/>
    <n v="-18"/>
    <n v="1.395"/>
    <n v="-25.11"/>
    <x v="0"/>
    <x v="116"/>
    <x v="30"/>
    <x v="1"/>
    <n v="60"/>
    <n v="-60"/>
    <x v="71"/>
    <x v="0"/>
    <n v="0.3"/>
    <n v="1600"/>
    <n v="0"/>
    <n v="25.11"/>
    <m/>
  </r>
  <r>
    <x v="21"/>
    <x v="21"/>
    <x v="2"/>
    <x v="11"/>
    <s v="LOT-AR-0005058"/>
    <d v="2026-10-23T00:00:00"/>
    <n v="0"/>
    <n v="0.6"/>
    <n v="-0.6"/>
    <n v="4.2000000000000003E-2"/>
    <n v="-2.52E-2"/>
    <x v="0"/>
    <x v="116"/>
    <x v="30"/>
    <x v="1"/>
    <n v="60"/>
    <n v="-60"/>
    <x v="71"/>
    <x v="0"/>
    <n v="0.01"/>
    <n v="40"/>
    <n v="0"/>
    <n v="2.52E-2"/>
    <m/>
  </r>
  <r>
    <x v="3"/>
    <x v="3"/>
    <x v="0"/>
    <x v="0"/>
    <s v="LOT-AR-0005029"/>
    <d v="2026-11-22T00:00:00"/>
    <n v="0"/>
    <n v="5"/>
    <n v="-5"/>
    <n v="0.91333333333333344"/>
    <n v="-4.5666666666666673"/>
    <x v="0"/>
    <x v="116"/>
    <x v="31"/>
    <x v="1"/>
    <n v="59"/>
    <n v="-59"/>
    <x v="72"/>
    <x v="0"/>
    <n v="8.4745762711864403E-2"/>
    <n v="120"/>
    <n v="0"/>
    <n v="4.5666666666666673"/>
    <m/>
  </r>
  <r>
    <x v="1"/>
    <x v="1"/>
    <x v="0"/>
    <x v="0"/>
    <s v="LOT-AR-0005040"/>
    <d v="2027-12-05T00:00:00"/>
    <n v="0"/>
    <n v="4"/>
    <n v="-4"/>
    <n v="7.2"/>
    <n v="-28.8"/>
    <x v="0"/>
    <x v="116"/>
    <x v="31"/>
    <x v="1"/>
    <n v="59"/>
    <n v="-59"/>
    <x v="72"/>
    <x v="0"/>
    <n v="6.7796610169491525E-2"/>
    <n v="240"/>
    <n v="0"/>
    <n v="28.8"/>
    <m/>
  </r>
  <r>
    <x v="4"/>
    <x v="4"/>
    <x v="0"/>
    <x v="1"/>
    <s v="LOT-AR-0005034"/>
    <d v="2026-12-27T00:00:00"/>
    <n v="0"/>
    <n v="2"/>
    <n v="-2"/>
    <n v="1.8245833333333334"/>
    <n v="-3.6491666666666669"/>
    <x v="0"/>
    <x v="116"/>
    <x v="31"/>
    <x v="1"/>
    <n v="59"/>
    <n v="-59"/>
    <x v="72"/>
    <x v="0"/>
    <n v="3.3898305084745763E-2"/>
    <n v="320"/>
    <n v="0"/>
    <n v="3.6491666666666669"/>
    <m/>
  </r>
  <r>
    <x v="14"/>
    <x v="14"/>
    <x v="2"/>
    <x v="7"/>
    <s v="LOT-AR-0005027"/>
    <d v="2027-09-08T00:00:00"/>
    <n v="0"/>
    <n v="6"/>
    <n v="-6"/>
    <n v="1.395"/>
    <n v="-8.370000000000001"/>
    <x v="0"/>
    <x v="116"/>
    <x v="31"/>
    <x v="1"/>
    <n v="59"/>
    <n v="-58.999999999999993"/>
    <x v="72"/>
    <x v="0"/>
    <n v="0.10169491525423729"/>
    <n v="1600"/>
    <n v="0"/>
    <n v="8.370000000000001"/>
    <m/>
  </r>
  <r>
    <x v="21"/>
    <x v="21"/>
    <x v="2"/>
    <x v="11"/>
    <s v="LOT-AR-0005027"/>
    <d v="2028-03-15T00:00:00"/>
    <n v="0"/>
    <n v="0.2"/>
    <n v="-0.2"/>
    <n v="4.2000000000000003E-2"/>
    <n v="-8.4000000000000012E-3"/>
    <x v="0"/>
    <x v="116"/>
    <x v="31"/>
    <x v="1"/>
    <n v="59"/>
    <n v="-59"/>
    <x v="72"/>
    <x v="0"/>
    <n v="3.3898305084745766E-3"/>
    <n v="40"/>
    <n v="0"/>
    <n v="8.4000000000000012E-3"/>
    <m/>
  </r>
  <r>
    <x v="26"/>
    <x v="26"/>
    <x v="3"/>
    <x v="14"/>
    <s v="LOT-AR-0005033"/>
    <d v="2028-03-21T00:00:00"/>
    <n v="0"/>
    <n v="13.42"/>
    <n v="-13.42"/>
    <n v="0.102025"/>
    <n v="-1.3691755000000001"/>
    <x v="0"/>
    <x v="116"/>
    <x v="31"/>
    <x v="3"/>
    <n v="1"/>
    <n v="-1"/>
    <x v="72"/>
    <x v="0"/>
    <n v="13.42"/>
    <n v="16"/>
    <n v="0"/>
    <n v="1.3691755000000001"/>
    <m/>
  </r>
  <r>
    <x v="38"/>
    <x v="38"/>
    <x v="5"/>
    <x v="13"/>
    <s v="LOT-AR-0005024"/>
    <d v="2027-08-23T00:00:00"/>
    <n v="0"/>
    <n v="0.15"/>
    <n v="-0.15"/>
    <n v="0.70666666666666667"/>
    <n v="-0.106"/>
    <x v="1"/>
    <x v="116"/>
    <x v="32"/>
    <x v="0"/>
    <n v="55"/>
    <n v="-55"/>
    <x v="37"/>
    <x v="0"/>
    <n v="2.7272727272727271E-3"/>
    <n v="12"/>
    <n v="0"/>
    <n v="0.106"/>
    <m/>
  </r>
  <r>
    <x v="39"/>
    <x v="39"/>
    <x v="5"/>
    <x v="23"/>
    <s v="LOT-AR-0005027"/>
    <d v="2026-12-22T00:00:00"/>
    <n v="0"/>
    <n v="0.3"/>
    <n v="-0.3"/>
    <n v="0.70666666666666667"/>
    <n v="-0.21199999999999999"/>
    <x v="0"/>
    <x v="116"/>
    <x v="32"/>
    <x v="0"/>
    <n v="55"/>
    <n v="-55"/>
    <x v="37"/>
    <x v="0"/>
    <n v="5.4545454545454541E-3"/>
    <n v="16"/>
    <n v="0"/>
    <n v="0.21199999999999999"/>
    <m/>
  </r>
  <r>
    <x v="40"/>
    <x v="40"/>
    <x v="5"/>
    <x v="12"/>
    <s v="LOT-AR-0005074"/>
    <d v="2026-12-25T00:00:00"/>
    <n v="0"/>
    <n v="0.75"/>
    <n v="-0.75"/>
    <n v="0.26600000000000001"/>
    <n v="-0.19950000000000001"/>
    <x v="0"/>
    <x v="116"/>
    <x v="32"/>
    <x v="0"/>
    <n v="55"/>
    <n v="-55"/>
    <x v="37"/>
    <x v="0"/>
    <n v="1.3636363636363636E-2"/>
    <n v="24"/>
    <n v="0"/>
    <n v="0.19950000000000001"/>
    <m/>
  </r>
  <r>
    <x v="44"/>
    <x v="44"/>
    <x v="5"/>
    <x v="13"/>
    <s v="LOT-AR-0005095"/>
    <d v="2027-09-10T00:00:00"/>
    <n v="0"/>
    <n v="0.3"/>
    <n v="-0.3"/>
    <n v="0.96379999999999999"/>
    <n v="-0.28914000000000001"/>
    <x v="0"/>
    <x v="116"/>
    <x v="32"/>
    <x v="0"/>
    <n v="55"/>
    <n v="-55"/>
    <x v="37"/>
    <x v="0"/>
    <n v="5.4545454545454541E-3"/>
    <n v="32"/>
    <n v="0"/>
    <n v="0.28914000000000001"/>
    <m/>
  </r>
  <r>
    <x v="4"/>
    <x v="4"/>
    <x v="0"/>
    <x v="1"/>
    <s v="LOT-AR-0005081"/>
    <d v="2027-04-18T00:00:00"/>
    <n v="0"/>
    <n v="18"/>
    <n v="-18"/>
    <n v="1.8245833333333334"/>
    <n v="-32.842500000000001"/>
    <x v="0"/>
    <x v="116"/>
    <x v="33"/>
    <x v="1"/>
    <n v="55"/>
    <n v="-55"/>
    <x v="73"/>
    <x v="0"/>
    <n v="0.32727272727272727"/>
    <n v="320"/>
    <n v="0"/>
    <n v="32.842500000000001"/>
    <m/>
  </r>
  <r>
    <x v="2"/>
    <x v="2"/>
    <x v="0"/>
    <x v="1"/>
    <s v="LOT-AR-0005068"/>
    <d v="2027-07-02T00:00:00"/>
    <n v="0"/>
    <n v="9"/>
    <n v="-9"/>
    <n v="0.91347222222222213"/>
    <n v="-8.2212499999999995"/>
    <x v="1"/>
    <x v="116"/>
    <x v="33"/>
    <x v="1"/>
    <n v="55"/>
    <n v="-55"/>
    <x v="73"/>
    <x v="0"/>
    <n v="0.16363636363636364"/>
    <n v="160"/>
    <n v="0"/>
    <n v="8.2212499999999995"/>
    <m/>
  </r>
  <r>
    <x v="6"/>
    <x v="6"/>
    <x v="0"/>
    <x v="2"/>
    <s v="LOT-AR-0005020"/>
    <d v="2028-02-10T00:00:00"/>
    <n v="0"/>
    <n v="3"/>
    <n v="-5.5"/>
    <n v="2.7368749999999999"/>
    <n v="-15.0528125"/>
    <x v="1"/>
    <x v="116"/>
    <x v="33"/>
    <x v="1"/>
    <n v="55"/>
    <n v="-100.83333333333334"/>
    <x v="73"/>
    <x v="0"/>
    <n v="5.4545454545454543E-2"/>
    <n v="140"/>
    <n v="0"/>
    <n v="8.2106250000000003"/>
    <m/>
  </r>
  <r>
    <x v="14"/>
    <x v="14"/>
    <x v="2"/>
    <x v="7"/>
    <s v="LOT-AR-0005048"/>
    <d v="2027-07-28T00:00:00"/>
    <n v="0"/>
    <n v="18"/>
    <n v="-18"/>
    <n v="1.395"/>
    <n v="-25.11"/>
    <x v="0"/>
    <x v="116"/>
    <x v="33"/>
    <x v="1"/>
    <n v="55"/>
    <n v="-55"/>
    <x v="73"/>
    <x v="0"/>
    <n v="0.32727272727272727"/>
    <n v="1600"/>
    <n v="0"/>
    <n v="25.11"/>
    <m/>
  </r>
  <r>
    <x v="21"/>
    <x v="21"/>
    <x v="2"/>
    <x v="11"/>
    <s v="LOT-AR-0005081"/>
    <d v="2027-06-06T00:00:00"/>
    <n v="0"/>
    <n v="0.6"/>
    <n v="-0.6"/>
    <n v="4.2000000000000003E-2"/>
    <n v="-2.52E-2"/>
    <x v="0"/>
    <x v="116"/>
    <x v="33"/>
    <x v="1"/>
    <n v="55"/>
    <n v="-55"/>
    <x v="73"/>
    <x v="0"/>
    <n v="1.0909090909090908E-2"/>
    <n v="40"/>
    <n v="0"/>
    <n v="2.52E-2"/>
    <m/>
  </r>
  <r>
    <x v="3"/>
    <x v="3"/>
    <x v="0"/>
    <x v="0"/>
    <s v="LOT-AR-0005097"/>
    <d v="2027-04-30T00:00:00"/>
    <n v="0"/>
    <n v="15"/>
    <n v="-20"/>
    <n v="0.91333333333333344"/>
    <n v="-18.266666666666669"/>
    <x v="0"/>
    <x v="116"/>
    <x v="25"/>
    <x v="1"/>
    <n v="84"/>
    <n v="-112"/>
    <x v="40"/>
    <x v="0"/>
    <n v="0.17857142857142858"/>
    <n v="120"/>
    <n v="0"/>
    <n v="13.700000000000001"/>
    <m/>
  </r>
  <r>
    <x v="1"/>
    <x v="1"/>
    <x v="0"/>
    <x v="0"/>
    <s v="LOT-AR-0005064"/>
    <d v="2027-02-15T00:00:00"/>
    <n v="0"/>
    <n v="12"/>
    <n v="-12"/>
    <n v="7.2"/>
    <n v="-86.4"/>
    <x v="0"/>
    <x v="116"/>
    <x v="34"/>
    <x v="1"/>
    <n v="50"/>
    <n v="-50"/>
    <x v="40"/>
    <x v="0"/>
    <n v="0.24"/>
    <n v="240"/>
    <n v="0"/>
    <n v="86.4"/>
    <m/>
  </r>
  <r>
    <x v="4"/>
    <x v="4"/>
    <x v="0"/>
    <x v="1"/>
    <s v="LOT-AR-0005080"/>
    <d v="2027-08-31T00:00:00"/>
    <n v="0"/>
    <n v="6"/>
    <n v="-6"/>
    <n v="1.8245833333333334"/>
    <n v="-10.947500000000002"/>
    <x v="0"/>
    <x v="116"/>
    <x v="34"/>
    <x v="1"/>
    <n v="50"/>
    <n v="-50"/>
    <x v="40"/>
    <x v="0"/>
    <n v="0.12"/>
    <n v="320"/>
    <n v="0"/>
    <n v="10.947500000000002"/>
    <m/>
  </r>
  <r>
    <x v="14"/>
    <x v="14"/>
    <x v="2"/>
    <x v="7"/>
    <s v="LOT-AR-0005081"/>
    <d v="2028-04-01T00:00:00"/>
    <n v="0"/>
    <n v="18"/>
    <n v="-18"/>
    <n v="1.395"/>
    <n v="-25.11"/>
    <x v="0"/>
    <x v="116"/>
    <x v="34"/>
    <x v="1"/>
    <n v="50"/>
    <n v="-50"/>
    <x v="40"/>
    <x v="0"/>
    <n v="0.36"/>
    <n v="1600"/>
    <n v="0"/>
    <n v="25.11"/>
    <m/>
  </r>
  <r>
    <x v="21"/>
    <x v="21"/>
    <x v="2"/>
    <x v="11"/>
    <s v="LOT-AR-0005077"/>
    <d v="2027-05-21T00:00:00"/>
    <n v="0"/>
    <n v="0.6"/>
    <n v="-0.6"/>
    <n v="4.2000000000000003E-2"/>
    <n v="-2.52E-2"/>
    <x v="0"/>
    <x v="116"/>
    <x v="34"/>
    <x v="1"/>
    <n v="50"/>
    <n v="-50"/>
    <x v="40"/>
    <x v="0"/>
    <n v="1.2E-2"/>
    <n v="40"/>
    <n v="0"/>
    <n v="2.52E-2"/>
    <m/>
  </r>
  <r>
    <x v="3"/>
    <x v="3"/>
    <x v="0"/>
    <x v="0"/>
    <s v="LOT-AR-0005031"/>
    <d v="2027-05-16T00:00:00"/>
    <n v="0"/>
    <n v="5"/>
    <n v="-5"/>
    <n v="0.91333333333333344"/>
    <n v="-4.5666666666666673"/>
    <x v="0"/>
    <x v="116"/>
    <x v="35"/>
    <x v="1"/>
    <n v="48"/>
    <n v="-48"/>
    <x v="74"/>
    <x v="0"/>
    <n v="0.10416666666666667"/>
    <n v="120"/>
    <n v="0"/>
    <n v="4.5666666666666673"/>
    <m/>
  </r>
  <r>
    <x v="1"/>
    <x v="1"/>
    <x v="0"/>
    <x v="0"/>
    <s v="LOT-AR-0005024"/>
    <d v="2028-05-03T00:00:00"/>
    <n v="0"/>
    <n v="4"/>
    <n v="-4"/>
    <n v="7.2"/>
    <n v="-28.8"/>
    <x v="0"/>
    <x v="116"/>
    <x v="35"/>
    <x v="1"/>
    <n v="48"/>
    <n v="-48"/>
    <x v="74"/>
    <x v="0"/>
    <n v="8.3333333333333329E-2"/>
    <n v="240"/>
    <n v="0"/>
    <n v="28.8"/>
    <m/>
  </r>
  <r>
    <x v="4"/>
    <x v="4"/>
    <x v="0"/>
    <x v="1"/>
    <s v="LOT-AR-0005057"/>
    <d v="2027-03-24T00:00:00"/>
    <n v="0"/>
    <n v="2"/>
    <n v="-2"/>
    <n v="1.8245833333333334"/>
    <n v="-3.6491666666666669"/>
    <x v="0"/>
    <x v="116"/>
    <x v="35"/>
    <x v="1"/>
    <n v="48"/>
    <n v="-48"/>
    <x v="74"/>
    <x v="0"/>
    <n v="4.1666666666666664E-2"/>
    <n v="320"/>
    <n v="0"/>
    <n v="3.6491666666666669"/>
    <m/>
  </r>
  <r>
    <x v="14"/>
    <x v="14"/>
    <x v="2"/>
    <x v="7"/>
    <s v="LOT-AR-0005054"/>
    <d v="2027-05-07T00:00:00"/>
    <n v="0"/>
    <n v="6"/>
    <n v="-6"/>
    <n v="1.395"/>
    <n v="-8.370000000000001"/>
    <x v="0"/>
    <x v="116"/>
    <x v="35"/>
    <x v="1"/>
    <n v="48"/>
    <n v="-48"/>
    <x v="74"/>
    <x v="0"/>
    <n v="0.125"/>
    <n v="1600"/>
    <n v="0"/>
    <n v="8.370000000000001"/>
    <m/>
  </r>
  <r>
    <x v="21"/>
    <x v="21"/>
    <x v="2"/>
    <x v="11"/>
    <s v="LOT-AR-0005035"/>
    <d v="2028-02-17T00:00:00"/>
    <n v="0"/>
    <n v="0.2"/>
    <n v="-0.2"/>
    <n v="4.2000000000000003E-2"/>
    <n v="-8.4000000000000012E-3"/>
    <x v="0"/>
    <x v="116"/>
    <x v="35"/>
    <x v="1"/>
    <n v="48"/>
    <n v="-48"/>
    <x v="74"/>
    <x v="0"/>
    <n v="4.1666666666666666E-3"/>
    <n v="40"/>
    <n v="0"/>
    <n v="8.4000000000000012E-3"/>
    <m/>
  </r>
  <r>
    <x v="40"/>
    <x v="40"/>
    <x v="5"/>
    <x v="12"/>
    <s v="LOT-AR-0005001"/>
    <d v="2028-02-19T00:00:00"/>
    <n v="0"/>
    <n v="18.84"/>
    <n v="-18.84"/>
    <n v="0.26600000000000001"/>
    <n v="-5.0114400000000003"/>
    <x v="0"/>
    <x v="116"/>
    <x v="36"/>
    <x v="0"/>
    <n v="41"/>
    <n v="-41"/>
    <x v="75"/>
    <x v="0"/>
    <n v="0.45951219512195124"/>
    <n v="24"/>
    <n v="0"/>
    <n v="5.0114400000000003"/>
    <m/>
  </r>
  <r>
    <x v="42"/>
    <x v="42"/>
    <x v="5"/>
    <x v="24"/>
    <s v="LOT-AR-0005033"/>
    <d v="2027-04-26T00:00:00"/>
    <n v="0"/>
    <n v="4.3499999999999996"/>
    <n v="-4.3499999999999996"/>
    <n v="0.97140000000000004"/>
    <n v="-4.2255899999999995"/>
    <x v="1"/>
    <x v="116"/>
    <x v="37"/>
    <x v="7"/>
    <n v="1"/>
    <n v="-1"/>
    <x v="76"/>
    <x v="0"/>
    <n v="4.3499999999999996"/>
    <n v="40"/>
    <n v="0"/>
    <n v="4.2255899999999995"/>
    <m/>
  </r>
  <r>
    <x v="38"/>
    <x v="38"/>
    <x v="5"/>
    <x v="13"/>
    <s v="LOT-AR-0005008"/>
    <d v="2027-12-16T00:00:00"/>
    <n v="0"/>
    <n v="0.3"/>
    <n v="-0.3"/>
    <n v="0.70666666666666667"/>
    <n v="-0.21199999999999999"/>
    <x v="1"/>
    <x v="116"/>
    <x v="38"/>
    <x v="0"/>
    <n v="31"/>
    <n v="-30.999999999999996"/>
    <x v="77"/>
    <x v="0"/>
    <n v="9.6774193548387101E-3"/>
    <n v="12"/>
    <n v="0"/>
    <n v="0.21199999999999999"/>
    <m/>
  </r>
  <r>
    <x v="39"/>
    <x v="39"/>
    <x v="5"/>
    <x v="23"/>
    <s v="LOT-AR-0005048"/>
    <d v="2028-03-10T00:00:00"/>
    <n v="0"/>
    <n v="0.6"/>
    <n v="-0.6"/>
    <n v="0.70666666666666667"/>
    <n v="-0.42399999999999999"/>
    <x v="0"/>
    <x v="116"/>
    <x v="38"/>
    <x v="0"/>
    <n v="31"/>
    <n v="-30.999999999999996"/>
    <x v="77"/>
    <x v="0"/>
    <n v="1.935483870967742E-2"/>
    <n v="16"/>
    <n v="0"/>
    <n v="0.42399999999999999"/>
    <m/>
  </r>
  <r>
    <x v="40"/>
    <x v="40"/>
    <x v="5"/>
    <x v="12"/>
    <s v="LOT-AR-0005067"/>
    <d v="2027-08-01T00:00:00"/>
    <n v="0"/>
    <n v="1.5"/>
    <n v="-1.5"/>
    <n v="0.26600000000000001"/>
    <n v="-0.39900000000000002"/>
    <x v="0"/>
    <x v="116"/>
    <x v="38"/>
    <x v="0"/>
    <n v="31"/>
    <n v="-31"/>
    <x v="77"/>
    <x v="0"/>
    <n v="4.8387096774193547E-2"/>
    <n v="24"/>
    <n v="0"/>
    <n v="0.39900000000000002"/>
    <m/>
  </r>
  <r>
    <x v="44"/>
    <x v="44"/>
    <x v="5"/>
    <x v="13"/>
    <s v="LOT-AR-0005070"/>
    <d v="2026-11-28T00:00:00"/>
    <n v="0"/>
    <n v="0.6"/>
    <n v="-0.6"/>
    <n v="0.96379999999999999"/>
    <n v="-0.57828000000000002"/>
    <x v="0"/>
    <x v="116"/>
    <x v="38"/>
    <x v="0"/>
    <n v="31"/>
    <n v="-30.999999999999996"/>
    <x v="77"/>
    <x v="0"/>
    <n v="1.935483870967742E-2"/>
    <n v="32"/>
    <n v="0"/>
    <n v="0.57828000000000002"/>
    <m/>
  </r>
  <r>
    <x v="78"/>
    <x v="78"/>
    <x v="14"/>
    <x v="56"/>
    <s v="LOT-AR-0005001"/>
    <d v="2027-09-23T00:00:00"/>
    <n v="0"/>
    <n v="13.77"/>
    <n v="-13.77"/>
    <n v="42"/>
    <n v="-578.34"/>
    <x v="4"/>
    <x v="116"/>
    <x v="39"/>
    <x v="13"/>
    <n v="1"/>
    <n v="-1"/>
    <x v="78"/>
    <x v="2"/>
    <n v="13.77"/>
    <n v="8"/>
    <n v="0"/>
    <n v="578.34"/>
    <m/>
  </r>
  <r>
    <x v="86"/>
    <x v="86"/>
    <x v="14"/>
    <x v="63"/>
    <s v="LOT-AR-0005015"/>
    <d v="2027-08-14T00:00:00"/>
    <n v="0"/>
    <n v="6.23"/>
    <n v="-6.23"/>
    <n v="48"/>
    <n v="-299.04000000000002"/>
    <x v="4"/>
    <x v="116"/>
    <x v="40"/>
    <x v="17"/>
    <n v="1"/>
    <n v="-1"/>
    <x v="79"/>
    <x v="2"/>
    <n v="6.23"/>
    <n v="8"/>
    <n v="0"/>
    <n v="299.04000000000002"/>
    <m/>
  </r>
  <r>
    <x v="4"/>
    <x v="4"/>
    <x v="0"/>
    <x v="1"/>
    <s v="LOT-AR-0005035"/>
    <d v="2028-03-14T00:00:00"/>
    <n v="0"/>
    <n v="15"/>
    <n v="-15"/>
    <n v="1.8245833333333334"/>
    <n v="-27.368750000000002"/>
    <x v="0"/>
    <x v="116"/>
    <x v="41"/>
    <x v="1"/>
    <n v="13"/>
    <n v="-13.000000000000002"/>
    <x v="80"/>
    <x v="0"/>
    <n v="1.1538461538461537"/>
    <n v="320"/>
    <n v="0"/>
    <n v="27.368750000000002"/>
    <m/>
  </r>
  <r>
    <x v="2"/>
    <x v="2"/>
    <x v="0"/>
    <x v="1"/>
    <s v="LOT-AR-0005081"/>
    <d v="2027-12-14T00:00:00"/>
    <n v="0"/>
    <n v="7.5"/>
    <n v="-7.5"/>
    <n v="0.91347222222222213"/>
    <n v="-6.8510416666666663"/>
    <x v="1"/>
    <x v="116"/>
    <x v="41"/>
    <x v="1"/>
    <n v="13"/>
    <n v="-13.000000000000002"/>
    <x v="80"/>
    <x v="0"/>
    <n v="0.57692307692307687"/>
    <n v="160"/>
    <n v="0"/>
    <n v="6.8510416666666663"/>
    <m/>
  </r>
  <r>
    <x v="6"/>
    <x v="6"/>
    <x v="0"/>
    <x v="2"/>
    <s v="LOT-AR-0005020"/>
    <d v="2027-12-20T00:00:00"/>
    <n v="0"/>
    <n v="2.5"/>
    <n v="-5.5"/>
    <n v="2.7368749999999999"/>
    <n v="-15.0528125"/>
    <x v="1"/>
    <x v="116"/>
    <x v="33"/>
    <x v="1"/>
    <n v="55"/>
    <n v="-121"/>
    <x v="80"/>
    <x v="0"/>
    <n v="4.5454545454545456E-2"/>
    <n v="140"/>
    <n v="0"/>
    <n v="6.8421874999999996"/>
    <m/>
  </r>
  <r>
    <x v="14"/>
    <x v="14"/>
    <x v="2"/>
    <x v="7"/>
    <s v="LOT-AR-0005045"/>
    <d v="2027-07-08T00:00:00"/>
    <n v="0"/>
    <n v="15"/>
    <n v="-15"/>
    <n v="1.395"/>
    <n v="-20.925000000000001"/>
    <x v="0"/>
    <x v="116"/>
    <x v="41"/>
    <x v="1"/>
    <n v="13"/>
    <n v="-13.000000000000002"/>
    <x v="80"/>
    <x v="0"/>
    <n v="1.1538461538461537"/>
    <n v="1600"/>
    <n v="0"/>
    <n v="20.925000000000001"/>
    <m/>
  </r>
  <r>
    <x v="21"/>
    <x v="21"/>
    <x v="2"/>
    <x v="11"/>
    <s v="LOT-AR-0005085"/>
    <d v="2027-09-05T00:00:00"/>
    <n v="0"/>
    <n v="0.5"/>
    <n v="-0.5"/>
    <n v="4.2000000000000003E-2"/>
    <n v="-2.1000000000000001E-2"/>
    <x v="0"/>
    <x v="116"/>
    <x v="41"/>
    <x v="1"/>
    <n v="13"/>
    <n v="-13"/>
    <x v="80"/>
    <x v="0"/>
    <n v="3.8461538461538464E-2"/>
    <n v="40"/>
    <n v="0"/>
    <n v="2.1000000000000001E-2"/>
    <m/>
  </r>
  <r>
    <x v="14"/>
    <x v="14"/>
    <x v="2"/>
    <x v="7"/>
    <s v="LOT-AR-0005070"/>
    <d v="2027-05-20T00:00:00"/>
    <n v="0"/>
    <n v="3.93"/>
    <n v="-3.93"/>
    <n v="1.395"/>
    <n v="-5.4823500000000003"/>
    <x v="0"/>
    <x v="116"/>
    <x v="42"/>
    <x v="1"/>
    <n v="7"/>
    <n v="-6.9999999999999991"/>
    <x v="81"/>
    <x v="0"/>
    <n v="0.5614285714285715"/>
    <n v="1600"/>
    <n v="0"/>
    <n v="5.4823500000000003"/>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s v="GB-001"/>
    <x v="0"/>
    <x v="0"/>
    <x v="0"/>
    <n v="30"/>
    <n v="180.9"/>
    <n v="60"/>
    <n v="361.8"/>
    <n v="30"/>
    <n v="373.85999999999996"/>
    <n v="180.9"/>
    <s v="Overage"/>
    <n v="50"/>
    <n v="200"/>
    <n v="0.15"/>
    <x v="0"/>
    <n v="0"/>
    <n v="0"/>
    <n v="30"/>
    <x v="0"/>
    <d v="2026-06-20T00:00:00"/>
    <n v="219"/>
    <n v="0.13698630136986301"/>
    <n v="219"/>
    <m/>
    <x v="0"/>
    <x v="0"/>
    <n v="30"/>
    <s v="No Variance"/>
  </r>
  <r>
    <x v="0"/>
    <s v="GB-002"/>
    <x v="1"/>
    <x v="0"/>
    <x v="0"/>
    <n v="102.5"/>
    <n v="737.99999999999989"/>
    <n v="216"/>
    <n v="1555.1999999999998"/>
    <n v="129.5"/>
    <n v="1544.4000000000003"/>
    <n v="817.19999999999993"/>
    <s v="Overage"/>
    <n v="60"/>
    <n v="240"/>
    <n v="0.5395833333333333"/>
    <x v="1"/>
    <n v="0"/>
    <n v="0"/>
    <n v="102.5"/>
    <x v="0"/>
    <d v="2026-06-21T00:00:00"/>
    <n v="220"/>
    <n v="0.46590909090909088"/>
    <n v="277.95121951219511"/>
    <m/>
    <x v="0"/>
    <x v="0"/>
    <n v="113.5"/>
    <s v="Overage"/>
  </r>
  <r>
    <x v="0"/>
    <s v="GB-003"/>
    <x v="2"/>
    <x v="0"/>
    <x v="1"/>
    <n v="66"/>
    <n v="60.291150000000002"/>
    <n v="432"/>
    <n v="394.62"/>
    <n v="372"/>
    <n v="600.15916666666669"/>
    <n v="334.32884999999999"/>
    <s v="Overage"/>
    <n v="40"/>
    <n v="160"/>
    <n v="2.3250000000000002"/>
    <x v="2"/>
    <n v="0"/>
    <n v="0"/>
    <n v="66"/>
    <x v="1"/>
    <d v="2026-06-21T00:00:00"/>
    <n v="226"/>
    <n v="0.29203539823008851"/>
    <n v="1273.8181818181818"/>
    <m/>
    <x v="1"/>
    <x v="0"/>
    <n v="366"/>
    <s v="Overage"/>
  </r>
  <r>
    <x v="0"/>
    <s v="GB-004"/>
    <x v="3"/>
    <x v="0"/>
    <x v="0"/>
    <n v="100"/>
    <n v="91.329950000000011"/>
    <n v="186"/>
    <n v="169.87"/>
    <n v="106"/>
    <n v="95.89936666666668"/>
    <n v="78.540049999999994"/>
    <s v="Overage"/>
    <n v="30"/>
    <n v="120"/>
    <n v="0.8833333333333333"/>
    <x v="1"/>
    <n v="0"/>
    <n v="0"/>
    <n v="100"/>
    <x v="2"/>
    <d v="2026-06-21T00:00:00"/>
    <n v="195"/>
    <n v="0.51282051282051277"/>
    <n v="206.70000000000002"/>
    <m/>
    <x v="0"/>
    <x v="0"/>
    <n v="86"/>
    <s v="Overage"/>
  </r>
  <r>
    <x v="0"/>
    <s v="GB-005"/>
    <x v="4"/>
    <x v="0"/>
    <x v="1"/>
    <n v="172"/>
    <n v="313.83119999999997"/>
    <n v="360"/>
    <n v="656.85"/>
    <n v="208"/>
    <n v="618.53593333333208"/>
    <n v="343.01880000000006"/>
    <s v="Overage"/>
    <n v="80"/>
    <n v="320"/>
    <n v="0.65"/>
    <x v="1"/>
    <n v="0"/>
    <n v="0"/>
    <n v="172"/>
    <x v="1"/>
    <d v="2026-06-21T00:00:00"/>
    <n v="226"/>
    <n v="0.76106194690265483"/>
    <n v="273.30232558139534"/>
    <m/>
    <x v="0"/>
    <x v="0"/>
    <n v="188"/>
    <s v="Overage"/>
  </r>
  <r>
    <x v="0"/>
    <s v="GB-006"/>
    <x v="5"/>
    <x v="0"/>
    <x v="0"/>
    <n v="0"/>
    <n v="0"/>
    <n v="192"/>
    <n v="1516.8"/>
    <n v="192"/>
    <n v="1516.8000000000002"/>
    <n v="1516.8"/>
    <s v="No Variance"/>
    <n v="25"/>
    <n v="100"/>
    <n v="1.92"/>
    <x v="2"/>
    <n v="0"/>
    <n v="0"/>
    <n v="0"/>
    <x v="3"/>
    <d v="1899-12-30T00:00:00"/>
    <n v="1"/>
    <n v="0"/>
    <n v="0"/>
    <m/>
    <x v="0"/>
    <x v="0"/>
    <n v="192"/>
    <s v="No Variance"/>
  </r>
  <r>
    <x v="0"/>
    <s v="GB-007"/>
    <x v="6"/>
    <x v="0"/>
    <x v="2"/>
    <n v="22"/>
    <n v="60.211649999999999"/>
    <n v="9408"/>
    <n v="25748.52"/>
    <n v="9388"/>
    <n v="51293.376787500005"/>
    <n v="25688.308349999999"/>
    <s v="Overage"/>
    <n v="35"/>
    <n v="140"/>
    <n v="67.057142857142864"/>
    <x v="2"/>
    <n v="0"/>
    <n v="0"/>
    <n v="22"/>
    <x v="1"/>
    <d v="2026-06-21T00:00:00"/>
    <n v="226"/>
    <n v="9.7345132743362831E-2"/>
    <n v="96440.363636363632"/>
    <m/>
    <x v="1"/>
    <x v="0"/>
    <n v="9386"/>
    <s v="Overage"/>
  </r>
  <r>
    <x v="0"/>
    <s v="GB-008"/>
    <x v="7"/>
    <x v="0"/>
    <x v="0"/>
    <n v="0"/>
    <n v="0"/>
    <n v="240"/>
    <n v="639"/>
    <n v="240"/>
    <n v="639"/>
    <n v="639"/>
    <s v="No Variance"/>
    <n v="20"/>
    <n v="80"/>
    <n v="3"/>
    <x v="2"/>
    <n v="0"/>
    <n v="0"/>
    <n v="0"/>
    <x v="3"/>
    <d v="1899-12-30T00:00:00"/>
    <n v="1"/>
    <n v="0"/>
    <n v="0"/>
    <m/>
    <x v="0"/>
    <x v="0"/>
    <n v="240"/>
    <s v="No Variance"/>
  </r>
  <r>
    <x v="0"/>
    <s v="RB-001"/>
    <x v="8"/>
    <x v="1"/>
    <x v="3"/>
    <n v="0"/>
    <n v="0"/>
    <n v="720"/>
    <n v="334.65000000000003"/>
    <n v="720"/>
    <n v="334.65000000000026"/>
    <n v="334.65000000000003"/>
    <s v="No Variance"/>
    <n v="40"/>
    <n v="120"/>
    <n v="6"/>
    <x v="2"/>
    <n v="0"/>
    <n v="0"/>
    <n v="0"/>
    <x v="3"/>
    <d v="1899-12-30T00:00:00"/>
    <n v="1"/>
    <n v="0"/>
    <n v="0"/>
    <m/>
    <x v="0"/>
    <x v="0"/>
    <n v="720"/>
    <s v="No Variance"/>
  </r>
  <r>
    <x v="0"/>
    <s v="RB-002"/>
    <x v="9"/>
    <x v="1"/>
    <x v="4"/>
    <n v="0"/>
    <n v="0"/>
    <n v="108"/>
    <n v="50.22"/>
    <n v="108"/>
    <n v="50.220000000000006"/>
    <n v="50.22"/>
    <s v="No Variance"/>
    <n v="60"/>
    <n v="180"/>
    <n v="0.6"/>
    <x v="1"/>
    <n v="0"/>
    <n v="0"/>
    <n v="0"/>
    <x v="3"/>
    <d v="1899-12-30T00:00:00"/>
    <n v="1"/>
    <n v="0"/>
    <n v="0"/>
    <m/>
    <x v="1"/>
    <x v="0"/>
    <n v="108"/>
    <s v="No Variance"/>
  </r>
  <r>
    <x v="0"/>
    <s v="RB-003"/>
    <x v="10"/>
    <x v="1"/>
    <x v="3"/>
    <n v="0"/>
    <n v="0"/>
    <n v="1224"/>
    <n v="1137.8100000000002"/>
    <n v="1224"/>
    <n v="1137.8099999999995"/>
    <n v="1137.8100000000002"/>
    <s v="No Variance"/>
    <n v="50"/>
    <n v="150"/>
    <n v="8.16"/>
    <x v="2"/>
    <n v="0"/>
    <n v="0"/>
    <n v="0"/>
    <x v="3"/>
    <d v="1899-12-30T00:00:00"/>
    <n v="1"/>
    <n v="0"/>
    <n v="0"/>
    <m/>
    <x v="1"/>
    <x v="0"/>
    <n v="1224"/>
    <s v="No Variance"/>
  </r>
  <r>
    <x v="0"/>
    <s v="RB-004"/>
    <x v="11"/>
    <x v="1"/>
    <x v="5"/>
    <n v="0"/>
    <n v="0"/>
    <n v="1674"/>
    <n v="1556.82"/>
    <n v="1674"/>
    <n v="1556.82"/>
    <n v="1556.82"/>
    <s v="No Variance"/>
    <n v="20"/>
    <n v="60"/>
    <n v="27.9"/>
    <x v="2"/>
    <n v="0"/>
    <n v="0"/>
    <n v="0"/>
    <x v="3"/>
    <d v="1899-12-30T00:00:00"/>
    <n v="1"/>
    <n v="0"/>
    <n v="0"/>
    <m/>
    <x v="1"/>
    <x v="0"/>
    <n v="1674"/>
    <s v="No Variance"/>
  </r>
  <r>
    <x v="0"/>
    <s v="RB-005"/>
    <x v="12"/>
    <x v="1"/>
    <x v="6"/>
    <n v="0"/>
    <n v="0"/>
    <n v="48"/>
    <n v="96"/>
    <n v="48"/>
    <n v="96"/>
    <n v="96"/>
    <s v="No Variance"/>
    <n v="15"/>
    <n v="60"/>
    <n v="0.8"/>
    <x v="1"/>
    <n v="0"/>
    <n v="0"/>
    <n v="0"/>
    <x v="3"/>
    <d v="1899-12-30T00:00:00"/>
    <n v="1"/>
    <n v="0"/>
    <n v="0"/>
    <m/>
    <x v="1"/>
    <x v="0"/>
    <n v="48"/>
    <s v="No Variance"/>
  </r>
  <r>
    <x v="0"/>
    <s v="PK-001"/>
    <x v="13"/>
    <x v="2"/>
    <x v="7"/>
    <n v="60"/>
    <n v="83.664000000000016"/>
    <n v="3600"/>
    <n v="5019.75"/>
    <n v="3540"/>
    <n v="14663.421899999999"/>
    <n v="4936.0860000000002"/>
    <s v="Overage"/>
    <n v="500"/>
    <n v="2000"/>
    <n v="1.77"/>
    <x v="2"/>
    <n v="0"/>
    <n v="0"/>
    <n v="60"/>
    <x v="0"/>
    <d v="2026-06-20T00:00:00"/>
    <n v="219"/>
    <n v="0.27397260273972601"/>
    <n v="12921"/>
    <m/>
    <x v="0"/>
    <x v="0"/>
    <n v="3540"/>
    <s v="No Variance"/>
  </r>
  <r>
    <x v="0"/>
    <s v="PK-002"/>
    <x v="14"/>
    <x v="2"/>
    <x v="7"/>
    <n v="274.94"/>
    <n v="383.54140000000012"/>
    <n v="348"/>
    <n v="485.46000000000004"/>
    <n v="109.06"/>
    <n v="173.06369999999987"/>
    <n v="101.91859999999991"/>
    <s v="Overage"/>
    <n v="400"/>
    <n v="1600"/>
    <n v="6.8162500000000001E-2"/>
    <x v="0"/>
    <n v="0"/>
    <n v="0"/>
    <n v="274.94"/>
    <x v="1"/>
    <d v="2026-06-21T00:00:00"/>
    <n v="226"/>
    <n v="1.2165486725663717"/>
    <n v="89.647050265512476"/>
    <m/>
    <x v="0"/>
    <x v="0"/>
    <n v="73.06"/>
    <s v="Overage"/>
  </r>
  <r>
    <x v="0"/>
    <s v="PK-003"/>
    <x v="15"/>
    <x v="2"/>
    <x v="7"/>
    <n v="0"/>
    <n v="0"/>
    <n v="33"/>
    <n v="46.53"/>
    <n v="33"/>
    <n v="46.529999999999994"/>
    <n v="46.53"/>
    <s v="No Variance"/>
    <n v="300"/>
    <n v="1200"/>
    <n v="2.75E-2"/>
    <x v="0"/>
    <n v="0"/>
    <n v="0"/>
    <n v="0"/>
    <x v="3"/>
    <d v="1899-12-30T00:00:00"/>
    <n v="1"/>
    <n v="0"/>
    <n v="0"/>
    <m/>
    <x v="1"/>
    <x v="0"/>
    <n v="33"/>
    <s v="No Variance"/>
  </r>
  <r>
    <x v="0"/>
    <s v="PK-004"/>
    <x v="16"/>
    <x v="2"/>
    <x v="8"/>
    <n v="50"/>
    <n v="80.774999999999991"/>
    <n v="660"/>
    <n v="1066.2"/>
    <n v="610"/>
    <n v="904.65227272727543"/>
    <n v="985.42500000000007"/>
    <s v="Shrinkage"/>
    <n v="200"/>
    <n v="800"/>
    <n v="0.76249999999999996"/>
    <x v="1"/>
    <n v="0"/>
    <n v="0"/>
    <n v="50"/>
    <x v="4"/>
    <d v="2026-06-21T00:00:00"/>
    <n v="1"/>
    <n v="50"/>
    <n v="12.2"/>
    <m/>
    <x v="1"/>
    <x v="0"/>
    <n v="610"/>
    <s v="No Variance"/>
  </r>
  <r>
    <x v="0"/>
    <s v="PK-005"/>
    <x v="17"/>
    <x v="2"/>
    <x v="9"/>
    <n v="0"/>
    <n v="0"/>
    <n v="9000"/>
    <n v="163.32"/>
    <n v="9000"/>
    <n v="163.32000000000031"/>
    <n v="163.32"/>
    <s v="No Variance"/>
    <n v="100"/>
    <n v="400"/>
    <n v="22.5"/>
    <x v="2"/>
    <n v="0"/>
    <n v="0"/>
    <n v="0"/>
    <x v="3"/>
    <d v="1899-12-30T00:00:00"/>
    <n v="1"/>
    <n v="0"/>
    <n v="0"/>
    <m/>
    <x v="0"/>
    <x v="0"/>
    <n v="9000"/>
    <s v="No Variance"/>
  </r>
  <r>
    <x v="0"/>
    <s v="PK-006"/>
    <x v="18"/>
    <x v="2"/>
    <x v="9"/>
    <n v="0"/>
    <n v="0"/>
    <n v="6400"/>
    <n v="96.64"/>
    <n v="6400"/>
    <n v="96.640000000000015"/>
    <n v="96.64"/>
    <s v="No Variance"/>
    <n v="80"/>
    <n v="320"/>
    <n v="20"/>
    <x v="2"/>
    <n v="0"/>
    <n v="0"/>
    <n v="0"/>
    <x v="3"/>
    <d v="1899-12-30T00:00:00"/>
    <n v="1"/>
    <n v="0"/>
    <n v="0"/>
    <m/>
    <x v="1"/>
    <x v="0"/>
    <n v="6400"/>
    <s v="No Variance"/>
  </r>
  <r>
    <x v="0"/>
    <s v="PK-007"/>
    <x v="19"/>
    <x v="2"/>
    <x v="9"/>
    <n v="1"/>
    <n v="1.4999999999999999E-2"/>
    <n v="6"/>
    <n v="0.09"/>
    <n v="5"/>
    <n v="0.12"/>
    <n v="7.4999999999999997E-2"/>
    <s v="Overage"/>
    <n v="150"/>
    <n v="600"/>
    <n v="8.3333333333333332E-3"/>
    <x v="0"/>
    <n v="0"/>
    <n v="0"/>
    <n v="1"/>
    <x v="5"/>
    <d v="2026-06-20T00:00:00"/>
    <n v="1"/>
    <n v="1"/>
    <n v="5"/>
    <m/>
    <x v="1"/>
    <x v="0"/>
    <n v="5"/>
    <s v="No Variance"/>
  </r>
  <r>
    <x v="0"/>
    <s v="PK-008"/>
    <x v="20"/>
    <x v="2"/>
    <x v="10"/>
    <n v="0"/>
    <n v="0"/>
    <n v="32400"/>
    <n v="1634.76"/>
    <n v="32400"/>
    <n v="1634.58"/>
    <n v="1634.76"/>
    <s v="Shrinkage"/>
    <n v="1000"/>
    <n v="4000"/>
    <n v="8.1"/>
    <x v="2"/>
    <n v="0"/>
    <n v="0"/>
    <n v="0"/>
    <x v="3"/>
    <d v="1899-12-30T00:00:00"/>
    <n v="1"/>
    <n v="0"/>
    <n v="0"/>
    <m/>
    <x v="0"/>
    <x v="0"/>
    <n v="32400"/>
    <s v="No Variance"/>
  </r>
  <r>
    <x v="0"/>
    <s v="PK-009"/>
    <x v="21"/>
    <x v="2"/>
    <x v="11"/>
    <n v="9.8999999999999986"/>
    <n v="0.41580000000000006"/>
    <n v="200"/>
    <n v="8.4"/>
    <n v="191.29999999999998"/>
    <n v="33.091799999999999"/>
    <n v="7.9842000000000004"/>
    <s v="Overage"/>
    <n v="10"/>
    <n v="40"/>
    <n v="4.7824999999999998"/>
    <x v="2"/>
    <n v="0"/>
    <n v="0"/>
    <n v="9.8999999999999986"/>
    <x v="1"/>
    <d v="2026-06-21T00:00:00"/>
    <n v="226"/>
    <n v="4.380530973451327E-2"/>
    <n v="4367.0505050505053"/>
    <m/>
    <x v="0"/>
    <x v="0"/>
    <n v="190.1"/>
    <s v="Overage"/>
  </r>
  <r>
    <x v="0"/>
    <s v="ES-001"/>
    <x v="22"/>
    <x v="3"/>
    <x v="12"/>
    <n v="0"/>
    <n v="0"/>
    <n v="352"/>
    <n v="36.96"/>
    <n v="352"/>
    <n v="36.96"/>
    <n v="36.96"/>
    <s v="No Variance"/>
    <n v="2"/>
    <n v="8"/>
    <n v="44"/>
    <x v="2"/>
    <n v="0"/>
    <n v="0"/>
    <n v="0"/>
    <x v="3"/>
    <d v="1899-12-30T00:00:00"/>
    <n v="1"/>
    <n v="0"/>
    <n v="0"/>
    <m/>
    <x v="0"/>
    <x v="0"/>
    <n v="352"/>
    <s v="No Variance"/>
  </r>
  <r>
    <x v="0"/>
    <s v="ES-002"/>
    <x v="23"/>
    <x v="3"/>
    <x v="13"/>
    <n v="100"/>
    <n v="45.839999999999996"/>
    <n v="2100"/>
    <n v="962.6400000000001"/>
    <n v="2000"/>
    <n v="1833.6"/>
    <n v="916.80000000000007"/>
    <s v="Overage"/>
    <n v="4"/>
    <n v="16"/>
    <n v="125"/>
    <x v="2"/>
    <n v="0"/>
    <n v="0"/>
    <n v="100"/>
    <x v="5"/>
    <d v="2026-06-20T00:00:00"/>
    <n v="1"/>
    <n v="100"/>
    <n v="20"/>
    <m/>
    <x v="1"/>
    <x v="0"/>
    <n v="2000"/>
    <s v="No Variance"/>
  </r>
  <r>
    <x v="0"/>
    <s v="ES-003"/>
    <x v="24"/>
    <x v="3"/>
    <x v="13"/>
    <n v="0"/>
    <n v="0"/>
    <n v="60"/>
    <n v="30"/>
    <n v="60"/>
    <n v="30"/>
    <n v="30"/>
    <s v="No Variance"/>
    <n v="10"/>
    <n v="40"/>
    <n v="1.5"/>
    <x v="2"/>
    <n v="0"/>
    <n v="0"/>
    <n v="0"/>
    <x v="3"/>
    <d v="1899-12-30T00:00:00"/>
    <n v="1"/>
    <n v="0"/>
    <n v="0"/>
    <m/>
    <x v="1"/>
    <x v="0"/>
    <n v="60"/>
    <s v="No Variance"/>
  </r>
  <r>
    <x v="0"/>
    <s v="ES-004"/>
    <x v="25"/>
    <x v="3"/>
    <x v="14"/>
    <n v="0"/>
    <n v="0"/>
    <n v="32400"/>
    <n v="966.3"/>
    <n v="32400"/>
    <n v="966.33"/>
    <n v="966.3"/>
    <s v="Overage"/>
    <n v="3"/>
    <n v="12"/>
    <n v="2700"/>
    <x v="2"/>
    <n v="0"/>
    <n v="0"/>
    <n v="0"/>
    <x v="3"/>
    <d v="1899-12-30T00:00:00"/>
    <n v="1"/>
    <n v="0"/>
    <n v="0"/>
    <m/>
    <x v="1"/>
    <x v="0"/>
    <n v="32400"/>
    <s v="No Variance"/>
  </r>
  <r>
    <x v="0"/>
    <s v="ES-005"/>
    <x v="26"/>
    <x v="3"/>
    <x v="14"/>
    <n v="28.310000000000002"/>
    <n v="2.8875999999999999"/>
    <n v="2400"/>
    <n v="244.83"/>
    <n v="2371.69"/>
    <n v="241.97167225000001"/>
    <n v="241.94240000000002"/>
    <s v="Overage"/>
    <n v="4"/>
    <n v="16"/>
    <n v="148.230625"/>
    <x v="2"/>
    <n v="0"/>
    <n v="0"/>
    <n v="28.310000000000002"/>
    <x v="6"/>
    <d v="2026-04-24T00:00:00"/>
    <n v="5"/>
    <n v="5.6620000000000008"/>
    <n v="418.8784881667255"/>
    <m/>
    <x v="0"/>
    <x v="0"/>
    <n v="2371.69"/>
    <s v="No Variance"/>
  </r>
  <r>
    <x v="0"/>
    <s v="ES-006"/>
    <x v="27"/>
    <x v="3"/>
    <x v="15"/>
    <n v="6.77"/>
    <n v="0.7339"/>
    <n v="300"/>
    <n v="32.520000000000003"/>
    <n v="293.23"/>
    <n v="31.786131999999995"/>
    <n v="31.786100000000005"/>
    <s v="Overage"/>
    <n v="5"/>
    <n v="20"/>
    <n v="14.6615"/>
    <x v="2"/>
    <n v="0"/>
    <n v="0"/>
    <n v="6.77"/>
    <x v="7"/>
    <d v="2026-03-09T00:00:00"/>
    <n v="1"/>
    <n v="6.77"/>
    <n v="43.313146233382575"/>
    <m/>
    <x v="0"/>
    <x v="0"/>
    <n v="293.23"/>
    <s v="No Variance"/>
  </r>
  <r>
    <x v="0"/>
    <s v="ES-007"/>
    <x v="28"/>
    <x v="3"/>
    <x v="16"/>
    <n v="10"/>
    <n v="1.002"/>
    <n v="100"/>
    <n v="10.02"/>
    <n v="90"/>
    <n v="18.035999999999998"/>
    <n v="9.0179999999999989"/>
    <s v="Overage"/>
    <n v="2"/>
    <n v="8"/>
    <n v="11.25"/>
    <x v="2"/>
    <n v="0"/>
    <n v="0"/>
    <n v="10"/>
    <x v="5"/>
    <d v="2026-06-20T00:00:00"/>
    <n v="1"/>
    <n v="10"/>
    <n v="9"/>
    <m/>
    <x v="0"/>
    <x v="0"/>
    <n v="90"/>
    <s v="No Variance"/>
  </r>
  <r>
    <x v="0"/>
    <s v="RT-001"/>
    <x v="29"/>
    <x v="4"/>
    <x v="17"/>
    <n v="0"/>
    <n v="0"/>
    <n v="19200"/>
    <n v="582.04"/>
    <n v="19200"/>
    <n v="582.32000000000062"/>
    <n v="582.04"/>
    <s v="Overage"/>
    <n v="30"/>
    <n v="120"/>
    <n v="160"/>
    <x v="2"/>
    <n v="0"/>
    <n v="0"/>
    <n v="0"/>
    <x v="3"/>
    <d v="1899-12-30T00:00:00"/>
    <n v="1"/>
    <n v="0"/>
    <n v="0"/>
    <m/>
    <x v="1"/>
    <x v="0"/>
    <n v="19200"/>
    <s v="No Variance"/>
  </r>
  <r>
    <x v="0"/>
    <s v="RT-002"/>
    <x v="30"/>
    <x v="4"/>
    <x v="18"/>
    <n v="0"/>
    <n v="0"/>
    <n v="69000"/>
    <n v="2090.6999999999998"/>
    <n v="69000"/>
    <n v="2090.6999999999998"/>
    <n v="2090.6999999999998"/>
    <s v="No Variance"/>
    <n v="24"/>
    <n v="96"/>
    <n v="718.75"/>
    <x v="2"/>
    <n v="0"/>
    <n v="0"/>
    <n v="0"/>
    <x v="3"/>
    <d v="1899-12-30T00:00:00"/>
    <n v="1"/>
    <n v="0"/>
    <n v="0"/>
    <m/>
    <x v="1"/>
    <x v="0"/>
    <n v="69000"/>
    <s v="No Variance"/>
  </r>
  <r>
    <x v="0"/>
    <s v="RT-003"/>
    <x v="31"/>
    <x v="4"/>
    <x v="19"/>
    <n v="7.13"/>
    <n v="0.14899999999999999"/>
    <n v="3600"/>
    <n v="75.239999999999995"/>
    <n v="3592.87"/>
    <n v="75.090982999999994"/>
    <n v="75.090999999999994"/>
    <s v="Shrinkage"/>
    <n v="8"/>
    <n v="32"/>
    <n v="112.2771875"/>
    <x v="2"/>
    <n v="0"/>
    <n v="0"/>
    <n v="7.13"/>
    <x v="8"/>
    <d v="2026-02-02T00:00:00"/>
    <n v="1"/>
    <n v="7.13"/>
    <n v="503.90883590462835"/>
    <m/>
    <x v="1"/>
    <x v="0"/>
    <n v="3592.87"/>
    <s v="No Variance"/>
  </r>
  <r>
    <x v="0"/>
    <s v="RT-004"/>
    <x v="32"/>
    <x v="4"/>
    <x v="19"/>
    <n v="0"/>
    <n v="0"/>
    <n v="1000"/>
    <n v="20.9"/>
    <n v="1000"/>
    <n v="20.9"/>
    <n v="20.9"/>
    <s v="No Variance"/>
    <n v="10"/>
    <n v="40"/>
    <n v="25"/>
    <x v="2"/>
    <n v="0"/>
    <n v="0"/>
    <n v="0"/>
    <x v="3"/>
    <d v="1899-12-30T00:00:00"/>
    <n v="1"/>
    <n v="0"/>
    <n v="0"/>
    <m/>
    <x v="0"/>
    <x v="0"/>
    <n v="1000"/>
    <s v="No Variance"/>
  </r>
  <r>
    <x v="0"/>
    <s v="RT-005"/>
    <x v="33"/>
    <x v="4"/>
    <x v="20"/>
    <n v="0"/>
    <n v="0"/>
    <n v="4800"/>
    <n v="99.69"/>
    <n v="4800"/>
    <n v="99.63999999999983"/>
    <n v="99.69"/>
    <s v="Shrinkage"/>
    <n v="20"/>
    <n v="80"/>
    <n v="60"/>
    <x v="2"/>
    <n v="0"/>
    <n v="0"/>
    <n v="0"/>
    <x v="3"/>
    <d v="1899-12-30T00:00:00"/>
    <n v="1"/>
    <n v="0"/>
    <n v="0"/>
    <m/>
    <x v="0"/>
    <x v="0"/>
    <n v="4800"/>
    <s v="No Variance"/>
  </r>
  <r>
    <x v="0"/>
    <s v="RT-006"/>
    <x v="34"/>
    <x v="4"/>
    <x v="20"/>
    <n v="12.89"/>
    <n v="0.3493"/>
    <n v="4000"/>
    <n v="108.4"/>
    <n v="3987.11"/>
    <n v="108.050681"/>
    <n v="108.05070000000001"/>
    <s v="Shrinkage"/>
    <n v="15"/>
    <n v="60"/>
    <n v="66.45183333333334"/>
    <x v="2"/>
    <n v="0"/>
    <n v="0"/>
    <n v="12.89"/>
    <x v="9"/>
    <d v="2026-01-11T00:00:00"/>
    <n v="1"/>
    <n v="12.89"/>
    <n v="309.31807602792861"/>
    <m/>
    <x v="0"/>
    <x v="0"/>
    <n v="3987.11"/>
    <s v="No Variance"/>
  </r>
  <r>
    <x v="0"/>
    <s v="RT-007"/>
    <x v="35"/>
    <x v="4"/>
    <x v="19"/>
    <n v="0"/>
    <n v="0"/>
    <n v="300"/>
    <n v="9.75"/>
    <n v="300"/>
    <n v="9.75"/>
    <n v="9.75"/>
    <s v="No Variance"/>
    <n v="6"/>
    <n v="24"/>
    <n v="12.5"/>
    <x v="2"/>
    <n v="0"/>
    <n v="0"/>
    <n v="0"/>
    <x v="3"/>
    <d v="1899-12-30T00:00:00"/>
    <n v="1"/>
    <n v="0"/>
    <n v="0"/>
    <m/>
    <x v="1"/>
    <x v="0"/>
    <n v="300"/>
    <s v="No Variance"/>
  </r>
  <r>
    <x v="0"/>
    <s v="RT-008"/>
    <x v="36"/>
    <x v="4"/>
    <x v="21"/>
    <n v="0"/>
    <n v="0"/>
    <n v="10800"/>
    <n v="4202"/>
    <n v="10800"/>
    <n v="4201.9999999999991"/>
    <n v="4202"/>
    <s v="No Variance"/>
    <n v="4"/>
    <n v="16"/>
    <n v="675"/>
    <x v="2"/>
    <n v="0"/>
    <n v="0"/>
    <n v="0"/>
    <x v="3"/>
    <d v="1899-12-30T00:00:00"/>
    <n v="1"/>
    <n v="0"/>
    <n v="0"/>
    <m/>
    <x v="0"/>
    <x v="0"/>
    <n v="10800"/>
    <s v="No Variance"/>
  </r>
  <r>
    <x v="0"/>
    <s v="RT-009"/>
    <x v="37"/>
    <x v="4"/>
    <x v="22"/>
    <n v="0"/>
    <n v="0"/>
    <n v="29430"/>
    <n v="11450.48"/>
    <n v="29430"/>
    <n v="11450.449999999999"/>
    <n v="11450.48"/>
    <s v="Shrinkage"/>
    <n v="10"/>
    <n v="40"/>
    <n v="735.75"/>
    <x v="2"/>
    <n v="0"/>
    <n v="0"/>
    <n v="0"/>
    <x v="3"/>
    <d v="1899-12-30T00:00:00"/>
    <n v="1"/>
    <n v="0"/>
    <n v="0"/>
    <m/>
    <x v="1"/>
    <x v="0"/>
    <n v="29430"/>
    <s v="No Variance"/>
  </r>
  <r>
    <x v="0"/>
    <s v="CM-001"/>
    <x v="38"/>
    <x v="5"/>
    <x v="13"/>
    <n v="1.5"/>
    <n v="1.0600099999999999"/>
    <n v="7680"/>
    <n v="5427.22"/>
    <n v="7678.5"/>
    <n v="10513.885323333339"/>
    <n v="5426.1599900000001"/>
    <s v="Overage"/>
    <n v="3"/>
    <n v="12"/>
    <n v="639.875"/>
    <x v="2"/>
    <n v="0"/>
    <n v="0"/>
    <n v="1.5"/>
    <x v="10"/>
    <d v="2026-06-20T00:00:00"/>
    <n v="201"/>
    <n v="7.462686567164179E-3"/>
    <n v="1028919"/>
    <m/>
    <x v="1"/>
    <x v="0"/>
    <n v="7678.5"/>
    <s v="No Variance"/>
  </r>
  <r>
    <x v="0"/>
    <s v="CM-002"/>
    <x v="39"/>
    <x v="5"/>
    <x v="23"/>
    <n v="3"/>
    <n v="2.1200199999999998"/>
    <n v="3792"/>
    <n v="2679.6800000000003"/>
    <n v="3789"/>
    <n v="5323.0207799999998"/>
    <n v="2677.5599800000005"/>
    <s v="Overage"/>
    <n v="4"/>
    <n v="16"/>
    <n v="236.8125"/>
    <x v="2"/>
    <n v="0"/>
    <n v="0"/>
    <n v="3"/>
    <x v="10"/>
    <d v="2026-06-20T00:00:00"/>
    <n v="201"/>
    <n v="1.4925373134328358E-2"/>
    <n v="253863"/>
    <m/>
    <x v="0"/>
    <x v="0"/>
    <n v="3789"/>
    <s v="No Variance"/>
  </r>
  <r>
    <x v="0"/>
    <s v="CM-003"/>
    <x v="40"/>
    <x v="5"/>
    <x v="12"/>
    <n v="26.34"/>
    <n v="7.0064000000000002"/>
    <n v="570"/>
    <n v="151.62"/>
    <n v="543.66"/>
    <n v="279.87455999999997"/>
    <n v="144.61359999999999"/>
    <s v="Overage"/>
    <n v="6"/>
    <n v="24"/>
    <n v="22.6525"/>
    <x v="2"/>
    <n v="0"/>
    <n v="0"/>
    <n v="26.34"/>
    <x v="10"/>
    <d v="2026-06-20T00:00:00"/>
    <n v="201"/>
    <n v="0.13104477611940299"/>
    <n v="4148.6583143507969"/>
    <m/>
    <x v="0"/>
    <x v="0"/>
    <n v="543.66"/>
    <s v="No Variance"/>
  </r>
  <r>
    <x v="0"/>
    <s v="CM-004"/>
    <x v="41"/>
    <x v="5"/>
    <x v="24"/>
    <n v="0"/>
    <n v="0"/>
    <n v="390000"/>
    <n v="141975.48000000001"/>
    <n v="390000"/>
    <n v="141975.59999999998"/>
    <n v="141975.48000000001"/>
    <s v="Overage"/>
    <n v="8"/>
    <n v="32"/>
    <n v="12187.5"/>
    <x v="2"/>
    <n v="0"/>
    <n v="0"/>
    <n v="0"/>
    <x v="3"/>
    <d v="1899-12-30T00:00:00"/>
    <n v="1"/>
    <n v="0"/>
    <n v="0"/>
    <m/>
    <x v="1"/>
    <x v="0"/>
    <n v="390000"/>
    <s v="No Variance"/>
  </r>
  <r>
    <x v="0"/>
    <s v="CM-005"/>
    <x v="42"/>
    <x v="5"/>
    <x v="24"/>
    <n v="4.3499999999999996"/>
    <n v="4.2256"/>
    <n v="6900"/>
    <n v="6702.6600000000008"/>
    <n v="6895.65"/>
    <n v="6698.4344100000008"/>
    <n v="6698.434400000001"/>
    <s v="Overage"/>
    <n v="10"/>
    <n v="40"/>
    <n v="172.39124999999999"/>
    <x v="2"/>
    <n v="0"/>
    <n v="0"/>
    <n v="4.3499999999999996"/>
    <x v="11"/>
    <d v="2026-05-16T00:00:00"/>
    <n v="1"/>
    <n v="4.3499999999999996"/>
    <n v="1585.2068965517242"/>
    <m/>
    <x v="1"/>
    <x v="0"/>
    <n v="6895.65"/>
    <s v="No Variance"/>
  </r>
  <r>
    <x v="0"/>
    <s v="CM-006"/>
    <x v="43"/>
    <x v="5"/>
    <x v="25"/>
    <n v="0"/>
    <n v="0"/>
    <n v="7600"/>
    <n v="7324.8799999999992"/>
    <n v="7600"/>
    <n v="7324.8799999999992"/>
    <n v="7324.8799999999992"/>
    <s v="No Variance"/>
    <n v="5"/>
    <n v="20"/>
    <n v="380"/>
    <x v="2"/>
    <n v="0"/>
    <n v="0"/>
    <n v="0"/>
    <x v="3"/>
    <d v="1899-12-30T00:00:00"/>
    <n v="1"/>
    <n v="0"/>
    <n v="0"/>
    <m/>
    <x v="1"/>
    <x v="0"/>
    <n v="7600"/>
    <s v="No Variance"/>
  </r>
  <r>
    <x v="0"/>
    <s v="CM-007"/>
    <x v="44"/>
    <x v="5"/>
    <x v="13"/>
    <n v="3"/>
    <n v="2.8913800000000003"/>
    <n v="1100"/>
    <n v="1060.18"/>
    <n v="1097"/>
    <n v="2068.7003200000004"/>
    <n v="1057.28862"/>
    <s v="Overage"/>
    <n v="8"/>
    <n v="32"/>
    <n v="34.28125"/>
    <x v="2"/>
    <n v="0"/>
    <n v="0"/>
    <n v="3"/>
    <x v="10"/>
    <d v="2026-06-20T00:00:00"/>
    <n v="201"/>
    <n v="1.4925373134328358E-2"/>
    <n v="73499"/>
    <m/>
    <x v="0"/>
    <x v="0"/>
    <n v="1097"/>
    <s v="No Variance"/>
  </r>
  <r>
    <x v="0"/>
    <s v="LS-001"/>
    <x v="45"/>
    <x v="6"/>
    <x v="26"/>
    <n v="0"/>
    <n v="0"/>
    <n v="13"/>
    <n v="1163.5"/>
    <n v="13"/>
    <n v="1163.5"/>
    <n v="1163.5"/>
    <s v="No Variance"/>
    <n v="6"/>
    <n v="24"/>
    <n v="0.54166666666666663"/>
    <x v="1"/>
    <n v="0"/>
    <n v="0"/>
    <n v="0"/>
    <x v="3"/>
    <d v="1899-12-30T00:00:00"/>
    <n v="1"/>
    <n v="0"/>
    <n v="0"/>
    <m/>
    <x v="2"/>
    <x v="1"/>
    <n v="13"/>
    <s v="No Variance"/>
  </r>
  <r>
    <x v="0"/>
    <s v="LS-002"/>
    <x v="46"/>
    <x v="6"/>
    <x v="27"/>
    <n v="0"/>
    <n v="0"/>
    <n v="14"/>
    <n v="4368"/>
    <n v="14"/>
    <n v="4368"/>
    <n v="4368"/>
    <s v="No Variance"/>
    <n v="2"/>
    <n v="8"/>
    <n v="1.75"/>
    <x v="2"/>
    <n v="0"/>
    <n v="0"/>
    <n v="0"/>
    <x v="3"/>
    <d v="1899-12-30T00:00:00"/>
    <n v="1"/>
    <n v="0"/>
    <n v="0"/>
    <m/>
    <x v="2"/>
    <x v="1"/>
    <n v="14"/>
    <s v="No Variance"/>
  </r>
  <r>
    <x v="0"/>
    <s v="LS-003"/>
    <x v="47"/>
    <x v="6"/>
    <x v="28"/>
    <n v="0"/>
    <n v="0"/>
    <n v="1040"/>
    <n v="14560"/>
    <n v="1040"/>
    <n v="14560"/>
    <n v="14560"/>
    <s v="No Variance"/>
    <n v="10"/>
    <n v="40"/>
    <n v="26"/>
    <x v="2"/>
    <n v="0"/>
    <n v="0"/>
    <n v="0"/>
    <x v="3"/>
    <d v="1899-12-30T00:00:00"/>
    <n v="1"/>
    <n v="0"/>
    <n v="0"/>
    <m/>
    <x v="2"/>
    <x v="1"/>
    <n v="1040"/>
    <s v="No Variance"/>
  </r>
  <r>
    <x v="0"/>
    <s v="LS-004"/>
    <x v="48"/>
    <x v="6"/>
    <x v="29"/>
    <n v="0"/>
    <n v="0"/>
    <n v="24"/>
    <n v="288"/>
    <n v="24"/>
    <n v="288"/>
    <n v="288"/>
    <s v="No Variance"/>
    <n v="15"/>
    <n v="60"/>
    <n v="0.4"/>
    <x v="1"/>
    <n v="0"/>
    <n v="0"/>
    <n v="0"/>
    <x v="3"/>
    <d v="1899-12-30T00:00:00"/>
    <n v="1"/>
    <n v="0"/>
    <n v="0"/>
    <m/>
    <x v="3"/>
    <x v="1"/>
    <n v="24"/>
    <s v="No Variance"/>
  </r>
  <r>
    <x v="0"/>
    <s v="LS-005"/>
    <x v="49"/>
    <x v="7"/>
    <x v="30"/>
    <n v="0"/>
    <n v="0"/>
    <n v="24"/>
    <n v="108"/>
    <n v="24"/>
    <n v="108"/>
    <n v="108"/>
    <s v="No Variance"/>
    <n v="20"/>
    <n v="80"/>
    <n v="0.3"/>
    <x v="1"/>
    <n v="0"/>
    <n v="0"/>
    <n v="0"/>
    <x v="3"/>
    <d v="1899-12-30T00:00:00"/>
    <n v="1"/>
    <n v="0"/>
    <n v="0"/>
    <m/>
    <x v="2"/>
    <x v="1"/>
    <n v="24"/>
    <s v="No Variance"/>
  </r>
  <r>
    <x v="0"/>
    <s v="LS-006"/>
    <x v="50"/>
    <x v="7"/>
    <x v="31"/>
    <n v="14.09"/>
    <n v="0.50719999999999998"/>
    <n v="10500"/>
    <n v="378"/>
    <n v="10485.91"/>
    <n v="377.49275999999998"/>
    <n v="377.49279999999999"/>
    <s v="Shrinkage"/>
    <n v="30"/>
    <n v="120"/>
    <n v="87.382583333333329"/>
    <x v="2"/>
    <n v="0"/>
    <n v="0"/>
    <n v="14.09"/>
    <x v="12"/>
    <d v="2025-12-03T00:00:00"/>
    <n v="1"/>
    <n v="14.09"/>
    <n v="744.20936834634495"/>
    <m/>
    <x v="3"/>
    <x v="1"/>
    <n v="10485.91"/>
    <s v="No Variance"/>
  </r>
  <r>
    <x v="0"/>
    <s v="LS-007"/>
    <x v="51"/>
    <x v="8"/>
    <x v="32"/>
    <n v="0"/>
    <n v="0"/>
    <n v="700"/>
    <n v="868"/>
    <n v="700"/>
    <n v="868"/>
    <n v="868"/>
    <s v="No Variance"/>
    <n v="10"/>
    <n v="40"/>
    <n v="17.5"/>
    <x v="2"/>
    <n v="0"/>
    <n v="0"/>
    <n v="0"/>
    <x v="3"/>
    <d v="1899-12-30T00:00:00"/>
    <n v="1"/>
    <n v="0"/>
    <n v="0"/>
    <m/>
    <x v="2"/>
    <x v="1"/>
    <n v="700"/>
    <s v="No Variance"/>
  </r>
  <r>
    <x v="0"/>
    <s v="LS-008"/>
    <x v="52"/>
    <x v="8"/>
    <x v="32"/>
    <n v="0"/>
    <n v="0"/>
    <n v="500"/>
    <n v="240"/>
    <n v="500"/>
    <n v="240"/>
    <n v="240"/>
    <s v="No Variance"/>
    <n v="15"/>
    <n v="60"/>
    <n v="8.3333333333333339"/>
    <x v="2"/>
    <n v="0"/>
    <n v="0"/>
    <n v="0"/>
    <x v="3"/>
    <d v="1899-12-30T00:00:00"/>
    <n v="1"/>
    <n v="0"/>
    <n v="0"/>
    <m/>
    <x v="3"/>
    <x v="1"/>
    <n v="500"/>
    <s v="No Variance"/>
  </r>
  <r>
    <x v="0"/>
    <s v="LS-009"/>
    <x v="53"/>
    <x v="8"/>
    <x v="33"/>
    <n v="0"/>
    <n v="0"/>
    <n v="60"/>
    <n v="360"/>
    <n v="60"/>
    <n v="360"/>
    <n v="360"/>
    <s v="No Variance"/>
    <n v="8"/>
    <n v="32"/>
    <n v="1.875"/>
    <x v="2"/>
    <n v="0"/>
    <n v="0"/>
    <n v="0"/>
    <x v="3"/>
    <d v="1899-12-30T00:00:00"/>
    <n v="1"/>
    <n v="0"/>
    <n v="0"/>
    <m/>
    <x v="3"/>
    <x v="1"/>
    <n v="60"/>
    <s v="No Variance"/>
  </r>
  <r>
    <x v="0"/>
    <s v="LS-010"/>
    <x v="54"/>
    <x v="8"/>
    <x v="34"/>
    <n v="0"/>
    <n v="0"/>
    <n v="52"/>
    <n v="1248"/>
    <n v="52"/>
    <n v="1248"/>
    <n v="1248"/>
    <s v="No Variance"/>
    <n v="4"/>
    <n v="16"/>
    <n v="3.25"/>
    <x v="2"/>
    <n v="0"/>
    <n v="0"/>
    <n v="0"/>
    <x v="3"/>
    <d v="1899-12-30T00:00:00"/>
    <n v="1"/>
    <n v="0"/>
    <n v="0"/>
    <m/>
    <x v="3"/>
    <x v="1"/>
    <n v="52"/>
    <s v="No Variance"/>
  </r>
  <r>
    <x v="0"/>
    <s v="LS-011"/>
    <x v="55"/>
    <x v="9"/>
    <x v="35"/>
    <n v="0"/>
    <n v="0"/>
    <n v="2500"/>
    <n v="362.5"/>
    <n v="2500"/>
    <n v="362.5"/>
    <n v="362.5"/>
    <s v="No Variance"/>
    <n v="20"/>
    <n v="80"/>
    <n v="31.25"/>
    <x v="2"/>
    <n v="0"/>
    <n v="0"/>
    <n v="0"/>
    <x v="3"/>
    <d v="1899-12-30T00:00:00"/>
    <n v="1"/>
    <n v="0"/>
    <n v="0"/>
    <m/>
    <x v="2"/>
    <x v="1"/>
    <n v="2500"/>
    <s v="No Variance"/>
  </r>
  <r>
    <x v="0"/>
    <s v="LS-012"/>
    <x v="56"/>
    <x v="9"/>
    <x v="35"/>
    <n v="14.7"/>
    <n v="2.1315"/>
    <n v="6000"/>
    <n v="870"/>
    <n v="5985.3"/>
    <n v="867.86849999999993"/>
    <n v="867.86850000000004"/>
    <s v="No Variance"/>
    <n v="20"/>
    <n v="80"/>
    <n v="74.816249999999997"/>
    <x v="2"/>
    <n v="0"/>
    <n v="0"/>
    <n v="14.7"/>
    <x v="13"/>
    <d v="2026-03-21T00:00:00"/>
    <n v="1"/>
    <n v="14.7"/>
    <n v="407.16326530612247"/>
    <m/>
    <x v="2"/>
    <x v="1"/>
    <n v="5985.3"/>
    <s v="No Variance"/>
  </r>
  <r>
    <x v="0"/>
    <s v="LS-013"/>
    <x v="57"/>
    <x v="9"/>
    <x v="36"/>
    <n v="0"/>
    <n v="0"/>
    <n v="20300"/>
    <n v="5684"/>
    <n v="20300"/>
    <n v="5684.0000000000009"/>
    <n v="5684"/>
    <s v="No Variance"/>
    <n v="10"/>
    <n v="40"/>
    <n v="507.5"/>
    <x v="2"/>
    <n v="0"/>
    <n v="0"/>
    <n v="0"/>
    <x v="3"/>
    <d v="1899-12-30T00:00:00"/>
    <n v="1"/>
    <n v="0"/>
    <n v="0"/>
    <m/>
    <x v="2"/>
    <x v="1"/>
    <n v="20300"/>
    <s v="No Variance"/>
  </r>
  <r>
    <x v="0"/>
    <s v="LS-014"/>
    <x v="58"/>
    <x v="9"/>
    <x v="37"/>
    <n v="0"/>
    <n v="0"/>
    <n v="21168"/>
    <n v="1763.99"/>
    <n v="21168"/>
    <n v="1763.9999999999993"/>
    <n v="1763.99"/>
    <s v="Overage"/>
    <n v="8"/>
    <n v="32"/>
    <n v="661.5"/>
    <x v="2"/>
    <n v="0"/>
    <n v="0"/>
    <n v="0"/>
    <x v="3"/>
    <d v="1899-12-30T00:00:00"/>
    <n v="1"/>
    <n v="0"/>
    <n v="0"/>
    <m/>
    <x v="3"/>
    <x v="1"/>
    <n v="21168"/>
    <s v="No Variance"/>
  </r>
  <r>
    <x v="0"/>
    <s v="LS-015"/>
    <x v="59"/>
    <x v="10"/>
    <x v="38"/>
    <n v="0"/>
    <n v="0"/>
    <n v="14"/>
    <n v="672"/>
    <n v="14"/>
    <n v="672"/>
    <n v="672"/>
    <s v="No Variance"/>
    <n v="5"/>
    <n v="20"/>
    <n v="0.7"/>
    <x v="1"/>
    <n v="0"/>
    <n v="0"/>
    <n v="0"/>
    <x v="3"/>
    <d v="1899-12-30T00:00:00"/>
    <n v="1"/>
    <n v="0"/>
    <n v="0"/>
    <m/>
    <x v="2"/>
    <x v="1"/>
    <n v="14"/>
    <s v="No Variance"/>
  </r>
  <r>
    <x v="0"/>
    <s v="LS-016"/>
    <x v="60"/>
    <x v="10"/>
    <x v="39"/>
    <n v="0"/>
    <n v="0"/>
    <n v="40"/>
    <n v="1280"/>
    <n v="40"/>
    <n v="1280"/>
    <n v="1280"/>
    <s v="No Variance"/>
    <n v="6"/>
    <n v="24"/>
    <n v="1.6666666666666667"/>
    <x v="2"/>
    <n v="0"/>
    <n v="0"/>
    <n v="0"/>
    <x v="3"/>
    <d v="1899-12-30T00:00:00"/>
    <n v="1"/>
    <n v="0"/>
    <n v="0"/>
    <m/>
    <x v="2"/>
    <x v="1"/>
    <n v="40"/>
    <s v="No Variance"/>
  </r>
  <r>
    <x v="0"/>
    <s v="LS-017"/>
    <x v="61"/>
    <x v="10"/>
    <x v="40"/>
    <n v="0"/>
    <n v="0"/>
    <n v="480"/>
    <n v="1440"/>
    <n v="480"/>
    <n v="1440"/>
    <n v="1440"/>
    <s v="No Variance"/>
    <n v="20"/>
    <n v="80"/>
    <n v="6"/>
    <x v="2"/>
    <n v="0"/>
    <n v="0"/>
    <n v="0"/>
    <x v="3"/>
    <d v="1899-12-30T00:00:00"/>
    <n v="1"/>
    <n v="0"/>
    <n v="0"/>
    <m/>
    <x v="3"/>
    <x v="1"/>
    <n v="480"/>
    <s v="No Variance"/>
  </r>
  <r>
    <x v="0"/>
    <s v="LS-018"/>
    <x v="62"/>
    <x v="10"/>
    <x v="41"/>
    <n v="18.3"/>
    <n v="292.8"/>
    <n v="48"/>
    <n v="768"/>
    <n v="29.7"/>
    <n v="475.2"/>
    <n v="475.2"/>
    <s v="No Variance"/>
    <n v="8"/>
    <n v="32"/>
    <n v="0.92812499999999998"/>
    <x v="1"/>
    <n v="0"/>
    <n v="0"/>
    <n v="18.3"/>
    <x v="14"/>
    <d v="2026-01-03T00:00:00"/>
    <n v="1"/>
    <n v="18.3"/>
    <n v="1.622950819672131"/>
    <m/>
    <x v="3"/>
    <x v="1"/>
    <n v="29.7"/>
    <s v="No Variance"/>
  </r>
  <r>
    <x v="0"/>
    <s v="LS-019"/>
    <x v="63"/>
    <x v="10"/>
    <x v="42"/>
    <n v="0"/>
    <n v="0"/>
    <n v="1175"/>
    <n v="1034"/>
    <n v="1175"/>
    <n v="1034"/>
    <n v="1034"/>
    <s v="No Variance"/>
    <n v="10"/>
    <n v="40"/>
    <n v="29.375"/>
    <x v="2"/>
    <n v="0"/>
    <n v="0"/>
    <n v="0"/>
    <x v="3"/>
    <d v="1899-12-30T00:00:00"/>
    <n v="1"/>
    <n v="0"/>
    <n v="0"/>
    <m/>
    <x v="3"/>
    <x v="1"/>
    <n v="1175"/>
    <s v="No Variance"/>
  </r>
  <r>
    <x v="0"/>
    <s v="LS-020"/>
    <x v="64"/>
    <x v="11"/>
    <x v="43"/>
    <n v="0"/>
    <n v="0"/>
    <n v="960"/>
    <n v="1040"/>
    <n v="960"/>
    <n v="1039.9999999999968"/>
    <n v="1040"/>
    <s v="No Variance"/>
    <n v="8"/>
    <n v="32"/>
    <n v="30"/>
    <x v="2"/>
    <n v="0"/>
    <n v="0"/>
    <n v="0"/>
    <x v="3"/>
    <d v="1899-12-30T00:00:00"/>
    <n v="1"/>
    <n v="0"/>
    <n v="0"/>
    <m/>
    <x v="2"/>
    <x v="1"/>
    <n v="960"/>
    <s v="No Variance"/>
  </r>
  <r>
    <x v="0"/>
    <s v="LS-021"/>
    <x v="65"/>
    <x v="11"/>
    <x v="44"/>
    <n v="0"/>
    <n v="0"/>
    <n v="3100"/>
    <n v="7192"/>
    <n v="3100"/>
    <n v="7191.9999999999991"/>
    <n v="7192"/>
    <s v="No Variance"/>
    <n v="6"/>
    <n v="24"/>
    <n v="129.16666666666666"/>
    <x v="2"/>
    <n v="0"/>
    <n v="0"/>
    <n v="0"/>
    <x v="3"/>
    <d v="1899-12-30T00:00:00"/>
    <n v="1"/>
    <n v="0"/>
    <n v="0"/>
    <m/>
    <x v="2"/>
    <x v="1"/>
    <n v="3100"/>
    <s v="No Variance"/>
  </r>
  <r>
    <x v="0"/>
    <s v="LS-022"/>
    <x v="66"/>
    <x v="11"/>
    <x v="45"/>
    <n v="0"/>
    <n v="0"/>
    <n v="37450"/>
    <n v="13482"/>
    <n v="37450"/>
    <n v="13482"/>
    <n v="13482"/>
    <s v="No Variance"/>
    <n v="10"/>
    <n v="40"/>
    <n v="936.25"/>
    <x v="2"/>
    <n v="0"/>
    <n v="0"/>
    <n v="0"/>
    <x v="3"/>
    <d v="1899-12-30T00:00:00"/>
    <n v="1"/>
    <n v="0"/>
    <n v="0"/>
    <m/>
    <x v="3"/>
    <x v="1"/>
    <n v="37450"/>
    <s v="No Variance"/>
  </r>
  <r>
    <x v="0"/>
    <s v="LS-023"/>
    <x v="67"/>
    <x v="11"/>
    <x v="46"/>
    <n v="0"/>
    <n v="0"/>
    <n v="57100"/>
    <n v="13704"/>
    <n v="57100"/>
    <n v="13704"/>
    <n v="13704"/>
    <s v="No Variance"/>
    <n v="8"/>
    <n v="32"/>
    <n v="1784.375"/>
    <x v="2"/>
    <n v="0"/>
    <n v="0"/>
    <n v="0"/>
    <x v="3"/>
    <d v="1899-12-30T00:00:00"/>
    <n v="1"/>
    <n v="0"/>
    <n v="0"/>
    <m/>
    <x v="3"/>
    <x v="1"/>
    <n v="57100"/>
    <s v="No Variance"/>
  </r>
  <r>
    <x v="0"/>
    <s v="LS-024"/>
    <x v="68"/>
    <x v="8"/>
    <x v="47"/>
    <n v="0"/>
    <n v="0"/>
    <n v="22"/>
    <n v="308"/>
    <n v="22"/>
    <n v="308"/>
    <n v="308"/>
    <s v="No Variance"/>
    <n v="5"/>
    <n v="20"/>
    <n v="1.1000000000000001"/>
    <x v="2"/>
    <n v="0"/>
    <n v="0"/>
    <n v="0"/>
    <x v="3"/>
    <d v="1899-12-30T00:00:00"/>
    <n v="1"/>
    <n v="0"/>
    <n v="0"/>
    <m/>
    <x v="3"/>
    <x v="1"/>
    <n v="22"/>
    <s v="No Variance"/>
  </r>
  <r>
    <x v="0"/>
    <s v="LS-025"/>
    <x v="69"/>
    <x v="12"/>
    <x v="48"/>
    <n v="17.02"/>
    <n v="578.67999999999995"/>
    <n v="52"/>
    <n v="1768"/>
    <n v="34.980000000000004"/>
    <n v="1189.3200000000002"/>
    <n v="1189.3200000000002"/>
    <s v="No Variance"/>
    <n v="3"/>
    <n v="12"/>
    <n v="2.9150000000000005"/>
    <x v="2"/>
    <n v="0"/>
    <n v="0"/>
    <n v="17.02"/>
    <x v="15"/>
    <d v="2025-11-09T00:00:00"/>
    <n v="1"/>
    <n v="17.02"/>
    <n v="2.0552291421856643"/>
    <m/>
    <x v="3"/>
    <x v="1"/>
    <n v="34.980000000000004"/>
    <s v="No Variance"/>
  </r>
  <r>
    <x v="0"/>
    <s v="GR-001"/>
    <x v="70"/>
    <x v="13"/>
    <x v="49"/>
    <n v="0"/>
    <n v="0"/>
    <n v="77"/>
    <n v="3696"/>
    <n v="77"/>
    <n v="3696"/>
    <n v="3696"/>
    <s v="No Variance"/>
    <n v="4"/>
    <n v="16"/>
    <n v="4.8125"/>
    <x v="2"/>
    <n v="0"/>
    <n v="0"/>
    <n v="0"/>
    <x v="3"/>
    <d v="1899-12-30T00:00:00"/>
    <n v="1"/>
    <n v="0"/>
    <n v="0"/>
    <m/>
    <x v="4"/>
    <x v="2"/>
    <n v="77"/>
    <s v="No Variance"/>
  </r>
  <r>
    <x v="0"/>
    <s v="GR-002"/>
    <x v="71"/>
    <x v="13"/>
    <x v="50"/>
    <n v="0"/>
    <n v="0"/>
    <n v="45"/>
    <n v="810"/>
    <n v="45"/>
    <n v="810"/>
    <n v="810"/>
    <s v="No Variance"/>
    <n v="4"/>
    <n v="16"/>
    <n v="2.8125"/>
    <x v="2"/>
    <n v="0"/>
    <n v="0"/>
    <n v="0"/>
    <x v="3"/>
    <d v="1899-12-30T00:00:00"/>
    <n v="1"/>
    <n v="0"/>
    <n v="0"/>
    <m/>
    <x v="4"/>
    <x v="2"/>
    <n v="45"/>
    <s v="No Variance"/>
  </r>
  <r>
    <x v="0"/>
    <s v="GR-003"/>
    <x v="72"/>
    <x v="13"/>
    <x v="51"/>
    <n v="0"/>
    <n v="0"/>
    <n v="44"/>
    <n v="1848"/>
    <n v="44"/>
    <n v="1848"/>
    <n v="1848"/>
    <s v="No Variance"/>
    <n v="2"/>
    <n v="8"/>
    <n v="5.5"/>
    <x v="2"/>
    <n v="0"/>
    <n v="0"/>
    <n v="0"/>
    <x v="3"/>
    <d v="1899-12-30T00:00:00"/>
    <n v="1"/>
    <n v="0"/>
    <n v="0"/>
    <m/>
    <x v="4"/>
    <x v="2"/>
    <n v="44"/>
    <s v="No Variance"/>
  </r>
  <r>
    <x v="0"/>
    <s v="GR-004"/>
    <x v="73"/>
    <x v="13"/>
    <x v="52"/>
    <n v="0"/>
    <n v="0"/>
    <n v="98"/>
    <n v="2744"/>
    <n v="98"/>
    <n v="2744"/>
    <n v="2744"/>
    <s v="No Variance"/>
    <n v="2"/>
    <n v="8"/>
    <n v="12.25"/>
    <x v="2"/>
    <n v="0"/>
    <n v="0"/>
    <n v="0"/>
    <x v="3"/>
    <d v="1899-12-30T00:00:00"/>
    <n v="1"/>
    <n v="0"/>
    <n v="0"/>
    <m/>
    <x v="4"/>
    <x v="2"/>
    <n v="98"/>
    <s v="No Variance"/>
  </r>
  <r>
    <x v="0"/>
    <s v="GR-005"/>
    <x v="74"/>
    <x v="13"/>
    <x v="53"/>
    <n v="2.72"/>
    <n v="48.96"/>
    <n v="7"/>
    <n v="126"/>
    <n v="4.2799999999999994"/>
    <n v="77.039999999999992"/>
    <n v="77.039999999999992"/>
    <s v="No Variance"/>
    <n v="3"/>
    <n v="12"/>
    <n v="0.35666666666666663"/>
    <x v="1"/>
    <n v="0"/>
    <n v="0"/>
    <n v="2.72"/>
    <x v="16"/>
    <d v="2026-04-01T00:00:00"/>
    <n v="1"/>
    <n v="2.72"/>
    <n v="1.5735294117647056"/>
    <m/>
    <x v="4"/>
    <x v="2"/>
    <n v="4.2799999999999994"/>
    <s v="No Variance"/>
  </r>
  <r>
    <x v="0"/>
    <s v="GR-006"/>
    <x v="75"/>
    <x v="13"/>
    <x v="54"/>
    <n v="0"/>
    <n v="0"/>
    <n v="1000"/>
    <n v="14"/>
    <n v="10000"/>
    <n v="1400.0000000000002"/>
    <n v="14"/>
    <s v="Overage"/>
    <n v="6"/>
    <n v="24"/>
    <n v="416.66666666666669"/>
    <x v="2"/>
    <n v="0"/>
    <n v="0"/>
    <n v="0"/>
    <x v="3"/>
    <d v="1899-12-30T00:00:00"/>
    <n v="1"/>
    <n v="0"/>
    <n v="0"/>
    <m/>
    <x v="4"/>
    <x v="2"/>
    <n v="1000"/>
    <s v="Overage"/>
  </r>
  <r>
    <x v="0"/>
    <s v="GR-007"/>
    <x v="76"/>
    <x v="14"/>
    <x v="55"/>
    <n v="0"/>
    <n v="0"/>
    <n v="6"/>
    <n v="870"/>
    <n v="6"/>
    <n v="870"/>
    <n v="870"/>
    <s v="No Variance"/>
    <n v="2"/>
    <n v="8"/>
    <n v="0.75"/>
    <x v="1"/>
    <n v="0"/>
    <n v="0"/>
    <n v="0"/>
    <x v="3"/>
    <d v="1899-12-30T00:00:00"/>
    <n v="1"/>
    <n v="0"/>
    <n v="0"/>
    <m/>
    <x v="4"/>
    <x v="2"/>
    <n v="6"/>
    <s v="No Variance"/>
  </r>
  <r>
    <x v="0"/>
    <s v="GR-008"/>
    <x v="77"/>
    <x v="14"/>
    <x v="56"/>
    <n v="0"/>
    <n v="0"/>
    <n v="4"/>
    <n v="272"/>
    <n v="4"/>
    <n v="272"/>
    <n v="272"/>
    <s v="No Variance"/>
    <n v="3"/>
    <n v="12"/>
    <n v="0.33333333333333331"/>
    <x v="1"/>
    <n v="0"/>
    <n v="0"/>
    <n v="0"/>
    <x v="3"/>
    <d v="1899-12-30T00:00:00"/>
    <n v="1"/>
    <n v="0"/>
    <n v="0"/>
    <m/>
    <x v="4"/>
    <x v="2"/>
    <n v="4"/>
    <s v="No Variance"/>
  </r>
  <r>
    <x v="0"/>
    <s v="GR-009"/>
    <x v="78"/>
    <x v="14"/>
    <x v="56"/>
    <n v="13.77"/>
    <n v="578.34"/>
    <n v="27"/>
    <n v="1134"/>
    <n v="13.23"/>
    <n v="555.66"/>
    <n v="555.66"/>
    <s v="No Variance"/>
    <n v="2"/>
    <n v="8"/>
    <n v="1.6537500000000001"/>
    <x v="2"/>
    <n v="0"/>
    <n v="0"/>
    <n v="13.77"/>
    <x v="17"/>
    <d v="2026-05-25T00:00:00"/>
    <n v="1"/>
    <n v="13.77"/>
    <n v="0.96078431372549022"/>
    <m/>
    <x v="4"/>
    <x v="2"/>
    <n v="13.23"/>
    <s v="No Variance"/>
  </r>
  <r>
    <x v="0"/>
    <s v="GR-010"/>
    <x v="79"/>
    <x v="14"/>
    <x v="57"/>
    <n v="19.93"/>
    <n v="1713.98"/>
    <n v="31"/>
    <n v="2666"/>
    <n v="11.07"/>
    <n v="952.02"/>
    <n v="952.02"/>
    <s v="No Variance"/>
    <n v="2"/>
    <n v="8"/>
    <n v="1.38375"/>
    <x v="2"/>
    <n v="0"/>
    <n v="0"/>
    <n v="19.93"/>
    <x v="18"/>
    <d v="2026-03-24T00:00:00"/>
    <n v="1"/>
    <n v="19.93"/>
    <n v="0.55544405418966381"/>
    <m/>
    <x v="4"/>
    <x v="2"/>
    <n v="11.07"/>
    <s v="No Variance"/>
  </r>
  <r>
    <x v="0"/>
    <s v="GR-011"/>
    <x v="80"/>
    <x v="14"/>
    <x v="58"/>
    <n v="0"/>
    <n v="0"/>
    <n v="9"/>
    <n v="486"/>
    <n v="9"/>
    <n v="486"/>
    <n v="486"/>
    <s v="No Variance"/>
    <n v="2"/>
    <n v="8"/>
    <n v="1.125"/>
    <x v="2"/>
    <n v="0"/>
    <n v="0"/>
    <n v="0"/>
    <x v="3"/>
    <d v="1899-12-30T00:00:00"/>
    <n v="1"/>
    <n v="0"/>
    <n v="0"/>
    <m/>
    <x v="4"/>
    <x v="2"/>
    <n v="9"/>
    <s v="No Variance"/>
  </r>
  <r>
    <x v="0"/>
    <s v="GR-012"/>
    <x v="81"/>
    <x v="14"/>
    <x v="59"/>
    <n v="16.93"/>
    <n v="1049.6600000000001"/>
    <n v="37"/>
    <n v="2294"/>
    <n v="20.07"/>
    <n v="1244.3399999999999"/>
    <n v="1244.3399999999999"/>
    <s v="No Variance"/>
    <n v="2"/>
    <n v="8"/>
    <n v="2.50875"/>
    <x v="2"/>
    <n v="0"/>
    <n v="0"/>
    <n v="16.93"/>
    <x v="19"/>
    <d v="2026-02-16T00:00:00"/>
    <n v="1"/>
    <n v="16.93"/>
    <n v="1.1854695806261075"/>
    <m/>
    <x v="4"/>
    <x v="2"/>
    <n v="20.07"/>
    <s v="No Variance"/>
  </r>
  <r>
    <x v="0"/>
    <s v="GR-013"/>
    <x v="82"/>
    <x v="15"/>
    <x v="60"/>
    <n v="0"/>
    <n v="0"/>
    <n v="2"/>
    <n v="84"/>
    <n v="2"/>
    <n v="84"/>
    <n v="84"/>
    <s v="No Variance"/>
    <n v="2"/>
    <n v="8"/>
    <n v="0.25"/>
    <x v="1"/>
    <n v="0"/>
    <n v="0"/>
    <n v="0"/>
    <x v="3"/>
    <d v="1899-12-30T00:00:00"/>
    <n v="1"/>
    <n v="0"/>
    <n v="0"/>
    <m/>
    <x v="4"/>
    <x v="2"/>
    <n v="2"/>
    <s v="No Variance"/>
  </r>
  <r>
    <x v="0"/>
    <s v="GR-014"/>
    <x v="83"/>
    <x v="15"/>
    <x v="60"/>
    <n v="0"/>
    <n v="0"/>
    <n v="2"/>
    <n v="56"/>
    <n v="2"/>
    <n v="56"/>
    <n v="56"/>
    <s v="No Variance"/>
    <n v="2"/>
    <n v="8"/>
    <n v="0.25"/>
    <x v="1"/>
    <n v="0"/>
    <n v="0"/>
    <n v="0"/>
    <x v="3"/>
    <d v="1899-12-30T00:00:00"/>
    <n v="1"/>
    <n v="0"/>
    <n v="0"/>
    <m/>
    <x v="4"/>
    <x v="2"/>
    <n v="2"/>
    <s v="No Variance"/>
  </r>
  <r>
    <x v="0"/>
    <s v="GR-015"/>
    <x v="84"/>
    <x v="15"/>
    <x v="61"/>
    <n v="31.07"/>
    <n v="1708.85"/>
    <n v="68"/>
    <n v="3740"/>
    <n v="36.93"/>
    <n v="2031.15"/>
    <n v="2031.15"/>
    <s v="No Variance"/>
    <n v="3"/>
    <n v="12"/>
    <n v="3.0775000000000001"/>
    <x v="2"/>
    <n v="0"/>
    <n v="0"/>
    <n v="31.07"/>
    <x v="20"/>
    <d v="2026-03-29T00:00:00"/>
    <n v="124"/>
    <n v="0.25056451612903224"/>
    <n v="147.38719021564211"/>
    <m/>
    <x v="4"/>
    <x v="2"/>
    <n v="36.93"/>
    <s v="No Variance"/>
  </r>
  <r>
    <x v="0"/>
    <s v="GR-016"/>
    <x v="85"/>
    <x v="15"/>
    <x v="62"/>
    <n v="0"/>
    <n v="0"/>
    <n v="5"/>
    <n v="170"/>
    <n v="5"/>
    <n v="170"/>
    <n v="170"/>
    <s v="No Variance"/>
    <n v="3"/>
    <n v="12"/>
    <n v="0.41666666666666669"/>
    <x v="1"/>
    <n v="0"/>
    <n v="0"/>
    <n v="0"/>
    <x v="3"/>
    <d v="1899-12-30T00:00:00"/>
    <n v="1"/>
    <n v="0"/>
    <n v="0"/>
    <m/>
    <x v="4"/>
    <x v="2"/>
    <n v="5"/>
    <s v="No Variance"/>
  </r>
  <r>
    <x v="0"/>
    <s v="GR-017"/>
    <x v="86"/>
    <x v="14"/>
    <x v="63"/>
    <n v="6.23"/>
    <n v="299.04000000000002"/>
    <n v="14"/>
    <n v="672"/>
    <n v="7.77"/>
    <n v="372.96"/>
    <n v="372.96"/>
    <s v="No Variance"/>
    <n v="2"/>
    <n v="8"/>
    <n v="0.97124999999999995"/>
    <x v="1"/>
    <n v="0"/>
    <n v="0"/>
    <n v="6.23"/>
    <x v="21"/>
    <d v="2026-06-08T00:00:00"/>
    <n v="1"/>
    <n v="6.23"/>
    <n v="1.247191011235955"/>
    <m/>
    <x v="4"/>
    <x v="2"/>
    <n v="7.77"/>
    <s v="No Variance"/>
  </r>
  <r>
    <x v="0"/>
    <s v="GR-018"/>
    <x v="87"/>
    <x v="16"/>
    <x v="64"/>
    <n v="0"/>
    <n v="0"/>
    <n v="5"/>
    <n v="190"/>
    <n v="5"/>
    <n v="190"/>
    <n v="190"/>
    <s v="No Variance"/>
    <n v="4"/>
    <n v="16"/>
    <n v="0.3125"/>
    <x v="1"/>
    <n v="0"/>
    <n v="0"/>
    <n v="0"/>
    <x v="3"/>
    <d v="1899-12-30T00:00:00"/>
    <n v="1"/>
    <n v="0"/>
    <n v="0"/>
    <m/>
    <x v="4"/>
    <x v="2"/>
    <n v="5"/>
    <s v="No Variance"/>
  </r>
  <r>
    <x v="0"/>
    <s v="GR-019"/>
    <x v="88"/>
    <x v="16"/>
    <x v="65"/>
    <n v="0"/>
    <n v="0"/>
    <n v="5"/>
    <n v="110"/>
    <n v="5"/>
    <n v="110"/>
    <n v="110"/>
    <s v="No Variance"/>
    <n v="3"/>
    <n v="12"/>
    <n v="0.41666666666666669"/>
    <x v="1"/>
    <n v="0"/>
    <n v="0"/>
    <n v="0"/>
    <x v="3"/>
    <d v="1899-12-30T00:00:00"/>
    <n v="1"/>
    <n v="0"/>
    <n v="0"/>
    <m/>
    <x v="4"/>
    <x v="2"/>
    <n v="5"/>
    <s v="No Variance"/>
  </r>
  <r>
    <x v="0"/>
    <s v="GR-020"/>
    <x v="89"/>
    <x v="12"/>
    <x v="66"/>
    <n v="0"/>
    <n v="0"/>
    <n v="9"/>
    <n v="126"/>
    <n v="9"/>
    <n v="126"/>
    <n v="126"/>
    <s v="No Variance"/>
    <n v="2"/>
    <n v="8"/>
    <n v="1.125"/>
    <x v="2"/>
    <n v="0"/>
    <n v="0"/>
    <n v="0"/>
    <x v="3"/>
    <d v="1899-12-30T00:00:00"/>
    <n v="1"/>
    <n v="0"/>
    <n v="0"/>
    <m/>
    <x v="4"/>
    <x v="2"/>
    <n v="9"/>
    <s v="No Variance"/>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GB-002"/>
    <x v="0"/>
    <n v="30"/>
    <x v="0"/>
    <n v="20"/>
    <n v="7.2"/>
    <n v="0"/>
    <n v="-30"/>
  </r>
  <r>
    <x v="0"/>
    <s v="PK-001"/>
    <x v="1"/>
    <n v="80"/>
    <x v="0"/>
    <n v="20"/>
    <n v="1.3943750000000001"/>
    <n v="0"/>
    <n v="-80"/>
  </r>
  <r>
    <x v="0"/>
    <s v="PK-009"/>
    <x v="2"/>
    <n v="2"/>
    <x v="0"/>
    <n v="20"/>
    <n v="4.2000000000000003E-2"/>
    <n v="0"/>
    <n v="-2"/>
  </r>
  <r>
    <x v="1"/>
    <s v="GB-005"/>
    <x v="3"/>
    <n v="60"/>
    <x v="1"/>
    <n v="20"/>
    <n v="1.8245833333333334"/>
    <n v="0"/>
    <n v="-60"/>
  </r>
  <r>
    <x v="1"/>
    <s v="GB-003"/>
    <x v="4"/>
    <n v="30"/>
    <x v="1"/>
    <n v="20"/>
    <n v="0.91347222222222213"/>
    <n v="0"/>
    <n v="-30"/>
  </r>
  <r>
    <x v="1"/>
    <s v="GB-007"/>
    <x v="5"/>
    <n v="10"/>
    <x v="1"/>
    <n v="20"/>
    <n v="2.7368749999999999"/>
    <n v="0"/>
    <n v="-10"/>
  </r>
  <r>
    <x v="1"/>
    <s v="PK-002"/>
    <x v="6"/>
    <n v="60"/>
    <x v="1"/>
    <n v="20"/>
    <n v="1.395"/>
    <n v="0"/>
    <n v="-60"/>
  </r>
  <r>
    <x v="1"/>
    <s v="PK-009"/>
    <x v="2"/>
    <n v="2"/>
    <x v="1"/>
    <n v="20"/>
    <n v="4.2000000000000003E-2"/>
    <n v="0"/>
    <n v="-2"/>
  </r>
  <r>
    <x v="2"/>
    <s v="GB-004"/>
    <x v="7"/>
    <n v="50"/>
    <x v="2"/>
    <n v="20"/>
    <n v="0.91333333333333344"/>
    <n v="0"/>
    <n v="-50"/>
  </r>
  <r>
    <x v="2"/>
    <s v="GB-002"/>
    <x v="0"/>
    <n v="40"/>
    <x v="2"/>
    <n v="20"/>
    <n v="7.2"/>
    <n v="0"/>
    <n v="-40"/>
  </r>
  <r>
    <x v="2"/>
    <s v="GB-005"/>
    <x v="3"/>
    <n v="20"/>
    <x v="2"/>
    <n v="20"/>
    <n v="1.8245833333333334"/>
    <n v="0"/>
    <n v="-20"/>
  </r>
  <r>
    <x v="2"/>
    <s v="PK-002"/>
    <x v="6"/>
    <n v="60"/>
    <x v="2"/>
    <n v="20"/>
    <n v="1.395"/>
    <n v="0"/>
    <n v="-60"/>
  </r>
  <r>
    <x v="2"/>
    <s v="PK-009"/>
    <x v="2"/>
    <n v="2"/>
    <x v="2"/>
    <n v="20"/>
    <n v="4.2000000000000003E-2"/>
    <n v="0"/>
    <n v="-2"/>
  </r>
  <r>
    <x v="3"/>
    <s v="CM-001"/>
    <x v="8"/>
    <n v="1"/>
    <x v="3"/>
    <n v="20"/>
    <n v="0.70666666666666667"/>
    <n v="0"/>
    <n v="-1"/>
  </r>
  <r>
    <x v="3"/>
    <s v="CM-002"/>
    <x v="9"/>
    <n v="2"/>
    <x v="3"/>
    <n v="20"/>
    <n v="0.70666666666666667"/>
    <n v="0"/>
    <n v="-2"/>
  </r>
  <r>
    <x v="3"/>
    <s v="CM-003"/>
    <x v="10"/>
    <n v="5"/>
    <x v="3"/>
    <n v="20"/>
    <n v="0.26600000000000001"/>
    <n v="0"/>
    <n v="-5"/>
  </r>
  <r>
    <x v="3"/>
    <s v="CM-007"/>
    <x v="11"/>
    <n v="2"/>
    <x v="3"/>
    <n v="20"/>
    <n v="0.96379999999999999"/>
    <n v="0"/>
    <n v="-2"/>
  </r>
  <r>
    <x v="4"/>
    <s v="GB-005"/>
    <x v="3"/>
    <n v="60"/>
    <x v="1"/>
    <n v="20"/>
    <n v="1.8245833333333334"/>
    <n v="0"/>
    <n v="-60"/>
  </r>
  <r>
    <x v="4"/>
    <s v="GB-003"/>
    <x v="4"/>
    <n v="30"/>
    <x v="1"/>
    <n v="20"/>
    <n v="0.91347222222222213"/>
    <n v="0"/>
    <n v="-30"/>
  </r>
  <r>
    <x v="4"/>
    <s v="GB-007"/>
    <x v="5"/>
    <n v="10"/>
    <x v="1"/>
    <n v="20"/>
    <n v="2.7368749999999999"/>
    <n v="0"/>
    <n v="-10"/>
  </r>
  <r>
    <x v="4"/>
    <s v="PK-002"/>
    <x v="6"/>
    <n v="60"/>
    <x v="1"/>
    <n v="20"/>
    <n v="1.395"/>
    <n v="0"/>
    <n v="-60"/>
  </r>
  <r>
    <x v="4"/>
    <s v="PK-009"/>
    <x v="2"/>
    <n v="2"/>
    <x v="1"/>
    <n v="20"/>
    <n v="4.2000000000000003E-2"/>
    <n v="0"/>
    <n v="-2"/>
  </r>
  <r>
    <x v="5"/>
    <s v="GB-002"/>
    <x v="0"/>
    <n v="30"/>
    <x v="0"/>
    <n v="20"/>
    <n v="7.2"/>
    <n v="0"/>
    <n v="-30"/>
  </r>
  <r>
    <x v="5"/>
    <s v="PK-001"/>
    <x v="1"/>
    <n v="80"/>
    <x v="0"/>
    <n v="20"/>
    <n v="1.3943750000000001"/>
    <n v="0"/>
    <n v="-80"/>
  </r>
  <r>
    <x v="5"/>
    <s v="PK-009"/>
    <x v="2"/>
    <n v="2"/>
    <x v="0"/>
    <n v="20"/>
    <n v="4.2000000000000003E-2"/>
    <n v="0"/>
    <n v="-2"/>
  </r>
  <r>
    <x v="6"/>
    <s v="GB-004"/>
    <x v="7"/>
    <n v="50"/>
    <x v="4"/>
    <m/>
    <n v="0.91333333333333344"/>
    <n v="0"/>
    <n v="-5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s v="GB-001"/>
    <x v="0"/>
    <n v="120"/>
    <n v="30"/>
    <n v="-90"/>
    <n v="-0.75"/>
  </r>
  <r>
    <x v="0"/>
    <s v="GB-002"/>
    <x v="1"/>
    <n v="90"/>
    <n v="22.5"/>
    <n v="-67.5"/>
    <n v="-0.75"/>
  </r>
  <r>
    <x v="0"/>
    <s v="PK-001"/>
    <x v="2"/>
    <n v="240"/>
    <n v="60"/>
    <n v="-180"/>
    <n v="-0.75"/>
  </r>
  <r>
    <x v="0"/>
    <s v="PK-009"/>
    <x v="3"/>
    <n v="6"/>
    <n v="1.5"/>
    <n v="-4.5"/>
    <n v="-0.75"/>
  </r>
  <r>
    <x v="1"/>
    <s v="GB-005"/>
    <x v="4"/>
    <n v="120"/>
    <n v="120"/>
    <n v="0"/>
    <n v="0"/>
  </r>
  <r>
    <x v="1"/>
    <s v="GB-003"/>
    <x v="5"/>
    <n v="60"/>
    <n v="60"/>
    <n v="0"/>
    <n v="0"/>
  </r>
  <r>
    <x v="1"/>
    <s v="GB-007"/>
    <x v="6"/>
    <n v="20"/>
    <n v="20"/>
    <n v="0"/>
    <n v="0"/>
  </r>
  <r>
    <x v="1"/>
    <s v="PK-002"/>
    <x v="7"/>
    <n v="120"/>
    <n v="120"/>
    <n v="0"/>
    <n v="0"/>
  </r>
  <r>
    <x v="1"/>
    <s v="PK-009"/>
    <x v="3"/>
    <n v="4"/>
    <n v="4"/>
    <n v="0"/>
    <n v="0"/>
  </r>
  <r>
    <x v="2"/>
    <s v="GB-004"/>
    <x v="8"/>
    <n v="150"/>
    <n v="79.5"/>
    <n v="-70.5"/>
    <n v="-0.47"/>
  </r>
  <r>
    <x v="2"/>
    <s v="GB-002"/>
    <x v="1"/>
    <n v="120"/>
    <n v="64"/>
    <n v="-56"/>
    <n v="-0.46666666666666667"/>
  </r>
  <r>
    <x v="2"/>
    <s v="GB-005"/>
    <x v="4"/>
    <n v="60"/>
    <n v="32"/>
    <n v="-28"/>
    <n v="-0.46666666666666667"/>
  </r>
  <r>
    <x v="2"/>
    <s v="PK-002"/>
    <x v="7"/>
    <n v="180"/>
    <n v="93"/>
    <n v="-87"/>
    <n v="-0.48333333333333334"/>
  </r>
  <r>
    <x v="2"/>
    <s v="PK-009"/>
    <x v="3"/>
    <n v="6"/>
    <n v="3.2000000000000006"/>
    <n v="-2.7999999999999994"/>
    <n v="-0.46666666666666656"/>
  </r>
  <r>
    <x v="3"/>
    <s v="CM-001"/>
    <x v="9"/>
    <n v="2"/>
    <n v="1.5"/>
    <n v="-0.5"/>
    <n v="-0.25"/>
  </r>
  <r>
    <x v="3"/>
    <s v="CM-002"/>
    <x v="10"/>
    <n v="4"/>
    <n v="3"/>
    <n v="-1"/>
    <n v="-0.25"/>
  </r>
  <r>
    <x v="3"/>
    <s v="CM-003"/>
    <x v="11"/>
    <n v="10"/>
    <n v="7.5"/>
    <n v="-2.5"/>
    <n v="-0.25"/>
  </r>
  <r>
    <x v="3"/>
    <s v="CM-007"/>
    <x v="12"/>
    <n v="4"/>
    <n v="3"/>
    <n v="-1"/>
    <n v="-0.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3FAD07-5AC0-43DC-B5EA-4A859FCFF950}" name="bundleusage"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1">
  <location ref="BX6:CA7" firstHeaderRow="0" firstDataRow="1" firstDataCol="1" rowPageCount="2" colPageCount="1"/>
  <pivotFields count="9">
    <pivotField axis="axisRow" numFmtId="14" showAll="0">
      <items count="11">
        <item x="0"/>
        <item x="1"/>
        <item x="2"/>
        <item x="3"/>
        <item x="4"/>
        <item x="5"/>
        <item x="6"/>
        <item m="1" x="7"/>
        <item m="1" x="8"/>
        <item m="1" x="9"/>
        <item t="default"/>
      </items>
    </pivotField>
    <pivotField showAll="0"/>
    <pivotField axis="axisPage" showAll="0">
      <items count="32">
        <item m="1" x="14"/>
        <item m="1" x="23"/>
        <item m="1" x="22"/>
        <item m="1" x="19"/>
        <item m="1" x="20"/>
        <item m="1" x="17"/>
        <item m="1" x="16"/>
        <item m="1" x="15"/>
        <item m="1" x="26"/>
        <item m="1" x="27"/>
        <item m="1" x="30"/>
        <item m="1" x="29"/>
        <item m="1" x="12"/>
        <item m="1" x="28"/>
        <item m="1" x="18"/>
        <item m="1" x="21"/>
        <item m="1" x="24"/>
        <item m="1" x="25"/>
        <item m="1" x="13"/>
        <item x="0"/>
        <item x="1"/>
        <item x="2"/>
        <item x="3"/>
        <item x="4"/>
        <item x="5"/>
        <item x="6"/>
        <item x="7"/>
        <item x="8"/>
        <item x="9"/>
        <item x="10"/>
        <item x="11"/>
        <item t="default"/>
      </items>
    </pivotField>
    <pivotField dataField="1" showAll="0"/>
    <pivotField axis="axisPage" multipleItemSelectionAllowed="1" showAll="0">
      <items count="9">
        <item m="1" x="5"/>
        <item m="1" x="6"/>
        <item m="1" x="7"/>
        <item x="0"/>
        <item x="1"/>
        <item x="2"/>
        <item x="3"/>
        <item x="4"/>
        <item t="default"/>
      </items>
    </pivotField>
    <pivotField showAll="0"/>
    <pivotField numFmtId="164" showAll="0"/>
    <pivotField dataField="1" showAll="0"/>
    <pivotField dataField="1" showAll="0"/>
  </pivotFields>
  <rowFields count="1">
    <field x="0"/>
  </rowFields>
  <rowItems count="1">
    <i t="grand">
      <x/>
    </i>
  </rowItems>
  <colFields count="1">
    <field x="-2"/>
  </colFields>
  <colItems count="3">
    <i>
      <x/>
    </i>
    <i i="1">
      <x v="1"/>
    </i>
    <i i="2">
      <x v="2"/>
    </i>
  </colItems>
  <pageFields count="2">
    <pageField fld="4" hier="-1"/>
    <pageField fld="2" hier="-1"/>
  </pageFields>
  <dataFields count="3">
    <dataField name="Sum of Expected Usage" fld="3" baseField="0" baseItem="0"/>
    <dataField name="Sum of Actual Usage" fld="7" baseField="0" baseItem="0"/>
    <dataField name="Sum of Variance" fld="8" baseField="0" baseItem="0"/>
  </dataFields>
  <chartFormats count="6">
    <chartFormat chart="8" format="12" series="1">
      <pivotArea type="data" outline="0" fieldPosition="0">
        <references count="1">
          <reference field="4294967294" count="1" selected="0">
            <x v="0"/>
          </reference>
        </references>
      </pivotArea>
    </chartFormat>
    <chartFormat chart="8" format="13" series="1">
      <pivotArea type="data" outline="0" fieldPosition="0">
        <references count="1">
          <reference field="4294967294" count="1" selected="0">
            <x v="1"/>
          </reference>
        </references>
      </pivotArea>
    </chartFormat>
    <chartFormat chart="8" format="14" series="1">
      <pivotArea type="data" outline="0" fieldPosition="0">
        <references count="1">
          <reference field="4294967294" count="1" selected="0">
            <x v="2"/>
          </reference>
        </references>
      </pivotArea>
    </chartFormat>
    <chartFormat chart="24" format="0"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1"/>
          </reference>
        </references>
      </pivotArea>
    </chartFormat>
    <chartFormat chart="24"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dateBetween" evalOrder="-1" id="2" name="Date">
      <autoFilter ref="A1">
        <filterColumn colId="0">
          <customFilters and="1">
            <customFilter operator="greaterThanOrEqual" val="45839"/>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70826D-863C-49DC-B3CF-B674FFB29F42}" name="PivotTable3" cacheId="3" applyNumberFormats="0" applyBorderFormats="0" applyFontFormats="0" applyPatternFormats="0" applyAlignmentFormats="0" applyWidthHeightFormats="1" dataCaption="Values" tag="4ba11398-cd28-418d-9f5f-3b0ad53ecdee" updatedVersion="8" minRefreshableVersion="3" useAutoFormatting="1" subtotalHiddenItems="1" itemPrintTitles="1" createdVersion="5" indent="0" outline="1" outlineData="1" multipleFieldFilters="0" chartFormat="10">
  <location ref="CV7:CW32" firstHeaderRow="1" firstDataRow="1" firstDataCol="1" rowPageCount="5" colPageCount="1"/>
  <pivotFields count="8">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
        <item s="1" x="0"/>
        <item s="1" x="1"/>
      </items>
    </pivotField>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s>
  <rowFields count="2">
    <field x="5"/>
    <field x="7"/>
  </rowFields>
  <rowItems count="25">
    <i>
      <x/>
    </i>
    <i r="1">
      <x/>
    </i>
    <i r="1">
      <x v="1"/>
    </i>
    <i r="1">
      <x v="2"/>
    </i>
    <i r="1">
      <x v="3"/>
    </i>
    <i r="1">
      <x v="4"/>
    </i>
    <i r="1">
      <x v="5"/>
    </i>
    <i r="1">
      <x v="6"/>
    </i>
    <i r="1">
      <x v="7"/>
    </i>
    <i r="1">
      <x v="8"/>
    </i>
    <i r="1">
      <x v="9"/>
    </i>
    <i r="1">
      <x v="10"/>
    </i>
    <i>
      <x v="1"/>
    </i>
    <i r="1">
      <x/>
    </i>
    <i r="1">
      <x v="1"/>
    </i>
    <i r="1">
      <x v="2"/>
    </i>
    <i r="1">
      <x v="3"/>
    </i>
    <i r="1">
      <x v="4"/>
    </i>
    <i r="1">
      <x v="5"/>
    </i>
    <i r="1">
      <x v="6"/>
    </i>
    <i r="1">
      <x v="7"/>
    </i>
    <i r="1">
      <x v="8"/>
    </i>
    <i r="1">
      <x v="9"/>
    </i>
    <i r="1">
      <x v="10"/>
    </i>
    <i t="grand">
      <x/>
    </i>
  </rowItems>
  <colItems count="1">
    <i/>
  </colItems>
  <pageFields count="5">
    <pageField fld="0" hier="27" name="[MasterFile].[Category].[All]" cap="All"/>
    <pageField fld="1" hier="28" name="[MasterFile].[Sub-Category].[All]" cap="All"/>
    <pageField fld="2" hier="31" name="[MasterFile].[Location].[All]" cap="All"/>
    <pageField fld="3" hier="26" name="[MasterFile].[Item Name].[All]" cap="All"/>
    <pageField fld="4" hier="39" name="[MasterFile].[Company].[All]" cap="All"/>
  </pageFields>
  <dataFields count="1">
    <dataField fld="6" subtotal="count" baseField="0" baseItem="0"/>
  </dataFields>
  <formats count="1">
    <format dxfId="1">
      <pivotArea collapsedLevelsAreSubtotals="1" fieldPosition="0">
        <references count="1">
          <reference field="5" count="1">
            <x v="1"/>
          </reference>
        </references>
      </pivotArea>
    </format>
  </formats>
  <chartFormats count="3">
    <chartFormat chart="5" format="2" series="1">
      <pivotArea type="data" outline="0" fieldPosition="0">
        <references count="1">
          <reference field="4294967294" count="1" selected="0">
            <x v="0"/>
          </reference>
        </references>
      </pivotArea>
    </chartFormat>
    <chartFormat chart="0" format="5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Inflow Value"/>
    <pivotHierarchy dragToData="1" caption="Sum of Outflow Val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ow]"/>
        <x15:activeTabTopLevelEntity name="[Outflow]"/>
        <x15:activeTabTopLevelEntity name="[Calendar]"/>
        <x15:activeTabTopLevelEntity name="[Master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CF6B44-F7C3-4179-BA30-2611114489D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BP34:BQ40" firstHeaderRow="1" firstDataRow="1" firstDataCol="1" rowPageCount="6" colPageCount="1"/>
  <pivotFields count="27">
    <pivotField axis="axisPage" showAll="0">
      <items count="368">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3"/>
        <item m="1" x="318"/>
        <item m="1" x="319"/>
        <item m="1" x="366"/>
        <item m="1" x="312"/>
        <item m="1" x="315"/>
        <item m="1" x="316"/>
        <item m="1" x="314"/>
        <item m="1" x="317"/>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numFmtId="1" showAll="0"/>
    <pivotField numFmtId="1" showAll="0"/>
    <pivotField dataField="1" numFmtId="1" showAll="0"/>
    <pivotField showAll="0"/>
    <pivotField showAll="0"/>
    <pivotField axis="axisRow" showAll="0">
      <items count="13">
        <item m="1" x="10"/>
        <item m="1" x="11"/>
        <item m="1" x="7"/>
        <item m="1" x="5"/>
        <item m="1" x="8"/>
        <item m="1" x="9"/>
        <item m="1" x="6"/>
        <item x="2"/>
        <item x="1"/>
        <item x="0"/>
        <item x="3"/>
        <item x="4"/>
        <item t="default"/>
      </items>
    </pivotField>
    <pivotField showAll="0"/>
    <pivotField showAll="0"/>
    <pivotField showAll="0"/>
    <pivotField showAll="0"/>
    <pivotField showAll="0"/>
    <pivotField axis="axisPage"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8"/>
        <item m="1" x="3"/>
        <item m="1" x="7"/>
        <item x="0"/>
        <item x="1"/>
        <item x="2"/>
        <item t="default"/>
      </items>
    </pivotField>
    <pivotField showAll="0"/>
    <pivotField numFmtI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5">
        <item x="2"/>
        <item x="3"/>
        <item x="0"/>
        <item x="1"/>
        <item t="default"/>
      </items>
    </pivotField>
  </pivotFields>
  <rowFields count="1">
    <field x="11"/>
  </rowFields>
  <rowItems count="6">
    <i>
      <x v="7"/>
    </i>
    <i>
      <x v="8"/>
    </i>
    <i>
      <x v="9"/>
    </i>
    <i>
      <x v="10"/>
    </i>
    <i>
      <x v="11"/>
    </i>
    <i t="grand">
      <x/>
    </i>
  </rowItems>
  <colItems count="1">
    <i/>
  </colItems>
  <pageFields count="6">
    <pageField fld="0" hier="-1"/>
    <pageField fld="2" hier="-1"/>
    <pageField fld="3" hier="-1"/>
    <pageField fld="18" hier="-1"/>
    <pageField fld="17" hier="-1"/>
    <pageField fld="1" hier="-1"/>
  </pageFields>
  <dataFields count="1">
    <dataField name="Sum of Quantity Available" fld="8" baseField="0" baseItem="0"/>
  </dataFields>
  <chartFormats count="15">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1" count="1" selected="0">
            <x v="2"/>
          </reference>
        </references>
      </pivotArea>
    </chartFormat>
    <chartFormat chart="2" format="16">
      <pivotArea type="data" outline="0" fieldPosition="0">
        <references count="2">
          <reference field="4294967294" count="1" selected="0">
            <x v="0"/>
          </reference>
          <reference field="11" count="1" selected="0">
            <x v="3"/>
          </reference>
        </references>
      </pivotArea>
    </chartFormat>
    <chartFormat chart="4" format="17" series="1">
      <pivotArea type="data" outline="0" fieldPosition="0">
        <references count="1">
          <reference field="4294967294" count="1" selected="0">
            <x v="0"/>
          </reference>
        </references>
      </pivotArea>
    </chartFormat>
    <chartFormat chart="4" format="18">
      <pivotArea type="data" outline="0" fieldPosition="0">
        <references count="2">
          <reference field="4294967294" count="1" selected="0">
            <x v="0"/>
          </reference>
          <reference field="11" count="1" selected="0">
            <x v="2"/>
          </reference>
        </references>
      </pivotArea>
    </chartFormat>
    <chartFormat chart="4" format="19">
      <pivotArea type="data" outline="0" fieldPosition="0">
        <references count="2">
          <reference field="4294967294" count="1" selected="0">
            <x v="0"/>
          </reference>
          <reference field="11" count="1" selected="0">
            <x v="3"/>
          </reference>
        </references>
      </pivotArea>
    </chartFormat>
    <chartFormat chart="3" format="20" series="1">
      <pivotArea type="data" outline="0" fieldPosition="0">
        <references count="1">
          <reference field="4294967294" count="1" selected="0">
            <x v="0"/>
          </reference>
        </references>
      </pivotArea>
    </chartFormat>
    <chartFormat chart="4" format="20">
      <pivotArea type="data" outline="0" fieldPosition="0">
        <references count="2">
          <reference field="4294967294" count="1" selected="0">
            <x v="0"/>
          </reference>
          <reference field="11" count="1" selected="0">
            <x v="4"/>
          </reference>
        </references>
      </pivotArea>
    </chartFormat>
    <chartFormat chart="4" format="21">
      <pivotArea type="data" outline="0" fieldPosition="0">
        <references count="2">
          <reference field="4294967294" count="1" selected="0">
            <x v="0"/>
          </reference>
          <reference field="11" count="1" selected="0">
            <x v="5"/>
          </reference>
        </references>
      </pivotArea>
    </chartFormat>
    <chartFormat chart="4" format="22">
      <pivotArea type="data" outline="0" fieldPosition="0">
        <references count="2">
          <reference field="4294967294" count="1" selected="0">
            <x v="0"/>
          </reference>
          <reference field="11" count="1" selected="0">
            <x v="6"/>
          </reference>
        </references>
      </pivotArea>
    </chartFormat>
    <chartFormat chart="4" format="23">
      <pivotArea type="data" outline="0" fieldPosition="0">
        <references count="2">
          <reference field="4294967294" count="1" selected="0">
            <x v="0"/>
          </reference>
          <reference field="11" count="1" selected="0">
            <x v="7"/>
          </reference>
        </references>
      </pivotArea>
    </chartFormat>
    <chartFormat chart="4" format="24">
      <pivotArea type="data" outline="0" fieldPosition="0">
        <references count="2">
          <reference field="4294967294" count="1" selected="0">
            <x v="0"/>
          </reference>
          <reference field="11" count="1" selected="0">
            <x v="8"/>
          </reference>
        </references>
      </pivotArea>
    </chartFormat>
    <chartFormat chart="4" format="25">
      <pivotArea type="data" outline="0" fieldPosition="0">
        <references count="2">
          <reference field="4294967294" count="1" selected="0">
            <x v="0"/>
          </reference>
          <reference field="11" count="1" selected="0">
            <x v="10"/>
          </reference>
        </references>
      </pivotArea>
    </chartFormat>
    <chartFormat chart="4" format="26">
      <pivotArea type="data" outline="0" fieldPosition="0">
        <references count="2">
          <reference field="4294967294" count="1" selected="0">
            <x v="0"/>
          </reference>
          <reference field="11" count="1" selected="0">
            <x v="11"/>
          </reference>
        </references>
      </pivotArea>
    </chartFormat>
    <chartFormat chart="4" format="27">
      <pivotArea type="data" outline="0" fieldPosition="0">
        <references count="2">
          <reference field="4294967294" count="1" selected="0">
            <x v="0"/>
          </reference>
          <reference field="1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838EE2-76C1-497B-BA42-9E555F701508}" name="invsoutvalu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BE7:BG11" firstHeaderRow="0" firstDataRow="1" firstDataCol="1" rowPageCount="5" colPageCount="1"/>
  <pivotFields count="27">
    <pivotField showAll="0"/>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showAll="0"/>
    <pivotField showAll="0"/>
    <pivotField numFmtId="164" showAll="0"/>
    <pivotField numFmtId="164" showAll="0"/>
    <pivotField axis="axisPage" showAll="0">
      <items count="13">
        <item m="1" x="7"/>
        <item m="1" x="5"/>
        <item m="1" x="11"/>
        <item m="1" x="10"/>
        <item m="1" x="8"/>
        <item m="1" x="9"/>
        <item m="1" x="6"/>
        <item x="2"/>
        <item x="1"/>
        <item x="0"/>
        <item x="3"/>
        <item x="4"/>
        <item t="default"/>
      </items>
    </pivotField>
    <pivotField numFmtId="14" showAll="0"/>
    <pivotField numFmtId="14" showAll="0"/>
    <pivotField numFmtId="14" showAll="0"/>
    <pivotField showAll="0"/>
    <pivotField showAll="0"/>
    <pivotField axis="axisRow"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showAll="0"/>
    <pivotField showAll="0"/>
    <pivotField dataField="1" numFmtId="164" showAll="0"/>
    <pivotField dataField="1" numFmtId="16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1"/>
        <item sd="0" x="2"/>
        <item sd="0" x="3"/>
        <item sd="0" x="4"/>
        <item sd="0" x="5"/>
        <item x="0"/>
        <item t="default"/>
      </items>
    </pivotField>
    <pivotField showAll="0">
      <items count="5">
        <item sd="0" x="2"/>
        <item sd="0" x="3"/>
        <item x="0"/>
        <item x="1"/>
        <item t="default"/>
      </items>
    </pivotField>
  </pivotFields>
  <rowFields count="3">
    <field x="25"/>
    <field x="24"/>
    <field x="17"/>
  </rowFields>
  <rowItems count="4">
    <i>
      <x/>
    </i>
    <i>
      <x v="1"/>
    </i>
    <i>
      <x v="3"/>
    </i>
    <i t="grand">
      <x/>
    </i>
  </rowItems>
  <colFields count="1">
    <field x="-2"/>
  </colFields>
  <colItems count="2">
    <i>
      <x/>
    </i>
    <i i="1">
      <x v="1"/>
    </i>
  </colItems>
  <pageFields count="5">
    <pageField fld="2" hier="-1"/>
    <pageField fld="3" hier="-1"/>
    <pageField fld="11" hier="-1"/>
    <pageField fld="1" hier="-1"/>
    <pageField fld="18" hier="-1"/>
  </pageFields>
  <dataFields count="2">
    <dataField name="Sum of Inflow Value" fld="21" baseField="0" baseItem="0" numFmtId="164"/>
    <dataField name="Sum of Outflow Value" fld="22" baseField="0" baseItem="0"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2" format="16" series="1">
      <pivotArea type="data" outline="0" fieldPosition="0">
        <references count="1">
          <reference field="4294967294" count="1" selected="0">
            <x v="0"/>
          </reference>
        </references>
      </pivotArea>
    </chartFormat>
    <chartFormat chart="12" format="1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F64CF16-BA83-4DD1-BDB7-5C88C1708A71}"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Z1:EB6" firstHeaderRow="0" firstDataRow="1" firstDataCol="1"/>
  <pivotFields count="7">
    <pivotField axis="axisRow" showAll="0">
      <items count="5">
        <item x="3"/>
        <item x="2"/>
        <item x="1"/>
        <item x="0"/>
        <item t="default"/>
      </items>
    </pivotField>
    <pivotField showAll="0"/>
    <pivotField showAll="0">
      <items count="14">
        <item x="4"/>
        <item x="9"/>
        <item x="1"/>
        <item x="0"/>
        <item x="11"/>
        <item x="5"/>
        <item x="8"/>
        <item x="7"/>
        <item x="2"/>
        <item x="10"/>
        <item x="12"/>
        <item x="3"/>
        <item x="6"/>
        <item t="default"/>
      </items>
    </pivotField>
    <pivotField dataField="1" showAll="0"/>
    <pivotField dataField="1" showAll="0"/>
    <pivotField showAll="0"/>
    <pivotField numFmtId="167" showAll="0"/>
  </pivotFields>
  <rowFields count="1">
    <field x="0"/>
  </rowFields>
  <rowItems count="5">
    <i>
      <x/>
    </i>
    <i>
      <x v="1"/>
    </i>
    <i>
      <x v="2"/>
    </i>
    <i>
      <x v="3"/>
    </i>
    <i t="grand">
      <x/>
    </i>
  </rowItems>
  <colFields count="1">
    <field x="-2"/>
  </colFields>
  <colItems count="2">
    <i>
      <x/>
    </i>
    <i i="1">
      <x v="1"/>
    </i>
  </colItems>
  <dataFields count="2">
    <dataField name="Sum of Expected Usage" fld="3" baseField="0" baseItem="0"/>
    <dataField name="Sum of Actual Usage (Net of Returns)" fld="4" baseField="0" baseItem="0"/>
  </dataField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EF7544-64EC-480C-B946-4AA9F2CE36AB}" name="inventoryovertim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AC7:AD16" firstHeaderRow="1" firstDataRow="1" firstDataCol="1" rowPageCount="5" colPageCount="1"/>
  <pivotFields count="27">
    <pivotField showAll="0"/>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showAll="0"/>
    <pivotField showAll="0"/>
    <pivotField numFmtId="164" showAll="0"/>
    <pivotField dataField="1" numFmtId="164" showAll="0"/>
    <pivotField axis="axisPage" showAll="0">
      <items count="13">
        <item m="1" x="7"/>
        <item m="1" x="5"/>
        <item m="1" x="11"/>
        <item m="1" x="10"/>
        <item m="1" x="8"/>
        <item m="1" x="9"/>
        <item m="1" x="6"/>
        <item x="2"/>
        <item x="1"/>
        <item x="0"/>
        <item x="3"/>
        <item x="4"/>
        <item t="default"/>
      </items>
    </pivotField>
    <pivotField numFmtId="14" showAll="0"/>
    <pivotField numFmtId="14" showAll="0"/>
    <pivotField numFmtId="14" showAll="0"/>
    <pivotField showAll="0"/>
    <pivotField showAll="0"/>
    <pivotField axis="axisRow"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showAll="0"/>
    <pivotField showAll="0"/>
    <pivotField numFmtId="164" showAll="0"/>
    <pivotField numFmtId="16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x="1"/>
        <item sd="0" x="2"/>
        <item sd="0" x="3"/>
        <item sd="0" x="4"/>
        <item sd="0" x="5"/>
        <item x="0"/>
        <item t="default"/>
      </items>
    </pivotField>
    <pivotField axis="axisRow" showAll="0">
      <items count="5">
        <item x="2"/>
        <item sd="0" x="3"/>
        <item x="0"/>
        <item x="1"/>
        <item t="default"/>
      </items>
    </pivotField>
  </pivotFields>
  <rowFields count="4">
    <field x="26"/>
    <field x="25"/>
    <field x="24"/>
    <field x="17"/>
  </rowFields>
  <rowItems count="9">
    <i>
      <x/>
    </i>
    <i r="1">
      <x/>
    </i>
    <i r="2">
      <x v="1"/>
    </i>
    <i r="2">
      <x v="2"/>
    </i>
    <i r="2">
      <x v="3"/>
    </i>
    <i r="1">
      <x v="1"/>
    </i>
    <i>
      <x v="3"/>
    </i>
    <i r="1">
      <x v="3"/>
    </i>
    <i t="grand">
      <x/>
    </i>
  </rowItems>
  <colItems count="1">
    <i/>
  </colItems>
  <pageFields count="5">
    <pageField fld="2" hier="-1"/>
    <pageField fld="3" hier="-1"/>
    <pageField fld="11" hier="-1"/>
    <pageField fld="1" hier="-1"/>
    <pageField fld="18" hier="-1"/>
  </pageFields>
  <dataFields count="1">
    <dataField name="Sum of Live Stock Value" fld="10" baseField="0" baseItem="0" numFmtId="164"/>
  </dataFields>
  <chartFormats count="1">
    <chartFormat chart="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F7DC84-0973-40CB-A2DA-12D43691035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F11" firstHeaderRow="0" firstDataRow="1" firstDataCol="1" rowPageCount="5" colPageCount="1"/>
  <pivotFields count="35">
    <pivotField axis="axisRow" showAll="0">
      <items count="16">
        <item m="1" x="14"/>
        <item m="1" x="13"/>
        <item m="1" x="12"/>
        <item m="1" x="11"/>
        <item m="1" x="10"/>
        <item m="1" x="9"/>
        <item m="1" x="8"/>
        <item m="1" x="7"/>
        <item m="1" x="6"/>
        <item m="1" x="5"/>
        <item m="1" x="4"/>
        <item m="1" x="3"/>
        <item m="1" x="2"/>
        <item m="1" x="1"/>
        <item x="0"/>
        <item t="default"/>
      </items>
    </pivotField>
    <pivotField showAll="0"/>
    <pivotField axis="axisPage" showAll="0">
      <items count="390">
        <item m="1" x="227"/>
        <item m="1" x="116"/>
        <item m="1" x="102"/>
        <item m="1" x="95"/>
        <item m="1" x="96"/>
        <item m="1" x="97"/>
        <item m="1" x="234"/>
        <item m="1" x="235"/>
        <item m="1" x="236"/>
        <item m="1" x="233"/>
        <item m="1" x="100"/>
        <item m="1" x="101"/>
        <item m="1" x="123"/>
        <item m="1" x="146"/>
        <item m="1" x="145"/>
        <item m="1" x="176"/>
        <item m="1" x="109"/>
        <item m="1" x="119"/>
        <item m="1" x="122"/>
        <item m="1" x="137"/>
        <item m="1" x="229"/>
        <item m="1" x="228"/>
        <item m="1" x="184"/>
        <item m="1" x="365"/>
        <item m="1" x="177"/>
        <item m="1" x="115"/>
        <item m="1" x="226"/>
        <item m="1" x="148"/>
        <item m="1" x="93"/>
        <item m="1" x="94"/>
        <item m="1" x="232"/>
        <item m="1" x="231"/>
        <item m="1" x="185"/>
        <item m="1" x="367"/>
        <item m="1" x="375"/>
        <item m="1" x="377"/>
        <item m="1" x="288"/>
        <item m="1" x="292"/>
        <item m="1" x="303"/>
        <item m="1" x="368"/>
        <item m="1" x="304"/>
        <item m="1" x="302"/>
        <item m="1" x="305"/>
        <item m="1" x="138"/>
        <item m="1" x="313"/>
        <item m="1" x="301"/>
        <item m="1" x="300"/>
        <item m="1" x="306"/>
        <item m="1" x="307"/>
        <item m="1" x="110"/>
        <item m="1" x="135"/>
        <item m="1" x="241"/>
        <item m="1" x="369"/>
        <item m="1" x="164"/>
        <item m="1" x="308"/>
        <item m="1" x="166"/>
        <item m="1" x="163"/>
        <item m="1" x="165"/>
        <item m="1" x="262"/>
        <item m="1" x="312"/>
        <item m="1" x="106"/>
        <item m="1" x="309"/>
        <item m="1" x="105"/>
        <item m="1" x="117"/>
        <item m="1" x="386"/>
        <item m="1" x="118"/>
        <item m="1" x="186"/>
        <item m="1" x="160"/>
        <item m="1" x="216"/>
        <item m="1" x="171"/>
        <item m="1" x="172"/>
        <item m="1" x="290"/>
        <item m="1" x="219"/>
        <item m="1" x="244"/>
        <item m="1" x="247"/>
        <item m="1" x="260"/>
        <item m="1" x="379"/>
        <item m="1" x="209"/>
        <item m="1" x="210"/>
        <item m="1" x="211"/>
        <item m="1" x="147"/>
        <item m="1" x="133"/>
        <item m="1" x="149"/>
        <item m="1" x="282"/>
        <item m="1" x="271"/>
        <item m="1" x="108"/>
        <item m="1" x="91"/>
        <item m="1" x="273"/>
        <item m="1" x="243"/>
        <item m="1" x="376"/>
        <item m="1" x="111"/>
        <item m="1" x="265"/>
        <item m="1" x="98"/>
        <item m="1" x="99"/>
        <item m="1" x="267"/>
        <item m="1" x="266"/>
        <item m="1" x="203"/>
        <item m="1" x="202"/>
        <item m="1" x="179"/>
        <item m="1" x="310"/>
        <item m="1" x="275"/>
        <item m="1" x="212"/>
        <item m="1" x="187"/>
        <item m="1" x="274"/>
        <item m="1" x="134"/>
        <item m="1" x="201"/>
        <item m="1" x="180"/>
        <item m="1" x="129"/>
        <item m="1" x="130"/>
        <item m="1" x="142"/>
        <item m="1" x="287"/>
        <item m="1" x="285"/>
        <item m="1" x="286"/>
        <item m="1" x="297"/>
        <item m="1" x="215"/>
        <item m="1" x="269"/>
        <item m="1" x="188"/>
        <item m="1" x="125"/>
        <item m="1" x="230"/>
        <item m="1" x="374"/>
        <item m="1" x="293"/>
        <item m="1" x="183"/>
        <item m="1" x="136"/>
        <item m="1" x="104"/>
        <item m="1" x="272"/>
        <item m="1" x="191"/>
        <item m="1" x="206"/>
        <item m="1" x="207"/>
        <item m="1" x="208"/>
        <item m="1" x="378"/>
        <item m="1" x="252"/>
        <item m="1" x="248"/>
        <item m="1" x="268"/>
        <item m="1" x="222"/>
        <item m="1" x="124"/>
        <item m="1" x="382"/>
        <item m="1" x="366"/>
        <item m="1" x="193"/>
        <item m="1" x="195"/>
        <item m="1" x="190"/>
        <item m="1" x="289"/>
        <item m="1" x="383"/>
        <item m="1" x="220"/>
        <item m="1" x="277"/>
        <item m="1" x="363"/>
        <item m="1" x="157"/>
        <item m="1" x="381"/>
        <item m="1" x="315"/>
        <item m="1" x="314"/>
        <item m="1" x="158"/>
        <item m="1" x="294"/>
        <item m="1" x="254"/>
        <item m="1" x="255"/>
        <item m="1" x="257"/>
        <item m="1" x="256"/>
        <item m="1" x="258"/>
        <item m="1" x="126"/>
        <item m="1" x="249"/>
        <item m="1" x="178"/>
        <item m="1" x="259"/>
        <item m="1" x="263"/>
        <item m="1" x="131"/>
        <item m="1" x="261"/>
        <item m="1" x="279"/>
        <item m="1" x="291"/>
        <item m="1" x="200"/>
        <item m="1" x="253"/>
        <item m="1" x="170"/>
        <item m="1" x="371"/>
        <item m="1" x="372"/>
        <item m="1" x="373"/>
        <item m="1" x="370"/>
        <item m="1" x="205"/>
        <item m="1" x="223"/>
        <item m="1" x="224"/>
        <item m="1" x="196"/>
        <item m="1" x="197"/>
        <item m="1" x="198"/>
        <item m="1" x="194"/>
        <item m="1" x="189"/>
        <item m="1" x="385"/>
        <item m="1" x="217"/>
        <item m="1" x="280"/>
        <item m="1" x="144"/>
        <item m="1" x="143"/>
        <item m="1" x="139"/>
        <item m="1" x="167"/>
        <item m="1" x="168"/>
        <item m="1" x="169"/>
        <item m="1" x="182"/>
        <item m="1" x="246"/>
        <item m="1" x="281"/>
        <item m="1" x="388"/>
        <item m="1" x="311"/>
        <item m="1" x="141"/>
        <item m="1" x="113"/>
        <item m="1" x="387"/>
        <item m="1" x="161"/>
        <item m="1" x="154"/>
        <item m="1" x="155"/>
        <item m="1" x="156"/>
        <item m="1" x="153"/>
        <item m="1" x="152"/>
        <item m="1" x="151"/>
        <item m="1" x="278"/>
        <item m="1" x="384"/>
        <item m="1" x="317"/>
        <item m="1" x="283"/>
        <item m="1" x="284"/>
        <item m="1" x="132"/>
        <item m="1" x="107"/>
        <item m="1" x="112"/>
        <item m="1" x="276"/>
        <item m="1" x="364"/>
        <item m="1" x="225"/>
        <item m="1" x="103"/>
        <item m="1" x="181"/>
        <item m="1" x="121"/>
        <item m="1" x="92"/>
        <item m="1" x="128"/>
        <item m="1" x="127"/>
        <item m="1" x="162"/>
        <item m="1" x="380"/>
        <item m="1" x="140"/>
        <item m="1" x="221"/>
        <item m="1" x="298"/>
        <item m="1" x="90"/>
        <item m="1" x="245"/>
        <item m="1" x="150"/>
        <item m="1" x="299"/>
        <item m="1" x="218"/>
        <item m="1" x="270"/>
        <item m="1" x="214"/>
        <item m="1" x="213"/>
        <item m="1" x="175"/>
        <item m="1" x="174"/>
        <item m="1" x="173"/>
        <item m="1" x="250"/>
        <item m="1" x="192"/>
        <item m="1" x="120"/>
        <item m="1" x="204"/>
        <item m="1" x="251"/>
        <item m="1" x="316"/>
        <item m="1" x="114"/>
        <item m="1" x="237"/>
        <item m="1" x="238"/>
        <item m="1" x="239"/>
        <item m="1" x="240"/>
        <item m="1" x="159"/>
        <item m="1" x="199"/>
        <item m="1" x="242"/>
        <item m="1" x="264"/>
        <item m="1" x="295"/>
        <item m="1" x="296"/>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71">
        <item m="1" x="67"/>
        <item m="1" x="68"/>
        <item m="1" x="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numFmtId="164" showAll="0"/>
    <pivotField showAll="0"/>
    <pivotField dataField="1" numFmtId="164" showAll="0"/>
    <pivotField dataField="1" showAll="0"/>
    <pivotField dataField="1" showAll="0"/>
    <pivotField numFmtId="164" showAll="0"/>
    <pivotField showAll="0"/>
    <pivotField showAll="0"/>
    <pivotField showAll="0"/>
    <pivotField showAll="0"/>
    <pivotField showAll="0"/>
    <pivotField showAll="0"/>
    <pivotField numFmtId="164" showAll="0"/>
    <pivotField showAll="0"/>
    <pivotField numFmtId="14" showAll="0">
      <items count="72">
        <item x="3"/>
        <item m="1" x="70"/>
        <item m="1" x="69"/>
        <item m="1" x="66"/>
        <item m="1" x="67"/>
        <item m="1" x="68"/>
        <item m="1" x="65"/>
        <item m="1" x="61"/>
        <item m="1" x="64"/>
        <item m="1" x="63"/>
        <item m="1" x="60"/>
        <item m="1" x="62"/>
        <item m="1" x="55"/>
        <item m="1" x="54"/>
        <item m="1" x="52"/>
        <item m="1" x="51"/>
        <item m="1" x="57"/>
        <item m="1" x="53"/>
        <item m="1" x="56"/>
        <item m="1" x="58"/>
        <item m="1" x="59"/>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x="5"/>
        <item x="4"/>
        <item x="0"/>
        <item x="1"/>
        <item x="2"/>
        <item x="6"/>
        <item x="7"/>
        <item x="8"/>
        <item x="9"/>
        <item x="10"/>
        <item x="11"/>
        <item x="12"/>
        <item x="13"/>
        <item x="14"/>
        <item x="15"/>
        <item x="16"/>
        <item x="17"/>
        <item x="18"/>
        <item x="19"/>
        <item x="20"/>
        <item x="21"/>
        <item t="default"/>
      </items>
    </pivotField>
    <pivotField numFmtId="14" showAll="0"/>
    <pivotField showAll="0"/>
    <pivotField dataField="1" showAll="0"/>
    <pivotField showAll="0"/>
    <pivotField showAll="0"/>
    <pivotField axis="axisPage" showAll="0">
      <items count="7">
        <item m="1" x="5"/>
        <item x="0"/>
        <item x="1"/>
        <item x="2"/>
        <item x="3"/>
        <item x="4"/>
        <item t="default"/>
      </items>
    </pivotField>
    <pivotField axis="axisPage" showAll="0">
      <items count="5">
        <item m="1" x="3"/>
        <item x="0"/>
        <item x="1"/>
        <item x="2"/>
        <item t="default"/>
      </items>
    </pivotField>
    <pivotField showAll="0"/>
    <pivotField showAll="0"/>
    <pivotField showAll="0" defaultSubtotal="0"/>
    <pivotField showAll="0" defaultSubtotal="0"/>
    <pivotField showAll="0" defaultSubtotal="0">
      <items count="12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0"/>
        <item x="128"/>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axis="axisRow" showAll="0">
      <items count="15">
        <item x="0"/>
        <item x="1"/>
        <item x="2"/>
        <item x="3"/>
        <item x="4"/>
        <item x="5"/>
        <item x="6"/>
        <item x="7"/>
        <item x="8"/>
        <item x="9"/>
        <item x="10"/>
        <item x="11"/>
        <item x="12"/>
        <item x="13"/>
        <item t="default"/>
      </items>
    </pivotField>
  </pivotFields>
  <rowFields count="3">
    <field x="34"/>
    <field x="33"/>
    <field x="0"/>
  </rowFields>
  <rowItems count="4">
    <i>
      <x v="6"/>
    </i>
    <i r="1">
      <x v="178"/>
    </i>
    <i r="2">
      <x v="14"/>
    </i>
    <i t="grand">
      <x/>
    </i>
  </rowItems>
  <colFields count="1">
    <field x="-2"/>
  </colFields>
  <colItems count="5">
    <i>
      <x/>
    </i>
    <i i="1">
      <x v="1"/>
    </i>
    <i i="2">
      <x v="2"/>
    </i>
    <i i="3">
      <x v="3"/>
    </i>
    <i i="4">
      <x v="4"/>
    </i>
  </colItems>
  <pageFields count="5">
    <pageField fld="3" hier="-1"/>
    <pageField fld="4" hier="-1"/>
    <pageField fld="26" hier="-1"/>
    <pageField fld="2" hier="-1"/>
    <pageField fld="27" hier="-1"/>
  </pageFields>
  <dataFields count="5">
    <dataField name="Sum of Current Stock" fld="9" baseField="0" baseItem="0"/>
    <dataField name="Sum of Current Stock Value" fld="10" baseField="0" baseItem="0"/>
    <dataField name="Sum of Total Inflow Value" fld="8" baseField="0" baseItem="0"/>
    <dataField name="Sum of Total Outflow Value" fld="6" baseField="0" baseItem="0"/>
    <dataField name="Sum of Average Daily Usage"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9938C2-A382-4FE1-9C94-AA0F94BE6C44}" name="PivotTable5" cacheId="4" applyNumberFormats="0" applyBorderFormats="0" applyFontFormats="0" applyPatternFormats="0" applyAlignmentFormats="0" applyWidthHeightFormats="1" dataCaption="Values" tag="283e8a8b-3025-441b-b287-b526851b0b17" updatedVersion="8" minRefreshableVersion="3" useAutoFormatting="1" itemPrintTitles="1" createdVersion="5" indent="0" outline="1" outlineData="1" multipleFieldFilters="0" chartFormat="6">
  <location ref="DJ7:DL27" firstHeaderRow="0" firstDataRow="1" firstDataCol="1" rowPageCount="5" colPageCount="1"/>
  <pivotFields count="9">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1">
        <item x="0"/>
        <item x="1"/>
        <item x="2"/>
        <item x="3"/>
        <item x="4"/>
        <item x="5"/>
        <item x="6"/>
        <item x="7"/>
        <item x="8"/>
        <item x="9"/>
        <item x="10"/>
      </items>
    </pivotField>
  </pivotFields>
  <rowFields count="2">
    <field x="7"/>
    <field x="8"/>
  </rowFields>
  <rowItems count="20">
    <i>
      <x/>
    </i>
    <i r="1">
      <x/>
    </i>
    <i r="1">
      <x v="1"/>
    </i>
    <i r="1">
      <x v="2"/>
    </i>
    <i r="1">
      <x v="3"/>
    </i>
    <i r="1">
      <x v="4"/>
    </i>
    <i r="1">
      <x v="5"/>
    </i>
    <i r="1">
      <x v="6"/>
    </i>
    <i r="1">
      <x v="7"/>
    </i>
    <i r="1">
      <x v="8"/>
    </i>
    <i r="1">
      <x v="9"/>
    </i>
    <i r="1">
      <x v="10"/>
    </i>
    <i>
      <x v="1"/>
    </i>
    <i r="1">
      <x/>
    </i>
    <i r="1">
      <x v="1"/>
    </i>
    <i r="1">
      <x v="2"/>
    </i>
    <i r="1">
      <x v="3"/>
    </i>
    <i r="1">
      <x v="4"/>
    </i>
    <i r="1">
      <x v="5"/>
    </i>
    <i t="grand">
      <x/>
    </i>
  </rowItems>
  <colFields count="1">
    <field x="-2"/>
  </colFields>
  <colItems count="2">
    <i>
      <x/>
    </i>
    <i i="1">
      <x v="1"/>
    </i>
  </colItems>
  <pageFields count="5">
    <pageField fld="0" hier="27" name="[MasterFile].[Category].[All]" cap="All"/>
    <pageField fld="1" hier="28" name="[MasterFile].[Sub-Category].[All]" cap="All"/>
    <pageField fld="2" hier="31" name="[MasterFile].[Location].[All]" cap="All"/>
    <pageField fld="3" hier="26" name="[MasterFile].[Item Name].[All]" cap="All"/>
    <pageField fld="4" hier="39" name="[MasterFile].[Company].[All]" cap="All"/>
  </pageFields>
  <dataFields count="2">
    <dataField name="Sum of Inflow Value" fld="5" baseField="0" baseItem="0"/>
    <dataField name="Sum of Outflow Value" fld="6" baseField="0" baseItem="0"/>
  </dataFields>
  <formats count="1">
    <format dxfId="2">
      <pivotArea outline="0" collapsedLevelsAreSubtotals="1" fieldPosition="0"/>
    </format>
  </formats>
  <chartFormats count="4">
    <chartFormat chart="0" format="48" series="1">
      <pivotArea type="data" outline="0" fieldPosition="0">
        <references count="1">
          <reference field="4294967294" count="1" selected="0">
            <x v="0"/>
          </reference>
        </references>
      </pivotArea>
    </chartFormat>
    <chartFormat chart="0" format="49" series="1">
      <pivotArea type="data" outline="0" fieldPosition="0">
        <references count="1">
          <reference field="4294967294" count="1" selected="0">
            <x v="1"/>
          </reference>
        </references>
      </pivotArea>
    </chartFormat>
    <chartFormat chart="5" format="52" series="1">
      <pivotArea type="data" outline="0" fieldPosition="0">
        <references count="1">
          <reference field="4294967294" count="1" selected="0">
            <x v="0"/>
          </reference>
        </references>
      </pivotArea>
    </chartFormat>
    <chartFormat chart="5" format="53" series="1">
      <pivotArea type="data" outline="0" fieldPosition="0">
        <references count="1">
          <reference field="4294967294" count="1" selected="0">
            <x v="1"/>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Inflow Value"/>
    <pivotHierarchy dragToData="1" caption="Sum of Outflow Val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MasterFile]"/>
        <x15:activeTabTopLevelEntity name="[Inflow]"/>
        <x15:activeTabTopLevelEntity name="[Outflo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E61BECC-784B-4F5A-8518-A606FACA5E67}" name="categoryvalu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BR8:BS26" firstHeaderRow="1" firstDataRow="1" firstDataCol="1" rowPageCount="5" colPageCount="1"/>
  <pivotFields count="27">
    <pivotField showAll="0"/>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Row"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showAll="0"/>
    <pivotField showAll="0"/>
    <pivotField numFmtId="164" showAll="0"/>
    <pivotField dataField="1" numFmtId="164" showAll="0"/>
    <pivotField axis="axisPage" showAll="0">
      <items count="13">
        <item m="1" x="7"/>
        <item m="1" x="5"/>
        <item m="1" x="11"/>
        <item m="1" x="10"/>
        <item m="1" x="8"/>
        <item m="1" x="9"/>
        <item m="1" x="6"/>
        <item x="2"/>
        <item x="1"/>
        <item x="0"/>
        <item x="3"/>
        <item x="4"/>
        <item t="default"/>
      </items>
    </pivotField>
    <pivotField numFmtId="14" showAll="0"/>
    <pivotField numFmtId="14" showAll="0"/>
    <pivotField numFmtId="14" showAll="0"/>
    <pivotField showAll="0"/>
    <pivotField showAll="0"/>
    <pivotField axis="axisPage"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showAll="0"/>
    <pivotField showAll="0"/>
    <pivotField numFmtId="164" showAll="0"/>
    <pivotField numFmtId="164"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5">
        <item x="2"/>
        <item x="3"/>
        <item x="0"/>
        <item x="1"/>
        <item t="default"/>
      </items>
    </pivotField>
  </pivotFields>
  <rowFields count="1">
    <field x="2"/>
  </rowFields>
  <rowItems count="18">
    <i>
      <x v="1"/>
    </i>
    <i>
      <x v="2"/>
    </i>
    <i>
      <x v="3"/>
    </i>
    <i>
      <x v="4"/>
    </i>
    <i>
      <x v="5"/>
    </i>
    <i>
      <x v="6"/>
    </i>
    <i>
      <x v="7"/>
    </i>
    <i>
      <x v="8"/>
    </i>
    <i>
      <x v="9"/>
    </i>
    <i>
      <x v="10"/>
    </i>
    <i>
      <x v="11"/>
    </i>
    <i>
      <x v="12"/>
    </i>
    <i>
      <x v="13"/>
    </i>
    <i>
      <x v="14"/>
    </i>
    <i>
      <x v="15"/>
    </i>
    <i>
      <x v="16"/>
    </i>
    <i>
      <x v="17"/>
    </i>
    <i t="grand">
      <x/>
    </i>
  </rowItems>
  <colItems count="1">
    <i/>
  </colItems>
  <pageFields count="5">
    <pageField fld="17" hier="-1"/>
    <pageField fld="1" hier="-1"/>
    <pageField fld="3" hier="-1"/>
    <pageField fld="11" hier="-1"/>
    <pageField fld="18" hier="-1"/>
  </pageFields>
  <dataFields count="1">
    <dataField name="Sum of Live Stock Value" fld="10" baseField="0" baseItem="0" numFmtId="164"/>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1"/>
          </reference>
        </references>
      </pivotArea>
    </chartFormat>
    <chartFormat chart="0" format="4">
      <pivotArea type="data" outline="0" fieldPosition="0">
        <references count="2">
          <reference field="4294967294" count="1" selected="0">
            <x v="0"/>
          </reference>
          <reference field="2" count="1" selected="0">
            <x v="2"/>
          </reference>
        </references>
      </pivotArea>
    </chartFormat>
    <chartFormat chart="0" format="5">
      <pivotArea type="data" outline="0" fieldPosition="0">
        <references count="2">
          <reference field="4294967294" count="1" selected="0">
            <x v="0"/>
          </reference>
          <reference field="2" count="1" selected="0">
            <x v="3"/>
          </reference>
        </references>
      </pivotArea>
    </chartFormat>
    <chartFormat chart="0" format="6">
      <pivotArea type="data" outline="0" fieldPosition="0">
        <references count="2">
          <reference field="4294967294" count="1" selected="0">
            <x v="0"/>
          </reference>
          <reference field="2" count="1" selected="0">
            <x v="4"/>
          </reference>
        </references>
      </pivotArea>
    </chartFormat>
    <chartFormat chart="0" format="7">
      <pivotArea type="data" outline="0" fieldPosition="0">
        <references count="2">
          <reference field="4294967294" count="1" selected="0">
            <x v="0"/>
          </reference>
          <reference field="2" count="1" selected="0">
            <x v="5"/>
          </reference>
        </references>
      </pivotArea>
    </chartFormat>
    <chartFormat chart="0" format="33">
      <pivotArea type="data" outline="0" fieldPosition="0">
        <references count="2">
          <reference field="4294967294" count="1" selected="0">
            <x v="0"/>
          </reference>
          <reference field="2" count="1" selected="0">
            <x v="6"/>
          </reference>
        </references>
      </pivotArea>
    </chartFormat>
    <chartFormat chart="0" format="34">
      <pivotArea type="data" outline="0" fieldPosition="0">
        <references count="2">
          <reference field="4294967294" count="1" selected="0">
            <x v="0"/>
          </reference>
          <reference field="2" count="1" selected="0">
            <x v="7"/>
          </reference>
        </references>
      </pivotArea>
    </chartFormat>
    <chartFormat chart="0" format="35">
      <pivotArea type="data" outline="0" fieldPosition="0">
        <references count="2">
          <reference field="4294967294" count="1" selected="0">
            <x v="0"/>
          </reference>
          <reference field="2" count="1" selected="0">
            <x v="8"/>
          </reference>
        </references>
      </pivotArea>
    </chartFormat>
    <chartFormat chart="0" format="36">
      <pivotArea type="data" outline="0" fieldPosition="0">
        <references count="2">
          <reference field="4294967294" count="1" selected="0">
            <x v="0"/>
          </reference>
          <reference field="2" count="1" selected="0">
            <x v="9"/>
          </reference>
        </references>
      </pivotArea>
    </chartFormat>
    <chartFormat chart="0" format="37">
      <pivotArea type="data" outline="0" fieldPosition="0">
        <references count="2">
          <reference field="4294967294" count="1" selected="0">
            <x v="0"/>
          </reference>
          <reference field="2" count="1" selected="0">
            <x v="10"/>
          </reference>
        </references>
      </pivotArea>
    </chartFormat>
    <chartFormat chart="0" format="38">
      <pivotArea type="data" outline="0" fieldPosition="0">
        <references count="2">
          <reference field="4294967294" count="1" selected="0">
            <x v="0"/>
          </reference>
          <reference field="2" count="1" selected="0">
            <x v="11"/>
          </reference>
        </references>
      </pivotArea>
    </chartFormat>
    <chartFormat chart="0" format="39">
      <pivotArea type="data" outline="0" fieldPosition="0">
        <references count="2">
          <reference field="4294967294" count="1" selected="0">
            <x v="0"/>
          </reference>
          <reference field="2" count="1" selected="0">
            <x v="12"/>
          </reference>
        </references>
      </pivotArea>
    </chartFormat>
    <chartFormat chart="0" format="40">
      <pivotArea type="data" outline="0" fieldPosition="0">
        <references count="2">
          <reference field="4294967294" count="1" selected="0">
            <x v="0"/>
          </reference>
          <reference field="2" count="1" selected="0">
            <x v="13"/>
          </reference>
        </references>
      </pivotArea>
    </chartFormat>
    <chartFormat chart="0" format="41">
      <pivotArea type="data" outline="0" fieldPosition="0">
        <references count="2">
          <reference field="4294967294" count="1" selected="0">
            <x v="0"/>
          </reference>
          <reference field="2" count="1" selected="0">
            <x v="14"/>
          </reference>
        </references>
      </pivotArea>
    </chartFormat>
    <chartFormat chart="0" format="42">
      <pivotArea type="data" outline="0" fieldPosition="0">
        <references count="2">
          <reference field="4294967294" count="1" selected="0">
            <x v="0"/>
          </reference>
          <reference field="2" count="1" selected="0">
            <x v="15"/>
          </reference>
        </references>
      </pivotArea>
    </chartFormat>
    <chartFormat chart="0" format="43">
      <pivotArea type="data" outline="0" fieldPosition="0">
        <references count="2">
          <reference field="4294967294" count="1" selected="0">
            <x v="0"/>
          </reference>
          <reference field="2" count="1" selected="0">
            <x v="16"/>
          </reference>
        </references>
      </pivotArea>
    </chartFormat>
    <chartFormat chart="0" format="44">
      <pivotArea type="data" outline="0" fieldPosition="0">
        <references count="2">
          <reference field="4294967294" count="1" selected="0">
            <x v="0"/>
          </reference>
          <reference field="2" count="1" selected="0">
            <x v="17"/>
          </reference>
        </references>
      </pivotArea>
    </chartFormat>
    <chartFormat chart="0" format="45">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A0DEC5D-4F71-481D-B15A-872154C234F3}" name="averagedailyusag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F7:AG18" firstHeaderRow="1" firstDataRow="1" firstDataCol="1" rowPageCount="5" colPageCount="1"/>
  <pivotFields count="27">
    <pivotField showAll="0"/>
    <pivotField axis="axisRow" showAll="0" measureFilter="1">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showAll="0"/>
    <pivotField showAll="0"/>
    <pivotField numFmtId="164" showAll="0"/>
    <pivotField numFmtId="164" showAll="0"/>
    <pivotField axis="axisPage" showAll="0">
      <items count="13">
        <item m="1" x="7"/>
        <item m="1" x="5"/>
        <item m="1" x="11"/>
        <item m="1" x="10"/>
        <item m="1" x="8"/>
        <item m="1" x="9"/>
        <item m="1" x="6"/>
        <item x="2"/>
        <item x="1"/>
        <item x="0"/>
        <item x="3"/>
        <item x="4"/>
        <item t="default"/>
      </items>
    </pivotField>
    <pivotField numFmtId="14" showAll="0"/>
    <pivotField numFmtId="14" showAll="0"/>
    <pivotField numFmtId="14" showAll="0"/>
    <pivotField showAll="0"/>
    <pivotField showAll="0"/>
    <pivotField axis="axisPage"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dataField="1" showAll="0"/>
    <pivotField showAll="0"/>
    <pivotField numFmtId="164" showAll="0"/>
    <pivotField numFmtId="164"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5">
        <item x="2"/>
        <item x="3"/>
        <item x="0"/>
        <item x="1"/>
        <item t="default"/>
      </items>
    </pivotField>
  </pivotFields>
  <rowFields count="1">
    <field x="1"/>
  </rowFields>
  <rowItems count="11">
    <i>
      <x v="23"/>
    </i>
    <i>
      <x v="24"/>
    </i>
    <i>
      <x v="26"/>
    </i>
    <i>
      <x v="33"/>
    </i>
    <i>
      <x v="36"/>
    </i>
    <i>
      <x v="67"/>
    </i>
    <i>
      <x v="73"/>
    </i>
    <i>
      <x v="80"/>
    </i>
    <i>
      <x v="90"/>
    </i>
    <i>
      <x v="92"/>
    </i>
    <i t="grand">
      <x/>
    </i>
  </rowItems>
  <colItems count="1">
    <i/>
  </colItems>
  <pageFields count="5">
    <pageField fld="2" hier="-1"/>
    <pageField fld="3" hier="-1"/>
    <pageField fld="11" hier="-1"/>
    <pageField fld="17" hier="-1"/>
    <pageField fld="18" hier="-1"/>
  </pageFields>
  <dataFields count="1">
    <dataField name="Sum of Average Daily Usage" fld="19"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083CED3-3316-4AEC-83FA-01120393B106}" name="quantityinvsquantityout"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AO7:AP8" firstHeaderRow="0" firstDataRow="1" firstDataCol="0" rowPageCount="5" colPageCount="1"/>
  <pivotFields count="27">
    <pivotField showAll="0"/>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dataField="1" showAll="0"/>
    <pivotField dataField="1" showAll="0"/>
    <pivotField showAll="0"/>
    <pivotField numFmtId="164" showAll="0"/>
    <pivotField numFmtId="164" showAll="0"/>
    <pivotField axis="axisPage" showAll="0">
      <items count="13">
        <item m="1" x="7"/>
        <item m="1" x="5"/>
        <item m="1" x="11"/>
        <item m="1" x="10"/>
        <item m="1" x="8"/>
        <item m="1" x="9"/>
        <item m="1" x="6"/>
        <item x="2"/>
        <item x="1"/>
        <item x="0"/>
        <item x="3"/>
        <item x="4"/>
        <item t="default"/>
      </items>
    </pivotField>
    <pivotField numFmtId="14" showAll="0"/>
    <pivotField numFmtId="14" showAll="0"/>
    <pivotField numFmtId="14" showAll="0"/>
    <pivotField showAll="0"/>
    <pivotField showAll="0"/>
    <pivotField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showAll="0"/>
    <pivotField showAll="0"/>
    <pivotField numFmtId="164" showAll="0"/>
    <pivotField numFmtId="164"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5">
        <item x="2"/>
        <item x="3"/>
        <item x="0"/>
        <item x="1"/>
        <item t="default"/>
      </items>
    </pivotField>
  </pivotFields>
  <rowItems count="1">
    <i/>
  </rowItems>
  <colFields count="1">
    <field x="-2"/>
  </colFields>
  <colItems count="2">
    <i>
      <x/>
    </i>
    <i i="1">
      <x v="1"/>
    </i>
  </colItems>
  <pageFields count="5">
    <pageField fld="2" hier="-1"/>
    <pageField fld="3" hier="-1"/>
    <pageField fld="11" hier="-1"/>
    <pageField fld="1" hier="-1"/>
    <pageField fld="18" hier="-1"/>
  </pageFields>
  <dataFields count="2">
    <dataField name="Sum of Quantity In" fld="6" baseField="0" baseItem="0"/>
    <dataField name="Sum of Quantity Out" fld="7" baseField="0" baseItem="0"/>
  </dataFields>
  <chartFormats count="2">
    <chartFormat chart="6" format="17"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A335AB0-9722-4C10-B658-96619F2B21F2}" name="optimalvsavailableqty"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J7:AK8" firstHeaderRow="0" firstDataRow="1" firstDataCol="0" rowPageCount="5" colPageCount="1"/>
  <pivotFields count="27">
    <pivotField showAll="0"/>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showAll="0"/>
    <pivotField dataField="1" showAll="0"/>
    <pivotField numFmtId="164" showAll="0"/>
    <pivotField numFmtId="164" showAll="0"/>
    <pivotField axis="axisPage" showAll="0">
      <items count="13">
        <item m="1" x="7"/>
        <item m="1" x="5"/>
        <item m="1" x="11"/>
        <item m="1" x="10"/>
        <item m="1" x="8"/>
        <item m="1" x="9"/>
        <item m="1" x="6"/>
        <item x="2"/>
        <item x="1"/>
        <item x="0"/>
        <item x="3"/>
        <item x="4"/>
        <item t="default"/>
      </items>
    </pivotField>
    <pivotField numFmtId="14" showAll="0"/>
    <pivotField numFmtId="14" showAll="0"/>
    <pivotField numFmtId="14" showAll="0"/>
    <pivotField showAll="0"/>
    <pivotField showAll="0"/>
    <pivotField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showAll="0"/>
    <pivotField dataField="1" showAll="0"/>
    <pivotField numFmtId="164" showAll="0"/>
    <pivotField numFmtId="164"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5">
        <item x="2"/>
        <item x="3"/>
        <item x="0"/>
        <item x="1"/>
        <item t="default"/>
      </items>
    </pivotField>
  </pivotFields>
  <rowItems count="1">
    <i/>
  </rowItems>
  <colFields count="1">
    <field x="-2"/>
  </colFields>
  <colItems count="2">
    <i>
      <x/>
    </i>
    <i i="1">
      <x v="1"/>
    </i>
  </colItems>
  <pageFields count="5">
    <pageField fld="2" hier="-1"/>
    <pageField fld="3" hier="-1"/>
    <pageField fld="11" hier="-1"/>
    <pageField fld="1" hier="-1"/>
    <pageField fld="18" hier="-1"/>
  </pageFields>
  <dataFields count="2">
    <dataField name="Sum of Quantity Available" fld="8" baseField="0" baseItem="0"/>
    <dataField name="Sum of Optimal Quantity" fld="20" baseField="0" baseItem="0"/>
  </dataFields>
  <chartFormats count="6">
    <chartFormat chart="6" format="8"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21E5978-C3D9-44E2-A03F-45A331CFD6CE}" name="topitemsused"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BJ7:BK18" firstHeaderRow="1" firstDataRow="1" firstDataCol="1" rowPageCount="5" colPageCount="1"/>
  <pivotFields count="27">
    <pivotField showAll="0"/>
    <pivotField axis="axisRow" showAll="0" measureFilter="1" sortType="ascending">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autoSortScope>
        <pivotArea dataOnly="0" outline="0" fieldPosition="0">
          <references count="1">
            <reference field="4294967294" count="1" selected="0">
              <x v="0"/>
            </reference>
          </references>
        </pivotArea>
      </autoSortScope>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dataField="1" showAll="0"/>
    <pivotField showAll="0"/>
    <pivotField numFmtId="164" showAll="0"/>
    <pivotField numFmtId="164" showAll="0"/>
    <pivotField axis="axisPage" showAll="0">
      <items count="13">
        <item m="1" x="7"/>
        <item m="1" x="5"/>
        <item m="1" x="11"/>
        <item m="1" x="10"/>
        <item m="1" x="8"/>
        <item m="1" x="9"/>
        <item m="1" x="6"/>
        <item x="2"/>
        <item x="1"/>
        <item x="0"/>
        <item x="3"/>
        <item x="4"/>
        <item t="default"/>
      </items>
    </pivotField>
    <pivotField numFmtId="14" showAll="0"/>
    <pivotField numFmtId="14" showAll="0"/>
    <pivotField numFmtId="14" showAll="0"/>
    <pivotField showAll="0"/>
    <pivotField showAll="0"/>
    <pivotField axis="axisPage"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showAll="0"/>
    <pivotField showAll="0"/>
    <pivotField numFmtId="164" showAll="0"/>
    <pivotField numFmtId="164"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5">
        <item x="2"/>
        <item x="3"/>
        <item x="0"/>
        <item x="1"/>
        <item t="default"/>
      </items>
    </pivotField>
  </pivotFields>
  <rowFields count="1">
    <field x="1"/>
  </rowFields>
  <rowItems count="11">
    <i>
      <x v="11"/>
    </i>
    <i>
      <x v="95"/>
    </i>
    <i>
      <x v="26"/>
    </i>
    <i>
      <x v="23"/>
    </i>
    <i>
      <x v="13"/>
    </i>
    <i>
      <x v="14"/>
    </i>
    <i>
      <x v="12"/>
    </i>
    <i>
      <x v="33"/>
    </i>
    <i>
      <x v="15"/>
    </i>
    <i>
      <x v="24"/>
    </i>
    <i t="grand">
      <x/>
    </i>
  </rowItems>
  <colItems count="1">
    <i/>
  </colItems>
  <pageFields count="5">
    <pageField fld="2" hier="-1"/>
    <pageField fld="3" hier="-1"/>
    <pageField fld="17" hier="-1"/>
    <pageField fld="11" hier="-1"/>
    <pageField fld="18" hier="-1"/>
  </pageFields>
  <dataFields count="1">
    <dataField name="Sum of Quantity Out" fld="7" baseField="1" baseItem="13"/>
  </dataFields>
  <chartFormats count="1">
    <chartFormat chart="5"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E7D282C-823D-4F96-AC07-D010DC1BC673}"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CC8:CD12" firstHeaderRow="1" firstDataRow="1" firstDataCol="1" rowPageCount="3" colPageCount="1"/>
  <pivotFields count="35">
    <pivotField showAll="0">
      <items count="16">
        <item m="1" x="14"/>
        <item m="1" x="13"/>
        <item m="1" x="12"/>
        <item m="1" x="11"/>
        <item m="1" x="10"/>
        <item m="1" x="9"/>
        <item m="1" x="8"/>
        <item m="1" x="7"/>
        <item m="1" x="6"/>
        <item m="1" x="5"/>
        <item m="1" x="4"/>
        <item m="1" x="3"/>
        <item m="1" x="2"/>
        <item m="1" x="1"/>
        <item x="0"/>
        <item t="default"/>
      </items>
    </pivotField>
    <pivotField dataField="1" multipleItemSelectionAllowed="1" showAll="0" sumSubtotal="1"/>
    <pivotField axis="axisPage" showAll="0">
      <items count="390">
        <item m="1" x="386"/>
        <item m="1" x="379"/>
        <item m="1" x="378"/>
        <item m="1" x="382"/>
        <item m="1" x="383"/>
        <item m="1" x="381"/>
        <item m="1" x="385"/>
        <item m="1" x="388"/>
        <item m="1" x="387"/>
        <item m="1" x="384"/>
        <item m="1" x="380"/>
        <item m="1" x="90"/>
        <item m="1" x="91"/>
        <item m="1" x="92"/>
        <item m="1" x="93"/>
        <item m="1" x="94"/>
        <item m="1" x="95"/>
        <item m="1" x="96"/>
        <item m="1" x="97"/>
        <item m="1" x="98"/>
        <item m="1" x="99"/>
        <item m="1" x="100"/>
        <item m="1" x="101"/>
        <item m="1" x="102"/>
        <item m="1" x="103"/>
        <item m="1" x="104"/>
        <item m="1" x="105"/>
        <item m="1" x="106"/>
        <item m="1" x="107"/>
        <item m="1" x="108"/>
        <item m="1" x="109"/>
        <item m="1" x="110"/>
        <item m="1" x="376"/>
        <item m="1" x="112"/>
        <item m="1" x="113"/>
        <item m="1" x="369"/>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363"/>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364"/>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370"/>
        <item m="1" x="371"/>
        <item m="1" x="372"/>
        <item m="1" x="373"/>
        <item m="1" x="241"/>
        <item m="1" x="365"/>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366"/>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375"/>
        <item m="1" x="289"/>
        <item m="1" x="290"/>
        <item m="1" x="291"/>
        <item m="1" x="377"/>
        <item m="1" x="293"/>
        <item m="1" x="294"/>
        <item m="1" x="367"/>
        <item m="1" x="368"/>
        <item m="1" x="297"/>
        <item m="1" x="298"/>
        <item m="1" x="299"/>
        <item m="1" x="300"/>
        <item m="1" x="301"/>
        <item m="1" x="302"/>
        <item m="1" x="303"/>
        <item m="1" x="304"/>
        <item m="1" x="305"/>
        <item m="1" x="306"/>
        <item m="1" x="111"/>
        <item m="1" x="292"/>
        <item m="1" x="307"/>
        <item m="1" x="308"/>
        <item m="1" x="309"/>
        <item m="1" x="310"/>
        <item m="1" x="311"/>
        <item m="1" x="312"/>
        <item m="1" x="313"/>
        <item m="1" x="314"/>
        <item m="1" x="315"/>
        <item m="1" x="374"/>
        <item m="1" x="317"/>
        <item m="1" x="288"/>
        <item m="1" x="316"/>
        <item m="1" x="114"/>
        <item m="1" x="237"/>
        <item m="1" x="238"/>
        <item m="1" x="239"/>
        <item m="1" x="240"/>
        <item m="1" x="159"/>
        <item m="1" x="199"/>
        <item m="1" x="242"/>
        <item m="1" x="264"/>
        <item m="1" x="295"/>
        <item m="1" x="296"/>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multipleItemSelectionAllowed="1" showAll="0">
      <items count="19">
        <item m="1" x="17"/>
        <item x="0"/>
        <item x="1"/>
        <item x="2"/>
        <item x="3"/>
        <item x="4"/>
        <item x="5"/>
        <item x="6"/>
        <item x="7"/>
        <item x="8"/>
        <item x="9"/>
        <item x="10"/>
        <item x="11"/>
        <item x="12"/>
        <item x="13"/>
        <item x="14"/>
        <item x="15"/>
        <item x="16"/>
        <item t="default"/>
      </items>
    </pivotField>
    <pivotField axis="axisPage" multipleItemSelectionAllowed="1" showAll="0">
      <items count="71">
        <item m="1" x="67"/>
        <item m="1" x="68"/>
        <item m="1" x="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numFmtId="164" showAll="0"/>
    <pivotField showAll="0"/>
    <pivotField numFmtId="164" showAll="0"/>
    <pivotField showAll="0"/>
    <pivotField numFmtId="164" showAll="0"/>
    <pivotField numFmtId="164" showAll="0"/>
    <pivotField showAll="0"/>
    <pivotField showAll="0"/>
    <pivotField showAll="0"/>
    <pivotField numFmtId="9" showAll="0"/>
    <pivotField axis="axisRow" showAll="0">
      <items count="6">
        <item x="1"/>
        <item m="1" x="3"/>
        <item x="0"/>
        <item m="1" x="4"/>
        <item x="2"/>
        <item t="default"/>
      </items>
    </pivotField>
    <pivotField showAll="0"/>
    <pivotField numFmtId="164" showAll="0"/>
    <pivotField showAll="0"/>
    <pivotField numFmtId="14" showAll="0">
      <items count="72">
        <item x="3"/>
        <item m="1" x="70"/>
        <item m="1" x="69"/>
        <item m="1" x="66"/>
        <item m="1" x="67"/>
        <item m="1" x="68"/>
        <item m="1" x="65"/>
        <item m="1" x="61"/>
        <item m="1" x="64"/>
        <item m="1" x="63"/>
        <item m="1" x="60"/>
        <item m="1" x="62"/>
        <item m="1" x="55"/>
        <item m="1" x="54"/>
        <item m="1" x="52"/>
        <item m="1" x="51"/>
        <item m="1" x="57"/>
        <item m="1" x="53"/>
        <item m="1" x="56"/>
        <item m="1" x="58"/>
        <item m="1" x="59"/>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x="5"/>
        <item x="4"/>
        <item x="0"/>
        <item x="1"/>
        <item x="2"/>
        <item x="6"/>
        <item x="7"/>
        <item x="8"/>
        <item x="9"/>
        <item x="10"/>
        <item x="11"/>
        <item x="12"/>
        <item x="13"/>
        <item x="14"/>
        <item x="15"/>
        <item x="16"/>
        <item x="17"/>
        <item x="18"/>
        <item x="19"/>
        <item x="20"/>
        <item x="21"/>
        <item t="default"/>
      </items>
    </pivotField>
    <pivotField numFmtId="14"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13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0"/>
        <item x="128"/>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16"/>
  </rowFields>
  <rowItems count="4">
    <i>
      <x/>
    </i>
    <i>
      <x v="2"/>
    </i>
    <i>
      <x v="4"/>
    </i>
    <i t="grand">
      <x/>
    </i>
  </rowItems>
  <colItems count="1">
    <i/>
  </colItems>
  <pageFields count="3">
    <pageField fld="2" hier="-1"/>
    <pageField fld="3" hier="-1"/>
    <pageField fld="4" hier="-1"/>
  </pageFields>
  <dataFields count="1">
    <dataField name="Count of SKU" fld="1" subtotal="count" baseField="0" baseItem="2"/>
  </dataFields>
  <chartFormats count="25">
    <chartFormat chart="19" format="11" series="1">
      <pivotArea type="data" outline="0" fieldPosition="0">
        <references count="1">
          <reference field="4294967294" count="1" selected="0">
            <x v="0"/>
          </reference>
        </references>
      </pivotArea>
    </chartFormat>
    <chartFormat chart="19" format="12">
      <pivotArea type="data" outline="0" fieldPosition="0">
        <references count="2">
          <reference field="4294967294" count="1" selected="0">
            <x v="0"/>
          </reference>
          <reference field="16" count="1" selected="0">
            <x v="0"/>
          </reference>
        </references>
      </pivotArea>
    </chartFormat>
    <chartFormat chart="19" format="13">
      <pivotArea type="data" outline="0" fieldPosition="0">
        <references count="2">
          <reference field="4294967294" count="1" selected="0">
            <x v="0"/>
          </reference>
          <reference field="16" count="1" selected="0">
            <x v="2"/>
          </reference>
        </references>
      </pivotArea>
    </chartFormat>
    <chartFormat chart="19" format="14">
      <pivotArea type="data" outline="0" fieldPosition="0">
        <references count="2">
          <reference field="4294967294" count="1" selected="0">
            <x v="0"/>
          </reference>
          <reference field="16" count="1" selected="0">
            <x v="3"/>
          </reference>
        </references>
      </pivotArea>
    </chartFormat>
    <chartFormat chart="21" format="15" series="1">
      <pivotArea type="data" outline="0" fieldPosition="0">
        <references count="1">
          <reference field="4294967294" count="1" selected="0">
            <x v="0"/>
          </reference>
        </references>
      </pivotArea>
    </chartFormat>
    <chartFormat chart="21" format="16">
      <pivotArea type="data" outline="0" fieldPosition="0">
        <references count="2">
          <reference field="4294967294" count="1" selected="0">
            <x v="0"/>
          </reference>
          <reference field="16" count="1" selected="0">
            <x v="0"/>
          </reference>
        </references>
      </pivotArea>
    </chartFormat>
    <chartFormat chart="21" format="17">
      <pivotArea type="data" outline="0" fieldPosition="0">
        <references count="2">
          <reference field="4294967294" count="1" selected="0">
            <x v="0"/>
          </reference>
          <reference field="16" count="1" selected="0">
            <x v="2"/>
          </reference>
        </references>
      </pivotArea>
    </chartFormat>
    <chartFormat chart="21" format="18">
      <pivotArea type="data" outline="0" fieldPosition="0">
        <references count="2">
          <reference field="4294967294" count="1" selected="0">
            <x v="0"/>
          </reference>
          <reference field="16" count="1" selected="0">
            <x v="3"/>
          </reference>
        </references>
      </pivotArea>
    </chartFormat>
    <chartFormat chart="21" format="21">
      <pivotArea type="data" outline="0" fieldPosition="0">
        <references count="2">
          <reference field="4294967294" count="1" selected="0">
            <x v="0"/>
          </reference>
          <reference field="16" count="1" selected="0">
            <x v="1"/>
          </reference>
        </references>
      </pivotArea>
    </chartFormat>
    <chartFormat chart="32" format="0" series="1">
      <pivotArea type="data" outline="0" fieldPosition="0">
        <references count="1">
          <reference field="4294967294" count="1" selected="0">
            <x v="0"/>
          </reference>
        </references>
      </pivotArea>
    </chartFormat>
    <chartFormat chart="32" format="1">
      <pivotArea type="data" outline="0" fieldPosition="0">
        <references count="2">
          <reference field="4294967294" count="1" selected="0">
            <x v="0"/>
          </reference>
          <reference field="16" count="1" selected="0">
            <x v="1"/>
          </reference>
        </references>
      </pivotArea>
    </chartFormat>
    <chartFormat chart="32" format="2">
      <pivotArea type="data" outline="0" fieldPosition="0">
        <references count="2">
          <reference field="4294967294" count="1" selected="0">
            <x v="0"/>
          </reference>
          <reference field="16" count="1" selected="0">
            <x v="3"/>
          </reference>
        </references>
      </pivotArea>
    </chartFormat>
    <chartFormat chart="32" format="3">
      <pivotArea type="data" outline="0" fieldPosition="0">
        <references count="2">
          <reference field="4294967294" count="1" selected="0">
            <x v="0"/>
          </reference>
          <reference field="16" count="1" selected="0">
            <x v="2"/>
          </reference>
        </references>
      </pivotArea>
    </chartFormat>
    <chartFormat chart="32" format="4">
      <pivotArea type="data" outline="0" fieldPosition="0">
        <references count="2">
          <reference field="4294967294" count="1" selected="0">
            <x v="0"/>
          </reference>
          <reference field="16" count="1" selected="0">
            <x v="0"/>
          </reference>
        </references>
      </pivotArea>
    </chartFormat>
    <chartFormat chart="34" format="22" series="1">
      <pivotArea type="data" outline="0" fieldPosition="0">
        <references count="1">
          <reference field="4294967294" count="1" selected="0">
            <x v="0"/>
          </reference>
        </references>
      </pivotArea>
    </chartFormat>
    <chartFormat chart="34" format="23">
      <pivotArea type="data" outline="0" fieldPosition="0">
        <references count="2">
          <reference field="4294967294" count="1" selected="0">
            <x v="0"/>
          </reference>
          <reference field="16" count="1" selected="0">
            <x v="0"/>
          </reference>
        </references>
      </pivotArea>
    </chartFormat>
    <chartFormat chart="34" format="24">
      <pivotArea type="data" outline="0" fieldPosition="0">
        <references count="2">
          <reference field="4294967294" count="1" selected="0">
            <x v="0"/>
          </reference>
          <reference field="16" count="1" selected="0">
            <x v="1"/>
          </reference>
        </references>
      </pivotArea>
    </chartFormat>
    <chartFormat chart="34" format="25">
      <pivotArea type="data" outline="0" fieldPosition="0">
        <references count="2">
          <reference field="4294967294" count="1" selected="0">
            <x v="0"/>
          </reference>
          <reference field="16" count="1" selected="0">
            <x v="2"/>
          </reference>
        </references>
      </pivotArea>
    </chartFormat>
    <chartFormat chart="34" format="26">
      <pivotArea type="data" outline="0" fieldPosition="0">
        <references count="2">
          <reference field="4294967294" count="1" selected="0">
            <x v="0"/>
          </reference>
          <reference field="16" count="1" selected="0">
            <x v="3"/>
          </reference>
        </references>
      </pivotArea>
    </chartFormat>
    <chartFormat chart="32" format="6">
      <pivotArea type="data" outline="0" fieldPosition="0">
        <references count="2">
          <reference field="4294967294" count="1" selected="0">
            <x v="0"/>
          </reference>
          <reference field="16" count="1" selected="0">
            <x v="4"/>
          </reference>
        </references>
      </pivotArea>
    </chartFormat>
    <chartFormat chart="34" format="28">
      <pivotArea type="data" outline="0" fieldPosition="0">
        <references count="2">
          <reference field="4294967294" count="1" selected="0">
            <x v="0"/>
          </reference>
          <reference field="16" count="1" selected="0">
            <x v="4"/>
          </reference>
        </references>
      </pivotArea>
    </chartFormat>
    <chartFormat chart="38" format="37" series="1">
      <pivotArea type="data" outline="0" fieldPosition="0">
        <references count="1">
          <reference field="4294967294" count="1" selected="0">
            <x v="0"/>
          </reference>
        </references>
      </pivotArea>
    </chartFormat>
    <chartFormat chart="38" format="38">
      <pivotArea type="data" outline="0" fieldPosition="0">
        <references count="2">
          <reference field="4294967294" count="1" selected="0">
            <x v="0"/>
          </reference>
          <reference field="16" count="1" selected="0">
            <x v="0"/>
          </reference>
        </references>
      </pivotArea>
    </chartFormat>
    <chartFormat chart="38" format="39">
      <pivotArea type="data" outline="0" fieldPosition="0">
        <references count="2">
          <reference field="4294967294" count="1" selected="0">
            <x v="0"/>
          </reference>
          <reference field="16" count="1" selected="0">
            <x v="2"/>
          </reference>
        </references>
      </pivotArea>
    </chartFormat>
    <chartFormat chart="38" format="40">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8A29A01-15FF-4A34-9001-5521044689F9}" name="quantityatcompany"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BN7:BO11" firstHeaderRow="1" firstDataRow="1" firstDataCol="1" rowPageCount="5" colPageCount="1"/>
  <pivotFields count="27">
    <pivotField showAll="0"/>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showAll="0"/>
    <pivotField showAll="0"/>
    <pivotField numFmtId="164" showAll="0"/>
    <pivotField dataField="1" numFmtId="164" showAll="0"/>
    <pivotField axis="axisPage" showAll="0">
      <items count="13">
        <item m="1" x="10"/>
        <item m="1" x="11"/>
        <item m="1" x="7"/>
        <item m="1" x="5"/>
        <item m="1" x="8"/>
        <item m="1" x="9"/>
        <item m="1" x="6"/>
        <item x="2"/>
        <item x="1"/>
        <item x="0"/>
        <item x="3"/>
        <item x="4"/>
        <item t="default"/>
      </items>
    </pivotField>
    <pivotField numFmtId="14" showAll="0"/>
    <pivotField numFmtId="14" showAll="0"/>
    <pivotField numFmtId="14" showAll="0"/>
    <pivotField showAll="0"/>
    <pivotField showAll="0"/>
    <pivotField axis="axisPage"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Row" showAll="0">
      <items count="10">
        <item m="1" x="6"/>
        <item m="1" x="4"/>
        <item m="1" x="5"/>
        <item m="1" x="3"/>
        <item m="1" x="8"/>
        <item m="1" x="7"/>
        <item x="0"/>
        <item x="1"/>
        <item x="2"/>
        <item t="default"/>
      </items>
    </pivotField>
    <pivotField showAll="0"/>
    <pivotField showAll="0"/>
    <pivotField numFmtId="164" showAll="0"/>
    <pivotField numFmtId="164"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5">
        <item x="2"/>
        <item x="3"/>
        <item x="0"/>
        <item x="1"/>
        <item t="default"/>
      </items>
    </pivotField>
  </pivotFields>
  <rowFields count="1">
    <field x="18"/>
  </rowFields>
  <rowItems count="4">
    <i>
      <x v="6"/>
    </i>
    <i>
      <x v="7"/>
    </i>
    <i>
      <x v="8"/>
    </i>
    <i t="grand">
      <x/>
    </i>
  </rowItems>
  <colItems count="1">
    <i/>
  </colItems>
  <pageFields count="5">
    <pageField fld="2" hier="-1"/>
    <pageField fld="3" hier="-1"/>
    <pageField fld="17" hier="-1"/>
    <pageField fld="1" hier="-1"/>
    <pageField fld="11" hier="-1"/>
  </pageFields>
  <dataFields count="1">
    <dataField name="Sum of Live Stock Value" fld="10" baseField="18" baseItem="0"/>
  </dataFields>
  <formats count="2">
    <format dxfId="4">
      <pivotArea collapsedLevelsAreSubtotals="1" fieldPosition="0">
        <references count="1">
          <reference field="18" count="0"/>
        </references>
      </pivotArea>
    </format>
    <format dxfId="3">
      <pivotArea grandRow="1" outline="0" collapsedLevelsAreSubtotals="1" fieldPosition="0"/>
    </format>
  </formats>
  <chartFormats count="9">
    <chartFormat chart="10" format="27" series="1">
      <pivotArea type="data" outline="0" fieldPosition="0">
        <references count="1">
          <reference field="4294967294" count="1" selected="0">
            <x v="0"/>
          </reference>
        </references>
      </pivotArea>
    </chartFormat>
    <chartFormat chart="10" format="28">
      <pivotArea type="data" outline="0" fieldPosition="0">
        <references count="2">
          <reference field="4294967294" count="1" selected="0">
            <x v="0"/>
          </reference>
          <reference field="18" count="1" selected="0">
            <x v="2"/>
          </reference>
        </references>
      </pivotArea>
    </chartFormat>
    <chartFormat chart="10" format="29">
      <pivotArea type="data" outline="0" fieldPosition="0">
        <references count="2">
          <reference field="4294967294" count="1" selected="0">
            <x v="0"/>
          </reference>
          <reference field="18" count="1" selected="0">
            <x v="0"/>
          </reference>
        </references>
      </pivotArea>
    </chartFormat>
    <chartFormat chart="10" format="30">
      <pivotArea type="data" outline="0" fieldPosition="0">
        <references count="2">
          <reference field="4294967294" count="1" selected="0">
            <x v="0"/>
          </reference>
          <reference field="18" count="1" selected="0">
            <x v="1"/>
          </reference>
        </references>
      </pivotArea>
    </chartFormat>
    <chartFormat chart="10" format="31">
      <pivotArea type="data" outline="0" fieldPosition="0">
        <references count="2">
          <reference field="4294967294" count="1" selected="0">
            <x v="0"/>
          </reference>
          <reference field="18" count="1" selected="0">
            <x v="3"/>
          </reference>
        </references>
      </pivotArea>
    </chartFormat>
    <chartFormat chart="10" format="32">
      <pivotArea type="data" outline="0" fieldPosition="0">
        <references count="2">
          <reference field="4294967294" count="1" selected="0">
            <x v="0"/>
          </reference>
          <reference field="18" count="1" selected="0">
            <x v="5"/>
          </reference>
        </references>
      </pivotArea>
    </chartFormat>
    <chartFormat chart="10" format="33">
      <pivotArea type="data" outline="0" fieldPosition="0">
        <references count="2">
          <reference field="4294967294" count="1" selected="0">
            <x v="0"/>
          </reference>
          <reference field="18" count="1" selected="0">
            <x v="6"/>
          </reference>
        </references>
      </pivotArea>
    </chartFormat>
    <chartFormat chart="10" format="34">
      <pivotArea type="data" outline="0" fieldPosition="0">
        <references count="2">
          <reference field="4294967294" count="1" selected="0">
            <x v="0"/>
          </reference>
          <reference field="18" count="1" selected="0">
            <x v="7"/>
          </reference>
        </references>
      </pivotArea>
    </chartFormat>
    <chartFormat chart="10" format="35">
      <pivotArea type="data" outline="0" fieldPosition="0">
        <references count="2">
          <reference field="4294967294" count="1" selected="0">
            <x v="0"/>
          </reference>
          <reference field="18"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F7C18E8-ABE5-42F4-BF8F-927EAE2E812E}" name="maintablesour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O7:Z609" firstHeaderRow="0" firstDataRow="1" firstDataCol="1" rowPageCount="5" colPageCount="1"/>
  <pivotFields count="27">
    <pivotField showAll="0"/>
    <pivotField axis="axisPage" showAll="0">
      <items count="102">
        <item m="1" x="100"/>
        <item m="1" x="90"/>
        <item m="1" x="91"/>
        <item m="1" x="92"/>
        <item m="1" x="93"/>
        <item m="1" x="94"/>
        <item m="1" x="95"/>
        <item m="1" x="96"/>
        <item m="1" x="97"/>
        <item m="1" x="98"/>
        <item m="1" x="99"/>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40"/>
        <item x="41"/>
        <item x="42"/>
        <item x="43"/>
        <item x="44"/>
        <item x="38"/>
        <item x="39"/>
        <item x="1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axis="axisPage" dataField="1" showAll="0">
      <items count="19">
        <item m="1" x="17"/>
        <item x="0"/>
        <item x="1"/>
        <item x="2"/>
        <item x="3"/>
        <item x="4"/>
        <item x="5"/>
        <item x="6"/>
        <item x="7"/>
        <item x="8"/>
        <item x="9"/>
        <item x="10"/>
        <item x="11"/>
        <item x="12"/>
        <item x="13"/>
        <item x="14"/>
        <item x="15"/>
        <item x="16"/>
        <item t="default"/>
      </items>
    </pivotField>
    <pivotField axis="axisPage" showAll="0">
      <items count="69">
        <item m="1" x="67"/>
        <item x="0"/>
        <item x="1"/>
        <item x="2"/>
        <item x="3"/>
        <item x="4"/>
        <item x="5"/>
        <item x="7"/>
        <item x="8"/>
        <item x="9"/>
        <item x="10"/>
        <item x="11"/>
        <item x="12"/>
        <item x="13"/>
        <item x="14"/>
        <item x="15"/>
        <item x="16"/>
        <item x="17"/>
        <item x="18"/>
        <item x="19"/>
        <item x="20"/>
        <item x="21"/>
        <item x="22"/>
        <item x="23"/>
        <item x="24"/>
        <item x="25"/>
        <item x="6"/>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dataField="1" showAll="0"/>
    <pivotField dataField="1" showAll="0"/>
    <pivotField dataField="1" showAll="0"/>
    <pivotField dataField="1" numFmtId="164" showAll="0"/>
    <pivotField dataField="1" numFmtId="164" showAll="0"/>
    <pivotField axis="axisPage" showAll="0">
      <items count="13">
        <item m="1" x="7"/>
        <item m="1" x="5"/>
        <item m="1" x="11"/>
        <item m="1" x="10"/>
        <item m="1" x="8"/>
        <item m="1" x="9"/>
        <item m="1" x="6"/>
        <item x="2"/>
        <item x="1"/>
        <item x="0"/>
        <item x="3"/>
        <item x="4"/>
        <item t="default"/>
      </items>
    </pivotField>
    <pivotField axis="axisRow" numFmtId="14" showAll="0">
      <items count="167">
        <item m="1" x="163"/>
        <item m="1" x="165"/>
        <item m="1" x="117"/>
        <item m="1" x="162"/>
        <item m="1" x="164"/>
        <item m="1" x="157"/>
        <item m="1" x="161"/>
        <item m="1" x="158"/>
        <item m="1" x="159"/>
        <item m="1" x="160"/>
        <item x="0"/>
        <item m="1" x="156"/>
        <item x="44"/>
        <item x="42"/>
        <item x="43"/>
        <item x="45"/>
        <item x="46"/>
        <item x="47"/>
        <item x="48"/>
        <item x="49"/>
        <item x="50"/>
        <item x="51"/>
        <item x="52"/>
        <item x="53"/>
        <item x="54"/>
        <item x="55"/>
        <item x="56"/>
        <item x="57"/>
        <item x="58"/>
        <item x="59"/>
        <item x="60"/>
        <item x="61"/>
        <item x="62"/>
        <item x="63"/>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m="1" x="118"/>
        <item m="1" x="119"/>
        <item x="68"/>
        <item m="1" x="120"/>
        <item x="69"/>
        <item m="1" x="121"/>
        <item m="1" x="122"/>
        <item m="1" x="123"/>
        <item x="72"/>
        <item x="74"/>
        <item x="75"/>
        <item m="1" x="124"/>
        <item m="1" x="125"/>
        <item x="78"/>
        <item m="1" x="126"/>
        <item m="1" x="127"/>
        <item m="1" x="128"/>
        <item x="81"/>
        <item m="1" x="129"/>
        <item m="1" x="130"/>
        <item m="1" x="131"/>
        <item x="82"/>
        <item m="1" x="132"/>
        <item m="1" x="133"/>
        <item m="1" x="134"/>
        <item m="1" x="135"/>
        <item m="1" x="136"/>
        <item x="84"/>
        <item m="1" x="137"/>
        <item m="1" x="138"/>
        <item m="1" x="139"/>
        <item m="1" x="140"/>
        <item m="1" x="141"/>
        <item m="1" x="142"/>
        <item m="1" x="143"/>
        <item m="1" x="144"/>
        <item m="1" x="145"/>
        <item m="1" x="146"/>
        <item m="1" x="147"/>
        <item m="1" x="148"/>
        <item m="1" x="149"/>
        <item m="1" x="150"/>
        <item x="98"/>
        <item m="1" x="151"/>
        <item m="1" x="152"/>
        <item x="103"/>
        <item x="104"/>
        <item x="105"/>
        <item x="108"/>
        <item m="1" x="153"/>
        <item x="115"/>
        <item m="1" x="154"/>
        <item m="1" x="155"/>
        <item x="64"/>
        <item x="65"/>
        <item x="66"/>
        <item x="67"/>
        <item x="70"/>
        <item x="71"/>
        <item x="73"/>
        <item x="76"/>
        <item x="77"/>
        <item x="79"/>
        <item x="80"/>
        <item x="83"/>
        <item x="85"/>
        <item x="86"/>
        <item x="87"/>
        <item x="88"/>
        <item x="89"/>
        <item x="90"/>
        <item x="91"/>
        <item x="92"/>
        <item x="93"/>
        <item x="94"/>
        <item x="95"/>
        <item x="96"/>
        <item x="97"/>
        <item x="99"/>
        <item x="100"/>
        <item x="101"/>
        <item x="102"/>
        <item x="106"/>
        <item x="107"/>
        <item x="109"/>
        <item x="110"/>
        <item x="111"/>
        <item x="112"/>
        <item x="113"/>
        <item x="114"/>
        <item x="116"/>
        <item t="default"/>
      </items>
    </pivotField>
    <pivotField axis="axisRow" showAll="0">
      <items count="86">
        <item m="1" x="83"/>
        <item m="1" x="84"/>
        <item x="1"/>
        <item m="1" x="80"/>
        <item m="1" x="82"/>
        <item m="1" x="79"/>
        <item m="1" x="81"/>
        <item m="1" x="76"/>
        <item m="1" x="72"/>
        <item m="1" x="73"/>
        <item m="1" x="70"/>
        <item m="1" x="69"/>
        <item m="1" x="74"/>
        <item m="1" x="75"/>
        <item m="1" x="71"/>
        <item m="1" x="77"/>
        <item m="1" x="78"/>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axis="axisRow" showAll="0">
      <items count="63">
        <item m="1" x="60"/>
        <item m="1" x="61"/>
        <item x="2"/>
        <item m="1" x="56"/>
        <item m="1" x="59"/>
        <item m="1" x="58"/>
        <item m="1" x="55"/>
        <item m="1" x="57"/>
        <item m="1" x="54"/>
        <item m="1" x="53"/>
        <item m="1" x="48"/>
        <item m="1" x="46"/>
        <item m="1" x="52"/>
        <item m="1" x="45"/>
        <item m="1" x="50"/>
        <item m="1" x="51"/>
        <item m="1" x="47"/>
        <item m="1" x="49"/>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x="0"/>
        <item x="1"/>
        <item x="3"/>
        <item x="4"/>
        <item x="5"/>
        <item x="6"/>
        <item x="7"/>
        <item x="8"/>
        <item x="9"/>
        <item x="10"/>
        <item x="11"/>
        <item x="12"/>
        <item x="13"/>
        <item x="14"/>
        <item x="15"/>
        <item x="16"/>
        <item x="17"/>
        <item t="default"/>
      </items>
    </pivotField>
    <pivotField dataField="1" showAll="0"/>
    <pivotField dataField="1" showAll="0"/>
    <pivotField axis="axisRow" numFmtId="14" showAll="0">
      <items count="125">
        <item m="1" x="118"/>
        <item m="1" x="122"/>
        <item m="1" x="123"/>
        <item m="1" x="119"/>
        <item m="1" x="82"/>
        <item m="1" x="120"/>
        <item m="1" x="121"/>
        <item m="1" x="115"/>
        <item m="1" x="83"/>
        <item m="1" x="84"/>
        <item m="1" x="116"/>
        <item x="5"/>
        <item m="1" x="117"/>
        <item m="1" x="85"/>
        <item x="6"/>
        <item m="1" x="86"/>
        <item m="1" x="87"/>
        <item m="1" x="88"/>
        <item x="9"/>
        <item x="53"/>
        <item x="11"/>
        <item x="12"/>
        <item m="1" x="89"/>
        <item m="1" x="90"/>
        <item x="15"/>
        <item m="1" x="91"/>
        <item m="1" x="92"/>
        <item m="1" x="93"/>
        <item x="18"/>
        <item m="1" x="94"/>
        <item m="1" x="95"/>
        <item x="57"/>
        <item x="19"/>
        <item m="1" x="96"/>
        <item m="1" x="97"/>
        <item x="59"/>
        <item m="1" x="98"/>
        <item m="1" x="99"/>
        <item x="21"/>
        <item m="1" x="100"/>
        <item m="1" x="101"/>
        <item x="60"/>
        <item m="1" x="102"/>
        <item m="1" x="103"/>
        <item x="62"/>
        <item m="1" x="104"/>
        <item m="1" x="105"/>
        <item m="1" x="106"/>
        <item m="1" x="107"/>
        <item m="1" x="108"/>
        <item x="66"/>
        <item m="1" x="109"/>
        <item m="1" x="110"/>
        <item x="35"/>
        <item x="71"/>
        <item x="72"/>
        <item x="40"/>
        <item x="41"/>
        <item x="42"/>
        <item x="45"/>
        <item m="1" x="111"/>
        <item m="1" x="113"/>
        <item x="52"/>
        <item m="1" x="112"/>
        <item m="1" x="114"/>
        <item x="81"/>
        <item x="0"/>
        <item x="1"/>
        <item x="2"/>
        <item x="3"/>
        <item x="4"/>
        <item x="7"/>
        <item x="8"/>
        <item x="10"/>
        <item x="13"/>
        <item x="14"/>
        <item x="16"/>
        <item x="17"/>
        <item x="20"/>
        <item x="22"/>
        <item x="23"/>
        <item x="24"/>
        <item x="25"/>
        <item x="26"/>
        <item x="27"/>
        <item x="28"/>
        <item x="29"/>
        <item x="30"/>
        <item x="31"/>
        <item x="32"/>
        <item x="33"/>
        <item x="34"/>
        <item x="36"/>
        <item x="37"/>
        <item x="38"/>
        <item x="39"/>
        <item x="43"/>
        <item x="44"/>
        <item x="46"/>
        <item x="47"/>
        <item x="48"/>
        <item x="49"/>
        <item x="50"/>
        <item x="51"/>
        <item x="54"/>
        <item x="55"/>
        <item x="56"/>
        <item x="58"/>
        <item x="61"/>
        <item x="63"/>
        <item x="64"/>
        <item x="65"/>
        <item x="67"/>
        <item x="68"/>
        <item x="69"/>
        <item x="70"/>
        <item x="73"/>
        <item x="74"/>
        <item x="75"/>
        <item x="76"/>
        <item x="77"/>
        <item x="78"/>
        <item x="79"/>
        <item x="80"/>
        <item t="default"/>
      </items>
    </pivotField>
    <pivotField axis="axisPage" showAll="0">
      <items count="10">
        <item m="1" x="6"/>
        <item m="1" x="4"/>
        <item m="1" x="5"/>
        <item m="1" x="3"/>
        <item m="1" x="8"/>
        <item m="1" x="7"/>
        <item x="0"/>
        <item x="1"/>
        <item x="2"/>
        <item t="default"/>
      </items>
    </pivotField>
    <pivotField dataField="1" showAll="0"/>
    <pivotField showAll="0"/>
    <pivotField dataField="1" showAll="0"/>
    <pivotField dataField="1" showAll="0"/>
    <pivotField showAll="0"/>
    <pivotField axis="axisRow" showAll="0">
      <items count="15">
        <item x="0"/>
        <item x="1"/>
        <item x="2"/>
        <item x="3"/>
        <item x="4"/>
        <item x="5"/>
        <item x="6"/>
        <item x="7"/>
        <item x="8"/>
        <item x="9"/>
        <item x="10"/>
        <item x="11"/>
        <item x="12"/>
        <item x="13"/>
        <item t="default"/>
      </items>
    </pivotField>
    <pivotField axis="axisRow" showAll="0">
      <items count="7">
        <item x="1"/>
        <item x="2"/>
        <item x="3"/>
        <item x="4"/>
        <item x="5"/>
        <item x="0"/>
        <item t="default"/>
      </items>
    </pivotField>
    <pivotField axis="axisRow" showAll="0">
      <items count="5">
        <item x="2"/>
        <item x="3"/>
        <item x="0"/>
        <item x="1"/>
        <item t="default"/>
      </items>
    </pivotField>
  </pivotFields>
  <rowFields count="7">
    <field x="26"/>
    <field x="25"/>
    <field x="24"/>
    <field x="17"/>
    <field x="13"/>
    <field x="12"/>
    <field x="14"/>
  </rowFields>
  <rowItems count="602">
    <i>
      <x/>
    </i>
    <i r="1">
      <x/>
    </i>
    <i r="2">
      <x v="1"/>
    </i>
    <i r="3">
      <x v="32"/>
    </i>
    <i r="4">
      <x v="2"/>
    </i>
    <i r="5">
      <x v="161"/>
    </i>
    <i r="6">
      <x v="2"/>
    </i>
    <i r="4">
      <x v="55"/>
    </i>
    <i r="5">
      <x v="165"/>
    </i>
    <i r="6">
      <x v="46"/>
    </i>
    <i r="3">
      <x v="35"/>
    </i>
    <i r="4">
      <x v="57"/>
    </i>
    <i r="5">
      <x v="165"/>
    </i>
    <i r="6">
      <x v="50"/>
    </i>
    <i r="3">
      <x v="38"/>
    </i>
    <i r="4">
      <x v="2"/>
    </i>
    <i r="5">
      <x v="162"/>
    </i>
    <i r="6">
      <x v="2"/>
    </i>
    <i r="3">
      <x v="78"/>
    </i>
    <i r="4">
      <x v="2"/>
    </i>
    <i r="5">
      <x v="161"/>
    </i>
    <i r="6">
      <x v="49"/>
    </i>
    <i r="3">
      <x v="79"/>
    </i>
    <i r="4">
      <x v="2"/>
    </i>
    <i r="5">
      <x v="163"/>
    </i>
    <i r="6">
      <x v="2"/>
    </i>
    <i r="3">
      <x v="80"/>
    </i>
    <i r="4">
      <x v="2"/>
    </i>
    <i r="5">
      <x v="164"/>
    </i>
    <i r="6">
      <x v="2"/>
    </i>
    <i r="3">
      <x v="81"/>
    </i>
    <i r="4">
      <x v="2"/>
    </i>
    <i r="5">
      <x v="125"/>
    </i>
    <i r="6">
      <x v="59"/>
    </i>
    <i r="5">
      <x v="165"/>
    </i>
    <i r="6">
      <x v="2"/>
    </i>
    <i r="3">
      <x v="82"/>
    </i>
    <i r="4">
      <x v="2"/>
    </i>
    <i r="5">
      <x v="165"/>
    </i>
    <i r="6">
      <x v="2"/>
    </i>
    <i r="4">
      <x v="58"/>
    </i>
    <i r="5">
      <x v="165"/>
    </i>
    <i r="6">
      <x v="45"/>
    </i>
    <i r="6">
      <x v="46"/>
    </i>
    <i r="3">
      <x v="107"/>
    </i>
    <i r="4">
      <x v="56"/>
    </i>
    <i r="5">
      <x v="165"/>
    </i>
    <i r="6">
      <x v="54"/>
    </i>
    <i r="2">
      <x v="2"/>
    </i>
    <i r="3">
      <x v="41"/>
    </i>
    <i r="4">
      <x v="59"/>
    </i>
    <i r="5">
      <x v="165"/>
    </i>
    <i r="6">
      <x v="49"/>
    </i>
    <i r="3">
      <x v="44"/>
    </i>
    <i r="4">
      <x v="61"/>
    </i>
    <i r="5">
      <x v="165"/>
    </i>
    <i r="6">
      <x v="46"/>
    </i>
    <i r="3">
      <x v="83"/>
    </i>
    <i r="4">
      <x v="2"/>
    </i>
    <i r="5">
      <x v="165"/>
    </i>
    <i r="6">
      <x v="2"/>
    </i>
    <i r="3">
      <x v="84"/>
    </i>
    <i r="4">
      <x v="2"/>
    </i>
    <i r="5">
      <x v="165"/>
    </i>
    <i r="6">
      <x v="2"/>
    </i>
    <i r="3">
      <x v="85"/>
    </i>
    <i r="4">
      <x v="2"/>
    </i>
    <i r="5">
      <x v="165"/>
    </i>
    <i r="6">
      <x v="48"/>
    </i>
    <i r="3">
      <x v="108"/>
    </i>
    <i r="4">
      <x v="60"/>
    </i>
    <i r="5">
      <x v="165"/>
    </i>
    <i r="6">
      <x v="45"/>
    </i>
    <i r="3">
      <x v="109"/>
    </i>
    <i r="4">
      <x v="62"/>
    </i>
    <i r="5">
      <x v="165"/>
    </i>
    <i r="6">
      <x v="59"/>
    </i>
    <i r="2">
      <x v="3"/>
    </i>
    <i r="3">
      <x v="50"/>
    </i>
    <i r="4">
      <x v="65"/>
    </i>
    <i r="5">
      <x v="165"/>
    </i>
    <i r="6">
      <x v="58"/>
    </i>
    <i r="3">
      <x v="86"/>
    </i>
    <i r="4">
      <x v="2"/>
    </i>
    <i r="5">
      <x v="165"/>
    </i>
    <i r="6">
      <x v="58"/>
    </i>
    <i r="3">
      <x v="87"/>
    </i>
    <i r="4">
      <x v="2"/>
    </i>
    <i r="5">
      <x v="165"/>
    </i>
    <i r="6">
      <x v="53"/>
    </i>
    <i r="3">
      <x v="88"/>
    </i>
    <i r="4">
      <x v="2"/>
    </i>
    <i r="5">
      <x v="165"/>
    </i>
    <i r="6">
      <x v="56"/>
    </i>
    <i r="3">
      <x v="89"/>
    </i>
    <i r="4">
      <x v="2"/>
    </i>
    <i r="5">
      <x v="165"/>
    </i>
    <i r="6">
      <x v="2"/>
    </i>
    <i r="3">
      <x v="90"/>
    </i>
    <i r="4">
      <x v="2"/>
    </i>
    <i r="5">
      <x v="165"/>
    </i>
    <i r="6">
      <x v="2"/>
    </i>
    <i r="4">
      <x v="67"/>
    </i>
    <i r="5">
      <x v="165"/>
    </i>
    <i r="6">
      <x v="45"/>
    </i>
    <i r="6">
      <x v="46"/>
    </i>
    <i r="3">
      <x v="91"/>
    </i>
    <i r="4">
      <x v="2"/>
    </i>
    <i r="5">
      <x v="165"/>
    </i>
    <i r="6">
      <x v="47"/>
    </i>
    <i r="3">
      <x v="110"/>
    </i>
    <i r="4">
      <x v="63"/>
    </i>
    <i r="5">
      <x v="165"/>
    </i>
    <i r="6">
      <x v="48"/>
    </i>
    <i r="3">
      <x v="111"/>
    </i>
    <i r="4">
      <x v="64"/>
    </i>
    <i r="5">
      <x v="165"/>
    </i>
    <i r="6">
      <x v="46"/>
    </i>
    <i r="6">
      <x v="53"/>
    </i>
    <i r="3">
      <x v="112"/>
    </i>
    <i r="4">
      <x v="66"/>
    </i>
    <i r="5">
      <x v="165"/>
    </i>
    <i r="6">
      <x v="60"/>
    </i>
    <i r="1">
      <x v="1"/>
    </i>
    <i r="2">
      <x v="4"/>
    </i>
    <i r="3">
      <x v="53"/>
    </i>
    <i r="4">
      <x v="2"/>
    </i>
    <i r="5">
      <x v="165"/>
    </i>
    <i r="6">
      <x v="2"/>
    </i>
    <i r="3">
      <x v="54"/>
    </i>
    <i r="4">
      <x v="72"/>
    </i>
    <i r="5">
      <x v="165"/>
    </i>
    <i r="6">
      <x v="46"/>
    </i>
    <i r="3">
      <x v="55"/>
    </i>
    <i r="4">
      <x v="73"/>
    </i>
    <i r="5">
      <x v="165"/>
    </i>
    <i r="6">
      <x v="46"/>
    </i>
    <i r="6">
      <x v="47"/>
    </i>
    <i r="3">
      <x v="92"/>
    </i>
    <i r="4">
      <x v="2"/>
    </i>
    <i r="5">
      <x v="165"/>
    </i>
    <i r="6">
      <x v="2"/>
    </i>
    <i r="4">
      <x v="71"/>
    </i>
    <i r="5">
      <x v="165"/>
    </i>
    <i r="6">
      <x v="47"/>
    </i>
    <i r="3">
      <x v="93"/>
    </i>
    <i r="4">
      <x v="2"/>
    </i>
    <i r="5">
      <x v="165"/>
    </i>
    <i r="6">
      <x v="2"/>
    </i>
    <i r="4">
      <x v="74"/>
    </i>
    <i r="5">
      <x v="165"/>
    </i>
    <i r="6">
      <x v="45"/>
    </i>
    <i r="3">
      <x v="113"/>
    </i>
    <i r="4">
      <x v="68"/>
    </i>
    <i r="5">
      <x v="165"/>
    </i>
    <i r="6">
      <x v="56"/>
    </i>
    <i r="3">
      <x v="114"/>
    </i>
    <i r="4">
      <x v="61"/>
    </i>
    <i r="5">
      <x v="165"/>
    </i>
    <i r="6">
      <x v="46"/>
    </i>
    <i r="4">
      <x v="69"/>
    </i>
    <i r="5">
      <x v="165"/>
    </i>
    <i r="6">
      <x v="46"/>
    </i>
    <i r="3">
      <x v="115"/>
    </i>
    <i r="4">
      <x v="70"/>
    </i>
    <i r="5">
      <x v="165"/>
    </i>
    <i r="6">
      <x v="45"/>
    </i>
    <i r="3">
      <x v="116"/>
    </i>
    <i r="4">
      <x v="75"/>
    </i>
    <i r="5">
      <x v="165"/>
    </i>
    <i r="6">
      <x v="46"/>
    </i>
    <i r="2">
      <x v="5"/>
    </i>
    <i r="3">
      <x v="56"/>
    </i>
    <i r="4">
      <x v="2"/>
    </i>
    <i r="5">
      <x v="165"/>
    </i>
    <i r="6">
      <x v="2"/>
    </i>
    <i r="6">
      <x v="51"/>
    </i>
    <i r="4">
      <x v="67"/>
    </i>
    <i r="5">
      <x v="165"/>
    </i>
    <i r="6">
      <x v="46"/>
    </i>
    <i r="4">
      <x v="76"/>
    </i>
    <i r="5">
      <x v="165"/>
    </i>
    <i r="6">
      <x v="46"/>
    </i>
    <i r="3">
      <x v="57"/>
    </i>
    <i r="4">
      <x v="2"/>
    </i>
    <i r="5">
      <x v="165"/>
    </i>
    <i r="6">
      <x v="2"/>
    </i>
    <i r="3">
      <x v="58"/>
    </i>
    <i r="4">
      <x v="2"/>
    </i>
    <i r="5">
      <x v="165"/>
    </i>
    <i r="6">
      <x v="45"/>
    </i>
    <i r="3">
      <x v="59"/>
    </i>
    <i r="4">
      <x v="2"/>
    </i>
    <i r="5">
      <x v="165"/>
    </i>
    <i r="6">
      <x v="2"/>
    </i>
    <i r="3">
      <x v="94"/>
    </i>
    <i r="4">
      <x v="2"/>
    </i>
    <i r="5">
      <x v="165"/>
    </i>
    <i r="6">
      <x v="2"/>
    </i>
    <i r="3">
      <x v="95"/>
    </i>
    <i r="4">
      <x v="2"/>
    </i>
    <i r="5">
      <x v="165"/>
    </i>
    <i r="6">
      <x v="57"/>
    </i>
    <i r="3">
      <x v="96"/>
    </i>
    <i r="4">
      <x v="2"/>
    </i>
    <i r="5">
      <x v="165"/>
    </i>
    <i r="6">
      <x v="2"/>
    </i>
    <i r="3">
      <x v="97"/>
    </i>
    <i r="4">
      <x v="2"/>
    </i>
    <i r="5">
      <x v="165"/>
    </i>
    <i r="6">
      <x v="2"/>
    </i>
    <i r="3">
      <x v="98"/>
    </i>
    <i r="4">
      <x v="2"/>
    </i>
    <i r="5">
      <x v="165"/>
    </i>
    <i r="6">
      <x v="2"/>
    </i>
    <i r="3">
      <x v="99"/>
    </i>
    <i r="4">
      <x v="2"/>
    </i>
    <i r="5">
      <x v="165"/>
    </i>
    <i r="6">
      <x v="61"/>
    </i>
    <i r="3">
      <x v="100"/>
    </i>
    <i r="4">
      <x v="2"/>
    </i>
    <i r="5">
      <x v="165"/>
    </i>
    <i r="6">
      <x v="2"/>
    </i>
    <i r="3">
      <x v="101"/>
    </i>
    <i r="4">
      <x v="2"/>
    </i>
    <i r="5">
      <x v="165"/>
    </i>
    <i r="6">
      <x v="2"/>
    </i>
    <i r="3">
      <x v="117"/>
    </i>
    <i r="4">
      <x v="77"/>
    </i>
    <i r="5">
      <x v="165"/>
    </i>
    <i r="6">
      <x v="46"/>
    </i>
    <i r="3">
      <x v="118"/>
    </i>
    <i r="4">
      <x v="78"/>
    </i>
    <i r="5">
      <x v="165"/>
    </i>
    <i r="6">
      <x v="45"/>
    </i>
    <i r="3">
      <x v="119"/>
    </i>
    <i r="4">
      <x v="79"/>
    </i>
    <i r="5">
      <x v="165"/>
    </i>
    <i r="6">
      <x v="51"/>
    </i>
    <i r="3">
      <x v="120"/>
    </i>
    <i r="4">
      <x v="80"/>
    </i>
    <i r="5">
      <x v="165"/>
    </i>
    <i r="6">
      <x v="45"/>
    </i>
    <i r="3">
      <x v="121"/>
    </i>
    <i r="4">
      <x v="81"/>
    </i>
    <i r="5">
      <x v="165"/>
    </i>
    <i r="6">
      <x v="57"/>
    </i>
    <i r="2">
      <x v="6"/>
    </i>
    <i r="3">
      <x v="62"/>
    </i>
    <i r="4">
      <x v="2"/>
    </i>
    <i r="5">
      <x v="165"/>
    </i>
    <i r="6">
      <x v="2"/>
    </i>
    <i r="3">
      <x v="65"/>
    </i>
    <i r="4">
      <x v="84"/>
    </i>
    <i r="5">
      <x v="165"/>
    </i>
    <i r="6">
      <x v="46"/>
    </i>
    <i r="3">
      <x v="66"/>
    </i>
    <i r="4">
      <x v="2"/>
    </i>
    <i r="5">
      <x v="12"/>
    </i>
    <i r="6">
      <x v="2"/>
    </i>
    <i r="5">
      <x v="13"/>
    </i>
    <i r="6">
      <x v="2"/>
    </i>
    <i r="5">
      <x v="14"/>
    </i>
    <i r="6">
      <x v="2"/>
    </i>
    <i r="5">
      <x v="15"/>
    </i>
    <i r="6">
      <x v="2"/>
    </i>
    <i r="5">
      <x v="16"/>
    </i>
    <i r="6">
      <x v="52"/>
    </i>
    <i r="5">
      <x v="17"/>
    </i>
    <i r="6">
      <x v="2"/>
    </i>
    <i r="5">
      <x v="18"/>
    </i>
    <i r="6">
      <x v="2"/>
    </i>
    <i r="5">
      <x v="19"/>
    </i>
    <i r="6">
      <x v="2"/>
    </i>
    <i r="6">
      <x v="53"/>
    </i>
    <i r="5">
      <x v="20"/>
    </i>
    <i r="6">
      <x v="2"/>
    </i>
    <i r="5">
      <x v="21"/>
    </i>
    <i r="6">
      <x v="2"/>
    </i>
    <i r="5">
      <x v="22"/>
    </i>
    <i r="6">
      <x v="2"/>
    </i>
    <i r="6">
      <x v="54"/>
    </i>
    <i r="5">
      <x v="23"/>
    </i>
    <i r="6">
      <x v="2"/>
    </i>
    <i r="5">
      <x v="24"/>
    </i>
    <i r="6">
      <x v="2"/>
    </i>
    <i r="6">
      <x v="55"/>
    </i>
    <i r="5">
      <x v="25"/>
    </i>
    <i r="6">
      <x v="2"/>
    </i>
    <i r="5">
      <x v="26"/>
    </i>
    <i r="6">
      <x v="2"/>
    </i>
    <i r="6">
      <x v="56"/>
    </i>
    <i r="5">
      <x v="27"/>
    </i>
    <i r="6">
      <x v="2"/>
    </i>
    <i r="5">
      <x v="28"/>
    </i>
    <i r="6">
      <x v="2"/>
    </i>
    <i r="6">
      <x v="57"/>
    </i>
    <i r="5">
      <x v="29"/>
    </i>
    <i r="6">
      <x v="2"/>
    </i>
    <i r="6">
      <x v="58"/>
    </i>
    <i r="5">
      <x v="30"/>
    </i>
    <i r="6">
      <x v="2"/>
    </i>
    <i r="6">
      <x v="59"/>
    </i>
    <i r="5">
      <x v="31"/>
    </i>
    <i r="6">
      <x v="2"/>
    </i>
    <i r="6">
      <x v="60"/>
    </i>
    <i r="5">
      <x v="32"/>
    </i>
    <i r="6">
      <x v="2"/>
    </i>
    <i r="6">
      <x v="61"/>
    </i>
    <i r="5">
      <x v="33"/>
    </i>
    <i r="6">
      <x v="2"/>
    </i>
    <i r="5">
      <x v="38"/>
    </i>
    <i r="6">
      <x v="2"/>
    </i>
    <i r="5">
      <x v="40"/>
    </i>
    <i r="6">
      <x v="2"/>
    </i>
    <i r="5">
      <x v="41"/>
    </i>
    <i r="6">
      <x v="2"/>
    </i>
    <i r="5">
      <x v="42"/>
    </i>
    <i r="6">
      <x v="2"/>
    </i>
    <i r="5">
      <x v="43"/>
    </i>
    <i r="6">
      <x v="2"/>
    </i>
    <i r="5">
      <x v="44"/>
    </i>
    <i r="6">
      <x v="2"/>
    </i>
    <i r="5">
      <x v="45"/>
    </i>
    <i r="6">
      <x v="2"/>
    </i>
    <i r="5">
      <x v="47"/>
    </i>
    <i r="6">
      <x v="2"/>
    </i>
    <i r="5">
      <x v="49"/>
    </i>
    <i r="6">
      <x v="2"/>
    </i>
    <i r="5">
      <x v="50"/>
    </i>
    <i r="6">
      <x v="2"/>
    </i>
    <i r="5">
      <x v="52"/>
    </i>
    <i r="6">
      <x v="2"/>
    </i>
    <i r="5">
      <x v="54"/>
    </i>
    <i r="6">
      <x v="2"/>
    </i>
    <i r="5">
      <x v="56"/>
    </i>
    <i r="6">
      <x v="2"/>
    </i>
    <i r="5">
      <x v="57"/>
    </i>
    <i r="6">
      <x v="2"/>
    </i>
    <i r="5">
      <x v="58"/>
    </i>
    <i r="6">
      <x v="47"/>
    </i>
    <i r="5">
      <x v="59"/>
    </i>
    <i r="6">
      <x v="48"/>
    </i>
    <i r="5">
      <x v="61"/>
    </i>
    <i r="6">
      <x v="2"/>
    </i>
    <i r="5">
      <x v="62"/>
    </i>
    <i r="6">
      <x v="2"/>
    </i>
    <i r="5">
      <x v="63"/>
    </i>
    <i r="6">
      <x v="49"/>
    </i>
    <i r="5">
      <x v="64"/>
    </i>
    <i r="6">
      <x v="2"/>
    </i>
    <i r="5">
      <x v="65"/>
    </i>
    <i r="6">
      <x v="2"/>
    </i>
    <i r="5">
      <x v="66"/>
    </i>
    <i r="6">
      <x v="50"/>
    </i>
    <i r="5">
      <x v="67"/>
    </i>
    <i r="6">
      <x v="2"/>
    </i>
    <i r="5">
      <x v="68"/>
    </i>
    <i r="6">
      <x v="2"/>
    </i>
    <i r="5">
      <x v="72"/>
    </i>
    <i r="6">
      <x v="2"/>
    </i>
    <i r="6">
      <x v="51"/>
    </i>
    <i r="5">
      <x v="73"/>
    </i>
    <i r="6">
      <x v="2"/>
    </i>
    <i r="4">
      <x v="43"/>
    </i>
    <i r="5">
      <x v="10"/>
    </i>
    <i r="6">
      <x v="45"/>
    </i>
    <i r="5">
      <x v="34"/>
    </i>
    <i r="6">
      <x v="46"/>
    </i>
    <i r="5">
      <x v="35"/>
    </i>
    <i r="6">
      <x v="46"/>
    </i>
    <i r="5">
      <x v="36"/>
    </i>
    <i r="6">
      <x v="46"/>
    </i>
    <i r="5">
      <x v="37"/>
    </i>
    <i r="6">
      <x v="46"/>
    </i>
    <i r="5">
      <x v="39"/>
    </i>
    <i r="6">
      <x v="46"/>
    </i>
    <i r="5">
      <x v="46"/>
    </i>
    <i r="6">
      <x v="45"/>
    </i>
    <i r="5">
      <x v="47"/>
    </i>
    <i r="6">
      <x v="46"/>
    </i>
    <i r="5">
      <x v="51"/>
    </i>
    <i r="6">
      <x v="45"/>
    </i>
    <i r="5">
      <x v="53"/>
    </i>
    <i r="6">
      <x v="46"/>
    </i>
    <i r="5">
      <x v="55"/>
    </i>
    <i r="6">
      <x v="45"/>
    </i>
    <i r="5">
      <x v="60"/>
    </i>
    <i r="6">
      <x v="45"/>
    </i>
    <i r="5">
      <x v="69"/>
    </i>
    <i r="6">
      <x v="45"/>
    </i>
    <i r="5">
      <x v="70"/>
    </i>
    <i r="6">
      <x v="45"/>
    </i>
    <i r="5">
      <x v="71"/>
    </i>
    <i r="6">
      <x v="45"/>
    </i>
    <i r="5">
      <x v="74"/>
    </i>
    <i r="6">
      <x v="45"/>
    </i>
    <i r="5">
      <x v="77"/>
    </i>
    <i r="6">
      <x v="46"/>
    </i>
    <i r="5">
      <x v="79"/>
    </i>
    <i r="6">
      <x v="46"/>
    </i>
    <i r="5">
      <x v="83"/>
    </i>
    <i r="6">
      <x v="46"/>
    </i>
    <i r="5">
      <x v="84"/>
    </i>
    <i r="6">
      <x v="45"/>
    </i>
    <i r="5">
      <x v="85"/>
    </i>
    <i r="6">
      <x v="45"/>
    </i>
    <i r="5">
      <x v="88"/>
    </i>
    <i r="6">
      <x v="45"/>
    </i>
    <i r="5">
      <x v="92"/>
    </i>
    <i r="6">
      <x v="46"/>
    </i>
    <i r="5">
      <x v="96"/>
    </i>
    <i r="6">
      <x v="46"/>
    </i>
    <i r="5">
      <x v="102"/>
    </i>
    <i r="6">
      <x v="46"/>
    </i>
    <i r="5">
      <x v="128"/>
    </i>
    <i r="6">
      <x v="45"/>
    </i>
    <i r="5">
      <x v="129"/>
    </i>
    <i r="6">
      <x v="46"/>
    </i>
    <i r="5">
      <x v="130"/>
    </i>
    <i r="6">
      <x v="45"/>
    </i>
    <i r="6">
      <x v="46"/>
    </i>
    <i r="5">
      <x v="131"/>
    </i>
    <i r="6">
      <x v="46"/>
    </i>
    <i r="5">
      <x v="132"/>
    </i>
    <i r="6">
      <x v="46"/>
    </i>
    <i r="5">
      <x v="133"/>
    </i>
    <i r="6">
      <x v="46"/>
    </i>
    <i r="5">
      <x v="134"/>
    </i>
    <i r="6">
      <x v="46"/>
    </i>
    <i r="5">
      <x v="135"/>
    </i>
    <i r="6">
      <x v="45"/>
    </i>
    <i r="5">
      <x v="136"/>
    </i>
    <i r="6">
      <x v="45"/>
    </i>
    <i r="5">
      <x v="137"/>
    </i>
    <i r="6">
      <x v="46"/>
    </i>
    <i r="5">
      <x v="138"/>
    </i>
    <i r="6">
      <x v="45"/>
    </i>
    <i r="5">
      <x v="139"/>
    </i>
    <i r="6">
      <x v="46"/>
    </i>
    <i r="5">
      <x v="140"/>
    </i>
    <i r="6">
      <x v="46"/>
    </i>
    <i r="5">
      <x v="141"/>
    </i>
    <i r="6">
      <x v="46"/>
    </i>
    <i r="5">
      <x v="142"/>
    </i>
    <i r="6">
      <x v="45"/>
    </i>
    <i r="5">
      <x v="143"/>
    </i>
    <i r="6">
      <x v="45"/>
    </i>
    <i r="4">
      <x v="44"/>
    </i>
    <i r="5">
      <x v="48"/>
    </i>
    <i r="6">
      <x v="46"/>
    </i>
    <i r="5">
      <x v="144"/>
    </i>
    <i r="6">
      <x v="46"/>
    </i>
    <i r="3">
      <x v="102"/>
    </i>
    <i r="4">
      <x v="2"/>
    </i>
    <i r="5">
      <x v="165"/>
    </i>
    <i r="6">
      <x v="2"/>
    </i>
    <i r="3">
      <x v="103"/>
    </i>
    <i r="4">
      <x v="2"/>
    </i>
    <i r="5">
      <x v="165"/>
    </i>
    <i r="6">
      <x v="2"/>
    </i>
    <i r="3">
      <x v="122"/>
    </i>
    <i r="4">
      <x v="82"/>
    </i>
    <i r="5">
      <x v="165"/>
    </i>
    <i r="6">
      <x v="61"/>
    </i>
    <i r="3">
      <x v="123"/>
    </i>
    <i r="4">
      <x v="75"/>
    </i>
    <i r="5">
      <x v="165"/>
    </i>
    <i r="6">
      <x v="46"/>
    </i>
    <i r="4">
      <x v="83"/>
    </i>
    <i r="5">
      <x v="165"/>
    </i>
    <i r="6">
      <x v="46"/>
    </i>
    <i>
      <x v="3"/>
    </i>
    <i r="1">
      <x v="3"/>
    </i>
    <i r="2">
      <x v="10"/>
    </i>
    <i r="3">
      <x v="11"/>
    </i>
    <i r="4">
      <x v="2"/>
    </i>
    <i r="5">
      <x v="117"/>
    </i>
    <i r="6">
      <x v="46"/>
    </i>
    <i r="5">
      <x v="151"/>
    </i>
    <i r="6">
      <x v="46"/>
    </i>
    <i r="5">
      <x v="152"/>
    </i>
    <i r="6">
      <x v="46"/>
    </i>
    <i r="3">
      <x v="67"/>
    </i>
    <i r="4">
      <x v="2"/>
    </i>
    <i r="5">
      <x v="145"/>
    </i>
    <i r="6">
      <x v="2"/>
    </i>
    <i r="3">
      <x v="68"/>
    </i>
    <i r="4">
      <x v="2"/>
    </i>
    <i r="5">
      <x v="146"/>
    </i>
    <i r="6">
      <x v="46"/>
    </i>
    <i r="3">
      <x v="69"/>
    </i>
    <i r="4">
      <x v="2"/>
    </i>
    <i r="5">
      <x v="147"/>
    </i>
    <i r="6">
      <x v="46"/>
    </i>
    <i r="5">
      <x v="148"/>
    </i>
    <i r="6">
      <x v="46"/>
    </i>
    <i r="3">
      <x v="70"/>
    </i>
    <i r="4">
      <x v="2"/>
    </i>
    <i r="5">
      <x v="149"/>
    </i>
    <i r="6">
      <x v="55"/>
    </i>
    <i r="5">
      <x v="150"/>
    </i>
    <i r="6">
      <x v="45"/>
    </i>
    <i r="2">
      <x v="11"/>
    </i>
    <i r="3">
      <x v="14"/>
    </i>
    <i r="4">
      <x v="2"/>
    </i>
    <i r="5">
      <x v="117"/>
    </i>
    <i r="6">
      <x v="45"/>
    </i>
    <i r="5">
      <x v="153"/>
    </i>
    <i r="6">
      <x v="60"/>
    </i>
    <i r="3">
      <x v="18"/>
    </i>
    <i r="4">
      <x v="2"/>
    </i>
    <i r="5">
      <x v="155"/>
    </i>
    <i r="6">
      <x v="52"/>
    </i>
    <i r="5">
      <x v="156"/>
    </i>
    <i r="6">
      <x v="2"/>
    </i>
    <i r="3">
      <x v="19"/>
    </i>
    <i r="4">
      <x v="47"/>
    </i>
    <i r="5">
      <x v="165"/>
    </i>
    <i r="6">
      <x v="45"/>
    </i>
    <i r="6">
      <x v="46"/>
    </i>
    <i r="3">
      <x v="20"/>
    </i>
    <i r="4">
      <x v="2"/>
    </i>
    <i r="5">
      <x v="120"/>
    </i>
    <i r="6">
      <x v="45"/>
    </i>
    <i r="3">
      <x v="21"/>
    </i>
    <i r="4">
      <x v="2"/>
    </i>
    <i r="5">
      <x v="121"/>
    </i>
    <i r="6">
      <x v="46"/>
    </i>
    <i r="3">
      <x v="71"/>
    </i>
    <i r="4">
      <x v="2"/>
    </i>
    <i r="5">
      <x v="154"/>
    </i>
    <i r="6">
      <x v="45"/>
    </i>
    <i r="4">
      <x v="45"/>
    </i>
    <i r="5">
      <x v="165"/>
    </i>
    <i r="6">
      <x v="46"/>
    </i>
    <i r="3">
      <x v="72"/>
    </i>
    <i r="4">
      <x v="2"/>
    </i>
    <i r="5">
      <x v="155"/>
    </i>
    <i r="6">
      <x v="2"/>
    </i>
    <i r="4">
      <x v="46"/>
    </i>
    <i r="5">
      <x v="165"/>
    </i>
    <i r="6">
      <x v="55"/>
    </i>
    <i r="3">
      <x v="73"/>
    </i>
    <i r="4">
      <x v="2"/>
    </i>
    <i r="5">
      <x v="120"/>
    </i>
    <i r="6">
      <x v="45"/>
    </i>
    <i r="3">
      <x v="74"/>
    </i>
    <i r="4">
      <x v="2"/>
    </i>
    <i r="5">
      <x v="122"/>
    </i>
    <i r="6">
      <x v="46"/>
    </i>
    <i r="4">
      <x v="48"/>
    </i>
    <i r="5">
      <x v="165"/>
    </i>
    <i r="6">
      <x v="46"/>
    </i>
    <i r="3">
      <x v="75"/>
    </i>
    <i r="4">
      <x v="2"/>
    </i>
    <i r="5">
      <x v="157"/>
    </i>
    <i r="6">
      <x v="45"/>
    </i>
    <i r="3">
      <x v="104"/>
    </i>
    <i r="4">
      <x v="49"/>
    </i>
    <i r="5">
      <x v="165"/>
    </i>
    <i r="6">
      <x v="46"/>
    </i>
    <i r="6">
      <x v="60"/>
    </i>
    <i r="2">
      <x v="12"/>
    </i>
    <i r="3">
      <x v="24"/>
    </i>
    <i r="4">
      <x v="2"/>
    </i>
    <i r="5">
      <x v="158"/>
    </i>
    <i r="6">
      <x v="2"/>
    </i>
    <i r="4">
      <x v="50"/>
    </i>
    <i r="5">
      <x v="165"/>
    </i>
    <i r="6">
      <x v="45"/>
    </i>
    <i r="3">
      <x v="28"/>
    </i>
    <i r="4">
      <x v="2"/>
    </i>
    <i r="5">
      <x v="160"/>
    </i>
    <i r="6">
      <x v="50"/>
    </i>
    <i r="4">
      <x v="50"/>
    </i>
    <i r="5">
      <x v="165"/>
    </i>
    <i r="6">
      <x v="45"/>
    </i>
    <i r="4">
      <x v="53"/>
    </i>
    <i r="5">
      <x v="165"/>
    </i>
    <i r="6">
      <x v="45"/>
    </i>
    <i r="3">
      <x v="31"/>
    </i>
    <i r="4">
      <x v="54"/>
    </i>
    <i r="5">
      <x v="165"/>
    </i>
    <i r="6">
      <x v="46"/>
    </i>
    <i r="3">
      <x v="76"/>
    </i>
    <i r="4">
      <x v="2"/>
    </i>
    <i r="5">
      <x v="123"/>
    </i>
    <i r="6">
      <x v="2"/>
    </i>
    <i r="3">
      <x v="77"/>
    </i>
    <i r="4">
      <x v="2"/>
    </i>
    <i r="5">
      <x v="159"/>
    </i>
    <i r="6">
      <x v="54"/>
    </i>
    <i r="3">
      <x v="105"/>
    </i>
    <i r="4">
      <x v="51"/>
    </i>
    <i r="5">
      <x v="165"/>
    </i>
    <i r="6">
      <x v="52"/>
    </i>
    <i r="3">
      <x v="106"/>
    </i>
    <i r="4">
      <x v="52"/>
    </i>
    <i r="5">
      <x v="165"/>
    </i>
    <i r="6">
      <x v="46"/>
    </i>
    <i t="grand">
      <x/>
    </i>
  </rowItems>
  <colFields count="1">
    <field x="-2"/>
  </colFields>
  <colItems count="11">
    <i>
      <x/>
    </i>
    <i i="1">
      <x v="1"/>
    </i>
    <i i="2">
      <x v="2"/>
    </i>
    <i i="3">
      <x v="3"/>
    </i>
    <i i="4">
      <x v="4"/>
    </i>
    <i i="5">
      <x v="5"/>
    </i>
    <i i="6">
      <x v="6"/>
    </i>
    <i i="7">
      <x v="7"/>
    </i>
    <i i="8">
      <x v="8"/>
    </i>
    <i i="9">
      <x v="9"/>
    </i>
    <i i="10">
      <x v="10"/>
    </i>
  </colItems>
  <pageFields count="5">
    <pageField fld="2" hier="-1"/>
    <pageField fld="3" hier="-1"/>
    <pageField fld="11" hier="-1"/>
    <pageField fld="1" hier="-1"/>
    <pageField fld="18" hier="-1"/>
  </pageFields>
  <dataFields count="11">
    <dataField name="Sum of Category" fld="2" baseField="0" baseItem="0"/>
    <dataField name="Sum of Quantity Available" fld="8" baseField="0" baseItem="0"/>
    <dataField name="Sum of Quantity In" fld="6" baseField="0" baseItem="0"/>
    <dataField name="Sum of Quantity Out" fld="7" baseField="0" baseItem="0"/>
    <dataField name="Sum of Unit Cost" fld="9" baseField="0" baseItem="0" numFmtId="164"/>
    <dataField name="Sum of Live Stock Value" fld="10" baseField="0" baseItem="0" numFmtId="164"/>
    <dataField name="Sum of Days Active" fld="15" baseField="0" baseItem="0"/>
    <dataField name="Sum of Average Daily Usage" fld="19" baseField="0" baseItem="0"/>
    <dataField name="Sum of Days Left" fld="16" baseField="0" baseItem="0"/>
    <dataField name="Sum of Inflow Value" fld="21" baseField="0" baseItem="0"/>
    <dataField name="Sum of Outflow Value" fld="2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E8D1A0B-4251-4B12-9D73-32CB1D86BDF9}" sourceName="Category">
  <pivotTables>
    <pivotTable tabId="50" name="PivotTable9"/>
    <pivotTable tabId="50" name="PivotTable1"/>
  </pivotTables>
  <data>
    <tabular pivotCacheId="1175361065" showMissing="0">
      <items count="18">
        <i x="15" s="1"/>
        <i x="5" s="1"/>
        <i x="6" s="1"/>
        <i x="14" s="1"/>
        <i x="3" s="1"/>
        <i x="9" s="1"/>
        <i x="0" s="1"/>
        <i x="8" s="1"/>
        <i x="16" s="1"/>
        <i x="2" s="1"/>
        <i x="10" s="1"/>
        <i x="7" s="1"/>
        <i x="4" s="1"/>
        <i x="1" s="1"/>
        <i x="12" s="1"/>
        <i x="11" s="1"/>
        <i x="13" s="1"/>
        <i x="1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D7D555F4-6E04-4D3B-B98E-DF107E43BBD0}" sourceName="Sub-Category">
  <pivotTables>
    <pivotTable tabId="50" name="PivotTable1"/>
    <pivotTable tabId="50" name="PivotTable9"/>
  </pivotTables>
  <data>
    <tabular pivotCacheId="1175361065" showMissing="0">
      <items count="70">
        <i x="17" s="1"/>
        <i x="36" s="1"/>
        <i x="3" s="1"/>
        <i x="57" s="1"/>
        <i x="19" s="1"/>
        <i x="49" s="1"/>
        <i x="6" s="1"/>
        <i x="59" s="1"/>
        <i x="5" s="1"/>
        <i x="26" s="1"/>
        <i x="64" s="1"/>
        <i x="45" s="1"/>
        <i x="29" s="1"/>
        <i x="42" s="1"/>
        <i x="66" s="1"/>
        <i x="18" s="1"/>
        <i x="8" s="1"/>
        <i x="25" s="1"/>
        <i x="13" s="1"/>
        <i x="56" s="1"/>
        <i x="52" s="1"/>
        <i x="20" s="1"/>
        <i x="48" s="1"/>
        <i x="28" s="1"/>
        <i x="63" s="1"/>
        <i x="24" s="1"/>
        <i x="22" s="1"/>
        <i x="35" s="1"/>
        <i x="12" s="1"/>
        <i x="55" s="1"/>
        <i x="37" s="1"/>
        <i x="44" s="1"/>
        <i x="21" s="1"/>
        <i x="11" s="1"/>
        <i x="65" s="1"/>
        <i x="23" s="1"/>
        <i x="33" s="1"/>
        <i x="31" s="1"/>
        <i x="1" s="1"/>
        <i x="46" s="1"/>
        <i x="15" s="1"/>
        <i x="30" s="1"/>
        <i x="62" s="1"/>
        <i x="39" s="1"/>
        <i x="58" s="1"/>
        <i x="10" s="1"/>
        <i x="7" s="1"/>
        <i x="51" s="1"/>
        <i x="14" s="1"/>
        <i x="27" s="1"/>
        <i x="60" s="1"/>
        <i x="16" s="1"/>
        <i x="50" s="1"/>
        <i x="9" s="1"/>
        <i x="4" s="1"/>
        <i x="47" s="1"/>
        <i x="41" s="1"/>
        <i x="34" s="1"/>
        <i x="40" s="1"/>
        <i x="61" s="1"/>
        <i x="43" s="1"/>
        <i x="53" s="1"/>
        <i x="54" s="1"/>
        <i x="0" s="1"/>
        <i x="32" s="1"/>
        <i x="2" s="1"/>
        <i x="38" s="1"/>
        <i x="67" s="1" nd="1"/>
        <i x="68" s="1" nd="1"/>
        <i x="6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 xr10:uid="{1CD6C157-3014-4C8C-B20F-0F13DDD1A087}" sourceName="Item Name">
  <pivotTables>
    <pivotTable tabId="50" name="maintablesource"/>
    <pivotTable tabId="50" name="averagedailyusage"/>
    <pivotTable tabId="50" name="categoryvalue"/>
    <pivotTable tabId="50" name="inventoryovertime"/>
    <pivotTable tabId="50" name="invsoutvalues"/>
    <pivotTable tabId="50" name="optimalvsavailableqty"/>
    <pivotTable tabId="50" name="PivotTable2"/>
    <pivotTable tabId="50" name="quantityatcompany"/>
    <pivotTable tabId="50" name="quantityinvsquantityout"/>
    <pivotTable tabId="50" name="topitemsused"/>
  </pivotTables>
  <data>
    <tabular pivotCacheId="2131200700" showMissing="0">
      <items count="101">
        <i x="35" s="1"/>
        <i x="16" s="1"/>
        <i x="79" s="1"/>
        <i x="29" s="1"/>
        <i x="4" s="1"/>
        <i x="54" s="1"/>
        <i x="19" s="1"/>
        <i x="60" s="1"/>
        <i x="22" s="1"/>
        <i x="38" s="1"/>
        <i x="82" s="1"/>
        <i x="70" s="1"/>
        <i x="30" s="1"/>
        <i x="83" s="1"/>
        <i x="34" s="1"/>
        <i x="27" s="1"/>
        <i x="37" s="1"/>
        <i x="12" s="1"/>
        <i x="64" s="1"/>
        <i x="1" s="1"/>
        <i x="45" s="1"/>
        <i x="63" s="1"/>
        <i x="5" s="1"/>
        <i x="11" s="1"/>
        <i x="87" s="1"/>
        <i x="43" s="1"/>
        <i x="81" s="1"/>
        <i x="48" s="1"/>
        <i x="57" s="1"/>
        <i x="10" s="1"/>
        <i x="77" s="1"/>
        <i x="23" s="1"/>
        <i x="0" s="1"/>
        <i x="73" s="1"/>
        <i x="69" s="1"/>
        <i x="47" s="1"/>
        <i x="86" s="1"/>
        <i x="41" s="1"/>
        <i x="56" s="1"/>
        <i x="55" s="1"/>
        <i x="31" s="1"/>
        <i x="36" s="1"/>
        <i x="76" s="1"/>
        <i x="40" s="1"/>
        <i x="24" s="1"/>
        <i x="2" s="1"/>
        <i x="58" s="1"/>
        <i x="8" s="1"/>
        <i x="65" s="1"/>
        <i x="3" s="1"/>
        <i x="59" s="1"/>
        <i x="14" s="1"/>
        <i x="13" s="1"/>
        <i x="88" s="1"/>
        <i x="42" s="1"/>
        <i x="39" s="1"/>
        <i x="66" s="1"/>
        <i x="53" s="1"/>
        <i x="50" s="1"/>
        <i x="67" s="1"/>
        <i x="61" s="1"/>
        <i x="49" s="1"/>
        <i x="75" s="1"/>
        <i x="32" s="1"/>
        <i x="85" s="1"/>
        <i x="80" s="1"/>
        <i x="72" s="1"/>
        <i x="25" s="1"/>
        <i x="84" s="1"/>
        <i x="7" s="1"/>
        <i x="89" s="1"/>
        <i x="46" s="1"/>
        <i x="28" s="1"/>
        <i x="71" s="1"/>
        <i x="68" s="1"/>
        <i x="18" s="1"/>
        <i x="17" s="1"/>
        <i x="9" s="1"/>
        <i x="78" s="1"/>
        <i x="44" s="1"/>
        <i x="21" s="1"/>
        <i x="62" s="1"/>
        <i x="6" s="1"/>
        <i x="74" s="1"/>
        <i x="26" s="1"/>
        <i x="20" s="1"/>
        <i x="52" s="1"/>
        <i x="51" s="1"/>
        <i x="33" s="1"/>
        <i x="15" s="1"/>
        <i x="97" s="1" nd="1"/>
        <i x="98" s="1" nd="1"/>
        <i x="92" s="1" nd="1"/>
        <i x="91" s="1" nd="1"/>
        <i x="90" s="1" nd="1"/>
        <i x="99" s="1" nd="1"/>
        <i x="100" s="1" nd="1"/>
        <i x="93" s="1" nd="1"/>
        <i x="94" s="1" nd="1"/>
        <i x="95"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C7D910E-6EE2-4C39-8207-8E6AB482FB9B}" sourceName="Category">
  <pivotTables>
    <pivotTable tabId="50" name="maintablesource"/>
    <pivotTable tabId="50" name="averagedailyusage"/>
    <pivotTable tabId="50" name="categoryvalue"/>
    <pivotTable tabId="50" name="inventoryovertime"/>
    <pivotTable tabId="50" name="invsoutvalues"/>
    <pivotTable tabId="50" name="optimalvsavailableqty"/>
    <pivotTable tabId="50" name="PivotTable2"/>
    <pivotTable tabId="50" name="quantityatcompany"/>
    <pivotTable tabId="50" name="quantityinvsquantityout"/>
    <pivotTable tabId="50" name="topitemsused"/>
  </pivotTables>
  <data>
    <tabular pivotCacheId="2131200700" showMissing="0">
      <items count="18">
        <i x="15" s="1"/>
        <i x="5" s="1"/>
        <i x="6" s="1"/>
        <i x="14" s="1"/>
        <i x="3" s="1"/>
        <i x="9" s="1"/>
        <i x="0" s="1"/>
        <i x="8" s="1"/>
        <i x="16" s="1"/>
        <i x="2" s="1"/>
        <i x="10" s="1"/>
        <i x="7" s="1"/>
        <i x="4" s="1"/>
        <i x="1" s="1"/>
        <i x="12" s="1"/>
        <i x="11" s="1"/>
        <i x="13" s="1"/>
        <i x="1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7B088DA7-8F94-4D61-9A05-D33647B0AF37}" sourceName="Sub-Category">
  <pivotTables>
    <pivotTable tabId="50" name="maintablesource"/>
    <pivotTable tabId="50" name="averagedailyusage"/>
    <pivotTable tabId="50" name="categoryvalue"/>
    <pivotTable tabId="50" name="inventoryovertime"/>
    <pivotTable tabId="50" name="invsoutvalues"/>
    <pivotTable tabId="50" name="optimalvsavailableqty"/>
    <pivotTable tabId="50" name="PivotTable2"/>
    <pivotTable tabId="50" name="quantityatcompany"/>
    <pivotTable tabId="50" name="quantityinvsquantityout"/>
    <pivotTable tabId="50" name="topitemsused"/>
  </pivotTables>
  <data>
    <tabular pivotCacheId="2131200700" showMissing="0">
      <items count="68">
        <i x="17" s="1"/>
        <i x="36" s="1"/>
        <i x="3" s="1"/>
        <i x="57" s="1"/>
        <i x="19" s="1"/>
        <i x="49" s="1"/>
        <i x="6" s="1"/>
        <i x="59" s="1"/>
        <i x="5" s="1"/>
        <i x="26" s="1"/>
        <i x="64" s="1"/>
        <i x="45" s="1"/>
        <i x="29" s="1"/>
        <i x="42" s="1"/>
        <i x="66" s="1"/>
        <i x="18" s="1"/>
        <i x="8" s="1"/>
        <i x="25" s="1"/>
        <i x="13" s="1"/>
        <i x="56" s="1"/>
        <i x="52" s="1"/>
        <i x="20" s="1"/>
        <i x="48" s="1"/>
        <i x="28" s="1"/>
        <i x="63" s="1"/>
        <i x="24" s="1"/>
        <i x="22" s="1"/>
        <i x="35" s="1"/>
        <i x="12" s="1"/>
        <i x="55" s="1"/>
        <i x="37" s="1"/>
        <i x="44" s="1"/>
        <i x="21" s="1"/>
        <i x="11" s="1"/>
        <i x="65" s="1"/>
        <i x="23" s="1"/>
        <i x="33" s="1"/>
        <i x="31" s="1"/>
        <i x="1" s="1"/>
        <i x="46" s="1"/>
        <i x="15" s="1"/>
        <i x="30" s="1"/>
        <i x="62" s="1"/>
        <i x="39" s="1"/>
        <i x="58" s="1"/>
        <i x="10" s="1"/>
        <i x="7" s="1"/>
        <i x="51" s="1"/>
        <i x="14" s="1"/>
        <i x="27" s="1"/>
        <i x="60" s="1"/>
        <i x="16" s="1"/>
        <i x="50" s="1"/>
        <i x="9" s="1"/>
        <i x="4" s="1"/>
        <i x="47" s="1"/>
        <i x="41" s="1"/>
        <i x="34" s="1"/>
        <i x="40" s="1"/>
        <i x="61" s="1"/>
        <i x="43" s="1"/>
        <i x="53" s="1"/>
        <i x="54" s="1"/>
        <i x="0" s="1"/>
        <i x="32" s="1"/>
        <i x="2" s="1"/>
        <i x="38" s="1"/>
        <i x="67"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1" xr10:uid="{E8FBCFF2-85A2-4466-9A6A-B3C312FDDE32}" sourceName="Location">
  <pivotTables>
    <pivotTable tabId="50" name="maintablesource"/>
    <pivotTable tabId="50" name="averagedailyusage"/>
    <pivotTable tabId="50" name="categoryvalue"/>
    <pivotTable tabId="50" name="inventoryovertime"/>
    <pivotTable tabId="50" name="optimalvsavailableqty"/>
    <pivotTable tabId="50" name="PivotTable2"/>
    <pivotTable tabId="50" name="quantityatcompany"/>
    <pivotTable tabId="50" name="quantityinvsquantityout"/>
    <pivotTable tabId="50" name="topitemsused"/>
  </pivotTables>
  <data>
    <tabular pivotCacheId="2131200700" showMissing="0">
      <items count="12">
        <i x="4" s="1"/>
        <i x="2" s="1"/>
        <i x="3" s="1"/>
        <i x="0" s="1"/>
        <i x="1" s="1"/>
        <i x="10" s="1" nd="1"/>
        <i x="9" s="1" nd="1"/>
        <i x="11" s="1" nd="1"/>
        <i x="6" s="1" nd="1"/>
        <i x="8" s="1" nd="1"/>
        <i x="7" s="1" nd="1"/>
        <i x="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 xr10:uid="{704415A6-3911-4B84-A3F1-CD2DF84519DD}" sourceName="Company">
  <pivotTables>
    <pivotTable tabId="50" name="maintablesource"/>
    <pivotTable tabId="50" name="averagedailyusage"/>
    <pivotTable tabId="50" name="categoryvalue"/>
    <pivotTable tabId="50" name="inventoryovertime"/>
    <pivotTable tabId="50" name="invsoutvalues"/>
    <pivotTable tabId="50" name="optimalvsavailableqty"/>
    <pivotTable tabId="50" name="PivotTable2"/>
    <pivotTable tabId="50" name="quantityatcompany"/>
    <pivotTable tabId="50" name="quantityinvsquantityout"/>
    <pivotTable tabId="50" name="topitemsused"/>
  </pivotTables>
  <data>
    <tabular pivotCacheId="2131200700" showMissing="0">
      <items count="9">
        <i x="2" s="1"/>
        <i x="1" s="1"/>
        <i x="0" s="1"/>
        <i x="6" s="1" nd="1"/>
        <i x="4" s="1" nd="1"/>
        <i x="5" s="1" nd="1"/>
        <i x="8" s="1" nd="1"/>
        <i x="7" s="1" nd="1"/>
        <i x="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ndle_Type" xr10:uid="{4C621A48-AE5C-461C-99E0-5C0F8ACD773A}" sourceName="Bundle Type">
  <pivotTables>
    <pivotTable tabId="50" name="PivotTable6"/>
  </pivotTables>
  <data>
    <tabular pivotCacheId="213187528">
      <items count="4">
        <i x="3" s="1"/>
        <i x="2" s="1"/>
        <i x="1" s="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1" xr10:uid="{B01B67CC-0A1D-44EC-AC15-988E5F7098CA}" sourceName="Item Name">
  <pivotTables>
    <pivotTable tabId="50" name="PivotTable6"/>
  </pivotTables>
  <data>
    <tabular pivotCacheId="213187528">
      <items count="13">
        <i x="4" s="1"/>
        <i x="9" s="1"/>
        <i x="1" s="1"/>
        <i x="0" s="1"/>
        <i x="11" s="1"/>
        <i x="5" s="1"/>
        <i x="8" s="1"/>
        <i x="7" s="1"/>
        <i x="2" s="1"/>
        <i x="10" s="1"/>
        <i x="12" s="1"/>
        <i x="3"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A5BB663-FB72-4A16-ABBF-0F8CD963D7B4}" cache="Slicer_Category" caption="Category" columnCount="2" style="Dashboard" rowHeight="241300"/>
  <slicer name="Sub-Category" xr10:uid="{96BD36FB-72BE-4F4C-A340-746206DD7349}" cache="Slicer_Sub_Category" caption="Sub-Category" columnCount="2" style="Dashboard" rowHeight="241300"/>
  <slicer name="Item Name 1" xr10:uid="{3618AF82-8F6E-4422-8375-8C42FD5C6398}" cache="Slicer_Item_Name" caption="Item Name" columnCount="2" style="Dashboard" rowHeight="241300"/>
  <slicer name="Category 1" xr10:uid="{D30A8CD2-5E60-4C48-99CB-F28F2F901B29}" cache="Slicer_Category1" caption="Category" columnCount="2" style="Dashboard" rowHeight="241300"/>
  <slicer name="Sub-Category 1" xr10:uid="{A228B197-F74A-4D4D-98F8-B42D9219D472}" cache="Slicer_Sub_Category1" caption="Sub-Category" columnCount="3" style="Dashboard" rowHeight="241300"/>
  <slicer name="Location 1" xr10:uid="{EC2B8FDC-047D-4D03-8E9D-DDBF5BF41E73}" cache="Slicer_Location1" caption="Location" columnCount="4" style="Dashboard" rowHeight="241300"/>
  <slicer name="Company" xr10:uid="{B462C679-F59F-4DA1-A595-3B3199C69233}" cache="Slicer_Company" caption="Company" columnCount="3" style="Dashboard" rowHeight="241300"/>
  <slicer name="Bundle Type 1" xr10:uid="{CCF80D1A-69DC-4A30-BD11-279E495FBD93}" cache="Slicer_Bundle_Type" caption="Bundle Type" style="Dashboard" rowHeight="241300"/>
  <slicer name="Item Name 2" xr10:uid="{D5C49A7F-F556-49FE-A4A5-B1077FD65B18}" cache="Slicer_Item_Name1" caption="Item Name" startItem="6" style="Dashboar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F652B1-CD34-BE42-A77E-75503DD44F41}" name="MasterFile" displayName="MasterFile" ref="A4:O94" totalsRowShown="0" headerRowDxfId="233" dataDxfId="232">
  <autoFilter ref="A4:O94" xr:uid="{74F652B1-CD34-BE42-A77E-75503DD44F41}"/>
  <sortState xmlns:xlrd2="http://schemas.microsoft.com/office/spreadsheetml/2017/richdata2" ref="A5:O94">
    <sortCondition ref="A4:A94"/>
  </sortState>
  <tableColumns count="15">
    <tableColumn id="1" xr3:uid="{720A1AA2-CDDD-6147-A2D1-6A7A6BEE8EA1}" name="SKU" dataDxfId="231"/>
    <tableColumn id="2" xr3:uid="{77C5C41E-5C4B-0F49-8D50-CA29DC6F0E2A}" name="Item Name" dataDxfId="230"/>
    <tableColumn id="3" xr3:uid="{7F167121-9B37-294F-AA8E-CD18741DCCB9}" name="Category" dataDxfId="229"/>
    <tableColumn id="6" xr3:uid="{25EEA2ED-1C61-774E-9292-FC3B6D8B7F29}" name="Sub-Category" dataDxfId="228"/>
    <tableColumn id="5" xr3:uid="{D6C02E7D-E71F-3F4F-90D3-4961C2C4CEDA}" name="Reorder Point" dataDxfId="227"/>
    <tableColumn id="7" xr3:uid="{B84A28CE-67E0-184A-8C65-626779C7C75D}" name="Optimal Quantity" dataDxfId="226"/>
    <tableColumn id="4" xr3:uid="{76C74696-4088-4FF3-A627-16A3A2774B0B}" name="Location" dataDxfId="225"/>
    <tableColumn id="8" xr3:uid="{E6C4981D-F2A2-4A28-BAB4-51B87D44E5A4}" name="Vendor" dataDxfId="224"/>
    <tableColumn id="9" xr3:uid="{1F128008-29FB-484C-9E00-ADAA8D7D26FD}" name="Cycle Category" dataDxfId="223"/>
    <tableColumn id="10" xr3:uid="{0818C53A-ECEB-4E5F-A9BD-0BEE7A7761B9}" name="Vendor SKU" dataDxfId="222"/>
    <tableColumn id="11" xr3:uid="{C540362C-479F-4B6E-90B0-B373ED518B18}" name="Units of Measure (UoM)" dataDxfId="221"/>
    <tableColumn id="14" xr3:uid="{F6FDD256-77AF-470D-AC2C-851F09CE7FE7}" name="Quantity per UoM" dataDxfId="220"/>
    <tableColumn id="12" xr3:uid="{258D8464-20E5-4003-80EE-A4CAD94AAC89}" name="Cost per UoM" dataDxfId="219"/>
    <tableColumn id="13" xr3:uid="{DDD3CDDF-4291-4E8A-8FCD-9897F0ED32D5}" name="Unit Cost per UOM" dataDxfId="218">
      <calculatedColumnFormula>MasterFile[[#This Row],[Cost per UoM]]/MasterFile[[#This Row],[Quantity per UoM]]</calculatedColumnFormula>
    </tableColumn>
    <tableColumn id="15" xr3:uid="{5F7B999A-8AED-4C9B-B36F-5A395C1E63EA}" name="Company" dataDxfId="217"/>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97FE6E2-7294-5840-A4A5-EC47C5DA0529}" name="BundleList" displayName="BundleList" ref="A4:D22" totalsRowShown="0" headerRowDxfId="216">
  <autoFilter ref="A4:D22" xr:uid="{D97FE6E2-7294-5840-A4A5-EC47C5DA0529}"/>
  <tableColumns count="4">
    <tableColumn id="1" xr3:uid="{61895AF1-826F-9D46-80DB-47451791EDEC}" name="SKU" dataDxfId="215"/>
    <tableColumn id="2" xr3:uid="{AFF9B827-3F35-C443-84C8-B9956E99AC0D}" name="Item Name" dataDxfId="214">
      <calculatedColumnFormula>VLOOKUP(BundleList[[#This Row],[SKU]],MasterFile[[#All],[SKU]:[Sub-Category]],2,0)</calculatedColumnFormula>
    </tableColumn>
    <tableColumn id="3" xr3:uid="{E21B5F67-1D83-E44B-99FF-7D3CC2B1D9C3}" name="Qty per Usage" dataDxfId="213"/>
    <tableColumn id="4" xr3:uid="{4F2AD9BD-F03F-3941-9898-EFAEC08A4D26}" name="Bundle Type" dataDxfId="21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736D34-563A-9E43-93BB-DCFEB00906B0}" name="PhysicalCount" displayName="PhysicalCount" ref="A4:J94" totalsRowShown="0" headerRowDxfId="211">
  <autoFilter ref="A4:J94" xr:uid="{DE736D34-563A-9E43-93BB-DCFEB00906B0}"/>
  <tableColumns count="10">
    <tableColumn id="1" xr3:uid="{0F367967-E6A7-C047-AD7A-B619F5DAE521}" name="Date" dataDxfId="210" totalsRowDxfId="209"/>
    <tableColumn id="2" xr3:uid="{57E8010E-D5B9-CA44-962E-2D4EAAA5A322}" name="SKU" dataDxfId="208" totalsRowDxfId="207"/>
    <tableColumn id="3" xr3:uid="{F5BA742B-CDB1-994D-B651-C696FAFD5B89}" name="Item Name" dataDxfId="206" totalsRowDxfId="205">
      <calculatedColumnFormula>VLOOKUP(PhysicalCount[[#This Row],[SKU]],MasterFile[],2,0)</calculatedColumnFormula>
    </tableColumn>
    <tableColumn id="9" xr3:uid="{556BFA90-D127-A34B-A7DB-4C3C5A8F20D4}" name="Lot Number" dataDxfId="204" totalsRowDxfId="203"/>
    <tableColumn id="7" xr3:uid="{384DDEC7-AD98-8446-999D-639D4FBA58C0}" name="Category" dataDxfId="202" totalsRowDxfId="201">
      <calculatedColumnFormula>VLOOKUP(PhysicalCount[[#This Row],[SKU]],MasterFile[[#All],[SKU]:[Category]],3,0)</calculatedColumnFormula>
    </tableColumn>
    <tableColumn id="8" xr3:uid="{9334BEC9-7360-994E-AA6E-B9F3794E31B7}" name="Sub-Category" dataDxfId="200" totalsRowDxfId="199">
      <calculatedColumnFormula>IF(VLOOKUP(PhysicalCount[[#This Row],[SKU]],MasterFile[[#All],[SKU]:[Sub-Category]],4,0)="","",VLOOKUP(PhysicalCount[[#This Row],[SKU]],MasterFile[[#All],[SKU]:[Sub-Category]],4,0))</calculatedColumnFormula>
    </tableColumn>
    <tableColumn id="4" xr3:uid="{C6EB2999-A118-3E4E-8D19-F6BBCEF8BF85}" name="Quantity" dataDxfId="198" totalsRowDxfId="197"/>
    <tableColumn id="5" xr3:uid="{E07C1F91-252C-FE48-8D89-2FB5BD641D23}" name="Unit Value" dataDxfId="196" totalsRowDxfId="195">
      <calculatedColumnFormula>IFERROR(VLOOKUP(PhysicalCount[[#This Row],[SKU]],MasterFile[#All],14,0),"")</calculatedColumnFormula>
    </tableColumn>
    <tableColumn id="6" xr3:uid="{82A1850C-A409-944A-A367-3F98C8B95397}" name="Value" dataDxfId="194" totalsRowDxfId="193">
      <calculatedColumnFormula>IFERROR(PhysicalCount[[#This Row],[Quantity]]*PhysicalCount[[#This Row],[Unit Value]],"")</calculatedColumnFormula>
    </tableColumn>
    <tableColumn id="10" xr3:uid="{870E5C79-BBBA-4DDB-A6D9-B91C90C43622}" name="Cycle Type" dataDxfId="192">
      <calculatedColumnFormula>VLOOKUP(PhysicalCount[[#This Row],[SKU]],MasterFile[#All],9,0)</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A798BE7-4A47-4A24-AE58-76EE954E6F7C}" name="CycleCountSelection" displayName="CycleCountSelection" ref="A4:H134" totalsRowShown="0" headerRowDxfId="191" dataDxfId="190" tableBorderDxfId="189">
  <autoFilter ref="A4:H134" xr:uid="{CA798BE7-4A47-4A24-AE58-76EE954E6F7C}"/>
  <tableColumns count="8">
    <tableColumn id="1" xr3:uid="{84116955-2D15-435B-A9C8-101948FE47C5}" name="Date" dataDxfId="188"/>
    <tableColumn id="2" xr3:uid="{CFE604D9-9B94-4CC3-9D5C-3579F93EF07A}" name="Week Number" dataDxfId="187"/>
    <tableColumn id="3" xr3:uid="{54993DD0-3653-486E-8A4B-E02BB2A37E6A}" name="Cycle Category" dataDxfId="186"/>
    <tableColumn id="4" xr3:uid="{53C4884E-0D32-4D63-ABC4-1CFADE8F9A36}" name="Selected By" dataDxfId="185"/>
    <tableColumn id="5" xr3:uid="{435DADFB-661E-4D6C-AD3C-D6177D0954CC}" name="SKU" dataDxfId="184"/>
    <tableColumn id="6" xr3:uid="{0DE01280-F6E2-4010-862A-512869E87527}" name="Item Name" dataDxfId="183"/>
    <tableColumn id="7" xr3:uid="{06C4047F-186E-4AA6-84C7-E49C7A031C23}" name="Category" dataDxfId="182"/>
    <tableColumn id="8" xr3:uid="{1DC66085-2B23-47B5-ABA3-E45B1C6C79D7}" name="Sub-Category" dataDxfId="18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35A2245-102E-4223-AF84-F62A13A06F80}" name="Table19" displayName="Table19" ref="J5:K9" totalsRowShown="0" headerRowDxfId="180" dataDxfId="179" tableBorderDxfId="178">
  <autoFilter ref="J5:K9" xr:uid="{835A2245-102E-4223-AF84-F62A13A06F80}"/>
  <tableColumns count="2">
    <tableColumn id="1" xr3:uid="{82AB7DC9-A17A-47CF-BAD2-6EBA96B968E8}" name="Week" dataDxfId="177"/>
    <tableColumn id="2" xr3:uid="{37BC5E27-5036-426C-AEEE-36DF763E7E80}" name="Cycle Category" dataDxfId="176"/>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EC38538-A5BF-3646-A6E6-8924D4D0B742}" name="PatientBundleUsage" displayName="PatientBundleUsage" ref="A4:D14" totalsRowShown="0" headerRowDxfId="175" tableBorderDxfId="174">
  <autoFilter ref="A4:D14" xr:uid="{0EC38538-A5BF-3646-A6E6-8924D4D0B742}"/>
  <tableColumns count="4">
    <tableColumn id="1" xr3:uid="{32AC8CD2-BBF4-0F4B-B9D1-D967841AB6EF}" name="Date" dataDxfId="173"/>
    <tableColumn id="2" xr3:uid="{CBEBAECE-6A2C-9543-82B1-03453A98F46F}" name="Batch Count" dataDxfId="172"/>
    <tableColumn id="6" xr3:uid="{FE5C2B5C-8889-BB48-ABAC-C3E6810F4F91}" name="Bundle Type" dataDxfId="171"/>
    <tableColumn id="3" xr3:uid="{3744F41E-8A33-4C6F-8A21-76D5F8BC67C5}" name="Returns" dataDxfId="170"/>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E75EE16-0894-4E7B-B93A-4A383DF07981}" name="Table12" displayName="Table12" ref="F4:F8" totalsRowShown="0" headerRowDxfId="169" dataDxfId="168" tableBorderDxfId="167">
  <autoFilter ref="F4:F8" xr:uid="{DE75EE16-0894-4E7B-B93A-4A383DF07981}"/>
  <tableColumns count="1">
    <tableColumn id="1" xr3:uid="{DFA11793-2C53-4796-9A60-D3A54E6A9BCF}" name="Bundle Type" dataDxfId="166"/>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B6D4363-332C-A846-9BB1-4DBA02482CDF}" name="Outflow" displayName="Outflow" ref="A4:Q198" totalsRowShown="0" headerRowDxfId="165" dataDxfId="164">
  <autoFilter ref="A4:Q198" xr:uid="{6B6D4363-332C-A846-9BB1-4DBA02482CDF}"/>
  <tableColumns count="17">
    <tableColumn id="1" xr3:uid="{97A90B52-EDDA-4145-BF1B-DBAE92D53928}" name="Date" dataDxfId="163"/>
    <tableColumn id="2" xr3:uid="{004C15A6-AD58-E740-925A-EAAFF55D1043}" name="SKU" dataDxfId="162"/>
    <tableColumn id="3" xr3:uid="{020A267D-47BC-DC47-9AB2-1B58406DF4D5}" name="Item Name" dataDxfId="161"/>
    <tableColumn id="4" xr3:uid="{06DB765E-00B3-5044-9533-1B85AE20EA9C}" name="Category" dataDxfId="160"/>
    <tableColumn id="8" xr3:uid="{37C04BAC-3F4C-1040-B7AC-CE62BBF01EF3}" name="Sub-Category" dataDxfId="159"/>
    <tableColumn id="5" xr3:uid="{3F80B16E-93FB-614E-A432-CFA1C45ED682}" name="Quantity Dispensed" dataDxfId="158"/>
    <tableColumn id="6" xr3:uid="{FD4C848A-F732-954E-AA9B-B9236A19A639}" name="Unit Value" dataDxfId="157"/>
    <tableColumn id="7" xr3:uid="{4C92B233-825E-F440-BCE2-06C1DD30F2DC}" name="Total Value" dataDxfId="156"/>
    <tableColumn id="9" xr3:uid="{E820FF7F-8760-1E43-9DEA-932C930171F3}" name="Lot Number" dataDxfId="155"/>
    <tableColumn id="10" xr3:uid="{D6B53AF6-72F5-A64A-8B28-185ABB086AB6}" name="Expiration Date" dataDxfId="154"/>
    <tableColumn id="13" xr3:uid="{C1ABF890-A0EC-F440-BA19-35DC6B2E6D28}" name="Bundle Type" dataDxfId="153"/>
    <tableColumn id="14" xr3:uid="{6682A62E-2326-6247-88E9-AF6239194415}" name="Batch Count" dataDxfId="152"/>
    <tableColumn id="17" xr3:uid="{A650E922-94F8-4800-8299-6E5F92B3AD23}" name="Location" dataDxfId="151">
      <calculatedColumnFormula>VLOOKUP(Outflow[[#This Row],[SKU]],MasterFile[#All],7,0)</calculatedColumnFormula>
    </tableColumn>
    <tableColumn id="11" xr3:uid="{2FF02369-82FC-4A8B-BD17-24215710F81F}" name="Destination Company" dataDxfId="150"/>
    <tableColumn id="12" xr3:uid="{C3BBD7A8-867C-4589-A00C-3E8B42E9117A}" name="Movement Type" dataDxfId="149"/>
    <tableColumn id="15" xr3:uid="{17853223-20BA-4992-BFDE-6F39083E2AEB}" name="Dispensed UoM" dataDxfId="148"/>
    <tableColumn id="16" xr3:uid="{2E2DCCA2-012D-41DB-B43F-5286C93AB0C2}" name="Notes" dataDxfId="14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4807058-22EA-5D4A-B97E-B81F69D9520E}" name="Inflow" displayName="Inflow" ref="A4:R157" totalsRowShown="0" headerRowDxfId="146">
  <autoFilter ref="A4:R157" xr:uid="{44807058-22EA-5D4A-B97E-B81F69D9520E}"/>
  <tableColumns count="18">
    <tableColumn id="1" xr3:uid="{263511FA-9D46-B646-9A83-B28BF49060F7}" name="Date" dataDxfId="145"/>
    <tableColumn id="2" xr3:uid="{FE19C0DE-7732-9D4E-AF54-AC9B1F1F88A7}" name="SKU" dataDxfId="144"/>
    <tableColumn id="3" xr3:uid="{248A26E7-8FE4-6F45-B50A-EA2A2A866782}" name="Item Name" dataDxfId="143">
      <calculatedColumnFormula>VLOOKUP(Inflow[[#This Row],[SKU]],MasterFile[#All],2,0)</calculatedColumnFormula>
    </tableColumn>
    <tableColumn id="4" xr3:uid="{84B43A4E-C744-9048-884C-000AE1CCA659}" name="Category" dataDxfId="142">
      <calculatedColumnFormula>VLOOKUP(Inflow[[#This Row],[SKU]],MasterFile[#All],3,0)</calculatedColumnFormula>
    </tableColumn>
    <tableColumn id="8" xr3:uid="{B49B18A2-12C1-694A-9D86-DCAD74D5AD89}" name="Sub-Category" dataDxfId="141">
      <calculatedColumnFormula>VLOOKUP(Inflow[[#This Row],[SKU]],MasterFile[#All],4,0)</calculatedColumnFormula>
    </tableColumn>
    <tableColumn id="5" xr3:uid="{245F3CDB-E752-BC41-8B18-71E0346EA59C}" name="Quantity Purchased" dataDxfId="140"/>
    <tableColumn id="6" xr3:uid="{86CD85BE-7E29-B243-8DA1-9F1A1BB3EC95}" name="Unit Cost" dataDxfId="139">
      <calculatedColumnFormula>VLOOKUP(Inflow[[#This Row],[SKU]],MasterFile[#All],14,0)</calculatedColumnFormula>
    </tableColumn>
    <tableColumn id="7" xr3:uid="{64972CE2-0F05-4D46-A2B0-3D6C3B4DD1F5}" name="Total Cost" dataDxfId="138"/>
    <tableColumn id="9" xr3:uid="{53914650-1348-4845-9401-97C03F883843}" name="Vendor" dataDxfId="137">
      <calculatedColumnFormula>VLOOKUP(Inflow[[#This Row],[SKU]],MasterFile[#All],8,0)</calculatedColumnFormula>
    </tableColumn>
    <tableColumn id="10" xr3:uid="{D83E3FAD-B3A8-9B4B-AAD7-4AE355E6BE25}" name="PO Number" dataDxfId="136"/>
    <tableColumn id="11" xr3:uid="{4F34CDA2-3E11-BF43-B98C-555D2D443354}" name="Vendor Confirmation Number" dataDxfId="135"/>
    <tableColumn id="12" xr3:uid="{EDAF145F-88F7-614F-BD2F-6F0C412EEE7B}" name="Lot Number" dataDxfId="134"/>
    <tableColumn id="13" xr3:uid="{DF142F2D-F151-C74E-B5B5-BD02ED595E15}" name="Expiration Date" dataDxfId="133"/>
    <tableColumn id="14" xr3:uid="{63AD7802-8BE5-48F3-A511-6E93F19A7CDD}" name="Inflow Status" dataDxfId="132"/>
    <tableColumn id="15" xr3:uid="{9E3EBD11-2D76-4C4B-B4D2-ADF86C69B4C6}" name="Location" dataDxfId="131">
      <calculatedColumnFormula>VLOOKUP(Inflow[[#This Row],[SKU]],MasterFile[#All],7,0)</calculatedColumnFormula>
    </tableColumn>
    <tableColumn id="16" xr3:uid="{EC7DC105-718F-4644-AFE7-6F815896853B}" name="Unit of Measurement" dataDxfId="130">
      <calculatedColumnFormula>VLOOKUP(Inflow[[#This Row],[SKU]],MasterFile[#All],11,0)</calculatedColumnFormula>
    </tableColumn>
    <tableColumn id="17" xr3:uid="{3C7370EB-69B8-4E50-B404-4A27F24D9A5B}" name="Company" dataDxfId="129">
      <calculatedColumnFormula>VLOOKUP(Inflow[[#This Row],[SKU]],MasterFile[#All],15,0)</calculatedColumnFormula>
    </tableColumn>
    <tableColumn id="18" xr3:uid="{A59D45E0-A3B1-47B8-A201-BAA0CD506585}" name="Notes"/>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E5087D4-6B7E-C84A-81CB-FAF21D809B1C}" name="LiveStock" displayName="LiveStock" ref="A4:X326" totalsRowShown="0" headerRowDxfId="128">
  <autoFilter ref="A4:X326" xr:uid="{DE5087D4-6B7E-C84A-81CB-FAF21D809B1C}"/>
  <tableColumns count="24">
    <tableColumn id="1" xr3:uid="{FF72CF17-8BA1-6D4A-A0A5-B013388FD9E8}" name="SKU" dataDxfId="127"/>
    <tableColumn id="2" xr3:uid="{BA8C8A6A-F35F-674B-8D1D-5113BDEDC9E6}" name="Item Name" dataDxfId="126">
      <calculatedColumnFormula>VLOOKUP(LiveStock[[#This Row],[SKU]],MasterFile[#All],2,0)</calculatedColumnFormula>
    </tableColumn>
    <tableColumn id="9" xr3:uid="{8BAB538C-84B1-0049-A0CD-A19F7BE50E59}" name="Category" dataDxfId="125"/>
    <tableColumn id="10" xr3:uid="{6627B9EA-ABBF-B84E-B7E7-748052C44D4F}" name="Sub-Category" dataDxfId="124"/>
    <tableColumn id="3" xr3:uid="{EF8E61F3-1AEA-CB41-884E-B63D87F6571C}" name="Lot Number" dataDxfId="123" totalsRowDxfId="122"/>
    <tableColumn id="4" xr3:uid="{2F180AF8-7DC4-C14A-BAD3-30583099FC32}" name="Expiration Date" dataDxfId="121"/>
    <tableColumn id="8" xr3:uid="{A554EF10-2B07-A046-8BE1-95953AC952BB}" name="Quantity In" dataDxfId="120"/>
    <tableColumn id="7" xr3:uid="{A9CDFB06-9EA1-E941-87A6-9D07CBEBC258}" name="Quantity Out" dataDxfId="119"/>
    <tableColumn id="6" xr3:uid="{35DD5123-9DE2-674F-AC39-1A3E882A2559}" name="Quantity Available" dataDxfId="118">
      <calculatedColumnFormula>IF(E5="",SUMIFS($G$5:$G$29582,$A$5:$A$29582,A5)-SUMIFS($H$5:$H$29582,$A$5:$A$29582,A5),SUMIFS($G$5:$G$29582,$A$5:$A$29582,A5,$E$5:$E$29582,E5)-SUMIFS($H$5:$H$29582,$A$5:$A$29582,A5,$E$5:$E$29582,E5))</calculatedColumnFormula>
    </tableColumn>
    <tableColumn id="5" xr3:uid="{953857F6-F079-4D9B-9BD9-2A266DC158AF}" name="Unit Cost" dataDxfId="117" totalsRowDxfId="116">
      <calculatedColumnFormula>VLOOKUP(LiveStock[[#This Row],[SKU]],MasterFile[#All],14,0)</calculatedColumnFormula>
    </tableColumn>
    <tableColumn id="11" xr3:uid="{4F9609C2-CECF-4894-B160-DEE7398E8102}" name="Live Stock Value" dataDxfId="115" totalsRowDxfId="114">
      <calculatedColumnFormula>IFERROR(LiveStock[[#This Row],[Quantity Available]]*LiveStock[[#This Row],[Unit Cost]],"")</calculatedColumnFormula>
    </tableColumn>
    <tableColumn id="12" xr3:uid="{00483635-95B2-4CC5-B508-CCDEC2AD42A4}" name="Location" dataDxfId="113"/>
    <tableColumn id="13" xr3:uid="{35F9CF14-BCC2-4A70-ABEA-55E7B7729012}" name="First Inflow Date" dataDxfId="112" totalsRowDxfId="111">
      <calculatedColumnFormula array="1">IFERROR(_xlfn.AGGREGATE(15,6,(Inflow[[#This Row],[Date]]+0) /
   ((Inflow[SKU]=LiveStock[[#This Row],[SKU]])*(Inflow[Lot Number]&amp;""=LiveStock[[#This Row],[Lot Number]]&amp;"")),1),"")</calculatedColumnFormula>
    </tableColumn>
    <tableColumn id="14" xr3:uid="{C2E2BE6F-6DCB-4855-855E-74CA2C44D336}" name="First Outflow Date" dataDxfId="110" totalsRowDxfId="109">
      <calculatedColumnFormula>IF(_xlfn.MINIFS(Outflow[Date], Outflow[SKU], LiveStock[[#This Row],[SKU]], Outflow[Lot Number], LiveStock[[#This Row],[Lot Number]])=0,
   "",
   _xlfn.MINIFS(Outflow[Date], Outflow[SKU], LiveStock[[#This Row],[SKU]], Outflow[Lot Number], LiveStock[[#This Row],[Lot Number]]))</calculatedColumnFormula>
    </tableColumn>
    <tableColumn id="15" xr3:uid="{05B04FF0-8300-460A-83CC-3631A6956315}" name="Last Outflow Date" dataDxfId="108" totalsRowDxfId="107">
      <calculatedColumnFormula>IF(_xlfn.MAXIFS(Outflow[Date], Outflow[SKU], A5)=0,
   "",
   _xlfn.MAXIFS(Outflow[Date], Outflow[SKU], A5))</calculatedColumnFormula>
    </tableColumn>
    <tableColumn id="16" xr3:uid="{B670EB2A-4256-4E0F-A758-2DACBE28EE87}" name="Days Active" dataDxfId="106" totalsRowDxfId="105">
      <calculatedColumnFormula>IFERROR(LiveStock[[#This Row],[Last Outflow Date]]-LiveStock[[#This Row],[First Outflow Date]]+1,"")</calculatedColumnFormula>
    </tableColumn>
    <tableColumn id="17" xr3:uid="{BB8E16B9-2C7A-47C4-82B3-A90781959003}" name="Days Left" dataDxfId="104" totalsRowDxfId="103">
      <calculatedColumnFormula>IFERROR(IF(LiveStock[[#This Row],[Average Daily Usage]]&gt;0,LiveStock[[#This Row],[Quantity Available]]/LiveStock[[#This Row],[Average Daily Usage]],0),"")</calculatedColumnFormula>
    </tableColumn>
    <tableColumn id="18" xr3:uid="{03A0BD1A-A2EB-4380-B969-B942BC4199CC}" name="Date" dataDxfId="102" totalsRowDxfId="101"/>
    <tableColumn id="19" xr3:uid="{97D033DA-A4C2-46EA-9055-2D44D1219567}" name="Company" dataDxfId="100" totalsRowDxfId="99">
      <calculatedColumnFormula>VLOOKUP(LiveStock[[#This Row],[SKU]],MasterFile[#All],15,0)</calculatedColumnFormula>
    </tableColumn>
    <tableColumn id="21" xr3:uid="{43414A15-B618-4DEE-A42A-165EB8D236B2}" name="Average Daily Usage" dataDxfId="98" totalsRowDxfId="97">
      <calculatedColumnFormula>IFERROR(IF(LiveStock[[#This Row],[Days Active]]&gt;0, LiveStock[[#This Row],[Quantity Out]] / LiveStock[[#This Row],[Days Active]], 0),"")</calculatedColumnFormula>
    </tableColumn>
    <tableColumn id="20" xr3:uid="{B455B8F1-A215-4D88-9158-F2646AE121B9}" name="Optimal Quantity" dataDxfId="96" totalsRowDxfId="95">
      <calculatedColumnFormula>VLOOKUP(LiveStock[[#This Row],[SKU]],MasterFile[],6,0)</calculatedColumnFormula>
    </tableColumn>
    <tableColumn id="22" xr3:uid="{83030298-4A4D-4068-8CD3-9C30CA177C24}" name="Inflow Value" dataDxfId="94" totalsRowDxfId="93">
      <calculatedColumnFormula>IFERROR(LiveStock[[#This Row],[Quantity In]]*LiveStock[[#This Row],[Unit Cost]],"")</calculatedColumnFormula>
    </tableColumn>
    <tableColumn id="23" xr3:uid="{343F547E-EF70-49F2-A816-A33E2E36BEEC}" name="Outflow Value" dataDxfId="92" totalsRowDxfId="91">
      <calculatedColumnFormula>IFERROR(LiveStock[[#This Row],[Quantity Out]]*LiveStock[[#This Row],[Unit Cost]],"")</calculatedColumnFormula>
    </tableColumn>
    <tableColumn id="24" xr3:uid="{FE4ABABB-0EA0-44C4-9CEE-1BAFA53A3996}" name="Notes" dataDxfId="90"/>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6AC4CB1-F21E-4436-812E-D474C33F0DB1}" name="VarianceReport" displayName="VarianceReport" ref="A4:P49" totalsRowShown="0" headerRowDxfId="89" dataDxfId="88" tableBorderDxfId="87">
  <autoFilter ref="A4:P49" xr:uid="{36AC4CB1-F21E-4436-812E-D474C33F0DB1}"/>
  <tableColumns count="16">
    <tableColumn id="1" xr3:uid="{A18E0804-0D89-42B2-BD49-CD9885438290}" name="Date" dataDxfId="86"/>
    <tableColumn id="2" xr3:uid="{590E02FC-4F2D-4008-9D1B-D12227E33062}" name="SKU" dataDxfId="85"/>
    <tableColumn id="3" xr3:uid="{BB20D51A-D340-4762-98D6-7AFE69B6F90F}" name="Item Name" dataDxfId="84"/>
    <tableColumn id="12" xr3:uid="{93B7F653-D68C-43B3-972C-37CA9BCE7572}" name="Category" dataDxfId="83"/>
    <tableColumn id="13" xr3:uid="{56ACE7F1-42F1-486F-9D07-29B1D7A49E25}" name="Sub-Category" dataDxfId="82"/>
    <tableColumn id="16" xr3:uid="{8EBA0920-262E-46F5-A6B4-3EE4F1DDA0E7}" name="Lot Number" dataDxfId="81"/>
    <tableColumn id="4" xr3:uid="{BE5F0BF6-80CF-4FE6-A723-CB40B0927155}" name="Expected Quantity" dataDxfId="80"/>
    <tableColumn id="5" xr3:uid="{C466D4F9-25BE-450C-9C86-648B8A106415}" name="Actual Quantity" dataDxfId="79"/>
    <tableColumn id="6" xr3:uid="{5789748F-F940-422C-A99C-20253D4891C6}" name="Variance" dataDxfId="78"/>
    <tableColumn id="7" xr3:uid="{7332DF9E-3D60-4028-B1EB-E0AB54E9CA69}" name="Unit Cost" dataDxfId="77"/>
    <tableColumn id="8" xr3:uid="{B1D180CE-9CF6-4ACD-8FD1-E7825495876D}" name="Value Variance" dataDxfId="76"/>
    <tableColumn id="11" xr3:uid="{C8CDA44A-E8BC-4280-96F9-D05406EFC4A5}" name="Cycle Count Category" dataDxfId="75"/>
    <tableColumn id="9" xr3:uid="{A67626CD-1004-40E5-BFDE-408EF4BA99C3}" name="Resolved (Y/N)" dataDxfId="74"/>
    <tableColumn id="10" xr3:uid="{15E40ADA-3B2B-4FB8-9136-50448978F4F4}" name="Resolution Date" dataDxfId="73"/>
    <tableColumn id="14" xr3:uid="{9684F606-8939-4C67-AE5C-5463EA078AA9}" name="Action Taken" dataDxfId="72"/>
    <tableColumn id="15" xr3:uid="{298BEF58-EAAF-4E73-B803-9CC8CA88BA4C}" name="Notes" dataDxfId="71"/>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B83E010-F230-2E45-AE61-0BEF2F660A3D}" name="InventoryOverview" displayName="InventoryOverview" ref="A4:AD95" totalsRowCount="1" headerRowDxfId="58">
  <autoFilter ref="A4:AD94" xr:uid="{EB83E010-F230-2E45-AE61-0BEF2F660A3D}"/>
  <tableColumns count="30">
    <tableColumn id="12" xr3:uid="{37D541D9-7EE3-444B-B78C-D19D4DE30FE8}" name="Date" dataDxfId="57">
      <calculatedColumnFormula>TODAY()</calculatedColumnFormula>
    </tableColumn>
    <tableColumn id="1" xr3:uid="{982A820A-AD2B-CC4A-90A4-A5CF8C55348B}" name="SKU"/>
    <tableColumn id="2" xr3:uid="{9DC72B1A-AC53-3B44-A0E1-67280EA3D032}" name="Item Name" dataDxfId="56">
      <calculatedColumnFormula>VLOOKUP(InventoryOverview[[#This Row],[SKU]],MasterFile[[#All],[SKU]:[Item Name]],2,0)</calculatedColumnFormula>
    </tableColumn>
    <tableColumn id="3" xr3:uid="{0F668053-D6CD-0C44-8CB8-B62AB09F8590}" name="Category" dataDxfId="55">
      <calculatedColumnFormula>VLOOKUP(InventoryOverview[[#This Row],[SKU]],MasterFile[[#All],[SKU]:[Category]],3,0)</calculatedColumnFormula>
    </tableColumn>
    <tableColumn id="16" xr3:uid="{6478687B-8EE8-5543-B3A2-9941CB44BDD1}" name="Sub-Category" dataDxfId="54">
      <calculatedColumnFormula>IF(VLOOKUP(InventoryOverview[[#This Row],[SKU]],MasterFile[[#All],[SKU]:[Sub-Category]],4,0)="","",VLOOKUP(InventoryOverview[[#This Row],[SKU]],MasterFile[[#All],[SKU]:[Sub-Category]],4,0))</calculatedColumnFormula>
    </tableColumn>
    <tableColumn id="4" xr3:uid="{127B3CE1-78A5-0149-B406-8EAAB0E761BF}" name="Total Outflow" dataDxfId="53">
      <calculatedColumnFormula>SUMIFS(Outflow[Quantity Dispensed],Outflow[SKU],InventoryOverview[[#This Row],[SKU]])</calculatedColumnFormula>
    </tableColumn>
    <tableColumn id="8" xr3:uid="{AD581928-71AC-4D73-A799-9BA020739A04}" name="Total Outflow Value" totalsRowFunction="sum" dataDxfId="52" totalsRowDxfId="51">
      <calculatedColumnFormula>IFERROR(SUMIFS(Outflow!$H$5:$H$8527, Outflow!$B$5:$B$8527, InventoryOverview[[#This Row],[SKU]]),0)</calculatedColumnFormula>
    </tableColumn>
    <tableColumn id="5" xr3:uid="{94415AC8-8423-7940-92B1-94F391341EC5}" name="Total Inflow" dataDxfId="50">
      <calculatedColumnFormula>SUMIFS(Inflow[Quantity Purchased],Inflow[SKU],InventoryOverview[[#This Row],[SKU]])</calculatedColumnFormula>
    </tableColumn>
    <tableColumn id="13" xr3:uid="{4D3C94E7-4ED0-45F5-A92B-661EB30F0482}" name="Total Inflow Value" totalsRowFunction="sum" dataDxfId="49" totalsRowDxfId="48">
      <calculatedColumnFormula>IFERROR(
   SUMIFS(Inflow[Total Cost], Inflow[SKU],InventoryOverview[[#This Row],[SKU]]),
0)</calculatedColumnFormula>
    </tableColumn>
    <tableColumn id="7" xr3:uid="{FA2D64E2-233E-F849-A18D-3B195F96DC79}" name="Current Stock" totalsRowFunction="sum" dataDxfId="47">
      <calculatedColumnFormula array="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calculatedColumnFormula>
    </tableColumn>
    <tableColumn id="9" xr3:uid="{1242F5DF-31A1-1F48-B7E9-5590F400391F}" name="Current Stock Value" totalsRowFunction="sum" dataDxfId="46" totalsRowDxfId="45" dataCellStyle="Currency">
      <calculatedColumnFormula array="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calculatedColumnFormula>
    </tableColumn>
    <tableColumn id="17" xr3:uid="{9079456C-F809-4BA8-92BC-63DF6EE99F50}" name="Net Value" dataDxfId="44" dataCellStyle="Currency">
      <calculatedColumnFormula>InventoryOverview[[#This Row],[Total Inflow Value]]-InventoryOverview[[#This Row],[Total Outflow Value]]</calculatedColumnFormula>
    </tableColumn>
    <tableColumn id="20" xr3:uid="{9094C68F-4966-444B-A3B2-8972C834F21B}" name="Shrinkage" dataDxfId="43" totalsRowDxfId="42" dataCellStyle="Currency">
      <calculatedColumnFormula>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calculatedColumnFormula>
    </tableColumn>
    <tableColumn id="10" xr3:uid="{FDD6ECFA-9716-5947-AD51-7B2042E6688A}" name="Minimum Quantity" dataDxfId="41">
      <calculatedColumnFormula>VLOOKUP(InventoryOverview[[#This Row],[SKU]],MasterFile[[#All],[SKU]:[Reorder Point]],5,0)</calculatedColumnFormula>
    </tableColumn>
    <tableColumn id="18" xr3:uid="{46DA350D-5CDB-DC46-9950-D019C54FA991}" name="Optimal Quantity" dataDxfId="40">
      <calculatedColumnFormula>VLOOKUP(InventoryOverview[[#This Row],[SKU]],MasterFile[#All],6,0)</calculatedColumnFormula>
    </tableColumn>
    <tableColumn id="19" xr3:uid="{5B96089F-7B45-2540-A817-833205DC4B13}" name="Optimal Quantity Percentage" dataDxfId="39">
      <calculatedColumnFormula>IFERROR(InventoryOverview[[#This Row],[Current Stock]]/InventoryOverview[[#This Row],[Optimal Quantity]],"")</calculatedColumnFormula>
    </tableColumn>
    <tableColumn id="11" xr3:uid="{F1F2FDC7-6ABD-C049-98F8-D145136BDA3C}" name="Re-Order Status" dataDxfId="38">
      <calculatedColumnFormula>IF(InventoryOverview[[#This Row],[Current Stock]]=0,"Out of Stock",IF(InventoryOverview[[#This Row],[Current Stock]]&gt;=InventoryOverview[[#This Row],[Optimal Quantity]], "Stock Acceptable", IF(InventoryOverview[[#This Row],[Current Stock]]&lt;InventoryOverview[[#This Row],[Minimum Quantity]], "Reorder Now", "Below Optimal")))</calculatedColumnFormula>
    </tableColumn>
    <tableColumn id="14" xr3:uid="{5D6CF059-2A8E-1C4F-B4CC-16798E7F7E92}" name="Expected Quantity Usage" dataDxfId="37">
      <calculatedColumnFormula array="1">IFERROR(
   SUMPRODUCT(
      (#REF! = InventoryOverview[[#This Row],[SKU]])
 *#REF!
 *#REF!
   ),
0)</calculatedColumnFormula>
    </tableColumn>
    <tableColumn id="15" xr3:uid="{345E203C-CA1B-A746-94A9-10BA22C098E0}" name="Expected Quantity Usage Value" dataDxfId="36">
      <calculatedColumnFormula array="1">IFERROR(SUMPRODUCT((#REF!=InventoryOverview[[#This Row],[SKU]]) *#REF! *#REF!),0)</calculatedColumnFormula>
    </tableColumn>
    <tableColumn id="6" xr3:uid="{D90C8755-1414-45F7-BAD8-E71CB88C9F57}" name="Usage Variance" dataDxfId="35">
      <calculatedColumnFormula>InventoryOverview[[#This Row],[Total Outflow]] - InventoryOverview[[#This Row],[Expected Quantity Usage]]</calculatedColumnFormula>
    </tableColumn>
    <tableColumn id="21" xr3:uid="{48F4ABC5-5CBF-4BA0-9C1E-66CE10321B08}" name="First Outflow Date" dataDxfId="34">
      <calculatedColumnFormula>_xlfn.MINIFS(Outflow[Date], Outflow[SKU], B5)</calculatedColumnFormula>
    </tableColumn>
    <tableColumn id="22" xr3:uid="{8CE17A15-330A-4CAB-987E-DA49ABAC1BFA}" name="Last Outflow Date" dataDxfId="33">
      <calculatedColumnFormula>_xlfn.MAXIFS(Outflow[Date], Outflow[SKU], B5)</calculatedColumnFormula>
    </tableColumn>
    <tableColumn id="23" xr3:uid="{3A4618C3-B42A-44A8-8B9E-35C3556BB9B1}" name="Days Active" dataDxfId="32">
      <calculatedColumnFormula>InventoryOverview[[#This Row],[Last Outflow Date]]-InventoryOverview[[#This Row],[First Outflow Date]]+1</calculatedColumnFormula>
    </tableColumn>
    <tableColumn id="24" xr3:uid="{A14E31C1-72B0-4D3B-B1BF-9117D2914B99}" name="Average Daily Usage" dataDxfId="31">
      <calculatedColumnFormula>IF(InventoryOverview[[#This Row],[Days Active]]&gt;0, InventoryOverview[[#This Row],[Total Outflow]] / InventoryOverview[[#This Row],[Days Active]], 0)</calculatedColumnFormula>
    </tableColumn>
    <tableColumn id="25" xr3:uid="{22BBDAC0-0346-4389-9D9B-5808C0CB863F}" name="Days Left" dataDxfId="30" totalsRowDxfId="29">
      <calculatedColumnFormula>IF(InventoryOverview[[#This Row],[Average Daily Usage]]&gt;0,InventoryOverview[[#This Row],[Current Stock]]/InventoryOverview[[#This Row],[Average Daily Usage]],0)</calculatedColumnFormula>
    </tableColumn>
    <tableColumn id="26" xr3:uid="{792B4C61-CC51-4871-817B-B92A83A6D34B}" name="First Inflow Date" dataDxfId="28"/>
    <tableColumn id="27" xr3:uid="{36650720-54C8-4443-AD0D-625E03C0F197}" name="Location" dataDxfId="27">
      <calculatedColumnFormula>VLOOKUP(InventoryOverview[[#This Row],[SKU]],LiveStock[],12,0)</calculatedColumnFormula>
    </tableColumn>
    <tableColumn id="28" xr3:uid="{4C5BEEE3-D9AF-4FF5-94E2-96265D597A02}" name="Company" dataDxfId="26">
      <calculatedColumnFormula>VLOOKUP(InventoryOverview[[#This Row],[SKU]],LiveStock[],19,0)</calculatedColumnFormula>
    </tableColumn>
    <tableColumn id="29" xr3:uid="{20794417-5700-4812-8879-121AB45558D8}" name="Net Quantity" dataDxfId="25">
      <calculatedColumnFormula>InventoryOverview[[#This Row],[Total Inflow]]-InventoryOverview[[#This Row],[Total Outflow]]</calculatedColumnFormula>
    </tableColumn>
    <tableColumn id="30" xr3:uid="{70BEA830-D3EA-4D4B-89AE-DAA699DDA5AC}" name="Shrinkage (Quantity)" dataDxfId="24">
      <calculatedColumnFormula>IF(InventoryOverview[[#This Row],[Total Inflow]]+InventoryOverview[[#This Row],[Total Outflow]]=0,"N/A",
   IF(InventoryOverview[[#This Row],[Current Stock]] &lt; InventoryOverview[[#This Row],[Net Quantity]], "Shrinkage",
   IF(InventoryOverview[[#This Row],[Current Stock]] &gt; InventoryOverview[[#This Row],[Net Quantity]], "Overage", "No Variance")))</calculatedColumnFormula>
    </tableColumn>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E461C4-8122-49C5-85AD-6AE64DB42F71}" name="TransferLog" displayName="TransferLog" ref="A4:L5" insertRow="1" totalsRowShown="0" headerRowDxfId="23">
  <autoFilter ref="A4:L5" xr:uid="{6FE461C4-8122-49C5-85AD-6AE64DB42F71}"/>
  <tableColumns count="12">
    <tableColumn id="1" xr3:uid="{A16542B3-69EB-4A53-B10F-96230AD9D9DC}" name="SKU"/>
    <tableColumn id="2" xr3:uid="{D9970BB1-5AB1-45ED-9278-58994B6F7CE9}" name="Item Name"/>
    <tableColumn id="3" xr3:uid="{777D7767-DC4A-409E-B5C5-003FE9271075}" name="Category"/>
    <tableColumn id="4" xr3:uid="{FB2CA3BD-BD16-4584-B2CC-72EB6A24AE33}" name="Sub-Category"/>
    <tableColumn id="5" xr3:uid="{1331B834-AFBD-4F63-960B-08BD54AAAB81}" name="Lot Number"/>
    <tableColumn id="6" xr3:uid="{8A8D367E-9533-43C3-9806-1D007A815022}" name="Expiration Date"/>
    <tableColumn id="7" xr3:uid="{70DDC87A-32AD-4675-94B9-0663007A6C64}" name="Quantity Transferred"/>
    <tableColumn id="8" xr3:uid="{5B2109BF-E4DD-4C44-9D5F-C9E1F3D74C50}" name="UoM"/>
    <tableColumn id="9" xr3:uid="{3A514CD7-05DD-47DE-98E6-88CA083DA504}" name="Source Company"/>
    <tableColumn id="10" xr3:uid="{C58ABF17-A21C-4FFE-BE55-B11B620670E5}" name="Destination Company"/>
    <tableColumn id="11" xr3:uid="{C21B1F59-8B61-4CE8-ADE2-1A44B49B4890}" name="Last Updated"/>
    <tableColumn id="12" xr3:uid="{029F5637-2E55-4596-8453-1D4E257BEA73}" name="Notes"/>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9164748-71BD-4835-88BF-7F623904ABC5}" name="tblStockSnapshots" displayName="tblStockSnapshots" ref="A4:U74" totalsRowShown="0" headerRowDxfId="22">
  <autoFilter ref="A4:U74" xr:uid="{39164748-71BD-4835-88BF-7F623904ABC5}"/>
  <tableColumns count="21">
    <tableColumn id="1" xr3:uid="{BCA62DCE-4D4C-445C-BD20-D108F04790CF}" name="Date"/>
    <tableColumn id="2" xr3:uid="{27828C02-823B-41D0-B6A0-BCDD7DEE866C}" name="SKU"/>
    <tableColumn id="3" xr3:uid="{F67D67C6-898B-4C4A-87A0-216A543B8338}" name="Item Name"/>
    <tableColumn id="11" xr3:uid="{44A6256C-458D-4A15-84B0-A02FE0D7D33C}" name="Category"/>
    <tableColumn id="12" xr3:uid="{40F0F1FC-55A2-4025-A73C-3ECD5F8DAB5F}" name="Sub-Category" dataDxfId="21">
      <calculatedColumnFormula>IF(VLOOKUP(tblStockSnapshots[[#This Row],[SKU]],MasterFile[[#All],[SKU]:[Sub-Category]],4,0)="","",VLOOKUP(tblStockSnapshots[[#This Row],[SKU]],MasterFile[[#All],[SKU]:[Sub-Category]],4,0))</calculatedColumnFormula>
    </tableColumn>
    <tableColumn id="13" xr3:uid="{9AA05A9F-A360-48C7-B02D-FB9E73455A15}" name="Location" dataDxfId="20">
      <calculatedColumnFormula>IFERROR(INDEX(Inflow[[#This Row],[Location]], MATCH(1, (Inflow[[#This Row],[SKU]]=tblStockSnapshots[[#This Row],[SKU]]) * ((Inflow[[#This Row],[Lot Number]]=tblStockSnapshots[[#This Row],[Lot Number]]) + (Inflow[[#This Row],[Lot Number]]="")), 0)), "")</calculatedColumnFormula>
    </tableColumn>
    <tableColumn id="4" xr3:uid="{0A91C24E-AA0A-4D0A-952B-645D99E7C9E9}" name="Quantity Available" dataDxfId="19"/>
    <tableColumn id="5" xr3:uid="{AE2EEE12-F294-420C-8ABB-46D4414A1A1F}" name="Quantity In" dataDxfId="18"/>
    <tableColumn id="6" xr3:uid="{5FA0479C-75EF-4621-9DC2-732D5CC4AFD8}" name="Quantity Out" dataDxfId="17"/>
    <tableColumn id="20" xr3:uid="{5C25CABC-6759-4CC8-ACBD-EC5BFD758E86}" name="Lot Number" dataDxfId="16"/>
    <tableColumn id="14" xr3:uid="{70B2F196-36C2-4936-ABCF-7200736100B3}" name="Unit Cost" dataDxfId="15">
      <calculatedColumnFormula array="1">IFERROR(INDEX(Inflow[Unit Cost], MATCH(1, (Inflow[SKU]=tblStockSnapshots[[#This Row],[SKU]]) * (Inflow[Lot Number]=tblStockSnapshots[[#This Row],[Lot Number]]), 0)),0)</calculatedColumnFormula>
    </tableColumn>
    <tableColumn id="16" xr3:uid="{2AEDA2A2-AC16-4FDB-AA92-50022731E4F5}" name="Inflow Value" dataDxfId="14">
      <calculatedColumnFormula>tblStockSnapshots[[#This Row],[Unit Cost]]*tblStockSnapshots[[#This Row],[Quantity In]]</calculatedColumnFormula>
    </tableColumn>
    <tableColumn id="17" xr3:uid="{C8E93B98-6D54-46CC-A94B-9D818BBA4661}" name="Outflow Value" dataDxfId="13">
      <calculatedColumnFormula>tblStockSnapshots[[#This Row],[Unit Cost]]*tblStockSnapshots[[#This Row],[Quantity Out]]</calculatedColumnFormula>
    </tableColumn>
    <tableColumn id="15" xr3:uid="{1BBF39CE-63EC-420E-A280-28BB894617C4}" name="Current Stock Value" dataDxfId="12">
      <calculatedColumnFormula>tblStockSnapshots[[#This Row],[Unit Cost]]*tblStockSnapshots[[#This Row],[Quantity Available]]</calculatedColumnFormula>
    </tableColumn>
    <tableColumn id="7" xr3:uid="{05624608-08C3-4205-AFE1-ACD1D9E21D10}" name="First Outflow Date" dataDxfId="11">
      <calculatedColumnFormula>IF(_xlfn.MINIFS(Outflow[Date],Outflow[SKU],tblStockSnapshots[[#This Row],[SKU]],Outflow[Lot Number],tblStockSnapshots[[#This Row],[Lot Number]])=0,"No Date Found",_xlfn.MINIFS(Outflow[Date],Outflow[SKU],tblStockSnapshots[[#This Row],[SKU]],Outflow[Lot Number],tblStockSnapshots[[#This Row],[Lot Number]]))</calculatedColumnFormula>
    </tableColumn>
    <tableColumn id="8" xr3:uid="{BCBBBDBC-A062-4D95-A24C-D4EFF681F0AA}" name="Last Outflow Date" dataDxfId="10">
      <calculatedColumnFormula>IF(_xlfn.MAXIFS(Outflow[Date], Outflow[SKU], B25)=0,"No Date Found",_xlfn.MAXIFS(Outflow[Date], Outflow[SKU], B25))</calculatedColumnFormula>
    </tableColumn>
    <tableColumn id="9" xr3:uid="{09434DAD-F210-41A7-945D-33CE666294A4}" name="Days Active" dataDxfId="9">
      <calculatedColumnFormula>IFERROR(tblStockSnapshots[[#This Row],[Last Outflow Date]]-tblStockSnapshots[[#This Row],[First Outflow Date]]+1,"")</calculatedColumnFormula>
    </tableColumn>
    <tableColumn id="10" xr3:uid="{1578AC5F-BB21-4D60-8BD8-E0FB06D7E108}" name="Average Daily Usage" dataDxfId="8">
      <calculatedColumnFormula>IFERROR(IF(tblStockSnapshots[[#This Row],[Days Active]]&gt;0,tblStockSnapshots[[#This Row],[Quantity Out]]/tblStockSnapshots[[#This Row],[Days Active]],""),"")</calculatedColumnFormula>
    </tableColumn>
    <tableColumn id="18" xr3:uid="{0A364F32-D4EB-4B9E-AEF8-707D034FA1E2}" name="Days Left" dataDxfId="7">
      <calculatedColumnFormula>IFERROR(IF(tblStockSnapshots[[#This Row],[Average Daily Usage]]&gt;0,tblStockSnapshots[[#This Row],[Quantity Available]]/tblStockSnapshots[[#This Row],[Average Daily Usage]],""),"")</calculatedColumnFormula>
    </tableColumn>
    <tableColumn id="21" xr3:uid="{E8BCAD61-FD7B-43EE-BC02-0B6C4622FD18}" name="Optimal Quantity" dataDxfId="6">
      <calculatedColumnFormula>VLOOKUP(tblStockSnapshots[[#This Row],[SKU]],MasterFile[#All],6,0)</calculatedColumnFormula>
    </tableColumn>
    <tableColumn id="19" xr3:uid="{321815BD-1064-4C24-8034-59DFE28D7483}" name="First Inflow Date" dataDxfId="5">
      <calculatedColumnFormula>IF(_xlfn.MINIFS(Inflow[Date],Inflow[SKU],tblStockSnapshots[[#This Row],[SKU]],Inflow[Lot Number],tblStockSnapshots[[#This Row],[Lot Number]])=0,"No Date Found",_xlfn.MINIFS(Inflow[Date],Inflow[SKU],tblStockSnapshots[[#This Row],[SKU]],Inflow[Lot Number],tblStockSnapshots[[#This Row],[Lot Number]]))</calculatedColumnFormula>
    </tableColumn>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ED47BB7-50FF-43DF-994A-0CDC49D1AE23}" name="Calendar" displayName="Calendar" ref="A1:A2557" totalsRowShown="0">
  <autoFilter ref="A1:A2557" xr:uid="{9ED47BB7-50FF-43DF-994A-0CDC49D1AE23}"/>
  <tableColumns count="1">
    <tableColumn id="1" xr3:uid="{0ECA661D-EBA7-4E5B-8F1E-39D0D5F087B7}" name="Date" dataDxfId="0">
      <calculatedColumnFormula>A1+1</calculatedColumnFormula>
    </tableColumn>
  </tableColumns>
  <tableStyleInfo name="TexaFloRoastingC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2EF048CD-D679-45FB-9652-C62A6136B0F4}" sourceName="Date">
  <pivotTables>
    <pivotTable tabId="50" name="maintablesource"/>
    <pivotTable tabId="50" name="averagedailyusage"/>
    <pivotTable tabId="50" name="categoryvalue"/>
    <pivotTable tabId="50" name="inventoryovertime"/>
    <pivotTable tabId="50" name="invsoutvalues"/>
    <pivotTable tabId="50" name="optimalvsavailableqty"/>
    <pivotTable tabId="50" name="PivotTable2"/>
    <pivotTable tabId="50" name="quantityatcompany"/>
    <pivotTable tabId="50" name="quantityinvsquantityout"/>
    <pivotTable tabId="50" name="topitemsused"/>
  </pivotTables>
  <state minimalRefreshVersion="6" lastRefreshVersion="6" pivotCacheId="2131200700" filterType="unknown">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7D07B803-BDC8-431D-A676-8F16630A908B}" cache="NativeTimeline_Date2" caption="Date" level="1" selectionLevel="1" scrollPosition="2025-01-01T00:00:00" style="Timeline Style 1"/>
</timelines>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75" row="2">
    <wetp:webextensionref xmlns:r="http://schemas.openxmlformats.org/officeDocument/2006/relationships" r:id="rId1"/>
  </wetp:taskpane>
  <wetp:taskpane dockstate="right" visibility="0" width="875" row="3">
    <wetp:webextensionref xmlns:r="http://schemas.openxmlformats.org/officeDocument/2006/relationships" r:id="rId2"/>
  </wetp:taskpane>
  <wetp:taskpane dockstate="right" visibility="0" width="875" row="4">
    <wetp:webextensionref xmlns:r="http://schemas.openxmlformats.org/officeDocument/2006/relationships" r:id="rId3"/>
  </wetp:taskpane>
</wetp:taskpanes>
</file>

<file path=xl/webextensions/webextension1.xml><?xml version="1.0" encoding="utf-8"?>
<we:webextension xmlns:we="http://schemas.microsoft.com/office/webextensions/webextension/2010/11" id="{62BDE3F7-552B-47CC-9163-EB69EE501F0C}">
  <we:reference id="wa104168603" version="1.0.0.6" store="en-US" storeType="OMEX"/>
  <we:alternateReferences>
    <we:reference id="WA104168603" version="1.0.0.6" store="WA104168603"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BECA17FC-6164-431B-8022-D8BC4F748381}">
  <we:reference id="wa104380084" version="1.0.0.0" store="en-US" storeType="OMEX"/>
  <we:alternateReferences>
    <we:reference id="WA104380084" version="1.0.0.0" store="WA104380084"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6125954B-6ECF-403F-804C-308963B8406A}">
  <we:reference id="wa104381181" version="4.0.0.2" store="en-US" storeType="OMEX"/>
  <we:alternateReferences>
    <we:reference id="wa104381181" version="4.0.0.2" store="WA104381181" storeType="OMEX"/>
  </we:alternateReferences>
  <we:properties>
    <we:property name="31_1demandInvSim" value="&quot;07ff23fd-11133c1b-981e6452&quot;"/>
    <we:property name="31_1simulationKpis" value="&quot;2706f6d4-3e28dc44-b30b93fb&quot;"/>
    <we:property name="31_1simulationResult" value="&quot;45853a62-ab872a0f-07b76fde&quot;"/>
    <we:property name="31_1parameters" value="&quot;880abfab-fdb259aa-dd96ca5f&quot;"/>
    <we:property name="33_1demand" value="&quot;2bb70714-2f700f10-092cacd2&quot;"/>
    <we:property name="33_1skuMaster" value="&quot;6769ae34-1b84bde2-f354863c&quot;"/>
  </we:properties>
  <we:bindings>
    <we:binding id="07ff23fd-11133c1b-981e6452" type="table" appref="{4C2C9350-D4E8-4214-A017-D24BF1156BFB}"/>
    <we:binding id="2706f6d4-3e28dc44-b30b93fb" type="table" appref="{24773B85-F1D8-47B9-BA59-3F1472FEEA3E}"/>
    <we:binding id="45853a62-ab872a0f-07b76fde" type="table" appref="{5AE6F325-2EB5-4E33-86A7-E15BC7FE86FE}"/>
    <we:binding id="880abfab-fdb259aa-dd96ca5f" type="table" appref="{F5D413BB-E5A8-4C74-9FCF-CFF0AF31153D}"/>
    <we:binding id="2bb70714-2f700f10-092cacd2" type="table" appref="{D64B5854-AD84-4CF4-8425-B9D6DD4F35D0}"/>
    <we:binding id="6769ae34-1b84bde2-f354863c" type="table" appref="{095F1CB4-5580-4ADD-B8E1-181548880CE0}"/>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table" Target="../tables/table9.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table" Target="../tables/table14.xml"/><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11.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1A437-F9B8-49B5-A0D3-38C86DCE12D3}">
  <sheetPr codeName="Sheet20">
    <tabColor rgb="FFF6F5F0"/>
  </sheetPr>
  <dimension ref="S17:AB34"/>
  <sheetViews>
    <sheetView showGridLines="0" tabSelected="1" zoomScaleNormal="100" workbookViewId="0">
      <selection activeCell="N48" sqref="N48"/>
    </sheetView>
  </sheetViews>
  <sheetFormatPr defaultColWidth="9.140625" defaultRowHeight="15" x14ac:dyDescent="0.25"/>
  <cols>
    <col min="1" max="16384" width="9.140625" style="107"/>
  </cols>
  <sheetData>
    <row r="17" spans="19:28" x14ac:dyDescent="0.25">
      <c r="AB17" s="107" t="s">
        <v>0</v>
      </c>
    </row>
    <row r="18" spans="19:28" x14ac:dyDescent="0.25">
      <c r="S18" s="107" t="s">
        <v>0</v>
      </c>
    </row>
    <row r="34" spans="24:24" x14ac:dyDescent="0.25">
      <c r="X34" s="107" t="s">
        <v>1</v>
      </c>
    </row>
  </sheetData>
  <pageMargins left="0.7" right="0.7" top="0.75" bottom="0.75" header="0.3" footer="0.3"/>
  <pageSetup orientation="portrait" r:id="rId1"/>
  <drawing r:id="rId2"/>
  <extLst>
    <ext xmlns:x15="http://schemas.microsoft.com/office/spreadsheetml/2010/11/main" uri="{F7C9EE02-42E1-4005-9D12-6889AFFD525C}">
      <x15:webExtensions xmlns:xm="http://schemas.microsoft.com/office/excel/2006/main">
        <x15:webExtension appRef="{24773B85-F1D8-47B9-BA59-3F1472FEEA3E}">
          <xm:f>#REF!</xm:f>
        </x15:webExtension>
        <x15:webExtension appRef="{5AE6F325-2EB5-4E33-86A7-E15BC7FE86FE}">
          <xm:f>#REF!</xm:f>
        </x15:webExtension>
        <x15:webExtension appRef="{F5D413BB-E5A8-4C74-9FCF-CFF0AF31153D}">
          <xm:f>#REF!</xm:f>
        </x15:webExtension>
      </x15:webExtens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BFB9B-8725-4507-8DCA-802440E3ADF0}">
  <sheetPr codeName="Sheet24">
    <tabColor rgb="FFF6F5F0"/>
  </sheetPr>
  <dimension ref="A8:SR58"/>
  <sheetViews>
    <sheetView showGridLines="0" zoomScale="57" zoomScaleNormal="57" workbookViewId="0">
      <selection activeCell="AP31" sqref="AP31"/>
    </sheetView>
  </sheetViews>
  <sheetFormatPr defaultColWidth="8.85546875" defaultRowHeight="15" x14ac:dyDescent="0.25"/>
  <cols>
    <col min="1" max="1" width="34.42578125" style="17" customWidth="1"/>
    <col min="2" max="2" width="8.85546875" style="17" customWidth="1"/>
    <col min="3" max="4" width="8.85546875" style="17"/>
    <col min="5" max="5" width="1.85546875" style="17" customWidth="1"/>
    <col min="6" max="7" width="8.85546875" style="17"/>
    <col min="8" max="8" width="1.85546875" style="17" customWidth="1"/>
    <col min="9" max="9" width="8.85546875" style="17"/>
    <col min="10" max="10" width="9.42578125" style="17" customWidth="1"/>
    <col min="11" max="11" width="1.85546875" style="17" customWidth="1"/>
    <col min="12" max="22" width="8.85546875" style="17"/>
    <col min="23" max="23" width="11.28515625" style="17" bestFit="1" customWidth="1"/>
    <col min="24" max="24" width="18.140625" style="17" bestFit="1" customWidth="1"/>
    <col min="25" max="25" width="23.140625" style="17" bestFit="1" customWidth="1"/>
    <col min="26" max="26" width="17.85546875" style="17" bestFit="1" customWidth="1"/>
    <col min="27" max="27" width="14.42578125" style="17" bestFit="1" customWidth="1"/>
    <col min="28" max="28" width="8.28515625" style="17" bestFit="1" customWidth="1"/>
    <col min="29" max="29" width="8.85546875" style="17"/>
    <col min="30" max="30" width="10.28515625" style="17" bestFit="1" customWidth="1"/>
    <col min="31" max="31" width="6.140625" style="17" bestFit="1" customWidth="1"/>
    <col min="32" max="32" width="23.140625" style="17" bestFit="1" customWidth="1"/>
    <col min="33" max="33" width="6.140625" style="17" bestFit="1" customWidth="1"/>
    <col min="34" max="41" width="8.85546875" style="17"/>
    <col min="42" max="44" width="8.85546875" style="44"/>
    <col min="45" max="45" width="11.42578125" style="44" bestFit="1" customWidth="1"/>
    <col min="46" max="46" width="18.140625" style="44" bestFit="1" customWidth="1"/>
    <col min="47" max="76" width="8.85546875" style="44"/>
    <col min="77" max="512" width="8.85546875" style="4"/>
  </cols>
  <sheetData>
    <row r="8" spans="27:29" ht="18.75" x14ac:dyDescent="0.25">
      <c r="AC8" s="18"/>
    </row>
    <row r="9" spans="27:29" ht="18.75" x14ac:dyDescent="0.25">
      <c r="AB9" s="18"/>
    </row>
    <row r="10" spans="27:29" ht="18.75" x14ac:dyDescent="0.25">
      <c r="AA10" s="18"/>
    </row>
    <row r="33" spans="29:40" x14ac:dyDescent="0.25">
      <c r="AN33" s="17" t="s">
        <v>0</v>
      </c>
    </row>
    <row r="34" spans="29:40" x14ac:dyDescent="0.25">
      <c r="AC34" s="17" t="s">
        <v>0</v>
      </c>
    </row>
    <row r="58" spans="4:4" x14ac:dyDescent="0.25">
      <c r="D58" s="17" t="s">
        <v>118</v>
      </c>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fresh">
                <anchor moveWithCells="1" sizeWithCells="1">
                  <from>
                    <xdr:col>0</xdr:col>
                    <xdr:colOff>1743075</xdr:colOff>
                    <xdr:row>1</xdr:row>
                    <xdr:rowOff>104775</xdr:rowOff>
                  </from>
                  <to>
                    <xdr:col>0</xdr:col>
                    <xdr:colOff>2333625</xdr:colOff>
                    <xdr:row>4</xdr:row>
                    <xdr:rowOff>123825</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72E3F-5732-244B-AD76-85AF15156A35}">
  <sheetPr codeName="Sheet3">
    <tabColor rgb="FFF6F5F0"/>
  </sheetPr>
  <dimension ref="A1:FI94"/>
  <sheetViews>
    <sheetView zoomScale="60" zoomScaleNormal="60" workbookViewId="0">
      <pane ySplit="4" topLeftCell="A5" activePane="bottomLeft" state="frozen"/>
      <selection pane="bottomLeft" activeCell="B22" sqref="B22"/>
    </sheetView>
  </sheetViews>
  <sheetFormatPr defaultColWidth="11" defaultRowHeight="20.100000000000001" customHeight="1" x14ac:dyDescent="0.25"/>
  <cols>
    <col min="1" max="1" width="10.85546875" bestFit="1" customWidth="1"/>
    <col min="2" max="2" width="45.42578125" bestFit="1" customWidth="1"/>
    <col min="3" max="3" width="28.28515625" style="59" bestFit="1" customWidth="1"/>
    <col min="4" max="4" width="26.140625" style="59" bestFit="1" customWidth="1"/>
    <col min="5" max="5" width="23.28515625" style="117" bestFit="1" customWidth="1"/>
    <col min="6" max="6" width="26.28515625" style="117" bestFit="1" customWidth="1"/>
    <col min="7" max="7" width="31.140625" bestFit="1" customWidth="1"/>
    <col min="8" max="8" width="24.85546875" bestFit="1" customWidth="1"/>
    <col min="9" max="9" width="39.7109375" bestFit="1" customWidth="1"/>
    <col min="10" max="10" width="20.42578125" style="113" bestFit="1" customWidth="1"/>
    <col min="11" max="11" width="35.85546875" style="59" bestFit="1" customWidth="1"/>
    <col min="12" max="12" width="27.28515625" bestFit="1" customWidth="1"/>
    <col min="13" max="13" width="23" bestFit="1" customWidth="1"/>
    <col min="14" max="14" width="29" style="8" bestFit="1" customWidth="1"/>
    <col min="15" max="15" width="23" bestFit="1" customWidth="1"/>
    <col min="16" max="165" width="11" style="4"/>
  </cols>
  <sheetData>
    <row r="1" spans="1:165" ht="20.100000000000001" customHeight="1" x14ac:dyDescent="0.25">
      <c r="A1" s="182" t="s">
        <v>729</v>
      </c>
      <c r="B1" s="182"/>
      <c r="C1" s="182"/>
      <c r="D1" s="182"/>
      <c r="E1" s="182"/>
      <c r="F1" s="182"/>
      <c r="G1" s="182"/>
      <c r="H1" s="182"/>
      <c r="I1" s="182"/>
      <c r="J1" s="182"/>
      <c r="K1" s="182"/>
      <c r="L1" s="182"/>
      <c r="M1" s="182"/>
      <c r="N1" s="182"/>
      <c r="O1" s="182"/>
    </row>
    <row r="2" spans="1:165" ht="20.100000000000001" customHeight="1" x14ac:dyDescent="0.25">
      <c r="A2" s="182"/>
      <c r="B2" s="182"/>
      <c r="C2" s="182"/>
      <c r="D2" s="182"/>
      <c r="E2" s="182"/>
      <c r="F2" s="182"/>
      <c r="G2" s="182"/>
      <c r="H2" s="182"/>
      <c r="I2" s="182"/>
      <c r="J2" s="182"/>
      <c r="K2" s="182"/>
      <c r="L2" s="182"/>
      <c r="M2" s="182"/>
      <c r="N2" s="182"/>
      <c r="O2" s="182"/>
    </row>
    <row r="3" spans="1:165" ht="20.100000000000001" customHeight="1" x14ac:dyDescent="0.25">
      <c r="A3" s="73"/>
      <c r="B3" s="73"/>
      <c r="C3" s="73"/>
      <c r="D3" s="73"/>
      <c r="E3" s="115"/>
      <c r="F3" s="115"/>
      <c r="G3" s="73"/>
      <c r="H3" s="73"/>
      <c r="I3" s="73"/>
      <c r="J3" s="110"/>
      <c r="K3" s="73"/>
      <c r="L3" s="73"/>
      <c r="M3" s="73"/>
      <c r="N3" s="108"/>
      <c r="O3" s="73"/>
    </row>
    <row r="4" spans="1:165" ht="20.100000000000001" customHeight="1" x14ac:dyDescent="0.25">
      <c r="A4" s="90" t="s">
        <v>2</v>
      </c>
      <c r="B4" s="90" t="s">
        <v>3</v>
      </c>
      <c r="C4" s="109" t="s">
        <v>4</v>
      </c>
      <c r="D4" s="109" t="s">
        <v>5</v>
      </c>
      <c r="E4" s="116" t="s">
        <v>6</v>
      </c>
      <c r="F4" s="116" t="s">
        <v>7</v>
      </c>
      <c r="G4" s="109" t="s">
        <v>8</v>
      </c>
      <c r="H4" s="109" t="s">
        <v>9</v>
      </c>
      <c r="I4" s="109" t="s">
        <v>10</v>
      </c>
      <c r="J4" s="111" t="s">
        <v>11</v>
      </c>
      <c r="K4" s="109" t="s">
        <v>12</v>
      </c>
      <c r="L4" s="120" t="s">
        <v>13</v>
      </c>
      <c r="M4" s="120" t="s">
        <v>14</v>
      </c>
      <c r="N4" s="121" t="s">
        <v>15</v>
      </c>
      <c r="O4" s="109" t="s">
        <v>16</v>
      </c>
    </row>
    <row r="5" spans="1:165" ht="20.100000000000001" customHeight="1" x14ac:dyDescent="0.25">
      <c r="A5" s="1" t="s">
        <v>165</v>
      </c>
      <c r="B5" s="1" t="s">
        <v>173</v>
      </c>
      <c r="C5" s="112" t="s">
        <v>255</v>
      </c>
      <c r="D5" s="112" t="s">
        <v>256</v>
      </c>
      <c r="E5" s="119">
        <v>50</v>
      </c>
      <c r="F5" s="119">
        <v>200</v>
      </c>
      <c r="G5" s="1" t="s">
        <v>734</v>
      </c>
      <c r="H5" s="1" t="s">
        <v>297</v>
      </c>
      <c r="I5" s="1" t="s">
        <v>60</v>
      </c>
      <c r="J5" s="112" t="s">
        <v>298</v>
      </c>
      <c r="K5" s="122" t="s">
        <v>257</v>
      </c>
      <c r="L5" s="124">
        <v>12</v>
      </c>
      <c r="M5" s="124">
        <v>72.36</v>
      </c>
      <c r="N5" s="125">
        <f>MasterFile[[#This Row],[Cost per UoM]]/MasterFile[[#This Row],[Quantity per UoM]]</f>
        <v>6.03</v>
      </c>
      <c r="O5" s="1" t="s">
        <v>299</v>
      </c>
    </row>
    <row r="6" spans="1:165" ht="20.100000000000001" customHeight="1" x14ac:dyDescent="0.25">
      <c r="A6" s="1" t="s">
        <v>166</v>
      </c>
      <c r="B6" s="1" t="s">
        <v>174</v>
      </c>
      <c r="C6" s="112" t="s">
        <v>255</v>
      </c>
      <c r="D6" s="112" t="s">
        <v>256</v>
      </c>
      <c r="E6" s="119">
        <v>60</v>
      </c>
      <c r="F6" s="119">
        <v>240</v>
      </c>
      <c r="G6" s="1" t="s">
        <v>734</v>
      </c>
      <c r="H6" s="1" t="s">
        <v>297</v>
      </c>
      <c r="I6" s="1" t="s">
        <v>60</v>
      </c>
      <c r="J6" s="112" t="s">
        <v>300</v>
      </c>
      <c r="K6" s="122" t="s">
        <v>257</v>
      </c>
      <c r="L6" s="124">
        <v>12</v>
      </c>
      <c r="M6" s="124">
        <v>86.4</v>
      </c>
      <c r="N6" s="125">
        <f>MasterFile[[#This Row],[Cost per UoM]]/MasterFile[[#This Row],[Quantity per UoM]]</f>
        <v>7.2</v>
      </c>
      <c r="O6" s="1" t="s">
        <v>299</v>
      </c>
    </row>
    <row r="7" spans="1:165" ht="20.100000000000001" customHeight="1" x14ac:dyDescent="0.25">
      <c r="A7" s="1" t="s">
        <v>167</v>
      </c>
      <c r="B7" s="1" t="s">
        <v>175</v>
      </c>
      <c r="C7" s="112" t="s">
        <v>255</v>
      </c>
      <c r="D7" s="112" t="s">
        <v>258</v>
      </c>
      <c r="E7" s="119">
        <v>40</v>
      </c>
      <c r="F7" s="119">
        <v>160</v>
      </c>
      <c r="G7" s="1" t="s">
        <v>322</v>
      </c>
      <c r="H7" s="1" t="s">
        <v>301</v>
      </c>
      <c r="I7" s="1" t="s">
        <v>58</v>
      </c>
      <c r="J7" s="112" t="s">
        <v>302</v>
      </c>
      <c r="K7" s="122" t="s">
        <v>257</v>
      </c>
      <c r="L7" s="124">
        <v>72</v>
      </c>
      <c r="M7" s="124">
        <v>65.77</v>
      </c>
      <c r="N7" s="125">
        <f>MasterFile[[#This Row],[Cost per UoM]]/MasterFile[[#This Row],[Quantity per UoM]]</f>
        <v>0.91347222222222213</v>
      </c>
      <c r="O7" s="1" t="s">
        <v>299</v>
      </c>
    </row>
    <row r="8" spans="1:165" ht="20.100000000000001" customHeight="1" x14ac:dyDescent="0.25">
      <c r="A8" s="1" t="s">
        <v>168</v>
      </c>
      <c r="B8" s="1" t="s">
        <v>176</v>
      </c>
      <c r="C8" s="112" t="s">
        <v>255</v>
      </c>
      <c r="D8" s="112" t="s">
        <v>256</v>
      </c>
      <c r="E8" s="119">
        <v>30</v>
      </c>
      <c r="F8" s="119">
        <v>120</v>
      </c>
      <c r="G8" s="1" t="s">
        <v>734</v>
      </c>
      <c r="H8" s="1" t="s">
        <v>301</v>
      </c>
      <c r="I8" s="1" t="s">
        <v>60</v>
      </c>
      <c r="J8" s="112" t="s">
        <v>303</v>
      </c>
      <c r="K8" s="122" t="s">
        <v>257</v>
      </c>
      <c r="L8" s="124">
        <v>6</v>
      </c>
      <c r="M8" s="124">
        <v>5.48</v>
      </c>
      <c r="N8" s="125">
        <f>MasterFile[[#This Row],[Cost per UoM]]/MasterFile[[#This Row],[Quantity per UoM]]</f>
        <v>0.91333333333333344</v>
      </c>
      <c r="O8" s="1" t="s">
        <v>299</v>
      </c>
    </row>
    <row r="9" spans="1:165" ht="20.100000000000001" customHeight="1" x14ac:dyDescent="0.25">
      <c r="A9" s="1" t="s">
        <v>169</v>
      </c>
      <c r="B9" s="1" t="s">
        <v>177</v>
      </c>
      <c r="C9" s="112" t="s">
        <v>255</v>
      </c>
      <c r="D9" s="112" t="s">
        <v>258</v>
      </c>
      <c r="E9" s="119">
        <v>80</v>
      </c>
      <c r="F9" s="119">
        <v>320</v>
      </c>
      <c r="G9" s="1" t="s">
        <v>734</v>
      </c>
      <c r="H9" s="1" t="s">
        <v>304</v>
      </c>
      <c r="I9" s="1" t="s">
        <v>59</v>
      </c>
      <c r="J9" s="112" t="s">
        <v>305</v>
      </c>
      <c r="K9" s="122" t="s">
        <v>257</v>
      </c>
      <c r="L9" s="124">
        <v>72</v>
      </c>
      <c r="M9" s="124">
        <v>131.37</v>
      </c>
      <c r="N9" s="125">
        <f>MasterFile[[#This Row],[Cost per UoM]]/MasterFile[[#This Row],[Quantity per UoM]]</f>
        <v>1.8245833333333334</v>
      </c>
      <c r="O9" s="1" t="s">
        <v>299</v>
      </c>
    </row>
    <row r="10" spans="1:165" s="9" customFormat="1" ht="20.100000000000001" customHeight="1" x14ac:dyDescent="0.25">
      <c r="A10" s="1" t="s">
        <v>170</v>
      </c>
      <c r="B10" s="1" t="s">
        <v>178</v>
      </c>
      <c r="C10" s="112" t="s">
        <v>255</v>
      </c>
      <c r="D10" s="112" t="s">
        <v>256</v>
      </c>
      <c r="E10" s="119">
        <v>25</v>
      </c>
      <c r="F10" s="119">
        <v>100</v>
      </c>
      <c r="G10" s="1" t="s">
        <v>734</v>
      </c>
      <c r="H10" s="1" t="s">
        <v>297</v>
      </c>
      <c r="I10" s="1" t="s">
        <v>58</v>
      </c>
      <c r="J10" s="112" t="s">
        <v>306</v>
      </c>
      <c r="K10" s="122" t="s">
        <v>257</v>
      </c>
      <c r="L10" s="124">
        <v>6</v>
      </c>
      <c r="M10" s="124">
        <v>47.4</v>
      </c>
      <c r="N10" s="125">
        <f>MasterFile[[#This Row],[Cost per UoM]]/MasterFile[[#This Row],[Quantity per UoM]]</f>
        <v>7.8999999999999995</v>
      </c>
      <c r="O10" s="1" t="s">
        <v>299</v>
      </c>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54"/>
      <c r="BY10" s="54"/>
      <c r="BZ10" s="54"/>
      <c r="CA10" s="54"/>
      <c r="CB10" s="54"/>
      <c r="CC10" s="54"/>
      <c r="CD10" s="54"/>
      <c r="CE10" s="54"/>
      <c r="CF10" s="54"/>
      <c r="CG10" s="54"/>
      <c r="CH10" s="54"/>
      <c r="CI10" s="54"/>
      <c r="CJ10" s="54"/>
      <c r="CK10" s="54"/>
      <c r="CL10" s="54"/>
      <c r="CM10" s="54"/>
      <c r="CN10" s="54"/>
      <c r="CO10" s="54"/>
      <c r="CP10" s="54"/>
      <c r="CQ10" s="54"/>
      <c r="CR10" s="54"/>
      <c r="CS10" s="54"/>
      <c r="CT10" s="54"/>
      <c r="CU10" s="54"/>
      <c r="CV10" s="54"/>
      <c r="CW10" s="54"/>
      <c r="CX10" s="54"/>
      <c r="CY10" s="54"/>
      <c r="CZ10" s="54"/>
      <c r="DA10" s="54"/>
      <c r="DB10" s="54"/>
      <c r="DC10" s="54"/>
      <c r="DD10" s="54"/>
      <c r="DE10" s="54"/>
      <c r="DF10" s="54"/>
      <c r="DG10" s="54"/>
      <c r="DH10" s="54"/>
      <c r="DI10" s="54"/>
      <c r="DJ10" s="54"/>
      <c r="DK10" s="54"/>
      <c r="DL10" s="54"/>
      <c r="DM10" s="54"/>
      <c r="DN10" s="54"/>
      <c r="DO10" s="54"/>
      <c r="DP10" s="54"/>
      <c r="DQ10" s="54"/>
      <c r="DR10" s="54"/>
      <c r="DS10" s="54"/>
      <c r="DT10" s="54"/>
      <c r="DU10" s="54"/>
      <c r="DV10" s="54"/>
      <c r="DW10" s="54"/>
      <c r="DX10" s="54"/>
      <c r="DY10" s="54"/>
      <c r="DZ10" s="54"/>
      <c r="EA10" s="54"/>
      <c r="EB10" s="54"/>
      <c r="EC10" s="54"/>
      <c r="ED10" s="54"/>
      <c r="EE10" s="54"/>
      <c r="EF10" s="54"/>
      <c r="EG10" s="54"/>
      <c r="EH10" s="54"/>
      <c r="EI10" s="54"/>
      <c r="EJ10" s="54"/>
      <c r="EK10" s="54"/>
      <c r="EL10" s="54"/>
      <c r="EM10" s="54"/>
      <c r="EN10" s="54"/>
      <c r="EO10" s="54"/>
      <c r="EP10" s="54"/>
      <c r="EQ10" s="54"/>
      <c r="ER10" s="54"/>
      <c r="ES10" s="54"/>
      <c r="ET10" s="54"/>
      <c r="EU10" s="54"/>
      <c r="EV10" s="54"/>
      <c r="EW10" s="54"/>
      <c r="EX10" s="54"/>
      <c r="EY10" s="54"/>
      <c r="EZ10" s="54"/>
      <c r="FA10" s="54"/>
      <c r="FB10" s="54"/>
      <c r="FC10" s="54"/>
      <c r="FD10" s="54"/>
      <c r="FE10" s="54"/>
      <c r="FF10" s="54"/>
      <c r="FG10" s="54"/>
      <c r="FH10" s="54"/>
      <c r="FI10" s="54"/>
    </row>
    <row r="11" spans="1:165" ht="20.100000000000001" customHeight="1" x14ac:dyDescent="0.25">
      <c r="A11" s="1" t="s">
        <v>171</v>
      </c>
      <c r="B11" s="1" t="s">
        <v>179</v>
      </c>
      <c r="C11" s="112" t="s">
        <v>255</v>
      </c>
      <c r="D11" s="112" t="s">
        <v>259</v>
      </c>
      <c r="E11" s="119">
        <v>35</v>
      </c>
      <c r="F11" s="119">
        <v>140</v>
      </c>
      <c r="G11" s="1" t="s">
        <v>322</v>
      </c>
      <c r="H11" s="1" t="s">
        <v>301</v>
      </c>
      <c r="I11" s="1" t="s">
        <v>58</v>
      </c>
      <c r="J11" s="112" t="s">
        <v>307</v>
      </c>
      <c r="K11" s="122" t="s">
        <v>257</v>
      </c>
      <c r="L11" s="124">
        <v>48</v>
      </c>
      <c r="M11" s="124">
        <v>131.37</v>
      </c>
      <c r="N11" s="125">
        <f>MasterFile[[#This Row],[Cost per UoM]]/MasterFile[[#This Row],[Quantity per UoM]]</f>
        <v>2.7368749999999999</v>
      </c>
      <c r="O11" s="1" t="s">
        <v>299</v>
      </c>
    </row>
    <row r="12" spans="1:165" ht="20.100000000000001" customHeight="1" x14ac:dyDescent="0.25">
      <c r="A12" s="1" t="s">
        <v>172</v>
      </c>
      <c r="B12" s="1" t="s">
        <v>180</v>
      </c>
      <c r="C12" s="112" t="s">
        <v>255</v>
      </c>
      <c r="D12" s="112" t="s">
        <v>256</v>
      </c>
      <c r="E12" s="119">
        <v>20</v>
      </c>
      <c r="F12" s="119">
        <v>80</v>
      </c>
      <c r="G12" s="1" t="s">
        <v>734</v>
      </c>
      <c r="H12" s="1" t="s">
        <v>304</v>
      </c>
      <c r="I12" s="1" t="s">
        <v>60</v>
      </c>
      <c r="J12" s="112" t="s">
        <v>308</v>
      </c>
      <c r="K12" s="122" t="s">
        <v>257</v>
      </c>
      <c r="L12" s="124">
        <v>4</v>
      </c>
      <c r="M12" s="124">
        <v>10.65</v>
      </c>
      <c r="N12" s="125">
        <f>MasterFile[[#This Row],[Cost per UoM]]/MasterFile[[#This Row],[Quantity per UoM]]</f>
        <v>2.6625000000000001</v>
      </c>
      <c r="O12" s="1" t="s">
        <v>299</v>
      </c>
    </row>
    <row r="13" spans="1:165" ht="20.100000000000001" customHeight="1" x14ac:dyDescent="0.25">
      <c r="A13" s="1" t="s">
        <v>181</v>
      </c>
      <c r="B13" s="1" t="s">
        <v>182</v>
      </c>
      <c r="C13" s="112" t="s">
        <v>260</v>
      </c>
      <c r="D13" s="112" t="s">
        <v>261</v>
      </c>
      <c r="E13" s="119">
        <v>40</v>
      </c>
      <c r="F13" s="119">
        <v>120</v>
      </c>
      <c r="G13" s="1" t="s">
        <v>734</v>
      </c>
      <c r="H13" s="1" t="s">
        <v>295</v>
      </c>
      <c r="I13" s="1" t="s">
        <v>60</v>
      </c>
      <c r="J13" s="112" t="s">
        <v>309</v>
      </c>
      <c r="K13" s="122" t="s">
        <v>262</v>
      </c>
      <c r="L13" s="124">
        <v>144</v>
      </c>
      <c r="M13" s="124">
        <v>66.930000000000007</v>
      </c>
      <c r="N13" s="125">
        <f>MasterFile[[#This Row],[Cost per UoM]]/MasterFile[[#This Row],[Quantity per UoM]]</f>
        <v>0.46479166666666671</v>
      </c>
      <c r="O13" s="1" t="s">
        <v>299</v>
      </c>
    </row>
    <row r="14" spans="1:165" ht="20.100000000000001" customHeight="1" x14ac:dyDescent="0.25">
      <c r="A14" s="1" t="s">
        <v>183</v>
      </c>
      <c r="B14" s="1" t="s">
        <v>184</v>
      </c>
      <c r="C14" s="112" t="s">
        <v>260</v>
      </c>
      <c r="D14" s="112" t="s">
        <v>263</v>
      </c>
      <c r="E14" s="119">
        <v>60</v>
      </c>
      <c r="F14" s="119">
        <v>180</v>
      </c>
      <c r="G14" s="1" t="s">
        <v>322</v>
      </c>
      <c r="H14" s="1" t="s">
        <v>295</v>
      </c>
      <c r="I14" s="1" t="s">
        <v>60</v>
      </c>
      <c r="J14" s="112" t="s">
        <v>310</v>
      </c>
      <c r="K14" s="122" t="s">
        <v>262</v>
      </c>
      <c r="L14" s="124">
        <v>12</v>
      </c>
      <c r="M14" s="124">
        <v>5.58</v>
      </c>
      <c r="N14" s="125">
        <f>MasterFile[[#This Row],[Cost per UoM]]/MasterFile[[#This Row],[Quantity per UoM]]</f>
        <v>0.46500000000000002</v>
      </c>
      <c r="O14" s="1" t="s">
        <v>299</v>
      </c>
    </row>
    <row r="15" spans="1:165" ht="20.100000000000001" customHeight="1" x14ac:dyDescent="0.25">
      <c r="A15" s="1" t="s">
        <v>185</v>
      </c>
      <c r="B15" s="1" t="s">
        <v>186</v>
      </c>
      <c r="C15" s="112" t="s">
        <v>260</v>
      </c>
      <c r="D15" s="112" t="s">
        <v>261</v>
      </c>
      <c r="E15" s="119">
        <v>50</v>
      </c>
      <c r="F15" s="119">
        <v>150</v>
      </c>
      <c r="G15" s="1" t="s">
        <v>322</v>
      </c>
      <c r="H15" s="1" t="s">
        <v>295</v>
      </c>
      <c r="I15" s="1" t="s">
        <v>60</v>
      </c>
      <c r="J15" s="112" t="s">
        <v>311</v>
      </c>
      <c r="K15" s="122" t="s">
        <v>262</v>
      </c>
      <c r="L15" s="124">
        <v>72</v>
      </c>
      <c r="M15" s="124">
        <v>66.930000000000007</v>
      </c>
      <c r="N15" s="125">
        <f>MasterFile[[#This Row],[Cost per UoM]]/MasterFile[[#This Row],[Quantity per UoM]]</f>
        <v>0.92958333333333343</v>
      </c>
      <c r="O15" s="1" t="s">
        <v>299</v>
      </c>
    </row>
    <row r="16" spans="1:165" ht="20.100000000000001" customHeight="1" x14ac:dyDescent="0.25">
      <c r="A16" s="1" t="s">
        <v>187</v>
      </c>
      <c r="B16" s="1" t="s">
        <v>188</v>
      </c>
      <c r="C16" s="112" t="s">
        <v>260</v>
      </c>
      <c r="D16" s="112" t="s">
        <v>264</v>
      </c>
      <c r="E16" s="119">
        <v>20</v>
      </c>
      <c r="F16" s="119">
        <v>60</v>
      </c>
      <c r="G16" s="1" t="s">
        <v>322</v>
      </c>
      <c r="H16" s="1" t="s">
        <v>295</v>
      </c>
      <c r="I16" s="1" t="s">
        <v>58</v>
      </c>
      <c r="J16" s="112" t="s">
        <v>312</v>
      </c>
      <c r="K16" s="122" t="s">
        <v>262</v>
      </c>
      <c r="L16" s="124">
        <v>6</v>
      </c>
      <c r="M16" s="124">
        <v>5.58</v>
      </c>
      <c r="N16" s="125">
        <f>MasterFile[[#This Row],[Cost per UoM]]/MasterFile[[#This Row],[Quantity per UoM]]</f>
        <v>0.93</v>
      </c>
      <c r="O16" s="1" t="s">
        <v>299</v>
      </c>
    </row>
    <row r="17" spans="1:17" ht="20.100000000000001" customHeight="1" x14ac:dyDescent="0.25">
      <c r="A17" s="1" t="s">
        <v>313</v>
      </c>
      <c r="B17" s="1" t="s">
        <v>314</v>
      </c>
      <c r="C17" s="112" t="s">
        <v>260</v>
      </c>
      <c r="D17" s="112" t="s">
        <v>315</v>
      </c>
      <c r="E17" s="119">
        <v>15</v>
      </c>
      <c r="F17" s="119">
        <v>60</v>
      </c>
      <c r="G17" s="1" t="s">
        <v>322</v>
      </c>
      <c r="H17" s="1" t="s">
        <v>295</v>
      </c>
      <c r="I17" s="1" t="s">
        <v>58</v>
      </c>
      <c r="J17" s="112" t="s">
        <v>316</v>
      </c>
      <c r="K17" s="122" t="s">
        <v>290</v>
      </c>
      <c r="L17" s="124">
        <v>24</v>
      </c>
      <c r="M17" s="124">
        <v>48</v>
      </c>
      <c r="N17" s="125">
        <f>MasterFile[[#This Row],[Cost per UoM]]/MasterFile[[#This Row],[Quantity per UoM]]</f>
        <v>2</v>
      </c>
      <c r="O17" s="1" t="s">
        <v>299</v>
      </c>
    </row>
    <row r="18" spans="1:17" ht="20.100000000000001" customHeight="1" x14ac:dyDescent="0.25">
      <c r="A18" s="1" t="s">
        <v>189</v>
      </c>
      <c r="B18" s="1" t="s">
        <v>190</v>
      </c>
      <c r="C18" s="112" t="s">
        <v>265</v>
      </c>
      <c r="D18" s="112" t="s">
        <v>266</v>
      </c>
      <c r="E18" s="119">
        <v>500</v>
      </c>
      <c r="F18" s="119">
        <v>2000</v>
      </c>
      <c r="G18" s="1" t="s">
        <v>734</v>
      </c>
      <c r="H18" s="1" t="s">
        <v>317</v>
      </c>
      <c r="I18" s="1" t="s">
        <v>59</v>
      </c>
      <c r="J18" s="112" t="s">
        <v>318</v>
      </c>
      <c r="K18" s="122" t="s">
        <v>267</v>
      </c>
      <c r="L18" s="124">
        <v>48</v>
      </c>
      <c r="M18" s="124">
        <v>66.930000000000007</v>
      </c>
      <c r="N18" s="125">
        <f>MasterFile[[#This Row],[Cost per UoM]]/MasterFile[[#This Row],[Quantity per UoM]]</f>
        <v>1.3943750000000001</v>
      </c>
      <c r="O18" s="1" t="s">
        <v>299</v>
      </c>
    </row>
    <row r="19" spans="1:17" ht="20.100000000000001" customHeight="1" x14ac:dyDescent="0.25">
      <c r="A19" s="1" t="s">
        <v>191</v>
      </c>
      <c r="B19" s="1" t="s">
        <v>192</v>
      </c>
      <c r="C19" s="112" t="s">
        <v>265</v>
      </c>
      <c r="D19" s="112" t="s">
        <v>266</v>
      </c>
      <c r="E19" s="119">
        <v>400</v>
      </c>
      <c r="F19" s="119">
        <v>1600</v>
      </c>
      <c r="G19" s="1" t="s">
        <v>734</v>
      </c>
      <c r="H19" s="1" t="s">
        <v>317</v>
      </c>
      <c r="I19" s="1" t="s">
        <v>59</v>
      </c>
      <c r="J19" s="112" t="s">
        <v>319</v>
      </c>
      <c r="K19" s="122" t="s">
        <v>267</v>
      </c>
      <c r="L19" s="124">
        <v>4</v>
      </c>
      <c r="M19" s="124">
        <v>5.58</v>
      </c>
      <c r="N19" s="125">
        <f>MasterFile[[#This Row],[Cost per UoM]]/MasterFile[[#This Row],[Quantity per UoM]]</f>
        <v>1.395</v>
      </c>
      <c r="O19" s="1" t="s">
        <v>299</v>
      </c>
    </row>
    <row r="20" spans="1:17" ht="20.100000000000001" customHeight="1" x14ac:dyDescent="0.25">
      <c r="A20" s="1" t="s">
        <v>193</v>
      </c>
      <c r="B20" s="1" t="s">
        <v>194</v>
      </c>
      <c r="C20" s="112" t="s">
        <v>265</v>
      </c>
      <c r="D20" s="112" t="s">
        <v>266</v>
      </c>
      <c r="E20" s="119">
        <v>300</v>
      </c>
      <c r="F20" s="119">
        <v>1200</v>
      </c>
      <c r="G20" s="1" t="s">
        <v>322</v>
      </c>
      <c r="H20" s="1" t="s">
        <v>317</v>
      </c>
      <c r="I20" s="1" t="s">
        <v>59</v>
      </c>
      <c r="J20" s="112" t="s">
        <v>320</v>
      </c>
      <c r="K20" s="122" t="s">
        <v>267</v>
      </c>
      <c r="L20" s="124">
        <v>33</v>
      </c>
      <c r="M20" s="124">
        <v>46.53</v>
      </c>
      <c r="N20" s="125">
        <f>MasterFile[[#This Row],[Cost per UoM]]/MasterFile[[#This Row],[Quantity per UoM]]</f>
        <v>1.4100000000000001</v>
      </c>
      <c r="O20" s="1" t="s">
        <v>299</v>
      </c>
    </row>
    <row r="21" spans="1:17" ht="20.100000000000001" customHeight="1" x14ac:dyDescent="0.25">
      <c r="A21" s="1" t="s">
        <v>195</v>
      </c>
      <c r="B21" s="1" t="s">
        <v>196</v>
      </c>
      <c r="C21" s="112" t="s">
        <v>265</v>
      </c>
      <c r="D21" s="112" t="s">
        <v>268</v>
      </c>
      <c r="E21" s="119">
        <v>200</v>
      </c>
      <c r="F21" s="119">
        <v>800</v>
      </c>
      <c r="G21" s="1" t="s">
        <v>322</v>
      </c>
      <c r="H21" s="1" t="s">
        <v>296</v>
      </c>
      <c r="I21" s="1" t="s">
        <v>58</v>
      </c>
      <c r="J21" s="112" t="s">
        <v>321</v>
      </c>
      <c r="K21" s="122" t="s">
        <v>267</v>
      </c>
      <c r="L21" s="124">
        <v>33</v>
      </c>
      <c r="M21" s="124">
        <v>53.31</v>
      </c>
      <c r="N21" s="125">
        <f>MasterFile[[#This Row],[Cost per UoM]]/MasterFile[[#This Row],[Quantity per UoM]]</f>
        <v>1.6154545454545455</v>
      </c>
      <c r="O21" s="1" t="s">
        <v>299</v>
      </c>
    </row>
    <row r="22" spans="1:17" ht="20.100000000000001" customHeight="1" x14ac:dyDescent="0.25">
      <c r="A22" s="1" t="s">
        <v>197</v>
      </c>
      <c r="B22" s="1" t="s">
        <v>198</v>
      </c>
      <c r="C22" s="112" t="s">
        <v>265</v>
      </c>
      <c r="D22" s="112" t="s">
        <v>269</v>
      </c>
      <c r="E22" s="119">
        <v>100</v>
      </c>
      <c r="F22" s="119">
        <v>400</v>
      </c>
      <c r="G22" s="1" t="s">
        <v>734</v>
      </c>
      <c r="H22" s="1" t="s">
        <v>317</v>
      </c>
      <c r="I22" s="1" t="s">
        <v>59</v>
      </c>
      <c r="J22" s="112" t="s">
        <v>323</v>
      </c>
      <c r="K22" s="122" t="s">
        <v>267</v>
      </c>
      <c r="L22" s="124">
        <v>3000</v>
      </c>
      <c r="M22" s="124">
        <v>54.44</v>
      </c>
      <c r="N22" s="125">
        <f>MasterFile[[#This Row],[Cost per UoM]]/MasterFile[[#This Row],[Quantity per UoM]]</f>
        <v>1.8146666666666665E-2</v>
      </c>
      <c r="O22" s="1" t="s">
        <v>299</v>
      </c>
    </row>
    <row r="23" spans="1:17" ht="20.100000000000001" customHeight="1" x14ac:dyDescent="0.25">
      <c r="A23" s="1" t="s">
        <v>199</v>
      </c>
      <c r="B23" s="1" t="s">
        <v>200</v>
      </c>
      <c r="C23" s="112" t="s">
        <v>265</v>
      </c>
      <c r="D23" s="112" t="s">
        <v>269</v>
      </c>
      <c r="E23" s="119">
        <v>80</v>
      </c>
      <c r="F23" s="119">
        <v>320</v>
      </c>
      <c r="G23" s="1" t="s">
        <v>322</v>
      </c>
      <c r="H23" s="1" t="s">
        <v>317</v>
      </c>
      <c r="I23" s="1" t="s">
        <v>57</v>
      </c>
      <c r="J23" s="112" t="s">
        <v>324</v>
      </c>
      <c r="K23" s="122" t="s">
        <v>267</v>
      </c>
      <c r="L23" s="124">
        <v>100</v>
      </c>
      <c r="M23" s="124">
        <v>1.51</v>
      </c>
      <c r="N23" s="125">
        <f>MasterFile[[#This Row],[Cost per UoM]]/MasterFile[[#This Row],[Quantity per UoM]]</f>
        <v>1.5100000000000001E-2</v>
      </c>
      <c r="O23" s="1" t="s">
        <v>299</v>
      </c>
      <c r="Q23" s="55"/>
    </row>
    <row r="24" spans="1:17" ht="20.100000000000001" customHeight="1" x14ac:dyDescent="0.25">
      <c r="A24" s="1" t="s">
        <v>201</v>
      </c>
      <c r="B24" s="1" t="s">
        <v>202</v>
      </c>
      <c r="C24" s="112" t="s">
        <v>265</v>
      </c>
      <c r="D24" s="112" t="s">
        <v>269</v>
      </c>
      <c r="E24" s="119">
        <v>150</v>
      </c>
      <c r="F24" s="119">
        <v>600</v>
      </c>
      <c r="G24" s="1" t="s">
        <v>322</v>
      </c>
      <c r="H24" s="1" t="s">
        <v>317</v>
      </c>
      <c r="I24" s="1" t="s">
        <v>57</v>
      </c>
      <c r="J24" s="112" t="s">
        <v>325</v>
      </c>
      <c r="K24" s="122" t="s">
        <v>267</v>
      </c>
      <c r="L24" s="124">
        <v>2</v>
      </c>
      <c r="M24" s="124">
        <v>0.03</v>
      </c>
      <c r="N24" s="125">
        <f>MasterFile[[#This Row],[Cost per UoM]]/MasterFile[[#This Row],[Quantity per UoM]]</f>
        <v>1.4999999999999999E-2</v>
      </c>
      <c r="O24" s="1" t="s">
        <v>299</v>
      </c>
    </row>
    <row r="25" spans="1:17" ht="20.100000000000001" customHeight="1" x14ac:dyDescent="0.25">
      <c r="A25" s="1" t="s">
        <v>203</v>
      </c>
      <c r="B25" s="1" t="s">
        <v>204</v>
      </c>
      <c r="C25" s="112" t="s">
        <v>265</v>
      </c>
      <c r="D25" s="112" t="s">
        <v>270</v>
      </c>
      <c r="E25" s="119">
        <v>1000</v>
      </c>
      <c r="F25" s="119">
        <v>4000</v>
      </c>
      <c r="G25" s="1" t="s">
        <v>734</v>
      </c>
      <c r="H25" s="1" t="s">
        <v>317</v>
      </c>
      <c r="I25" s="1" t="s">
        <v>57</v>
      </c>
      <c r="J25" s="112" t="s">
        <v>326</v>
      </c>
      <c r="K25" s="122" t="s">
        <v>271</v>
      </c>
      <c r="L25" s="124">
        <v>1200</v>
      </c>
      <c r="M25" s="124">
        <v>60.54</v>
      </c>
      <c r="N25" s="125">
        <f>MasterFile[[#This Row],[Cost per UoM]]/MasterFile[[#This Row],[Quantity per UoM]]</f>
        <v>5.0450000000000002E-2</v>
      </c>
      <c r="O25" s="1" t="s">
        <v>299</v>
      </c>
    </row>
    <row r="26" spans="1:17" ht="20.100000000000001" customHeight="1" x14ac:dyDescent="0.25">
      <c r="A26" s="1" t="s">
        <v>205</v>
      </c>
      <c r="B26" s="1" t="s">
        <v>206</v>
      </c>
      <c r="C26" s="112" t="s">
        <v>265</v>
      </c>
      <c r="D26" s="112" t="s">
        <v>272</v>
      </c>
      <c r="E26" s="119">
        <v>10</v>
      </c>
      <c r="F26" s="119">
        <v>40</v>
      </c>
      <c r="G26" s="1" t="s">
        <v>734</v>
      </c>
      <c r="H26" s="1" t="s">
        <v>294</v>
      </c>
      <c r="I26" s="1" t="s">
        <v>58</v>
      </c>
      <c r="J26" s="112" t="s">
        <v>327</v>
      </c>
      <c r="K26" s="122" t="s">
        <v>273</v>
      </c>
      <c r="L26" s="124">
        <v>50</v>
      </c>
      <c r="M26" s="124">
        <v>2.1</v>
      </c>
      <c r="N26" s="125">
        <f>MasterFile[[#This Row],[Cost per UoM]]/MasterFile[[#This Row],[Quantity per UoM]]</f>
        <v>4.2000000000000003E-2</v>
      </c>
      <c r="O26" s="1" t="s">
        <v>299</v>
      </c>
    </row>
    <row r="27" spans="1:17" ht="20.100000000000001" customHeight="1" x14ac:dyDescent="0.25">
      <c r="A27" s="1" t="s">
        <v>207</v>
      </c>
      <c r="B27" s="1" t="s">
        <v>208</v>
      </c>
      <c r="C27" s="112" t="s">
        <v>274</v>
      </c>
      <c r="D27" s="112" t="s">
        <v>275</v>
      </c>
      <c r="E27" s="119">
        <v>2</v>
      </c>
      <c r="F27" s="119">
        <v>8</v>
      </c>
      <c r="G27" s="1" t="s">
        <v>734</v>
      </c>
      <c r="H27" s="1" t="s">
        <v>328</v>
      </c>
      <c r="I27" s="1" t="s">
        <v>60</v>
      </c>
      <c r="J27" s="112" t="s">
        <v>329</v>
      </c>
      <c r="K27" s="122" t="s">
        <v>276</v>
      </c>
      <c r="L27" s="124">
        <v>2</v>
      </c>
      <c r="M27" s="124">
        <v>0.21</v>
      </c>
      <c r="N27" s="125">
        <f>MasterFile[[#This Row],[Cost per UoM]]/MasterFile[[#This Row],[Quantity per UoM]]</f>
        <v>0.105</v>
      </c>
      <c r="O27" s="1" t="s">
        <v>299</v>
      </c>
    </row>
    <row r="28" spans="1:17" ht="20.100000000000001" customHeight="1" x14ac:dyDescent="0.25">
      <c r="A28" s="1" t="s">
        <v>209</v>
      </c>
      <c r="B28" s="1" t="s">
        <v>210</v>
      </c>
      <c r="C28" s="112" t="s">
        <v>274</v>
      </c>
      <c r="D28" s="112" t="s">
        <v>277</v>
      </c>
      <c r="E28" s="119">
        <v>4</v>
      </c>
      <c r="F28" s="119">
        <v>16</v>
      </c>
      <c r="G28" s="1" t="s">
        <v>322</v>
      </c>
      <c r="H28" s="1" t="s">
        <v>330</v>
      </c>
      <c r="I28" s="1" t="s">
        <v>60</v>
      </c>
      <c r="J28" s="112" t="s">
        <v>331</v>
      </c>
      <c r="K28" s="122" t="s">
        <v>267</v>
      </c>
      <c r="L28" s="124">
        <v>150</v>
      </c>
      <c r="M28" s="124">
        <v>68.760000000000005</v>
      </c>
      <c r="N28" s="125">
        <f>MasterFile[[#This Row],[Cost per UoM]]/MasterFile[[#This Row],[Quantity per UoM]]</f>
        <v>0.45840000000000003</v>
      </c>
      <c r="O28" s="1" t="s">
        <v>299</v>
      </c>
    </row>
    <row r="29" spans="1:17" ht="20.100000000000001" customHeight="1" x14ac:dyDescent="0.25">
      <c r="A29" s="1" t="s">
        <v>211</v>
      </c>
      <c r="B29" s="1" t="s">
        <v>212</v>
      </c>
      <c r="C29" s="112" t="s">
        <v>274</v>
      </c>
      <c r="D29" s="112" t="s">
        <v>277</v>
      </c>
      <c r="E29" s="119">
        <v>10</v>
      </c>
      <c r="F29" s="119">
        <v>40</v>
      </c>
      <c r="G29" s="1" t="s">
        <v>322</v>
      </c>
      <c r="H29" s="1" t="s">
        <v>330</v>
      </c>
      <c r="I29" s="1" t="s">
        <v>59</v>
      </c>
      <c r="J29" s="112" t="s">
        <v>332</v>
      </c>
      <c r="K29" s="122" t="s">
        <v>267</v>
      </c>
      <c r="L29" s="124">
        <v>15</v>
      </c>
      <c r="M29" s="124">
        <v>7.5</v>
      </c>
      <c r="N29" s="125">
        <f>MasterFile[[#This Row],[Cost per UoM]]/MasterFile[[#This Row],[Quantity per UoM]]</f>
        <v>0.5</v>
      </c>
      <c r="O29" s="1" t="s">
        <v>299</v>
      </c>
    </row>
    <row r="30" spans="1:17" ht="20.100000000000001" customHeight="1" x14ac:dyDescent="0.25">
      <c r="A30" s="1" t="s">
        <v>213</v>
      </c>
      <c r="B30" s="1" t="s">
        <v>214</v>
      </c>
      <c r="C30" s="112" t="s">
        <v>274</v>
      </c>
      <c r="D30" s="112" t="s">
        <v>278</v>
      </c>
      <c r="E30" s="119">
        <v>3</v>
      </c>
      <c r="F30" s="119">
        <v>12</v>
      </c>
      <c r="G30" s="1" t="s">
        <v>322</v>
      </c>
      <c r="H30" s="1" t="s">
        <v>330</v>
      </c>
      <c r="I30" s="1" t="s">
        <v>57</v>
      </c>
      <c r="J30" s="112" t="s">
        <v>333</v>
      </c>
      <c r="K30" s="122" t="s">
        <v>267</v>
      </c>
      <c r="L30" s="124">
        <v>1200</v>
      </c>
      <c r="M30" s="124">
        <v>35.79</v>
      </c>
      <c r="N30" s="125">
        <f>MasterFile[[#This Row],[Cost per UoM]]/MasterFile[[#This Row],[Quantity per UoM]]</f>
        <v>2.9825000000000001E-2</v>
      </c>
      <c r="O30" s="1" t="s">
        <v>299</v>
      </c>
    </row>
    <row r="31" spans="1:17" ht="20.100000000000001" customHeight="1" x14ac:dyDescent="0.25">
      <c r="A31" s="1" t="s">
        <v>215</v>
      </c>
      <c r="B31" s="1" t="s">
        <v>216</v>
      </c>
      <c r="C31" s="112" t="s">
        <v>274</v>
      </c>
      <c r="D31" s="112" t="s">
        <v>278</v>
      </c>
      <c r="E31" s="119">
        <v>4</v>
      </c>
      <c r="F31" s="119">
        <v>16</v>
      </c>
      <c r="G31" s="1" t="s">
        <v>734</v>
      </c>
      <c r="H31" s="1" t="s">
        <v>328</v>
      </c>
      <c r="I31" s="1" t="s">
        <v>60</v>
      </c>
      <c r="J31" s="112" t="s">
        <v>334</v>
      </c>
      <c r="K31" s="122" t="s">
        <v>267</v>
      </c>
      <c r="L31" s="124">
        <v>1200</v>
      </c>
      <c r="M31" s="124">
        <v>122.43</v>
      </c>
      <c r="N31" s="125">
        <f>MasterFile[[#This Row],[Cost per UoM]]/MasterFile[[#This Row],[Quantity per UoM]]</f>
        <v>0.102025</v>
      </c>
      <c r="O31" s="1" t="s">
        <v>299</v>
      </c>
    </row>
    <row r="32" spans="1:17" ht="20.100000000000001" customHeight="1" x14ac:dyDescent="0.25">
      <c r="A32" s="1" t="s">
        <v>217</v>
      </c>
      <c r="B32" s="1" t="s">
        <v>218</v>
      </c>
      <c r="C32" s="112" t="s">
        <v>274</v>
      </c>
      <c r="D32" s="112" t="s">
        <v>265</v>
      </c>
      <c r="E32" s="119">
        <v>5</v>
      </c>
      <c r="F32" s="119">
        <v>20</v>
      </c>
      <c r="G32" s="1" t="s">
        <v>734</v>
      </c>
      <c r="H32" s="1" t="s">
        <v>335</v>
      </c>
      <c r="I32" s="1" t="s">
        <v>58</v>
      </c>
      <c r="J32" s="112" t="s">
        <v>336</v>
      </c>
      <c r="K32" s="122" t="s">
        <v>279</v>
      </c>
      <c r="L32" s="124">
        <v>50</v>
      </c>
      <c r="M32" s="124">
        <v>5.42</v>
      </c>
      <c r="N32" s="125">
        <f>MasterFile[[#This Row],[Cost per UoM]]/MasterFile[[#This Row],[Quantity per UoM]]</f>
        <v>0.1084</v>
      </c>
      <c r="O32" s="1" t="s">
        <v>299</v>
      </c>
    </row>
    <row r="33" spans="1:15" ht="20.100000000000001" customHeight="1" x14ac:dyDescent="0.25">
      <c r="A33" s="1" t="s">
        <v>219</v>
      </c>
      <c r="B33" s="1" t="s">
        <v>220</v>
      </c>
      <c r="C33" s="112" t="s">
        <v>274</v>
      </c>
      <c r="D33" s="112" t="s">
        <v>280</v>
      </c>
      <c r="E33" s="119">
        <v>2</v>
      </c>
      <c r="F33" s="119">
        <v>8</v>
      </c>
      <c r="G33" s="1" t="s">
        <v>734</v>
      </c>
      <c r="H33" s="1" t="s">
        <v>328</v>
      </c>
      <c r="I33" s="1" t="s">
        <v>57</v>
      </c>
      <c r="J33" s="112" t="s">
        <v>337</v>
      </c>
      <c r="K33" s="122" t="s">
        <v>276</v>
      </c>
      <c r="L33" s="124">
        <v>100</v>
      </c>
      <c r="M33" s="124">
        <v>10.02</v>
      </c>
      <c r="N33" s="125">
        <f>MasterFile[[#This Row],[Cost per UoM]]/MasterFile[[#This Row],[Quantity per UoM]]</f>
        <v>0.1002</v>
      </c>
      <c r="O33" s="1" t="s">
        <v>299</v>
      </c>
    </row>
    <row r="34" spans="1:15" ht="20.100000000000001" customHeight="1" x14ac:dyDescent="0.25">
      <c r="A34" s="1" t="s">
        <v>221</v>
      </c>
      <c r="B34" s="1" t="s">
        <v>222</v>
      </c>
      <c r="C34" s="112" t="s">
        <v>281</v>
      </c>
      <c r="D34" s="112" t="s">
        <v>282</v>
      </c>
      <c r="E34" s="119">
        <v>30</v>
      </c>
      <c r="F34" s="119">
        <v>120</v>
      </c>
      <c r="G34" s="1" t="s">
        <v>322</v>
      </c>
      <c r="H34" s="1" t="s">
        <v>317</v>
      </c>
      <c r="I34" s="1" t="s">
        <v>58</v>
      </c>
      <c r="J34" s="112" t="s">
        <v>338</v>
      </c>
      <c r="K34" s="122" t="s">
        <v>267</v>
      </c>
      <c r="L34" s="124">
        <v>2400</v>
      </c>
      <c r="M34" s="124">
        <v>72.790000000000006</v>
      </c>
      <c r="N34" s="125">
        <f>MasterFile[[#This Row],[Cost per UoM]]/MasterFile[[#This Row],[Quantity per UoM]]</f>
        <v>3.0329166666666671E-2</v>
      </c>
      <c r="O34" s="1" t="s">
        <v>299</v>
      </c>
    </row>
    <row r="35" spans="1:15" ht="20.100000000000001" customHeight="1" x14ac:dyDescent="0.25">
      <c r="A35" s="1" t="s">
        <v>223</v>
      </c>
      <c r="B35" s="1" t="s">
        <v>224</v>
      </c>
      <c r="C35" s="112" t="s">
        <v>281</v>
      </c>
      <c r="D35" s="112" t="s">
        <v>283</v>
      </c>
      <c r="E35" s="119">
        <v>24</v>
      </c>
      <c r="F35" s="119">
        <v>96</v>
      </c>
      <c r="G35" s="1" t="s">
        <v>322</v>
      </c>
      <c r="H35" s="1" t="s">
        <v>304</v>
      </c>
      <c r="I35" s="1" t="s">
        <v>58</v>
      </c>
      <c r="J35" s="112" t="s">
        <v>339</v>
      </c>
      <c r="K35" s="122" t="s">
        <v>267</v>
      </c>
      <c r="L35" s="124">
        <v>100</v>
      </c>
      <c r="M35" s="124">
        <v>3.03</v>
      </c>
      <c r="N35" s="125">
        <f>MasterFile[[#This Row],[Cost per UoM]]/MasterFile[[#This Row],[Quantity per UoM]]</f>
        <v>3.0299999999999997E-2</v>
      </c>
      <c r="O35" s="1" t="s">
        <v>299</v>
      </c>
    </row>
    <row r="36" spans="1:15" ht="20.100000000000001" customHeight="1" x14ac:dyDescent="0.25">
      <c r="A36" s="1" t="s">
        <v>225</v>
      </c>
      <c r="B36" s="1" t="s">
        <v>226</v>
      </c>
      <c r="C36" s="112" t="s">
        <v>281</v>
      </c>
      <c r="D36" s="112" t="s">
        <v>284</v>
      </c>
      <c r="E36" s="119">
        <v>8</v>
      </c>
      <c r="F36" s="119">
        <v>32</v>
      </c>
      <c r="G36" s="1" t="s">
        <v>322</v>
      </c>
      <c r="H36" s="1" t="s">
        <v>330</v>
      </c>
      <c r="I36" s="1" t="s">
        <v>57</v>
      </c>
      <c r="J36" s="112" t="s">
        <v>340</v>
      </c>
      <c r="K36" s="122" t="s">
        <v>267</v>
      </c>
      <c r="L36" s="124">
        <v>1200</v>
      </c>
      <c r="M36" s="124">
        <v>25.08</v>
      </c>
      <c r="N36" s="125">
        <f>MasterFile[[#This Row],[Cost per UoM]]/MasterFile[[#This Row],[Quantity per UoM]]</f>
        <v>2.0899999999999998E-2</v>
      </c>
      <c r="O36" s="1" t="s">
        <v>299</v>
      </c>
    </row>
    <row r="37" spans="1:15" ht="20.100000000000001" customHeight="1" x14ac:dyDescent="0.25">
      <c r="A37" s="1" t="s">
        <v>227</v>
      </c>
      <c r="B37" s="1" t="s">
        <v>228</v>
      </c>
      <c r="C37" s="112" t="s">
        <v>281</v>
      </c>
      <c r="D37" s="112" t="s">
        <v>284</v>
      </c>
      <c r="E37" s="119">
        <v>10</v>
      </c>
      <c r="F37" s="119">
        <v>40</v>
      </c>
      <c r="G37" s="1" t="s">
        <v>734</v>
      </c>
      <c r="H37" s="1" t="s">
        <v>330</v>
      </c>
      <c r="I37" s="1" t="s">
        <v>57</v>
      </c>
      <c r="J37" s="112" t="s">
        <v>341</v>
      </c>
      <c r="K37" s="122" t="s">
        <v>267</v>
      </c>
      <c r="L37" s="124">
        <v>100</v>
      </c>
      <c r="M37" s="124">
        <v>2.09</v>
      </c>
      <c r="N37" s="125">
        <f>MasterFile[[#This Row],[Cost per UoM]]/MasterFile[[#This Row],[Quantity per UoM]]</f>
        <v>2.0899999999999998E-2</v>
      </c>
      <c r="O37" s="1" t="s">
        <v>299</v>
      </c>
    </row>
    <row r="38" spans="1:15" ht="20.100000000000001" customHeight="1" x14ac:dyDescent="0.25">
      <c r="A38" s="1" t="s">
        <v>229</v>
      </c>
      <c r="B38" s="1" t="s">
        <v>230</v>
      </c>
      <c r="C38" s="112" t="s">
        <v>281</v>
      </c>
      <c r="D38" s="112" t="s">
        <v>285</v>
      </c>
      <c r="E38" s="119">
        <v>20</v>
      </c>
      <c r="F38" s="119">
        <v>80</v>
      </c>
      <c r="G38" s="1" t="s">
        <v>734</v>
      </c>
      <c r="H38" s="1" t="s">
        <v>330</v>
      </c>
      <c r="I38" s="1" t="s">
        <v>59</v>
      </c>
      <c r="J38" s="112" t="s">
        <v>342</v>
      </c>
      <c r="K38" s="122" t="s">
        <v>279</v>
      </c>
      <c r="L38" s="124">
        <v>1200</v>
      </c>
      <c r="M38" s="124">
        <v>24.91</v>
      </c>
      <c r="N38" s="125">
        <f>MasterFile[[#This Row],[Cost per UoM]]/MasterFile[[#This Row],[Quantity per UoM]]</f>
        <v>2.0758333333333333E-2</v>
      </c>
      <c r="O38" s="1" t="s">
        <v>299</v>
      </c>
    </row>
    <row r="39" spans="1:15" ht="20.100000000000001" customHeight="1" x14ac:dyDescent="0.25">
      <c r="A39" s="1" t="s">
        <v>231</v>
      </c>
      <c r="B39" s="1" t="s">
        <v>232</v>
      </c>
      <c r="C39" s="112" t="s">
        <v>281</v>
      </c>
      <c r="D39" s="112" t="s">
        <v>285</v>
      </c>
      <c r="E39" s="119">
        <v>15</v>
      </c>
      <c r="F39" s="119">
        <v>60</v>
      </c>
      <c r="G39" s="1" t="s">
        <v>734</v>
      </c>
      <c r="H39" s="1" t="s">
        <v>330</v>
      </c>
      <c r="I39" s="1" t="s">
        <v>59</v>
      </c>
      <c r="J39" s="112" t="s">
        <v>343</v>
      </c>
      <c r="K39" s="122" t="s">
        <v>279</v>
      </c>
      <c r="L39" s="124">
        <v>1000</v>
      </c>
      <c r="M39" s="124">
        <v>27.1</v>
      </c>
      <c r="N39" s="125">
        <f>MasterFile[[#This Row],[Cost per UoM]]/MasterFile[[#This Row],[Quantity per UoM]]</f>
        <v>2.7100000000000003E-2</v>
      </c>
      <c r="O39" s="1" t="s">
        <v>299</v>
      </c>
    </row>
    <row r="40" spans="1:15" ht="20.100000000000001" customHeight="1" x14ac:dyDescent="0.25">
      <c r="A40" s="1" t="s">
        <v>233</v>
      </c>
      <c r="B40" s="1" t="s">
        <v>234</v>
      </c>
      <c r="C40" s="112" t="s">
        <v>281</v>
      </c>
      <c r="D40" s="112" t="s">
        <v>284</v>
      </c>
      <c r="E40" s="119">
        <v>6</v>
      </c>
      <c r="F40" s="119">
        <v>24</v>
      </c>
      <c r="G40" s="1" t="s">
        <v>322</v>
      </c>
      <c r="H40" s="1" t="s">
        <v>330</v>
      </c>
      <c r="I40" s="1" t="s">
        <v>57</v>
      </c>
      <c r="J40" s="112" t="s">
        <v>344</v>
      </c>
      <c r="K40" s="122" t="s">
        <v>267</v>
      </c>
      <c r="L40" s="124">
        <v>100</v>
      </c>
      <c r="M40" s="124">
        <v>3.25</v>
      </c>
      <c r="N40" s="125">
        <f>MasterFile[[#This Row],[Cost per UoM]]/MasterFile[[#This Row],[Quantity per UoM]]</f>
        <v>3.2500000000000001E-2</v>
      </c>
      <c r="O40" s="1" t="s">
        <v>299</v>
      </c>
    </row>
    <row r="41" spans="1:15" ht="20.100000000000001" customHeight="1" x14ac:dyDescent="0.25">
      <c r="A41" s="1" t="s">
        <v>235</v>
      </c>
      <c r="B41" s="1" t="s">
        <v>236</v>
      </c>
      <c r="C41" s="112" t="s">
        <v>281</v>
      </c>
      <c r="D41" s="112" t="s">
        <v>286</v>
      </c>
      <c r="E41" s="119">
        <v>4</v>
      </c>
      <c r="F41" s="119">
        <v>16</v>
      </c>
      <c r="G41" s="1" t="s">
        <v>734</v>
      </c>
      <c r="H41" s="1" t="s">
        <v>328</v>
      </c>
      <c r="I41" s="1" t="s">
        <v>60</v>
      </c>
      <c r="J41" s="112" t="s">
        <v>345</v>
      </c>
      <c r="K41" s="122" t="s">
        <v>267</v>
      </c>
      <c r="L41" s="124">
        <v>2160</v>
      </c>
      <c r="M41" s="124">
        <v>840.4</v>
      </c>
      <c r="N41" s="125">
        <f>MasterFile[[#This Row],[Cost per UoM]]/MasterFile[[#This Row],[Quantity per UoM]]</f>
        <v>0.38907407407407407</v>
      </c>
      <c r="O41" s="1" t="s">
        <v>299</v>
      </c>
    </row>
    <row r="42" spans="1:15" ht="20.100000000000001" customHeight="1" x14ac:dyDescent="0.25">
      <c r="A42" s="1" t="s">
        <v>237</v>
      </c>
      <c r="B42" s="1" t="s">
        <v>238</v>
      </c>
      <c r="C42" s="112" t="s">
        <v>281</v>
      </c>
      <c r="D42" s="112" t="s">
        <v>287</v>
      </c>
      <c r="E42" s="119">
        <v>10</v>
      </c>
      <c r="F42" s="119">
        <v>40</v>
      </c>
      <c r="G42" s="1" t="s">
        <v>322</v>
      </c>
      <c r="H42" s="1" t="s">
        <v>295</v>
      </c>
      <c r="I42" s="1" t="s">
        <v>58</v>
      </c>
      <c r="J42" s="112" t="s">
        <v>346</v>
      </c>
      <c r="K42" s="122" t="s">
        <v>267</v>
      </c>
      <c r="L42" s="124">
        <v>270</v>
      </c>
      <c r="M42" s="124">
        <v>105.05</v>
      </c>
      <c r="N42" s="125">
        <f>MasterFile[[#This Row],[Cost per UoM]]/MasterFile[[#This Row],[Quantity per UoM]]</f>
        <v>0.38907407407407407</v>
      </c>
      <c r="O42" s="1" t="s">
        <v>299</v>
      </c>
    </row>
    <row r="43" spans="1:15" ht="20.100000000000001" customHeight="1" x14ac:dyDescent="0.25">
      <c r="A43" s="1" t="s">
        <v>239</v>
      </c>
      <c r="B43" s="1" t="s">
        <v>347</v>
      </c>
      <c r="C43" s="112" t="s">
        <v>348</v>
      </c>
      <c r="D43" s="112" t="s">
        <v>277</v>
      </c>
      <c r="E43" s="119">
        <v>3</v>
      </c>
      <c r="F43" s="119">
        <v>12</v>
      </c>
      <c r="G43" s="1" t="s">
        <v>322</v>
      </c>
      <c r="H43" s="1" t="s">
        <v>335</v>
      </c>
      <c r="I43" s="1" t="s">
        <v>59</v>
      </c>
      <c r="J43" s="112" t="s">
        <v>349</v>
      </c>
      <c r="K43" s="122" t="s">
        <v>257</v>
      </c>
      <c r="L43" s="124">
        <v>480</v>
      </c>
      <c r="M43" s="124">
        <v>339.2</v>
      </c>
      <c r="N43" s="125">
        <f>MasterFile[[#This Row],[Cost per UoM]]/MasterFile[[#This Row],[Quantity per UoM]]</f>
        <v>0.70666666666666667</v>
      </c>
      <c r="O43" s="1" t="s">
        <v>299</v>
      </c>
    </row>
    <row r="44" spans="1:15" ht="20.100000000000001" customHeight="1" x14ac:dyDescent="0.25">
      <c r="A44" s="1" t="s">
        <v>241</v>
      </c>
      <c r="B44" s="1" t="s">
        <v>350</v>
      </c>
      <c r="C44" s="112" t="s">
        <v>348</v>
      </c>
      <c r="D44" s="112" t="s">
        <v>289</v>
      </c>
      <c r="E44" s="119">
        <v>4</v>
      </c>
      <c r="F44" s="119">
        <v>16</v>
      </c>
      <c r="G44" s="1" t="s">
        <v>734</v>
      </c>
      <c r="H44" s="1" t="s">
        <v>335</v>
      </c>
      <c r="I44" s="1" t="s">
        <v>59</v>
      </c>
      <c r="J44" s="112" t="s">
        <v>351</v>
      </c>
      <c r="K44" s="122" t="s">
        <v>290</v>
      </c>
      <c r="L44" s="124">
        <v>48</v>
      </c>
      <c r="M44" s="124">
        <v>33.92</v>
      </c>
      <c r="N44" s="125">
        <f>MasterFile[[#This Row],[Cost per UoM]]/MasterFile[[#This Row],[Quantity per UoM]]</f>
        <v>0.70666666666666667</v>
      </c>
      <c r="O44" s="1" t="s">
        <v>299</v>
      </c>
    </row>
    <row r="45" spans="1:15" ht="20.100000000000001" customHeight="1" x14ac:dyDescent="0.25">
      <c r="A45" s="1" t="s">
        <v>243</v>
      </c>
      <c r="B45" s="1" t="s">
        <v>244</v>
      </c>
      <c r="C45" s="112" t="s">
        <v>348</v>
      </c>
      <c r="D45" s="112" t="s">
        <v>275</v>
      </c>
      <c r="E45" s="119">
        <v>6</v>
      </c>
      <c r="F45" s="119">
        <v>24</v>
      </c>
      <c r="G45" s="1" t="s">
        <v>734</v>
      </c>
      <c r="H45" s="1" t="s">
        <v>335</v>
      </c>
      <c r="I45" s="1" t="s">
        <v>59</v>
      </c>
      <c r="J45" s="112" t="s">
        <v>352</v>
      </c>
      <c r="K45" s="122" t="s">
        <v>279</v>
      </c>
      <c r="L45" s="124">
        <v>30</v>
      </c>
      <c r="M45" s="124">
        <v>7.98</v>
      </c>
      <c r="N45" s="125">
        <f>MasterFile[[#This Row],[Cost per UoM]]/MasterFile[[#This Row],[Quantity per UoM]]</f>
        <v>0.26600000000000001</v>
      </c>
      <c r="O45" s="1" t="s">
        <v>299</v>
      </c>
    </row>
    <row r="46" spans="1:15" ht="20.100000000000001" customHeight="1" x14ac:dyDescent="0.25">
      <c r="A46" s="1" t="s">
        <v>245</v>
      </c>
      <c r="B46" s="1" t="s">
        <v>246</v>
      </c>
      <c r="C46" s="112" t="s">
        <v>348</v>
      </c>
      <c r="D46" s="112" t="s">
        <v>291</v>
      </c>
      <c r="E46" s="119">
        <v>8</v>
      </c>
      <c r="F46" s="119">
        <v>32</v>
      </c>
      <c r="G46" s="1" t="s">
        <v>322</v>
      </c>
      <c r="H46" s="1" t="s">
        <v>335</v>
      </c>
      <c r="I46" s="1" t="s">
        <v>57</v>
      </c>
      <c r="J46" s="112" t="s">
        <v>353</v>
      </c>
      <c r="K46" s="122" t="s">
        <v>290</v>
      </c>
      <c r="L46" s="124">
        <v>1000</v>
      </c>
      <c r="M46" s="124">
        <v>364.04</v>
      </c>
      <c r="N46" s="125">
        <f>MasterFile[[#This Row],[Cost per UoM]]/MasterFile[[#This Row],[Quantity per UoM]]</f>
        <v>0.36404000000000003</v>
      </c>
      <c r="O46" s="1" t="s">
        <v>299</v>
      </c>
    </row>
    <row r="47" spans="1:15" ht="20.100000000000001" customHeight="1" x14ac:dyDescent="0.25">
      <c r="A47" s="1" t="s">
        <v>247</v>
      </c>
      <c r="B47" s="1" t="s">
        <v>248</v>
      </c>
      <c r="C47" s="112" t="s">
        <v>348</v>
      </c>
      <c r="D47" s="112" t="s">
        <v>291</v>
      </c>
      <c r="E47" s="119">
        <v>10</v>
      </c>
      <c r="F47" s="119">
        <v>40</v>
      </c>
      <c r="G47" s="1" t="s">
        <v>322</v>
      </c>
      <c r="H47" s="1" t="s">
        <v>304</v>
      </c>
      <c r="I47" s="1" t="s">
        <v>57</v>
      </c>
      <c r="J47" s="112" t="s">
        <v>354</v>
      </c>
      <c r="K47" s="122" t="s">
        <v>292</v>
      </c>
      <c r="L47" s="124">
        <v>100</v>
      </c>
      <c r="M47" s="124">
        <v>97.14</v>
      </c>
      <c r="N47" s="125">
        <f>MasterFile[[#This Row],[Cost per UoM]]/MasterFile[[#This Row],[Quantity per UoM]]</f>
        <v>0.97140000000000004</v>
      </c>
      <c r="O47" s="1" t="s">
        <v>299</v>
      </c>
    </row>
    <row r="48" spans="1:15" ht="20.100000000000001" customHeight="1" x14ac:dyDescent="0.25">
      <c r="A48" s="1" t="s">
        <v>249</v>
      </c>
      <c r="B48" s="1" t="s">
        <v>250</v>
      </c>
      <c r="C48" s="112" t="s">
        <v>348</v>
      </c>
      <c r="D48" s="112" t="s">
        <v>293</v>
      </c>
      <c r="E48" s="119">
        <v>5</v>
      </c>
      <c r="F48" s="119">
        <v>20</v>
      </c>
      <c r="G48" s="1" t="s">
        <v>322</v>
      </c>
      <c r="H48" s="1" t="s">
        <v>335</v>
      </c>
      <c r="I48" s="1" t="s">
        <v>58</v>
      </c>
      <c r="J48" s="112" t="s">
        <v>355</v>
      </c>
      <c r="K48" s="122" t="s">
        <v>290</v>
      </c>
      <c r="L48" s="124">
        <v>200</v>
      </c>
      <c r="M48" s="124">
        <v>192.76</v>
      </c>
      <c r="N48" s="125">
        <f>MasterFile[[#This Row],[Cost per UoM]]/MasterFile[[#This Row],[Quantity per UoM]]</f>
        <v>0.96379999999999999</v>
      </c>
      <c r="O48" s="1" t="s">
        <v>299</v>
      </c>
    </row>
    <row r="49" spans="1:15" ht="20.100000000000001" customHeight="1" x14ac:dyDescent="0.25">
      <c r="A49" s="1" t="s">
        <v>251</v>
      </c>
      <c r="B49" s="1" t="s">
        <v>252</v>
      </c>
      <c r="C49" s="112" t="s">
        <v>348</v>
      </c>
      <c r="D49" s="112" t="s">
        <v>277</v>
      </c>
      <c r="E49" s="119">
        <v>8</v>
      </c>
      <c r="F49" s="119">
        <v>32</v>
      </c>
      <c r="G49" s="1" t="s">
        <v>734</v>
      </c>
      <c r="H49" s="1" t="s">
        <v>335</v>
      </c>
      <c r="I49" s="1" t="s">
        <v>57</v>
      </c>
      <c r="J49" s="112" t="s">
        <v>356</v>
      </c>
      <c r="K49" s="122" t="s">
        <v>267</v>
      </c>
      <c r="L49" s="124">
        <v>50</v>
      </c>
      <c r="M49" s="124">
        <v>48.19</v>
      </c>
      <c r="N49" s="125">
        <f>MasterFile[[#This Row],[Cost per UoM]]/MasterFile[[#This Row],[Quantity per UoM]]</f>
        <v>0.96379999999999999</v>
      </c>
      <c r="O49" s="1" t="s">
        <v>299</v>
      </c>
    </row>
    <row r="50" spans="1:15" ht="20.100000000000001" customHeight="1" x14ac:dyDescent="0.25">
      <c r="A50" s="1" t="s">
        <v>357</v>
      </c>
      <c r="B50" s="1" t="s">
        <v>358</v>
      </c>
      <c r="C50" s="112" t="s">
        <v>359</v>
      </c>
      <c r="D50" s="112" t="s">
        <v>360</v>
      </c>
      <c r="E50" s="119">
        <v>6</v>
      </c>
      <c r="F50" s="119">
        <v>24</v>
      </c>
      <c r="G50" s="1" t="s">
        <v>730</v>
      </c>
      <c r="H50" s="1" t="s">
        <v>361</v>
      </c>
      <c r="I50" s="1" t="s">
        <v>59</v>
      </c>
      <c r="J50" s="112" t="s">
        <v>362</v>
      </c>
      <c r="K50" s="122" t="s">
        <v>363</v>
      </c>
      <c r="L50" s="124">
        <v>1</v>
      </c>
      <c r="M50" s="124">
        <v>89.5</v>
      </c>
      <c r="N50" s="125">
        <f>MasterFile[[#This Row],[Cost per UoM]]/MasterFile[[#This Row],[Quantity per UoM]]</f>
        <v>89.5</v>
      </c>
      <c r="O50" s="1" t="s">
        <v>364</v>
      </c>
    </row>
    <row r="51" spans="1:15" ht="20.100000000000001" customHeight="1" x14ac:dyDescent="0.25">
      <c r="A51" s="1" t="s">
        <v>365</v>
      </c>
      <c r="B51" s="1" t="s">
        <v>366</v>
      </c>
      <c r="C51" s="112" t="s">
        <v>359</v>
      </c>
      <c r="D51" s="112" t="s">
        <v>367</v>
      </c>
      <c r="E51" s="119">
        <v>2</v>
      </c>
      <c r="F51" s="119">
        <v>8</v>
      </c>
      <c r="G51" s="1" t="s">
        <v>730</v>
      </c>
      <c r="H51" s="1" t="s">
        <v>361</v>
      </c>
      <c r="I51" s="1" t="s">
        <v>60</v>
      </c>
      <c r="J51" s="112" t="s">
        <v>368</v>
      </c>
      <c r="K51" s="122" t="s">
        <v>369</v>
      </c>
      <c r="L51" s="124">
        <v>1</v>
      </c>
      <c r="M51" s="124">
        <v>312</v>
      </c>
      <c r="N51" s="125">
        <f>MasterFile[[#This Row],[Cost per UoM]]/MasterFile[[#This Row],[Quantity per UoM]]</f>
        <v>312</v>
      </c>
      <c r="O51" s="1" t="s">
        <v>364</v>
      </c>
    </row>
    <row r="52" spans="1:15" ht="20.100000000000001" customHeight="1" x14ac:dyDescent="0.25">
      <c r="A52" s="1" t="s">
        <v>370</v>
      </c>
      <c r="B52" s="1" t="s">
        <v>371</v>
      </c>
      <c r="C52" s="112" t="s">
        <v>359</v>
      </c>
      <c r="D52" s="112" t="s">
        <v>372</v>
      </c>
      <c r="E52" s="119">
        <v>10</v>
      </c>
      <c r="F52" s="119">
        <v>40</v>
      </c>
      <c r="G52" s="1" t="s">
        <v>730</v>
      </c>
      <c r="H52" s="1" t="s">
        <v>361</v>
      </c>
      <c r="I52" s="1" t="s">
        <v>57</v>
      </c>
      <c r="J52" s="112" t="s">
        <v>373</v>
      </c>
      <c r="K52" s="122" t="s">
        <v>374</v>
      </c>
      <c r="L52" s="124">
        <v>4</v>
      </c>
      <c r="M52" s="124">
        <v>56</v>
      </c>
      <c r="N52" s="125">
        <f>MasterFile[[#This Row],[Cost per UoM]]/MasterFile[[#This Row],[Quantity per UoM]]</f>
        <v>14</v>
      </c>
      <c r="O52" s="1" t="s">
        <v>364</v>
      </c>
    </row>
    <row r="53" spans="1:15" ht="20.100000000000001" customHeight="1" x14ac:dyDescent="0.25">
      <c r="A53" s="1" t="s">
        <v>375</v>
      </c>
      <c r="B53" s="1" t="s">
        <v>376</v>
      </c>
      <c r="C53" s="112" t="s">
        <v>359</v>
      </c>
      <c r="D53" s="112" t="s">
        <v>377</v>
      </c>
      <c r="E53" s="119">
        <v>15</v>
      </c>
      <c r="F53" s="119">
        <v>60</v>
      </c>
      <c r="G53" s="1" t="s">
        <v>735</v>
      </c>
      <c r="H53" s="1" t="s">
        <v>361</v>
      </c>
      <c r="I53" s="1" t="s">
        <v>57</v>
      </c>
      <c r="J53" s="112" t="s">
        <v>378</v>
      </c>
      <c r="K53" s="122" t="s">
        <v>374</v>
      </c>
      <c r="L53" s="124">
        <v>4</v>
      </c>
      <c r="M53" s="124">
        <v>48</v>
      </c>
      <c r="N53" s="125">
        <f>MasterFile[[#This Row],[Cost per UoM]]/MasterFile[[#This Row],[Quantity per UoM]]</f>
        <v>12</v>
      </c>
      <c r="O53" s="1" t="s">
        <v>364</v>
      </c>
    </row>
    <row r="54" spans="1:15" ht="20.100000000000001" customHeight="1" x14ac:dyDescent="0.25">
      <c r="A54" s="1" t="s">
        <v>379</v>
      </c>
      <c r="B54" s="1" t="s">
        <v>380</v>
      </c>
      <c r="C54" s="112" t="s">
        <v>381</v>
      </c>
      <c r="D54" s="112" t="s">
        <v>382</v>
      </c>
      <c r="E54" s="119">
        <v>20</v>
      </c>
      <c r="F54" s="119">
        <v>80</v>
      </c>
      <c r="G54" s="1" t="s">
        <v>730</v>
      </c>
      <c r="H54" s="1" t="s">
        <v>383</v>
      </c>
      <c r="I54" s="1" t="s">
        <v>59</v>
      </c>
      <c r="J54" s="112" t="s">
        <v>384</v>
      </c>
      <c r="K54" s="122" t="s">
        <v>385</v>
      </c>
      <c r="L54" s="124">
        <v>12</v>
      </c>
      <c r="M54" s="124">
        <v>54</v>
      </c>
      <c r="N54" s="125">
        <f>MasterFile[[#This Row],[Cost per UoM]]/MasterFile[[#This Row],[Quantity per UoM]]</f>
        <v>4.5</v>
      </c>
      <c r="O54" s="1" t="s">
        <v>364</v>
      </c>
    </row>
    <row r="55" spans="1:15" ht="20.100000000000001" customHeight="1" x14ac:dyDescent="0.25">
      <c r="A55" s="1" t="s">
        <v>386</v>
      </c>
      <c r="B55" s="1" t="s">
        <v>387</v>
      </c>
      <c r="C55" s="112" t="s">
        <v>381</v>
      </c>
      <c r="D55" s="112" t="s">
        <v>388</v>
      </c>
      <c r="E55" s="119">
        <v>30</v>
      </c>
      <c r="F55" s="119">
        <v>120</v>
      </c>
      <c r="G55" s="1" t="s">
        <v>735</v>
      </c>
      <c r="H55" s="1" t="s">
        <v>383</v>
      </c>
      <c r="I55" s="1" t="s">
        <v>57</v>
      </c>
      <c r="J55" s="112" t="s">
        <v>389</v>
      </c>
      <c r="K55" s="122" t="s">
        <v>385</v>
      </c>
      <c r="L55" s="124">
        <v>500</v>
      </c>
      <c r="M55" s="124">
        <v>18</v>
      </c>
      <c r="N55" s="125">
        <f>MasterFile[[#This Row],[Cost per UoM]]/MasterFile[[#This Row],[Quantity per UoM]]</f>
        <v>3.5999999999999997E-2</v>
      </c>
      <c r="O55" s="1" t="s">
        <v>364</v>
      </c>
    </row>
    <row r="56" spans="1:15" ht="20.100000000000001" customHeight="1" x14ac:dyDescent="0.25">
      <c r="A56" s="1" t="s">
        <v>390</v>
      </c>
      <c r="B56" s="1" t="s">
        <v>391</v>
      </c>
      <c r="C56" s="112" t="s">
        <v>392</v>
      </c>
      <c r="D56" s="112" t="s">
        <v>393</v>
      </c>
      <c r="E56" s="119">
        <v>10</v>
      </c>
      <c r="F56" s="119">
        <v>40</v>
      </c>
      <c r="G56" s="1" t="s">
        <v>730</v>
      </c>
      <c r="H56" s="1" t="s">
        <v>394</v>
      </c>
      <c r="I56" s="1" t="s">
        <v>57</v>
      </c>
      <c r="J56" s="112" t="s">
        <v>395</v>
      </c>
      <c r="K56" s="122" t="s">
        <v>385</v>
      </c>
      <c r="L56" s="124">
        <v>50</v>
      </c>
      <c r="M56" s="124">
        <v>62</v>
      </c>
      <c r="N56" s="125">
        <f>MasterFile[[#This Row],[Cost per UoM]]/MasterFile[[#This Row],[Quantity per UoM]]</f>
        <v>1.24</v>
      </c>
      <c r="O56" s="1" t="s">
        <v>364</v>
      </c>
    </row>
    <row r="57" spans="1:15" ht="20.100000000000001" customHeight="1" x14ac:dyDescent="0.25">
      <c r="A57" s="1" t="s">
        <v>396</v>
      </c>
      <c r="B57" s="1" t="s">
        <v>397</v>
      </c>
      <c r="C57" s="112" t="s">
        <v>392</v>
      </c>
      <c r="D57" s="112" t="s">
        <v>393</v>
      </c>
      <c r="E57" s="119">
        <v>15</v>
      </c>
      <c r="F57" s="119">
        <v>60</v>
      </c>
      <c r="G57" s="1" t="s">
        <v>735</v>
      </c>
      <c r="H57" s="1" t="s">
        <v>394</v>
      </c>
      <c r="I57" s="1" t="s">
        <v>57</v>
      </c>
      <c r="J57" s="112" t="s">
        <v>398</v>
      </c>
      <c r="K57" s="122" t="s">
        <v>385</v>
      </c>
      <c r="L57" s="124">
        <v>100</v>
      </c>
      <c r="M57" s="124">
        <v>48</v>
      </c>
      <c r="N57" s="125">
        <f>MasterFile[[#This Row],[Cost per UoM]]/MasterFile[[#This Row],[Quantity per UoM]]</f>
        <v>0.48</v>
      </c>
      <c r="O57" s="1" t="s">
        <v>364</v>
      </c>
    </row>
    <row r="58" spans="1:15" ht="20.100000000000001" customHeight="1" x14ac:dyDescent="0.25">
      <c r="A58" s="1" t="s">
        <v>399</v>
      </c>
      <c r="B58" s="1" t="s">
        <v>400</v>
      </c>
      <c r="C58" s="112" t="s">
        <v>392</v>
      </c>
      <c r="D58" s="112" t="s">
        <v>401</v>
      </c>
      <c r="E58" s="119">
        <v>8</v>
      </c>
      <c r="F58" s="119">
        <v>32</v>
      </c>
      <c r="G58" s="1" t="s">
        <v>735</v>
      </c>
      <c r="H58" s="1" t="s">
        <v>394</v>
      </c>
      <c r="I58" s="1" t="s">
        <v>57</v>
      </c>
      <c r="J58" s="112" t="s">
        <v>402</v>
      </c>
      <c r="K58" s="122" t="s">
        <v>385</v>
      </c>
      <c r="L58" s="124">
        <v>12</v>
      </c>
      <c r="M58" s="124">
        <v>72</v>
      </c>
      <c r="N58" s="125">
        <f>MasterFile[[#This Row],[Cost per UoM]]/MasterFile[[#This Row],[Quantity per UoM]]</f>
        <v>6</v>
      </c>
      <c r="O58" s="1" t="s">
        <v>364</v>
      </c>
    </row>
    <row r="59" spans="1:15" ht="20.100000000000001" customHeight="1" x14ac:dyDescent="0.25">
      <c r="A59" s="1" t="s">
        <v>403</v>
      </c>
      <c r="B59" s="1" t="s">
        <v>404</v>
      </c>
      <c r="C59" s="112" t="s">
        <v>392</v>
      </c>
      <c r="D59" s="112" t="s">
        <v>405</v>
      </c>
      <c r="E59" s="119">
        <v>4</v>
      </c>
      <c r="F59" s="119">
        <v>16</v>
      </c>
      <c r="G59" s="1" t="s">
        <v>735</v>
      </c>
      <c r="H59" s="1" t="s">
        <v>394</v>
      </c>
      <c r="I59" s="1" t="s">
        <v>57</v>
      </c>
      <c r="J59" s="112" t="s">
        <v>406</v>
      </c>
      <c r="K59" s="122" t="s">
        <v>267</v>
      </c>
      <c r="L59" s="124">
        <v>1</v>
      </c>
      <c r="M59" s="124">
        <v>24</v>
      </c>
      <c r="N59" s="125">
        <f>MasterFile[[#This Row],[Cost per UoM]]/MasterFile[[#This Row],[Quantity per UoM]]</f>
        <v>24</v>
      </c>
      <c r="O59" s="1" t="s">
        <v>364</v>
      </c>
    </row>
    <row r="60" spans="1:15" ht="20.100000000000001" customHeight="1" x14ac:dyDescent="0.25">
      <c r="A60" s="1" t="s">
        <v>407</v>
      </c>
      <c r="B60" s="1" t="s">
        <v>408</v>
      </c>
      <c r="C60" s="112" t="s">
        <v>409</v>
      </c>
      <c r="D60" s="112" t="s">
        <v>410</v>
      </c>
      <c r="E60" s="119">
        <v>20</v>
      </c>
      <c r="F60" s="119">
        <v>80</v>
      </c>
      <c r="G60" s="1" t="s">
        <v>730</v>
      </c>
      <c r="H60" s="1" t="s">
        <v>411</v>
      </c>
      <c r="I60" s="1" t="s">
        <v>59</v>
      </c>
      <c r="J60" s="112" t="s">
        <v>412</v>
      </c>
      <c r="K60" s="122" t="s">
        <v>279</v>
      </c>
      <c r="L60" s="124">
        <v>100</v>
      </c>
      <c r="M60" s="124">
        <v>14.5</v>
      </c>
      <c r="N60" s="125">
        <f>MasterFile[[#This Row],[Cost per UoM]]/MasterFile[[#This Row],[Quantity per UoM]]</f>
        <v>0.14499999999999999</v>
      </c>
      <c r="O60" s="1" t="s">
        <v>364</v>
      </c>
    </row>
    <row r="61" spans="1:15" ht="20.100000000000001" customHeight="1" x14ac:dyDescent="0.25">
      <c r="A61" s="1" t="s">
        <v>413</v>
      </c>
      <c r="B61" s="1" t="s">
        <v>414</v>
      </c>
      <c r="C61" s="112" t="s">
        <v>409</v>
      </c>
      <c r="D61" s="112" t="s">
        <v>410</v>
      </c>
      <c r="E61" s="119">
        <v>20</v>
      </c>
      <c r="F61" s="119">
        <v>80</v>
      </c>
      <c r="G61" s="1" t="s">
        <v>730</v>
      </c>
      <c r="H61" s="1" t="s">
        <v>411</v>
      </c>
      <c r="I61" s="1" t="s">
        <v>59</v>
      </c>
      <c r="J61" s="112" t="s">
        <v>415</v>
      </c>
      <c r="K61" s="122" t="s">
        <v>279</v>
      </c>
      <c r="L61" s="124">
        <v>100</v>
      </c>
      <c r="M61" s="124">
        <v>14.5</v>
      </c>
      <c r="N61" s="125">
        <f>MasterFile[[#This Row],[Cost per UoM]]/MasterFile[[#This Row],[Quantity per UoM]]</f>
        <v>0.14499999999999999</v>
      </c>
      <c r="O61" s="1" t="s">
        <v>364</v>
      </c>
    </row>
    <row r="62" spans="1:15" ht="20.100000000000001" customHeight="1" x14ac:dyDescent="0.25">
      <c r="A62" s="1" t="s">
        <v>416</v>
      </c>
      <c r="B62" s="1" t="s">
        <v>417</v>
      </c>
      <c r="C62" s="112" t="s">
        <v>409</v>
      </c>
      <c r="D62" s="112" t="s">
        <v>418</v>
      </c>
      <c r="E62" s="119">
        <v>10</v>
      </c>
      <c r="F62" s="119">
        <v>40</v>
      </c>
      <c r="G62" s="1" t="s">
        <v>730</v>
      </c>
      <c r="H62" s="1" t="s">
        <v>411</v>
      </c>
      <c r="I62" s="1" t="s">
        <v>57</v>
      </c>
      <c r="J62" s="112" t="s">
        <v>419</v>
      </c>
      <c r="K62" s="122" t="s">
        <v>385</v>
      </c>
      <c r="L62" s="124">
        <v>100</v>
      </c>
      <c r="M62" s="124">
        <v>28</v>
      </c>
      <c r="N62" s="125">
        <f>MasterFile[[#This Row],[Cost per UoM]]/MasterFile[[#This Row],[Quantity per UoM]]</f>
        <v>0.28000000000000003</v>
      </c>
      <c r="O62" s="1" t="s">
        <v>364</v>
      </c>
    </row>
    <row r="63" spans="1:15" ht="20.100000000000001" customHeight="1" x14ac:dyDescent="0.25">
      <c r="A63" s="1" t="s">
        <v>420</v>
      </c>
      <c r="B63" s="1" t="s">
        <v>421</v>
      </c>
      <c r="C63" s="112" t="s">
        <v>409</v>
      </c>
      <c r="D63" s="112" t="s">
        <v>422</v>
      </c>
      <c r="E63" s="119">
        <v>8</v>
      </c>
      <c r="F63" s="119">
        <v>32</v>
      </c>
      <c r="G63" s="1" t="s">
        <v>735</v>
      </c>
      <c r="H63" s="1" t="s">
        <v>411</v>
      </c>
      <c r="I63" s="1" t="s">
        <v>57</v>
      </c>
      <c r="J63" s="112" t="s">
        <v>423</v>
      </c>
      <c r="K63" s="122" t="s">
        <v>279</v>
      </c>
      <c r="L63" s="124">
        <v>144</v>
      </c>
      <c r="M63" s="124">
        <v>12</v>
      </c>
      <c r="N63" s="125">
        <f>MasterFile[[#This Row],[Cost per UoM]]/MasterFile[[#This Row],[Quantity per UoM]]</f>
        <v>8.3333333333333329E-2</v>
      </c>
      <c r="O63" s="1" t="s">
        <v>364</v>
      </c>
    </row>
    <row r="64" spans="1:15" ht="20.100000000000001" customHeight="1" x14ac:dyDescent="0.25">
      <c r="A64" s="1" t="s">
        <v>424</v>
      </c>
      <c r="B64" s="1" t="s">
        <v>425</v>
      </c>
      <c r="C64" s="112" t="s">
        <v>426</v>
      </c>
      <c r="D64" s="112" t="s">
        <v>427</v>
      </c>
      <c r="E64" s="119">
        <v>5</v>
      </c>
      <c r="F64" s="119">
        <v>20</v>
      </c>
      <c r="G64" s="1" t="s">
        <v>730</v>
      </c>
      <c r="H64" s="1" t="s">
        <v>383</v>
      </c>
      <c r="I64" s="1" t="s">
        <v>58</v>
      </c>
      <c r="J64" s="112" t="s">
        <v>428</v>
      </c>
      <c r="K64" s="122" t="s">
        <v>273</v>
      </c>
      <c r="L64" s="124">
        <v>1</v>
      </c>
      <c r="M64" s="124">
        <v>48</v>
      </c>
      <c r="N64" s="125">
        <f>MasterFile[[#This Row],[Cost per UoM]]/MasterFile[[#This Row],[Quantity per UoM]]</f>
        <v>48</v>
      </c>
      <c r="O64" s="1" t="s">
        <v>364</v>
      </c>
    </row>
    <row r="65" spans="1:15" ht="20.100000000000001" customHeight="1" x14ac:dyDescent="0.25">
      <c r="A65" s="1" t="s">
        <v>429</v>
      </c>
      <c r="B65" s="1" t="s">
        <v>430</v>
      </c>
      <c r="C65" s="112" t="s">
        <v>426</v>
      </c>
      <c r="D65" s="112" t="s">
        <v>431</v>
      </c>
      <c r="E65" s="119">
        <v>6</v>
      </c>
      <c r="F65" s="119">
        <v>24</v>
      </c>
      <c r="G65" s="1" t="s">
        <v>730</v>
      </c>
      <c r="H65" s="1" t="s">
        <v>317</v>
      </c>
      <c r="I65" s="1" t="s">
        <v>58</v>
      </c>
      <c r="J65" s="112" t="s">
        <v>432</v>
      </c>
      <c r="K65" s="122" t="s">
        <v>273</v>
      </c>
      <c r="L65" s="124">
        <v>1</v>
      </c>
      <c r="M65" s="124">
        <v>32</v>
      </c>
      <c r="N65" s="125">
        <f>MasterFile[[#This Row],[Cost per UoM]]/MasterFile[[#This Row],[Quantity per UoM]]</f>
        <v>32</v>
      </c>
      <c r="O65" s="1" t="s">
        <v>364</v>
      </c>
    </row>
    <row r="66" spans="1:15" ht="20.100000000000001" customHeight="1" x14ac:dyDescent="0.25">
      <c r="A66" s="1" t="s">
        <v>433</v>
      </c>
      <c r="B66" s="1" t="s">
        <v>434</v>
      </c>
      <c r="C66" s="112" t="s">
        <v>426</v>
      </c>
      <c r="D66" s="112" t="s">
        <v>435</v>
      </c>
      <c r="E66" s="119">
        <v>20</v>
      </c>
      <c r="F66" s="119">
        <v>80</v>
      </c>
      <c r="G66" s="1" t="s">
        <v>735</v>
      </c>
      <c r="H66" s="1" t="s">
        <v>317</v>
      </c>
      <c r="I66" s="1" t="s">
        <v>57</v>
      </c>
      <c r="J66" s="112" t="s">
        <v>436</v>
      </c>
      <c r="K66" s="122" t="s">
        <v>292</v>
      </c>
      <c r="L66" s="124">
        <v>6</v>
      </c>
      <c r="M66" s="124">
        <v>18</v>
      </c>
      <c r="N66" s="125">
        <f>MasterFile[[#This Row],[Cost per UoM]]/MasterFile[[#This Row],[Quantity per UoM]]</f>
        <v>3</v>
      </c>
      <c r="O66" s="1" t="s">
        <v>364</v>
      </c>
    </row>
    <row r="67" spans="1:15" ht="20.100000000000001" customHeight="1" x14ac:dyDescent="0.25">
      <c r="A67" s="1" t="s">
        <v>437</v>
      </c>
      <c r="B67" s="1" t="s">
        <v>438</v>
      </c>
      <c r="C67" s="112" t="s">
        <v>426</v>
      </c>
      <c r="D67" s="112" t="s">
        <v>439</v>
      </c>
      <c r="E67" s="119">
        <v>8</v>
      </c>
      <c r="F67" s="119">
        <v>32</v>
      </c>
      <c r="G67" s="1" t="s">
        <v>735</v>
      </c>
      <c r="H67" s="1" t="s">
        <v>317</v>
      </c>
      <c r="I67" s="1" t="s">
        <v>57</v>
      </c>
      <c r="J67" s="112" t="s">
        <v>440</v>
      </c>
      <c r="K67" s="122" t="s">
        <v>385</v>
      </c>
      <c r="L67" s="124">
        <v>4</v>
      </c>
      <c r="M67" s="124">
        <v>64</v>
      </c>
      <c r="N67" s="125">
        <f>MasterFile[[#This Row],[Cost per UoM]]/MasterFile[[#This Row],[Quantity per UoM]]</f>
        <v>16</v>
      </c>
      <c r="O67" s="1" t="s">
        <v>364</v>
      </c>
    </row>
    <row r="68" spans="1:15" ht="20.100000000000001" customHeight="1" x14ac:dyDescent="0.25">
      <c r="A68" s="1" t="s">
        <v>441</v>
      </c>
      <c r="B68" s="1" t="s">
        <v>442</v>
      </c>
      <c r="C68" s="112" t="s">
        <v>426</v>
      </c>
      <c r="D68" s="112" t="s">
        <v>443</v>
      </c>
      <c r="E68" s="119">
        <v>10</v>
      </c>
      <c r="F68" s="119">
        <v>40</v>
      </c>
      <c r="G68" s="1" t="s">
        <v>735</v>
      </c>
      <c r="H68" s="1" t="s">
        <v>317</v>
      </c>
      <c r="I68" s="1" t="s">
        <v>57</v>
      </c>
      <c r="J68" s="112" t="s">
        <v>444</v>
      </c>
      <c r="K68" s="122" t="s">
        <v>292</v>
      </c>
      <c r="L68" s="124">
        <v>25</v>
      </c>
      <c r="M68" s="124">
        <v>22</v>
      </c>
      <c r="N68" s="125">
        <f>MasterFile[[#This Row],[Cost per UoM]]/MasterFile[[#This Row],[Quantity per UoM]]</f>
        <v>0.88</v>
      </c>
      <c r="O68" s="1" t="s">
        <v>364</v>
      </c>
    </row>
    <row r="69" spans="1:15" ht="20.100000000000001" customHeight="1" x14ac:dyDescent="0.25">
      <c r="A69" s="1" t="s">
        <v>445</v>
      </c>
      <c r="B69" s="1" t="s">
        <v>446</v>
      </c>
      <c r="C69" s="112" t="s">
        <v>447</v>
      </c>
      <c r="D69" s="112" t="s">
        <v>448</v>
      </c>
      <c r="E69" s="119">
        <v>8</v>
      </c>
      <c r="F69" s="119">
        <v>32</v>
      </c>
      <c r="G69" s="1" t="s">
        <v>730</v>
      </c>
      <c r="H69" s="1" t="s">
        <v>304</v>
      </c>
      <c r="I69" s="1" t="s">
        <v>58</v>
      </c>
      <c r="J69" s="112" t="s">
        <v>449</v>
      </c>
      <c r="K69" s="122" t="s">
        <v>385</v>
      </c>
      <c r="L69" s="124">
        <v>24</v>
      </c>
      <c r="M69" s="124">
        <v>26</v>
      </c>
      <c r="N69" s="125">
        <f>MasterFile[[#This Row],[Cost per UoM]]/MasterFile[[#This Row],[Quantity per UoM]]</f>
        <v>1.0833333333333333</v>
      </c>
      <c r="O69" s="1" t="s">
        <v>364</v>
      </c>
    </row>
    <row r="70" spans="1:15" ht="20.100000000000001" customHeight="1" x14ac:dyDescent="0.25">
      <c r="A70" s="1" t="s">
        <v>450</v>
      </c>
      <c r="B70" s="1" t="s">
        <v>451</v>
      </c>
      <c r="C70" s="112" t="s">
        <v>447</v>
      </c>
      <c r="D70" s="112" t="s">
        <v>452</v>
      </c>
      <c r="E70" s="119">
        <v>6</v>
      </c>
      <c r="F70" s="119">
        <v>24</v>
      </c>
      <c r="G70" s="1" t="s">
        <v>730</v>
      </c>
      <c r="H70" s="1" t="s">
        <v>317</v>
      </c>
      <c r="I70" s="1" t="s">
        <v>58</v>
      </c>
      <c r="J70" s="112" t="s">
        <v>453</v>
      </c>
      <c r="K70" s="122" t="s">
        <v>385</v>
      </c>
      <c r="L70" s="124">
        <v>25</v>
      </c>
      <c r="M70" s="124">
        <v>58</v>
      </c>
      <c r="N70" s="125">
        <f>MasterFile[[#This Row],[Cost per UoM]]/MasterFile[[#This Row],[Quantity per UoM]]</f>
        <v>2.3199999999999998</v>
      </c>
      <c r="O70" s="1" t="s">
        <v>364</v>
      </c>
    </row>
    <row r="71" spans="1:15" ht="20.100000000000001" customHeight="1" x14ac:dyDescent="0.25">
      <c r="A71" s="1" t="s">
        <v>454</v>
      </c>
      <c r="B71" s="1" t="s">
        <v>455</v>
      </c>
      <c r="C71" s="112" t="s">
        <v>447</v>
      </c>
      <c r="D71" s="112" t="s">
        <v>456</v>
      </c>
      <c r="E71" s="119">
        <v>10</v>
      </c>
      <c r="F71" s="119">
        <v>40</v>
      </c>
      <c r="G71" s="1" t="s">
        <v>735</v>
      </c>
      <c r="H71" s="1" t="s">
        <v>361</v>
      </c>
      <c r="I71" s="1" t="s">
        <v>57</v>
      </c>
      <c r="J71" s="112" t="s">
        <v>457</v>
      </c>
      <c r="K71" s="122" t="s">
        <v>292</v>
      </c>
      <c r="L71" s="124">
        <v>50</v>
      </c>
      <c r="M71" s="124">
        <v>18</v>
      </c>
      <c r="N71" s="125">
        <f>MasterFile[[#This Row],[Cost per UoM]]/MasterFile[[#This Row],[Quantity per UoM]]</f>
        <v>0.36</v>
      </c>
      <c r="O71" s="1" t="s">
        <v>364</v>
      </c>
    </row>
    <row r="72" spans="1:15" ht="20.100000000000001" customHeight="1" x14ac:dyDescent="0.25">
      <c r="A72" s="1" t="s">
        <v>458</v>
      </c>
      <c r="B72" s="1" t="s">
        <v>459</v>
      </c>
      <c r="C72" s="112" t="s">
        <v>447</v>
      </c>
      <c r="D72" s="112" t="s">
        <v>460</v>
      </c>
      <c r="E72" s="119">
        <v>8</v>
      </c>
      <c r="F72" s="119">
        <v>32</v>
      </c>
      <c r="G72" s="1" t="s">
        <v>735</v>
      </c>
      <c r="H72" s="1" t="s">
        <v>361</v>
      </c>
      <c r="I72" s="1" t="s">
        <v>58</v>
      </c>
      <c r="J72" s="112" t="s">
        <v>461</v>
      </c>
      <c r="K72" s="122" t="s">
        <v>292</v>
      </c>
      <c r="L72" s="124">
        <v>100</v>
      </c>
      <c r="M72" s="124">
        <v>24</v>
      </c>
      <c r="N72" s="125">
        <f>MasterFile[[#This Row],[Cost per UoM]]/MasterFile[[#This Row],[Quantity per UoM]]</f>
        <v>0.24</v>
      </c>
      <c r="O72" s="1" t="s">
        <v>364</v>
      </c>
    </row>
    <row r="73" spans="1:15" ht="20.100000000000001" customHeight="1" x14ac:dyDescent="0.25">
      <c r="A73" s="1" t="s">
        <v>462</v>
      </c>
      <c r="B73" s="1" t="s">
        <v>463</v>
      </c>
      <c r="C73" s="112" t="s">
        <v>392</v>
      </c>
      <c r="D73" s="112" t="s">
        <v>464</v>
      </c>
      <c r="E73" s="119">
        <v>5</v>
      </c>
      <c r="F73" s="119">
        <v>20</v>
      </c>
      <c r="G73" s="1" t="s">
        <v>735</v>
      </c>
      <c r="H73" s="1" t="s">
        <v>394</v>
      </c>
      <c r="I73" s="1" t="s">
        <v>57</v>
      </c>
      <c r="J73" s="112" t="s">
        <v>465</v>
      </c>
      <c r="K73" s="122" t="s">
        <v>273</v>
      </c>
      <c r="L73" s="124">
        <v>1</v>
      </c>
      <c r="M73" s="124">
        <v>14</v>
      </c>
      <c r="N73" s="125">
        <f>MasterFile[[#This Row],[Cost per UoM]]/MasterFile[[#This Row],[Quantity per UoM]]</f>
        <v>14</v>
      </c>
      <c r="O73" s="1" t="s">
        <v>364</v>
      </c>
    </row>
    <row r="74" spans="1:15" ht="20.100000000000001" customHeight="1" x14ac:dyDescent="0.25">
      <c r="A74" s="1" t="s">
        <v>466</v>
      </c>
      <c r="B74" s="1" t="s">
        <v>467</v>
      </c>
      <c r="C74" s="112" t="s">
        <v>468</v>
      </c>
      <c r="D74" s="112" t="s">
        <v>469</v>
      </c>
      <c r="E74" s="119">
        <v>3</v>
      </c>
      <c r="F74" s="119">
        <v>12</v>
      </c>
      <c r="G74" s="1" t="s">
        <v>735</v>
      </c>
      <c r="H74" s="1" t="s">
        <v>411</v>
      </c>
      <c r="I74" s="1" t="s">
        <v>59</v>
      </c>
      <c r="J74" s="112" t="s">
        <v>470</v>
      </c>
      <c r="K74" s="122" t="s">
        <v>471</v>
      </c>
      <c r="L74" s="124">
        <v>1</v>
      </c>
      <c r="M74" s="124">
        <v>34</v>
      </c>
      <c r="N74" s="125">
        <f>MasterFile[[#This Row],[Cost per UoM]]/MasterFile[[#This Row],[Quantity per UoM]]</f>
        <v>34</v>
      </c>
      <c r="O74" s="1" t="s">
        <v>364</v>
      </c>
    </row>
    <row r="75" spans="1:15" ht="20.100000000000001" customHeight="1" x14ac:dyDescent="0.25">
      <c r="A75" s="1" t="s">
        <v>472</v>
      </c>
      <c r="B75" s="1" t="s">
        <v>473</v>
      </c>
      <c r="C75" s="112" t="s">
        <v>474</v>
      </c>
      <c r="D75" s="112" t="s">
        <v>475</v>
      </c>
      <c r="E75" s="119">
        <v>4</v>
      </c>
      <c r="F75" s="119">
        <v>16</v>
      </c>
      <c r="G75" s="1" t="s">
        <v>736</v>
      </c>
      <c r="H75" s="1" t="s">
        <v>476</v>
      </c>
      <c r="I75" s="1" t="s">
        <v>60</v>
      </c>
      <c r="J75" s="112" t="s">
        <v>477</v>
      </c>
      <c r="K75" s="122" t="s">
        <v>267</v>
      </c>
      <c r="L75" s="124">
        <v>1</v>
      </c>
      <c r="M75" s="124">
        <v>48</v>
      </c>
      <c r="N75" s="125">
        <f>MasterFile[[#This Row],[Cost per UoM]]/MasterFile[[#This Row],[Quantity per UoM]]</f>
        <v>48</v>
      </c>
      <c r="O75" s="1" t="s">
        <v>478</v>
      </c>
    </row>
    <row r="76" spans="1:15" ht="20.100000000000001" customHeight="1" x14ac:dyDescent="0.25">
      <c r="A76" s="1" t="s">
        <v>479</v>
      </c>
      <c r="B76" s="1" t="s">
        <v>480</v>
      </c>
      <c r="C76" s="112" t="s">
        <v>474</v>
      </c>
      <c r="D76" s="112" t="s">
        <v>481</v>
      </c>
      <c r="E76" s="119">
        <v>4</v>
      </c>
      <c r="F76" s="119">
        <v>16</v>
      </c>
      <c r="G76" s="1" t="s">
        <v>736</v>
      </c>
      <c r="H76" s="1" t="s">
        <v>476</v>
      </c>
      <c r="I76" s="1" t="s">
        <v>59</v>
      </c>
      <c r="J76" s="112" t="s">
        <v>482</v>
      </c>
      <c r="K76" s="122" t="s">
        <v>267</v>
      </c>
      <c r="L76" s="124">
        <v>1</v>
      </c>
      <c r="M76" s="124">
        <v>18</v>
      </c>
      <c r="N76" s="125">
        <f>MasterFile[[#This Row],[Cost per UoM]]/MasterFile[[#This Row],[Quantity per UoM]]</f>
        <v>18</v>
      </c>
      <c r="O76" s="1" t="s">
        <v>478</v>
      </c>
    </row>
    <row r="77" spans="1:15" ht="20.100000000000001" customHeight="1" x14ac:dyDescent="0.25">
      <c r="A77" s="1" t="s">
        <v>483</v>
      </c>
      <c r="B77" s="1" t="s">
        <v>484</v>
      </c>
      <c r="C77" s="112" t="s">
        <v>474</v>
      </c>
      <c r="D77" s="112" t="s">
        <v>485</v>
      </c>
      <c r="E77" s="119">
        <v>2</v>
      </c>
      <c r="F77" s="119">
        <v>8</v>
      </c>
      <c r="G77" s="1" t="s">
        <v>736</v>
      </c>
      <c r="H77" s="1" t="s">
        <v>476</v>
      </c>
      <c r="I77" s="1" t="s">
        <v>60</v>
      </c>
      <c r="J77" s="112" t="s">
        <v>486</v>
      </c>
      <c r="K77" s="122" t="s">
        <v>267</v>
      </c>
      <c r="L77" s="124">
        <v>1</v>
      </c>
      <c r="M77" s="124">
        <v>42</v>
      </c>
      <c r="N77" s="125">
        <f>MasterFile[[#This Row],[Cost per UoM]]/MasterFile[[#This Row],[Quantity per UoM]]</f>
        <v>42</v>
      </c>
      <c r="O77" s="1" t="s">
        <v>478</v>
      </c>
    </row>
    <row r="78" spans="1:15" ht="20.100000000000001" customHeight="1" x14ac:dyDescent="0.25">
      <c r="A78" s="1" t="s">
        <v>487</v>
      </c>
      <c r="B78" s="1" t="s">
        <v>488</v>
      </c>
      <c r="C78" s="112" t="s">
        <v>474</v>
      </c>
      <c r="D78" s="112" t="s">
        <v>489</v>
      </c>
      <c r="E78" s="119">
        <v>2</v>
      </c>
      <c r="F78" s="119">
        <v>8</v>
      </c>
      <c r="G78" s="1" t="s">
        <v>736</v>
      </c>
      <c r="H78" s="1" t="s">
        <v>476</v>
      </c>
      <c r="I78" s="1" t="s">
        <v>57</v>
      </c>
      <c r="J78" s="112" t="s">
        <v>490</v>
      </c>
      <c r="K78" s="122" t="s">
        <v>267</v>
      </c>
      <c r="L78" s="124">
        <v>1</v>
      </c>
      <c r="M78" s="124">
        <v>28</v>
      </c>
      <c r="N78" s="125">
        <f>MasterFile[[#This Row],[Cost per UoM]]/MasterFile[[#This Row],[Quantity per UoM]]</f>
        <v>28</v>
      </c>
      <c r="O78" s="1" t="s">
        <v>478</v>
      </c>
    </row>
    <row r="79" spans="1:15" ht="20.100000000000001" customHeight="1" x14ac:dyDescent="0.25">
      <c r="A79" s="1" t="s">
        <v>491</v>
      </c>
      <c r="B79" s="1" t="s">
        <v>492</v>
      </c>
      <c r="C79" s="112" t="s">
        <v>474</v>
      </c>
      <c r="D79" s="112" t="s">
        <v>493</v>
      </c>
      <c r="E79" s="119">
        <v>3</v>
      </c>
      <c r="F79" s="119">
        <v>12</v>
      </c>
      <c r="G79" s="1" t="s">
        <v>736</v>
      </c>
      <c r="H79" s="1" t="s">
        <v>476</v>
      </c>
      <c r="I79" s="1" t="s">
        <v>57</v>
      </c>
      <c r="J79" s="112" t="s">
        <v>494</v>
      </c>
      <c r="K79" s="122" t="s">
        <v>267</v>
      </c>
      <c r="L79" s="124">
        <v>1</v>
      </c>
      <c r="M79" s="124">
        <v>18</v>
      </c>
      <c r="N79" s="125">
        <f>MasterFile[[#This Row],[Cost per UoM]]/MasterFile[[#This Row],[Quantity per UoM]]</f>
        <v>18</v>
      </c>
      <c r="O79" s="1" t="s">
        <v>478</v>
      </c>
    </row>
    <row r="80" spans="1:15" ht="20.100000000000001" customHeight="1" x14ac:dyDescent="0.25">
      <c r="A80" s="1" t="s">
        <v>495</v>
      </c>
      <c r="B80" s="1" t="s">
        <v>496</v>
      </c>
      <c r="C80" s="112" t="s">
        <v>474</v>
      </c>
      <c r="D80" s="112" t="s">
        <v>497</v>
      </c>
      <c r="E80" s="119">
        <v>6</v>
      </c>
      <c r="F80" s="119">
        <v>24</v>
      </c>
      <c r="G80" s="1" t="s">
        <v>736</v>
      </c>
      <c r="H80" s="1" t="s">
        <v>328</v>
      </c>
      <c r="I80" s="1" t="s">
        <v>59</v>
      </c>
      <c r="J80" s="112" t="s">
        <v>498</v>
      </c>
      <c r="K80" s="122" t="s">
        <v>292</v>
      </c>
      <c r="L80" s="124">
        <v>100</v>
      </c>
      <c r="M80" s="124">
        <v>14</v>
      </c>
      <c r="N80" s="125">
        <f>MasterFile[[#This Row],[Cost per UoM]]/MasterFile[[#This Row],[Quantity per UoM]]</f>
        <v>0.14000000000000001</v>
      </c>
      <c r="O80" s="1" t="s">
        <v>478</v>
      </c>
    </row>
    <row r="81" spans="1:15" ht="20.100000000000001" customHeight="1" x14ac:dyDescent="0.25">
      <c r="A81" s="1" t="s">
        <v>499</v>
      </c>
      <c r="B81" s="1" t="s">
        <v>500</v>
      </c>
      <c r="C81" s="112" t="s">
        <v>501</v>
      </c>
      <c r="D81" s="112" t="s">
        <v>502</v>
      </c>
      <c r="E81" s="119">
        <v>2</v>
      </c>
      <c r="F81" s="119">
        <v>8</v>
      </c>
      <c r="G81" s="1" t="s">
        <v>736</v>
      </c>
      <c r="H81" s="1" t="s">
        <v>330</v>
      </c>
      <c r="I81" s="1" t="s">
        <v>60</v>
      </c>
      <c r="J81" s="112" t="s">
        <v>503</v>
      </c>
      <c r="K81" s="122" t="s">
        <v>276</v>
      </c>
      <c r="L81" s="124">
        <v>1</v>
      </c>
      <c r="M81" s="124">
        <v>145</v>
      </c>
      <c r="N81" s="125">
        <f>MasterFile[[#This Row],[Cost per UoM]]/MasterFile[[#This Row],[Quantity per UoM]]</f>
        <v>145</v>
      </c>
      <c r="O81" s="1" t="s">
        <v>478</v>
      </c>
    </row>
    <row r="82" spans="1:15" ht="20.100000000000001" customHeight="1" x14ac:dyDescent="0.25">
      <c r="A82" s="1" t="s">
        <v>504</v>
      </c>
      <c r="B82" s="1" t="s">
        <v>505</v>
      </c>
      <c r="C82" s="112" t="s">
        <v>501</v>
      </c>
      <c r="D82" s="112" t="s">
        <v>506</v>
      </c>
      <c r="E82" s="119">
        <v>3</v>
      </c>
      <c r="F82" s="119">
        <v>12</v>
      </c>
      <c r="G82" s="1" t="s">
        <v>736</v>
      </c>
      <c r="H82" s="1" t="s">
        <v>330</v>
      </c>
      <c r="I82" s="1" t="s">
        <v>60</v>
      </c>
      <c r="J82" s="112" t="s">
        <v>507</v>
      </c>
      <c r="K82" s="122" t="s">
        <v>471</v>
      </c>
      <c r="L82" s="124">
        <v>1</v>
      </c>
      <c r="M82" s="124">
        <v>68</v>
      </c>
      <c r="N82" s="125">
        <f>MasterFile[[#This Row],[Cost per UoM]]/MasterFile[[#This Row],[Quantity per UoM]]</f>
        <v>68</v>
      </c>
      <c r="O82" s="1" t="s">
        <v>478</v>
      </c>
    </row>
    <row r="83" spans="1:15" ht="20.100000000000001" customHeight="1" x14ac:dyDescent="0.25">
      <c r="A83" s="1" t="s">
        <v>508</v>
      </c>
      <c r="B83" s="1" t="s">
        <v>509</v>
      </c>
      <c r="C83" s="112" t="s">
        <v>501</v>
      </c>
      <c r="D83" s="112" t="s">
        <v>506</v>
      </c>
      <c r="E83" s="119">
        <v>2</v>
      </c>
      <c r="F83" s="119">
        <v>8</v>
      </c>
      <c r="G83" s="1" t="s">
        <v>736</v>
      </c>
      <c r="H83" s="1" t="s">
        <v>328</v>
      </c>
      <c r="I83" s="1" t="s">
        <v>60</v>
      </c>
      <c r="J83" s="112" t="s">
        <v>510</v>
      </c>
      <c r="K83" s="122" t="s">
        <v>267</v>
      </c>
      <c r="L83" s="124">
        <v>1</v>
      </c>
      <c r="M83" s="124">
        <v>42</v>
      </c>
      <c r="N83" s="125">
        <f>MasterFile[[#This Row],[Cost per UoM]]/MasterFile[[#This Row],[Quantity per UoM]]</f>
        <v>42</v>
      </c>
      <c r="O83" s="1" t="s">
        <v>478</v>
      </c>
    </row>
    <row r="84" spans="1:15" ht="20.100000000000001" customHeight="1" x14ac:dyDescent="0.25">
      <c r="A84" s="1" t="s">
        <v>511</v>
      </c>
      <c r="B84" s="1" t="s">
        <v>512</v>
      </c>
      <c r="C84" s="112" t="s">
        <v>501</v>
      </c>
      <c r="D84" s="112" t="s">
        <v>513</v>
      </c>
      <c r="E84" s="119">
        <v>2</v>
      </c>
      <c r="F84" s="119">
        <v>8</v>
      </c>
      <c r="G84" s="1" t="s">
        <v>736</v>
      </c>
      <c r="H84" s="1" t="s">
        <v>328</v>
      </c>
      <c r="I84" s="1" t="s">
        <v>60</v>
      </c>
      <c r="J84" s="112" t="s">
        <v>514</v>
      </c>
      <c r="K84" s="122" t="s">
        <v>267</v>
      </c>
      <c r="L84" s="124">
        <v>1</v>
      </c>
      <c r="M84" s="124">
        <v>86</v>
      </c>
      <c r="N84" s="125">
        <f>MasterFile[[#This Row],[Cost per UoM]]/MasterFile[[#This Row],[Quantity per UoM]]</f>
        <v>86</v>
      </c>
      <c r="O84" s="1" t="s">
        <v>478</v>
      </c>
    </row>
    <row r="85" spans="1:15" ht="20.100000000000001" customHeight="1" x14ac:dyDescent="0.25">
      <c r="A85" s="1" t="s">
        <v>515</v>
      </c>
      <c r="B85" s="1" t="s">
        <v>516</v>
      </c>
      <c r="C85" s="112" t="s">
        <v>501</v>
      </c>
      <c r="D85" s="112" t="s">
        <v>517</v>
      </c>
      <c r="E85" s="119">
        <v>2</v>
      </c>
      <c r="F85" s="119">
        <v>8</v>
      </c>
      <c r="G85" s="1" t="s">
        <v>736</v>
      </c>
      <c r="H85" s="1" t="s">
        <v>328</v>
      </c>
      <c r="I85" s="1" t="s">
        <v>60</v>
      </c>
      <c r="J85" s="112" t="s">
        <v>518</v>
      </c>
      <c r="K85" s="122" t="s">
        <v>267</v>
      </c>
      <c r="L85" s="124">
        <v>1</v>
      </c>
      <c r="M85" s="124">
        <v>54</v>
      </c>
      <c r="N85" s="125">
        <f>MasterFile[[#This Row],[Cost per UoM]]/MasterFile[[#This Row],[Quantity per UoM]]</f>
        <v>54</v>
      </c>
      <c r="O85" s="1" t="s">
        <v>478</v>
      </c>
    </row>
    <row r="86" spans="1:15" ht="20.100000000000001" customHeight="1" x14ac:dyDescent="0.25">
      <c r="A86" s="1" t="s">
        <v>519</v>
      </c>
      <c r="B86" s="1" t="s">
        <v>520</v>
      </c>
      <c r="C86" s="112" t="s">
        <v>501</v>
      </c>
      <c r="D86" s="112" t="s">
        <v>521</v>
      </c>
      <c r="E86" s="119">
        <v>2</v>
      </c>
      <c r="F86" s="119">
        <v>8</v>
      </c>
      <c r="G86" s="1" t="s">
        <v>736</v>
      </c>
      <c r="H86" s="1" t="s">
        <v>328</v>
      </c>
      <c r="I86" s="1" t="s">
        <v>60</v>
      </c>
      <c r="J86" s="112" t="s">
        <v>522</v>
      </c>
      <c r="K86" s="122" t="s">
        <v>267</v>
      </c>
      <c r="L86" s="124">
        <v>1</v>
      </c>
      <c r="M86" s="124">
        <v>62</v>
      </c>
      <c r="N86" s="125">
        <f>MasterFile[[#This Row],[Cost per UoM]]/MasterFile[[#This Row],[Quantity per UoM]]</f>
        <v>62</v>
      </c>
      <c r="O86" s="1" t="s">
        <v>478</v>
      </c>
    </row>
    <row r="87" spans="1:15" ht="20.100000000000001" customHeight="1" x14ac:dyDescent="0.25">
      <c r="A87" s="1" t="s">
        <v>523</v>
      </c>
      <c r="B87" s="1" t="s">
        <v>524</v>
      </c>
      <c r="C87" s="112" t="s">
        <v>525</v>
      </c>
      <c r="D87" s="112" t="s">
        <v>526</v>
      </c>
      <c r="E87" s="119">
        <v>2</v>
      </c>
      <c r="F87" s="119">
        <v>8</v>
      </c>
      <c r="G87" s="1" t="s">
        <v>736</v>
      </c>
      <c r="H87" s="1" t="s">
        <v>328</v>
      </c>
      <c r="I87" s="1" t="s">
        <v>57</v>
      </c>
      <c r="J87" s="112" t="s">
        <v>527</v>
      </c>
      <c r="K87" s="122" t="s">
        <v>276</v>
      </c>
      <c r="L87" s="124">
        <v>1</v>
      </c>
      <c r="M87" s="124">
        <v>42</v>
      </c>
      <c r="N87" s="125">
        <f>MasterFile[[#This Row],[Cost per UoM]]/MasterFile[[#This Row],[Quantity per UoM]]</f>
        <v>42</v>
      </c>
      <c r="O87" s="1" t="s">
        <v>478</v>
      </c>
    </row>
    <row r="88" spans="1:15" ht="20.100000000000001" customHeight="1" x14ac:dyDescent="0.25">
      <c r="A88" s="1" t="s">
        <v>528</v>
      </c>
      <c r="B88" s="1" t="s">
        <v>529</v>
      </c>
      <c r="C88" s="112" t="s">
        <v>525</v>
      </c>
      <c r="D88" s="112" t="s">
        <v>526</v>
      </c>
      <c r="E88" s="119">
        <v>2</v>
      </c>
      <c r="F88" s="119">
        <v>8</v>
      </c>
      <c r="G88" s="1" t="s">
        <v>736</v>
      </c>
      <c r="H88" s="1" t="s">
        <v>328</v>
      </c>
      <c r="I88" s="1" t="s">
        <v>57</v>
      </c>
      <c r="J88" s="112" t="s">
        <v>530</v>
      </c>
      <c r="K88" s="122" t="s">
        <v>267</v>
      </c>
      <c r="L88" s="124">
        <v>1</v>
      </c>
      <c r="M88" s="124">
        <v>28</v>
      </c>
      <c r="N88" s="125">
        <f>MasterFile[[#This Row],[Cost per UoM]]/MasterFile[[#This Row],[Quantity per UoM]]</f>
        <v>28</v>
      </c>
      <c r="O88" s="1" t="s">
        <v>478</v>
      </c>
    </row>
    <row r="89" spans="1:15" ht="20.100000000000001" customHeight="1" x14ac:dyDescent="0.25">
      <c r="A89" s="1" t="s">
        <v>531</v>
      </c>
      <c r="B89" s="1" t="s">
        <v>532</v>
      </c>
      <c r="C89" s="112" t="s">
        <v>525</v>
      </c>
      <c r="D89" s="112" t="s">
        <v>533</v>
      </c>
      <c r="E89" s="119">
        <v>3</v>
      </c>
      <c r="F89" s="119">
        <v>12</v>
      </c>
      <c r="G89" s="1" t="s">
        <v>736</v>
      </c>
      <c r="H89" s="1" t="s">
        <v>328</v>
      </c>
      <c r="I89" s="1" t="s">
        <v>60</v>
      </c>
      <c r="J89" s="112" t="s">
        <v>534</v>
      </c>
      <c r="K89" s="122" t="s">
        <v>267</v>
      </c>
      <c r="L89" s="124">
        <v>1</v>
      </c>
      <c r="M89" s="124">
        <v>55</v>
      </c>
      <c r="N89" s="125">
        <f>MasterFile[[#This Row],[Cost per UoM]]/MasterFile[[#This Row],[Quantity per UoM]]</f>
        <v>55</v>
      </c>
      <c r="O89" s="1" t="s">
        <v>478</v>
      </c>
    </row>
    <row r="90" spans="1:15" ht="20.100000000000001" customHeight="1" x14ac:dyDescent="0.25">
      <c r="A90" s="1" t="s">
        <v>535</v>
      </c>
      <c r="B90" s="1" t="s">
        <v>536</v>
      </c>
      <c r="C90" s="112" t="s">
        <v>525</v>
      </c>
      <c r="D90" s="112" t="s">
        <v>537</v>
      </c>
      <c r="E90" s="119">
        <v>3</v>
      </c>
      <c r="F90" s="119">
        <v>12</v>
      </c>
      <c r="G90" s="1" t="s">
        <v>736</v>
      </c>
      <c r="H90" s="1" t="s">
        <v>328</v>
      </c>
      <c r="I90" s="1" t="s">
        <v>58</v>
      </c>
      <c r="J90" s="112" t="s">
        <v>538</v>
      </c>
      <c r="K90" s="122" t="s">
        <v>267</v>
      </c>
      <c r="L90" s="124">
        <v>1</v>
      </c>
      <c r="M90" s="124">
        <v>34</v>
      </c>
      <c r="N90" s="125">
        <f>MasterFile[[#This Row],[Cost per UoM]]/MasterFile[[#This Row],[Quantity per UoM]]</f>
        <v>34</v>
      </c>
      <c r="O90" s="1" t="s">
        <v>478</v>
      </c>
    </row>
    <row r="91" spans="1:15" ht="20.100000000000001" customHeight="1" x14ac:dyDescent="0.25">
      <c r="A91" s="1" t="s">
        <v>539</v>
      </c>
      <c r="B91" s="1" t="s">
        <v>540</v>
      </c>
      <c r="C91" s="112" t="s">
        <v>501</v>
      </c>
      <c r="D91" s="112" t="s">
        <v>541</v>
      </c>
      <c r="E91" s="119">
        <v>2</v>
      </c>
      <c r="F91" s="119">
        <v>8</v>
      </c>
      <c r="G91" s="1" t="s">
        <v>736</v>
      </c>
      <c r="H91" s="1" t="s">
        <v>328</v>
      </c>
      <c r="I91" s="1" t="s">
        <v>58</v>
      </c>
      <c r="J91" s="112" t="s">
        <v>542</v>
      </c>
      <c r="K91" s="122" t="s">
        <v>267</v>
      </c>
      <c r="L91" s="124">
        <v>1</v>
      </c>
      <c r="M91" s="124">
        <v>48</v>
      </c>
      <c r="N91" s="125">
        <f>MasterFile[[#This Row],[Cost per UoM]]/MasterFile[[#This Row],[Quantity per UoM]]</f>
        <v>48</v>
      </c>
      <c r="O91" s="1" t="s">
        <v>478</v>
      </c>
    </row>
    <row r="92" spans="1:15" ht="20.100000000000001" customHeight="1" x14ac:dyDescent="0.25">
      <c r="A92" s="1" t="s">
        <v>543</v>
      </c>
      <c r="B92" s="1" t="s">
        <v>544</v>
      </c>
      <c r="C92" s="112" t="s">
        <v>545</v>
      </c>
      <c r="D92" s="112" t="s">
        <v>546</v>
      </c>
      <c r="E92" s="119">
        <v>4</v>
      </c>
      <c r="F92" s="119">
        <v>16</v>
      </c>
      <c r="G92" s="1" t="s">
        <v>736</v>
      </c>
      <c r="H92" s="1" t="s">
        <v>335</v>
      </c>
      <c r="I92" s="1" t="s">
        <v>59</v>
      </c>
      <c r="J92" s="112" t="s">
        <v>547</v>
      </c>
      <c r="K92" s="122" t="s">
        <v>374</v>
      </c>
      <c r="L92" s="124">
        <v>1</v>
      </c>
      <c r="M92" s="124">
        <v>38</v>
      </c>
      <c r="N92" s="125">
        <f>MasterFile[[#This Row],[Cost per UoM]]/MasterFile[[#This Row],[Quantity per UoM]]</f>
        <v>38</v>
      </c>
      <c r="O92" s="1" t="s">
        <v>478</v>
      </c>
    </row>
    <row r="93" spans="1:15" ht="20.100000000000001" customHeight="1" x14ac:dyDescent="0.25">
      <c r="A93" s="1" t="s">
        <v>548</v>
      </c>
      <c r="B93" s="1" t="s">
        <v>549</v>
      </c>
      <c r="C93" s="112" t="s">
        <v>545</v>
      </c>
      <c r="D93" s="112" t="s">
        <v>550</v>
      </c>
      <c r="E93" s="119">
        <v>3</v>
      </c>
      <c r="F93" s="119">
        <v>12</v>
      </c>
      <c r="G93" s="1" t="s">
        <v>736</v>
      </c>
      <c r="H93" s="1" t="s">
        <v>335</v>
      </c>
      <c r="I93" s="1" t="s">
        <v>57</v>
      </c>
      <c r="J93" s="112" t="s">
        <v>551</v>
      </c>
      <c r="K93" s="122" t="s">
        <v>290</v>
      </c>
      <c r="L93" s="124">
        <v>1</v>
      </c>
      <c r="M93" s="124">
        <v>22</v>
      </c>
      <c r="N93" s="125">
        <f>MasterFile[[#This Row],[Cost per UoM]]/MasterFile[[#This Row],[Quantity per UoM]]</f>
        <v>22</v>
      </c>
      <c r="O93" s="1" t="s">
        <v>478</v>
      </c>
    </row>
    <row r="94" spans="1:15" ht="20.100000000000001" customHeight="1" x14ac:dyDescent="0.25">
      <c r="A94" s="1" t="s">
        <v>552</v>
      </c>
      <c r="B94" s="1" t="s">
        <v>553</v>
      </c>
      <c r="C94" s="112" t="s">
        <v>468</v>
      </c>
      <c r="D94" s="112" t="s">
        <v>554</v>
      </c>
      <c r="E94" s="119">
        <v>2</v>
      </c>
      <c r="F94" s="119">
        <v>8</v>
      </c>
      <c r="G94" s="1" t="s">
        <v>736</v>
      </c>
      <c r="H94" s="1" t="s">
        <v>394</v>
      </c>
      <c r="I94" s="1" t="s">
        <v>57</v>
      </c>
      <c r="J94" s="112" t="s">
        <v>555</v>
      </c>
      <c r="K94" s="122" t="s">
        <v>267</v>
      </c>
      <c r="L94" s="124">
        <v>1</v>
      </c>
      <c r="M94" s="124">
        <v>14</v>
      </c>
      <c r="N94" s="125">
        <f>MasterFile[[#This Row],[Cost per UoM]]/MasterFile[[#This Row],[Quantity per UoM]]</f>
        <v>14</v>
      </c>
      <c r="O94" s="1" t="s">
        <v>478</v>
      </c>
    </row>
  </sheetData>
  <mergeCells count="1">
    <mergeCell ref="A1:O2"/>
  </mergeCells>
  <phoneticPr fontId="7" type="noConversion"/>
  <dataValidations count="6">
    <dataValidation type="list" allowBlank="1" showInputMessage="1" showErrorMessage="1" sqref="I5:I7" xr:uid="{A5E9AAF1-92A0-41FD-BBA7-2C7F1CCFF33A}">
      <formula1>"Low Movement and Cost, Moderate Movement and Importance, High Importance and Low Cost, High Value and Importance"</formula1>
    </dataValidation>
    <dataValidation type="list" allowBlank="1" showInputMessage="1" showErrorMessage="1" sqref="G5:G49" xr:uid="{4C2B514A-4E1E-4BA3-A4F4-DC226C40432F}">
      <formula1>"Texaflo Austin, Texaflo Distribution Center"</formula1>
    </dataValidation>
    <dataValidation type="list" allowBlank="1" showInputMessage="1" showErrorMessage="1" sqref="K5:K94" xr:uid="{897D76E7-369B-4001-AD41-69D7E3DAAB15}">
      <formula1>"kg, bag, bottle, unit, sheet, roll, set, box, pack, pail, drum, jug, case, kit"</formula1>
    </dataValidation>
    <dataValidation type="list" allowBlank="1" showInputMessage="1" showErrorMessage="1" sqref="O5:O94" xr:uid="{126EBB01-FAE2-4E87-A191-A12BD19D6F51}">
      <formula1>"Texaflo Roasting Co., Lone Star Wholesale, Gulf Rim Distribution"</formula1>
    </dataValidation>
    <dataValidation type="list" allowBlank="1" showInputMessage="1" showErrorMessage="1" sqref="A5:A94" xr:uid="{25B8FDEB-D015-D94C-B48B-D03BF072A512}">
      <formula1>$A$5:$A$94</formula1>
    </dataValidation>
    <dataValidation type="list" allowBlank="1" showInputMessage="1" showErrorMessage="1" sqref="G50:G94" xr:uid="{F32DA60F-D743-4D25-BFDB-65DB60E2576F}">
      <formula1>"Texaflo Austin, Texaflo Distribution Center, Lone Star Distribution Center, Lone Star Houston, Gulf Rim Miami"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OpenMasterEntryForm">
                <anchor moveWithCells="1" sizeWithCells="1">
                  <from>
                    <xdr:col>13</xdr:col>
                    <xdr:colOff>1295400</xdr:colOff>
                    <xdr:row>0</xdr:row>
                    <xdr:rowOff>0</xdr:rowOff>
                  </from>
                  <to>
                    <xdr:col>15</xdr:col>
                    <xdr:colOff>0</xdr:colOff>
                    <xdr:row>2</xdr:row>
                    <xdr:rowOff>0</xdr:rowOff>
                  </to>
                </anchor>
              </controlPr>
            </control>
          </mc:Choice>
        </mc:AlternateContent>
      </controls>
    </mc:Choice>
  </mc:AlternateContent>
  <tableParts count="1">
    <tablePart r:id="rId5"/>
  </tableParts>
  <extLst>
    <ext xmlns:x15="http://schemas.microsoft.com/office/spreadsheetml/2010/11/main" uri="{F7C9EE02-42E1-4005-9D12-6889AFFD525C}">
      <x15:webExtensions xmlns:xm="http://schemas.microsoft.com/office/excel/2006/main">
        <x15:webExtension appRef="{D64B5854-AD84-4CF4-8425-B9D6DD4F35D0}">
          <xm:f>#REF!</xm:f>
        </x15:webExtension>
        <x15:webExtension appRef="{095F1CB4-5580-4ADD-B8E1-181548880CE0}">
          <xm:f>#REF!</xm:f>
        </x15:webExtension>
      </x15:webExtens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49EA6-8D0C-D94C-86DC-22AB3D3F3FDA}">
  <sheetPr codeName="Sheet16">
    <tabColor rgb="FFF6F5F0"/>
  </sheetPr>
  <dimension ref="A1:F24"/>
  <sheetViews>
    <sheetView zoomScale="93" zoomScaleNormal="100" workbookViewId="0">
      <pane ySplit="4" topLeftCell="A5" activePane="bottomLeft" state="frozen"/>
      <selection pane="bottomLeft" activeCell="C7" sqref="C7"/>
    </sheetView>
  </sheetViews>
  <sheetFormatPr defaultColWidth="11" defaultRowHeight="20.100000000000001" customHeight="1" x14ac:dyDescent="0.25"/>
  <cols>
    <col min="2" max="2" width="27.7109375" customWidth="1"/>
    <col min="3" max="3" width="19" style="106" bestFit="1" customWidth="1"/>
    <col min="4" max="4" width="18.42578125" bestFit="1" customWidth="1"/>
  </cols>
  <sheetData>
    <row r="1" spans="1:6" ht="20.100000000000001" customHeight="1" x14ac:dyDescent="0.25">
      <c r="A1" s="183" t="s">
        <v>562</v>
      </c>
      <c r="B1" s="183"/>
      <c r="C1" s="183"/>
      <c r="D1" s="183"/>
    </row>
    <row r="2" spans="1:6" ht="20.100000000000001" customHeight="1" x14ac:dyDescent="0.25">
      <c r="A2" s="183"/>
      <c r="B2" s="183"/>
      <c r="C2" s="183"/>
      <c r="D2" s="183"/>
    </row>
    <row r="3" spans="1:6" ht="20.100000000000001" customHeight="1" x14ac:dyDescent="0.25">
      <c r="A3" s="74"/>
      <c r="B3" s="74"/>
      <c r="C3" s="104"/>
      <c r="D3" s="74"/>
    </row>
    <row r="4" spans="1:6" ht="20.100000000000001" customHeight="1" x14ac:dyDescent="0.25">
      <c r="A4" s="90" t="s">
        <v>2</v>
      </c>
      <c r="B4" s="90" t="s">
        <v>3</v>
      </c>
      <c r="C4" s="105" t="s">
        <v>561</v>
      </c>
      <c r="D4" s="90" t="s">
        <v>17</v>
      </c>
    </row>
    <row r="5" spans="1:6" ht="20.100000000000001" customHeight="1" x14ac:dyDescent="0.25">
      <c r="A5" s="1" t="s">
        <v>165</v>
      </c>
      <c r="B5" s="1" t="str">
        <f>VLOOKUP(BundleList[[#This Row],[SKU]],MasterFile[[#All],[SKU]:[Sub-Category]],2,0)</f>
        <v>Ethiopia Yirgacheffe Natural</v>
      </c>
      <c r="C5" s="114">
        <v>2</v>
      </c>
      <c r="D5" s="1" t="s">
        <v>556</v>
      </c>
    </row>
    <row r="6" spans="1:6" ht="20.100000000000001" customHeight="1" x14ac:dyDescent="0.25">
      <c r="A6" s="1" t="s">
        <v>166</v>
      </c>
      <c r="B6" s="1" t="str">
        <f>VLOOKUP(BundleList[[#This Row],[SKU]],MasterFile[[#All],[SKU]:[Sub-Category]],2,0)</f>
        <v>Colombia Huila Washed</v>
      </c>
      <c r="C6" s="114">
        <v>1.5</v>
      </c>
      <c r="D6" s="1" t="s">
        <v>556</v>
      </c>
    </row>
    <row r="7" spans="1:6" ht="20.100000000000001" customHeight="1" x14ac:dyDescent="0.25">
      <c r="A7" s="1" t="s">
        <v>189</v>
      </c>
      <c r="B7" s="1" t="str">
        <f>VLOOKUP(BundleList[[#This Row],[SKU]],MasterFile[[#All],[SKU]:[Sub-Category]],2,0)</f>
        <v>Kraft Valve Bags 250g</v>
      </c>
      <c r="C7" s="114">
        <v>4</v>
      </c>
      <c r="D7" s="1" t="s">
        <v>556</v>
      </c>
    </row>
    <row r="8" spans="1:6" ht="20.100000000000001" customHeight="1" x14ac:dyDescent="0.25">
      <c r="A8" s="1" t="s">
        <v>205</v>
      </c>
      <c r="B8" s="1" t="str">
        <f>VLOOKUP(BundleList[[#This Row],[SKU]],MasterFile[[#All],[SKU]:[Sub-Category]],2,0)</f>
        <v>Sticker Labels Roll 2in</v>
      </c>
      <c r="C8" s="172">
        <v>0.1</v>
      </c>
      <c r="D8" s="1" t="s">
        <v>556</v>
      </c>
    </row>
    <row r="9" spans="1:6" ht="20.100000000000001" customHeight="1" x14ac:dyDescent="0.25">
      <c r="A9" s="1" t="s">
        <v>169</v>
      </c>
      <c r="B9" s="1" t="str">
        <f>VLOOKUP(BundleList[[#This Row],[SKU]],MasterFile[[#All],[SKU]:[Sub-Category]],2,0)</f>
        <v>Brazil Cerrado Natural</v>
      </c>
      <c r="C9" s="114">
        <v>3</v>
      </c>
      <c r="D9" s="1" t="s">
        <v>557</v>
      </c>
    </row>
    <row r="10" spans="1:6" ht="20.100000000000001" customHeight="1" x14ac:dyDescent="0.25">
      <c r="A10" s="1" t="s">
        <v>167</v>
      </c>
      <c r="B10" s="1" t="str">
        <f>VLOOKUP(BundleList[[#This Row],[SKU]],MasterFile[[#All],[SKU]:[Sub-Category]],2,0)</f>
        <v>Guatemala Antigua SHB</v>
      </c>
      <c r="C10" s="114">
        <v>1.5</v>
      </c>
      <c r="D10" s="1" t="s">
        <v>557</v>
      </c>
    </row>
    <row r="11" spans="1:6" ht="20.100000000000001" customHeight="1" x14ac:dyDescent="0.25">
      <c r="A11" s="1" t="s">
        <v>171</v>
      </c>
      <c r="B11" s="1" t="str">
        <f>VLOOKUP(BundleList[[#This Row],[SKU]],MasterFile[[#All],[SKU]:[Sub-Category]],2,0)</f>
        <v>Sumatra Mandheling</v>
      </c>
      <c r="C11" s="114">
        <v>0.5</v>
      </c>
      <c r="D11" s="1" t="s">
        <v>557</v>
      </c>
    </row>
    <row r="12" spans="1:6" ht="20.100000000000001" customHeight="1" x14ac:dyDescent="0.25">
      <c r="A12" s="1" t="s">
        <v>191</v>
      </c>
      <c r="B12" s="1" t="str">
        <f>VLOOKUP(BundleList[[#This Row],[SKU]],MasterFile[[#All],[SKU]:[Sub-Category]],2,0)</f>
        <v>Kraft Valve Bags 1kg</v>
      </c>
      <c r="C12" s="114">
        <v>3</v>
      </c>
      <c r="D12" s="1" t="s">
        <v>557</v>
      </c>
    </row>
    <row r="13" spans="1:6" ht="20.100000000000001" customHeight="1" x14ac:dyDescent="0.25">
      <c r="A13" s="1" t="s">
        <v>205</v>
      </c>
      <c r="B13" s="1" t="str">
        <f>VLOOKUP(BundleList[[#This Row],[SKU]],MasterFile[[#All],[SKU]:[Sub-Category]],2,0)</f>
        <v>Sticker Labels Roll 2in</v>
      </c>
      <c r="C13" s="172">
        <v>0.1</v>
      </c>
      <c r="D13" s="1" t="s">
        <v>557</v>
      </c>
    </row>
    <row r="14" spans="1:6" ht="20.100000000000001" customHeight="1" x14ac:dyDescent="0.25">
      <c r="A14" s="1" t="s">
        <v>168</v>
      </c>
      <c r="B14" s="1" t="str">
        <f>VLOOKUP(BundleList[[#This Row],[SKU]],MasterFile[[#All],[SKU]:[Sub-Category]],2,0)</f>
        <v>Kenya AA Washed</v>
      </c>
      <c r="C14" s="114">
        <v>2.5</v>
      </c>
      <c r="D14" s="1" t="s">
        <v>558</v>
      </c>
    </row>
    <row r="15" spans="1:6" ht="20.100000000000001" customHeight="1" x14ac:dyDescent="0.25">
      <c r="A15" s="1" t="s">
        <v>166</v>
      </c>
      <c r="B15" s="1" t="str">
        <f>VLOOKUP(BundleList[[#This Row],[SKU]],MasterFile[[#All],[SKU]:[Sub-Category]],2,0)</f>
        <v>Colombia Huila Washed</v>
      </c>
      <c r="C15" s="114">
        <v>2</v>
      </c>
      <c r="D15" s="1" t="s">
        <v>558</v>
      </c>
      <c r="F15" s="9"/>
    </row>
    <row r="16" spans="1:6" ht="20.100000000000001" customHeight="1" x14ac:dyDescent="0.25">
      <c r="A16" s="1" t="s">
        <v>169</v>
      </c>
      <c r="B16" s="1" t="str">
        <f>VLOOKUP(BundleList[[#This Row],[SKU]],MasterFile[[#All],[SKU]:[Sub-Category]],2,0)</f>
        <v>Brazil Cerrado Natural</v>
      </c>
      <c r="C16" s="114">
        <v>1</v>
      </c>
      <c r="D16" s="1" t="s">
        <v>558</v>
      </c>
    </row>
    <row r="17" spans="1:4" ht="20.100000000000001" customHeight="1" x14ac:dyDescent="0.25">
      <c r="A17" s="1" t="s">
        <v>191</v>
      </c>
      <c r="B17" s="1" t="str">
        <f>VLOOKUP(BundleList[[#This Row],[SKU]],MasterFile[[#All],[SKU]:[Sub-Category]],2,0)</f>
        <v>Kraft Valve Bags 1kg</v>
      </c>
      <c r="C17" s="114">
        <v>3</v>
      </c>
      <c r="D17" s="1" t="s">
        <v>558</v>
      </c>
    </row>
    <row r="18" spans="1:4" ht="20.100000000000001" customHeight="1" x14ac:dyDescent="0.25">
      <c r="A18" s="1" t="s">
        <v>205</v>
      </c>
      <c r="B18" s="1" t="str">
        <f>VLOOKUP(BundleList[[#This Row],[SKU]],MasterFile[[#All],[SKU]:[Sub-Category]],2,0)</f>
        <v>Sticker Labels Roll 2in</v>
      </c>
      <c r="C18" s="172">
        <v>0.1</v>
      </c>
      <c r="D18" s="1" t="s">
        <v>558</v>
      </c>
    </row>
    <row r="19" spans="1:4" ht="20.100000000000001" customHeight="1" x14ac:dyDescent="0.25">
      <c r="A19" s="1" t="s">
        <v>239</v>
      </c>
      <c r="B19" s="1" t="str">
        <f>VLOOKUP(BundleList[[#This Row],[SKU]],MasterFile[[#All],[SKU]:[Sub-Category]],2,0)</f>
        <v>Cafiza Espresso Cleaner</v>
      </c>
      <c r="C19" s="172">
        <v>0.05</v>
      </c>
      <c r="D19" s="1" t="s">
        <v>559</v>
      </c>
    </row>
    <row r="20" spans="1:4" ht="20.100000000000001" customHeight="1" x14ac:dyDescent="0.25">
      <c r="A20" s="1" t="s">
        <v>241</v>
      </c>
      <c r="B20" s="1" t="str">
        <f>VLOOKUP(BundleList[[#This Row],[SKU]],MasterFile[[#All],[SKU]:[Sub-Category]],2,0)</f>
        <v>Milk System Cleaner</v>
      </c>
      <c r="C20" s="172">
        <v>0.1</v>
      </c>
      <c r="D20" s="1" t="s">
        <v>559</v>
      </c>
    </row>
    <row r="21" spans="1:4" ht="20.100000000000001" customHeight="1" x14ac:dyDescent="0.25">
      <c r="A21" s="1" t="s">
        <v>243</v>
      </c>
      <c r="B21" s="1" t="str">
        <f>VLOOKUP(BundleList[[#This Row],[SKU]],MasterFile[[#All],[SKU]:[Sub-Category]],2,0)</f>
        <v>Grinder Cleaning Tablets</v>
      </c>
      <c r="C21" s="172">
        <v>0.25</v>
      </c>
      <c r="D21" s="1" t="s">
        <v>559</v>
      </c>
    </row>
    <row r="22" spans="1:4" ht="20.100000000000001" customHeight="1" x14ac:dyDescent="0.25">
      <c r="A22" s="1" t="s">
        <v>251</v>
      </c>
      <c r="B22" s="1" t="str">
        <f>VLOOKUP(BundleList[[#This Row],[SKU]],MasterFile[[#All],[SKU]:[Sub-Category]],2,0)</f>
        <v>Steam Wand Brushes</v>
      </c>
      <c r="C22" s="172">
        <v>0.1</v>
      </c>
      <c r="D22" s="1" t="s">
        <v>559</v>
      </c>
    </row>
    <row r="24" spans="1:4" ht="20.100000000000001" customHeight="1" x14ac:dyDescent="0.25">
      <c r="B24" t="s">
        <v>560</v>
      </c>
    </row>
  </sheetData>
  <mergeCells count="1">
    <mergeCell ref="A1:D2"/>
  </mergeCells>
  <phoneticPr fontId="7" type="noConversion"/>
  <dataValidations count="1">
    <dataValidation type="list" allowBlank="1" showInputMessage="1" showErrorMessage="1" sqref="D5:D22" xr:uid="{7DCEC621-E3DF-4F47-99FA-ED6D97A10EF9}">
      <formula1>"Single Origin Run, House Blend Run, Espresso Blend Run, Daily Cleaning Kit"</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E6B63D79-703D-45DD-927D-E565EE3C7A2B}">
          <x14:formula1>
            <xm:f>'Master File'!$A:$A</xm:f>
          </x14:formula1>
          <xm:sqref>A23:A1048576</xm:sqref>
        </x14:dataValidation>
        <x14:dataValidation type="list" allowBlank="1" showInputMessage="1" showErrorMessage="1" xr:uid="{25F70835-C2A1-4D4F-B25A-A2EDE3E0E184}">
          <x14:formula1>
            <xm:f>'Master File'!$A$5:$A99644</xm:f>
          </x14:formula1>
          <xm:sqref>A12:A22</xm:sqref>
        </x14:dataValidation>
        <x14:dataValidation type="list" allowBlank="1" showInputMessage="1" showErrorMessage="1" xr:uid="{42AB1AAA-69D4-4029-BDD3-9F3FA31FE568}">
          <x14:formula1>
            <xm:f>'Master File'!$A$5:$A99638</xm:f>
          </x14:formula1>
          <xm:sqref>A5:A11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B1F5D-66BA-C641-B9AC-18935F1CEEB4}">
  <sheetPr codeName="Sheet7">
    <tabColor rgb="FFF6F5F0"/>
  </sheetPr>
  <dimension ref="A1:K94"/>
  <sheetViews>
    <sheetView zoomScale="90" zoomScaleNormal="90" workbookViewId="0">
      <pane ySplit="4" topLeftCell="A5" activePane="bottomLeft" state="frozen"/>
      <selection pane="bottomLeft" activeCell="L12" sqref="L12"/>
    </sheetView>
  </sheetViews>
  <sheetFormatPr defaultColWidth="11" defaultRowHeight="20.100000000000001" customHeight="1" x14ac:dyDescent="0.25"/>
  <cols>
    <col min="1" max="1" width="10.85546875" style="1"/>
    <col min="3" max="3" width="34.7109375" customWidth="1"/>
    <col min="4" max="4" width="14.28515625" customWidth="1"/>
    <col min="5" max="5" width="24.85546875" bestFit="1" customWidth="1"/>
    <col min="6" max="6" width="22.85546875" bestFit="1" customWidth="1"/>
    <col min="7" max="7" width="13.28515625" style="118" bestFit="1" customWidth="1"/>
    <col min="8" max="8" width="12.7109375" style="128" bestFit="1" customWidth="1"/>
    <col min="9" max="9" width="14.28515625" style="128" bestFit="1" customWidth="1"/>
    <col min="10" max="10" width="38.42578125" bestFit="1" customWidth="1"/>
  </cols>
  <sheetData>
    <row r="1" spans="1:11" ht="20.100000000000001" customHeight="1" x14ac:dyDescent="0.25">
      <c r="A1" s="184" t="s">
        <v>1204</v>
      </c>
      <c r="B1" s="184"/>
      <c r="C1" s="184"/>
      <c r="D1" s="184"/>
      <c r="E1" s="184"/>
      <c r="F1" s="184"/>
      <c r="G1" s="184"/>
      <c r="H1" s="184"/>
      <c r="I1" s="184"/>
      <c r="J1" s="184"/>
    </row>
    <row r="2" spans="1:11" ht="20.100000000000001" customHeight="1" x14ac:dyDescent="0.25">
      <c r="A2" s="184"/>
      <c r="B2" s="184"/>
      <c r="C2" s="184"/>
      <c r="D2" s="184"/>
      <c r="E2" s="184"/>
      <c r="F2" s="184"/>
      <c r="G2" s="184"/>
      <c r="H2" s="184"/>
      <c r="I2" s="184"/>
      <c r="J2" s="184"/>
    </row>
    <row r="3" spans="1:11" ht="20.100000000000001" customHeight="1" x14ac:dyDescent="0.25">
      <c r="A3" s="73"/>
      <c r="B3" s="73"/>
      <c r="C3" s="73"/>
      <c r="D3" s="73"/>
      <c r="E3" s="73"/>
      <c r="F3" s="73"/>
      <c r="G3" s="129"/>
      <c r="H3" s="127"/>
      <c r="I3" s="127"/>
      <c r="J3" s="73"/>
    </row>
    <row r="4" spans="1:11" ht="20.100000000000001" customHeight="1" x14ac:dyDescent="0.25">
      <c r="A4" s="90" t="s">
        <v>18</v>
      </c>
      <c r="B4" s="90" t="s">
        <v>2</v>
      </c>
      <c r="C4" s="90" t="s">
        <v>3</v>
      </c>
      <c r="D4" s="87" t="s">
        <v>19</v>
      </c>
      <c r="E4" s="90" t="s">
        <v>4</v>
      </c>
      <c r="F4" s="90" t="s">
        <v>5</v>
      </c>
      <c r="G4" s="88" t="s">
        <v>20</v>
      </c>
      <c r="H4" s="91" t="s">
        <v>21</v>
      </c>
      <c r="I4" s="91" t="s">
        <v>22</v>
      </c>
      <c r="J4" s="90" t="s">
        <v>23</v>
      </c>
    </row>
    <row r="5" spans="1:11" ht="20.100000000000001" customHeight="1" x14ac:dyDescent="0.25">
      <c r="A5" s="1">
        <v>45938</v>
      </c>
      <c r="B5" s="1" t="s">
        <v>165</v>
      </c>
      <c r="C5" s="1" t="str">
        <f>VLOOKUP(PhysicalCount[[#This Row],[SKU]],MasterFile[],2,0)</f>
        <v>Ethiopia Yirgacheffe Natural</v>
      </c>
      <c r="D5" s="47" t="s">
        <v>25</v>
      </c>
      <c r="E5" s="1" t="str">
        <f>VLOOKUP(PhysicalCount[[#This Row],[SKU]],MasterFile[[#All],[SKU]:[Category]],3,0)</f>
        <v>Green Beans</v>
      </c>
      <c r="F5" s="1" t="str">
        <f>IF(VLOOKUP(PhysicalCount[[#This Row],[SKU]],MasterFile[[#All],[SKU]:[Sub-Category]],4,0)="","",VLOOKUP(PhysicalCount[[#This Row],[SKU]],MasterFile[[#All],[SKU]:[Sub-Category]],4,0))</f>
        <v>Washed</v>
      </c>
      <c r="G5" s="118">
        <v>872</v>
      </c>
      <c r="H5" s="128">
        <f>IFERROR(VLOOKUP(PhysicalCount[[#This Row],[SKU]],MasterFile[#All],14,0),"")</f>
        <v>6.03</v>
      </c>
      <c r="I5" s="126">
        <f>IFERROR(PhysicalCount[[#This Row],[Quantity]]*PhysicalCount[[#This Row],[Unit Value]],"")</f>
        <v>5258.16</v>
      </c>
      <c r="J5" s="1" t="str">
        <f>VLOOKUP(PhysicalCount[[#This Row],[SKU]],MasterFile[#All],9,0)</f>
        <v>High Value and Importance</v>
      </c>
    </row>
    <row r="6" spans="1:11" ht="20.100000000000001" customHeight="1" x14ac:dyDescent="0.25">
      <c r="A6" s="1">
        <v>45938</v>
      </c>
      <c r="B6" s="1" t="s">
        <v>166</v>
      </c>
      <c r="C6" s="1" t="str">
        <f>VLOOKUP(PhysicalCount[[#This Row],[SKU]],MasterFile[],2,0)</f>
        <v>Colombia Huila Washed</v>
      </c>
      <c r="D6" s="47" t="s">
        <v>26</v>
      </c>
      <c r="E6" s="1" t="str">
        <f>VLOOKUP(PhysicalCount[[#This Row],[SKU]],MasterFile[[#All],[SKU]:[Category]],3,0)</f>
        <v>Green Beans</v>
      </c>
      <c r="F6" s="1" t="str">
        <f>IF(VLOOKUP(PhysicalCount[[#This Row],[SKU]],MasterFile[[#All],[SKU]:[Sub-Category]],4,0)="","",VLOOKUP(PhysicalCount[[#This Row],[SKU]],MasterFile[[#All],[SKU]:[Sub-Category]],4,0))</f>
        <v>Washed</v>
      </c>
      <c r="G6" s="118">
        <v>15</v>
      </c>
      <c r="H6" s="128">
        <f>IFERROR(VLOOKUP(PhysicalCount[[#This Row],[SKU]],MasterFile[#All],14,0),"")</f>
        <v>7.2</v>
      </c>
      <c r="I6" s="126">
        <f>IFERROR(PhysicalCount[[#This Row],[Quantity]]*PhysicalCount[[#This Row],[Unit Value]],"")</f>
        <v>108</v>
      </c>
      <c r="J6" s="1" t="str">
        <f>VLOOKUP(PhysicalCount[[#This Row],[SKU]],MasterFile[#All],9,0)</f>
        <v>High Value and Importance</v>
      </c>
    </row>
    <row r="7" spans="1:11" ht="20.100000000000001" customHeight="1" x14ac:dyDescent="0.25">
      <c r="A7" s="1">
        <v>45938</v>
      </c>
      <c r="B7" s="1" t="s">
        <v>167</v>
      </c>
      <c r="C7" s="1" t="str">
        <f>VLOOKUP(PhysicalCount[[#This Row],[SKU]],MasterFile[],2,0)</f>
        <v>Guatemala Antigua SHB</v>
      </c>
      <c r="D7" s="47" t="s">
        <v>27</v>
      </c>
      <c r="E7" s="1" t="str">
        <f>VLOOKUP(PhysicalCount[[#This Row],[SKU]],MasterFile[[#All],[SKU]:[Category]],3,0)</f>
        <v>Green Beans</v>
      </c>
      <c r="F7" s="1" t="str">
        <f>IF(VLOOKUP(PhysicalCount[[#This Row],[SKU]],MasterFile[[#All],[SKU]:[Sub-Category]],4,0)="","",VLOOKUP(PhysicalCount[[#This Row],[SKU]],MasterFile[[#All],[SKU]:[Sub-Category]],4,0))</f>
        <v>Natural</v>
      </c>
      <c r="G7" s="118">
        <v>3</v>
      </c>
      <c r="H7" s="128">
        <f>IFERROR(VLOOKUP(PhysicalCount[[#This Row],[SKU]],MasterFile[#All],14,0),"")</f>
        <v>0.91347222222222213</v>
      </c>
      <c r="I7" s="126">
        <f>IFERROR(PhysicalCount[[#This Row],[Quantity]]*PhysicalCount[[#This Row],[Unit Value]],"")</f>
        <v>2.7404166666666665</v>
      </c>
      <c r="J7" s="1" t="str">
        <f>VLOOKUP(PhysicalCount[[#This Row],[SKU]],MasterFile[#All],9,0)</f>
        <v>Moderate Movement and Importance</v>
      </c>
    </row>
    <row r="8" spans="1:11" ht="20.100000000000001" customHeight="1" x14ac:dyDescent="0.25">
      <c r="A8" s="1">
        <v>45938</v>
      </c>
      <c r="B8" s="1" t="s">
        <v>168</v>
      </c>
      <c r="C8" s="1" t="str">
        <f>VLOOKUP(PhysicalCount[[#This Row],[SKU]],MasterFile[],2,0)</f>
        <v>Kenya AA Washed</v>
      </c>
      <c r="D8" s="47" t="s">
        <v>28</v>
      </c>
      <c r="E8" s="1" t="str">
        <f>VLOOKUP(PhysicalCount[[#This Row],[SKU]],MasterFile[[#All],[SKU]:[Category]],3,0)</f>
        <v>Green Beans</v>
      </c>
      <c r="F8" s="1" t="str">
        <f>IF(VLOOKUP(PhysicalCount[[#This Row],[SKU]],MasterFile[[#All],[SKU]:[Sub-Category]],4,0)="","",VLOOKUP(PhysicalCount[[#This Row],[SKU]],MasterFile[[#All],[SKU]:[Sub-Category]],4,0))</f>
        <v>Washed</v>
      </c>
      <c r="G8" s="118">
        <v>11</v>
      </c>
      <c r="H8" s="128">
        <f>IFERROR(VLOOKUP(PhysicalCount[[#This Row],[SKU]],MasterFile[#All],14,0),"")</f>
        <v>0.91333333333333344</v>
      </c>
      <c r="I8" s="126">
        <f>IFERROR(PhysicalCount[[#This Row],[Quantity]]*PhysicalCount[[#This Row],[Unit Value]],"")</f>
        <v>10.046666666666669</v>
      </c>
      <c r="J8" s="1" t="str">
        <f>VLOOKUP(PhysicalCount[[#This Row],[SKU]],MasterFile[#All],9,0)</f>
        <v>High Value and Importance</v>
      </c>
    </row>
    <row r="9" spans="1:11" ht="20.100000000000001" customHeight="1" x14ac:dyDescent="0.25">
      <c r="A9" s="1">
        <v>45938</v>
      </c>
      <c r="B9" s="1" t="s">
        <v>169</v>
      </c>
      <c r="C9" s="1" t="str">
        <f>VLOOKUP(PhysicalCount[[#This Row],[SKU]],MasterFile[],2,0)</f>
        <v>Brazil Cerrado Natural</v>
      </c>
      <c r="D9" s="47" t="s">
        <v>564</v>
      </c>
      <c r="E9" s="1" t="str">
        <f>VLOOKUP(PhysicalCount[[#This Row],[SKU]],MasterFile[[#All],[SKU]:[Category]],3,0)</f>
        <v>Green Beans</v>
      </c>
      <c r="F9" s="1" t="str">
        <f>IF(VLOOKUP(PhysicalCount[[#This Row],[SKU]],MasterFile[[#All],[SKU]:[Sub-Category]],4,0)="","",VLOOKUP(PhysicalCount[[#This Row],[SKU]],MasterFile[[#All],[SKU]:[Sub-Category]],4,0))</f>
        <v>Natural</v>
      </c>
      <c r="G9" s="118">
        <v>3</v>
      </c>
      <c r="H9" s="128">
        <f>IFERROR(VLOOKUP(PhysicalCount[[#This Row],[SKU]],MasterFile[#All],14,0),"")</f>
        <v>1.8245833333333334</v>
      </c>
      <c r="I9" s="126">
        <f>IFERROR(PhysicalCount[[#This Row],[Quantity]]*PhysicalCount[[#This Row],[Unit Value]],"")</f>
        <v>5.4737500000000008</v>
      </c>
      <c r="J9" s="1" t="str">
        <f>VLOOKUP(PhysicalCount[[#This Row],[SKU]],MasterFile[#All],9,0)</f>
        <v>High Importance and Low Cost</v>
      </c>
    </row>
    <row r="10" spans="1:11" ht="20.100000000000001" customHeight="1" x14ac:dyDescent="0.25">
      <c r="A10" s="1">
        <v>45938</v>
      </c>
      <c r="B10" s="1" t="s">
        <v>170</v>
      </c>
      <c r="C10" s="1" t="str">
        <f>VLOOKUP(PhysicalCount[[#This Row],[SKU]],MasterFile[],2,0)</f>
        <v>Costa Rica Tarrazu</v>
      </c>
      <c r="D10" s="47">
        <v>8823090001</v>
      </c>
      <c r="E10" s="1" t="str">
        <f>VLOOKUP(PhysicalCount[[#This Row],[SKU]],MasterFile[[#All],[SKU]:[Category]],3,0)</f>
        <v>Green Beans</v>
      </c>
      <c r="F10" s="1" t="str">
        <f>IF(VLOOKUP(PhysicalCount[[#This Row],[SKU]],MasterFile[[#All],[SKU]:[Sub-Category]],4,0)="","",VLOOKUP(PhysicalCount[[#This Row],[SKU]],MasterFile[[#All],[SKU]:[Sub-Category]],4,0))</f>
        <v>Washed</v>
      </c>
      <c r="G10" s="118">
        <v>91</v>
      </c>
      <c r="H10" s="128">
        <f>IFERROR(VLOOKUP(PhysicalCount[[#This Row],[SKU]],MasterFile[#All],14,0),"")</f>
        <v>7.8999999999999995</v>
      </c>
      <c r="I10" s="126">
        <f>IFERROR(PhysicalCount[[#This Row],[Quantity]]*PhysicalCount[[#This Row],[Unit Value]],"")</f>
        <v>718.9</v>
      </c>
      <c r="J10" s="1" t="str">
        <f>VLOOKUP(PhysicalCount[[#This Row],[SKU]],MasterFile[#All],9,0)</f>
        <v>Moderate Movement and Importance</v>
      </c>
    </row>
    <row r="11" spans="1:11" ht="20.100000000000001" customHeight="1" x14ac:dyDescent="0.25">
      <c r="A11" s="1">
        <v>45938</v>
      </c>
      <c r="B11" s="1" t="s">
        <v>171</v>
      </c>
      <c r="C11" s="1" t="str">
        <f>VLOOKUP(PhysicalCount[[#This Row],[SKU]],MasterFile[],2,0)</f>
        <v>Sumatra Mandheling</v>
      </c>
      <c r="D11" s="47">
        <v>418546248</v>
      </c>
      <c r="E11" s="1" t="str">
        <f>VLOOKUP(PhysicalCount[[#This Row],[SKU]],MasterFile[[#All],[SKU]:[Category]],3,0)</f>
        <v>Green Beans</v>
      </c>
      <c r="F11" s="1" t="str">
        <f>IF(VLOOKUP(PhysicalCount[[#This Row],[SKU]],MasterFile[[#All],[SKU]:[Sub-Category]],4,0)="","",VLOOKUP(PhysicalCount[[#This Row],[SKU]],MasterFile[[#All],[SKU]:[Sub-Category]],4,0))</f>
        <v>Wet Hulled</v>
      </c>
      <c r="G11" s="118">
        <v>5</v>
      </c>
      <c r="H11" s="128">
        <f>IFERROR(VLOOKUP(PhysicalCount[[#This Row],[SKU]],MasterFile[#All],14,0),"")</f>
        <v>2.7368749999999999</v>
      </c>
      <c r="I11" s="126">
        <f>IFERROR(PhysicalCount[[#This Row],[Quantity]]*PhysicalCount[[#This Row],[Unit Value]],"")</f>
        <v>13.684374999999999</v>
      </c>
      <c r="J11" s="1" t="str">
        <f>VLOOKUP(PhysicalCount[[#This Row],[SKU]],MasterFile[#All],9,0)</f>
        <v>Moderate Movement and Importance</v>
      </c>
    </row>
    <row r="12" spans="1:11" ht="20.100000000000001" customHeight="1" x14ac:dyDescent="0.25">
      <c r="A12" s="1">
        <v>45938</v>
      </c>
      <c r="B12" s="1" t="s">
        <v>172</v>
      </c>
      <c r="C12" s="1" t="str">
        <f>VLOOKUP(PhysicalCount[[#This Row],[SKU]],MasterFile[],2,0)</f>
        <v>Rwanda Bourbon</v>
      </c>
      <c r="D12" s="47" t="s">
        <v>565</v>
      </c>
      <c r="E12" s="1" t="str">
        <f>VLOOKUP(PhysicalCount[[#This Row],[SKU]],MasterFile[[#All],[SKU]:[Category]],3,0)</f>
        <v>Green Beans</v>
      </c>
      <c r="F12" s="1" t="str">
        <f>IF(VLOOKUP(PhysicalCount[[#This Row],[SKU]],MasterFile[[#All],[SKU]:[Sub-Category]],4,0)="","",VLOOKUP(PhysicalCount[[#This Row],[SKU]],MasterFile[[#All],[SKU]:[Sub-Category]],4,0))</f>
        <v>Washed</v>
      </c>
      <c r="G12" s="118">
        <v>5</v>
      </c>
      <c r="H12" s="128">
        <f>IFERROR(VLOOKUP(PhysicalCount[[#This Row],[SKU]],MasterFile[#All],14,0),"")</f>
        <v>2.6625000000000001</v>
      </c>
      <c r="I12" s="126">
        <f>IFERROR(PhysicalCount[[#This Row],[Quantity]]*PhysicalCount[[#This Row],[Unit Value]],"")</f>
        <v>13.3125</v>
      </c>
      <c r="J12" s="1" t="str">
        <f>VLOOKUP(PhysicalCount[[#This Row],[SKU]],MasterFile[#All],9,0)</f>
        <v>High Value and Importance</v>
      </c>
    </row>
    <row r="13" spans="1:11" ht="20.100000000000001" customHeight="1" x14ac:dyDescent="0.25">
      <c r="A13" s="1">
        <v>45938</v>
      </c>
      <c r="B13" s="1" t="s">
        <v>181</v>
      </c>
      <c r="C13" s="1" t="str">
        <f>VLOOKUP(PhysicalCount[[#This Row],[SKU]],MasterFile[],2,0)</f>
        <v>House Blend Roasted 1kg</v>
      </c>
      <c r="D13" s="47">
        <v>2300257</v>
      </c>
      <c r="E13" s="1" t="str">
        <f>VLOOKUP(PhysicalCount[[#This Row],[SKU]],MasterFile[[#All],[SKU]:[Category]],3,0)</f>
        <v>Roasted Beans</v>
      </c>
      <c r="F13" s="1" t="str">
        <f>IF(VLOOKUP(PhysicalCount[[#This Row],[SKU]],MasterFile[[#All],[SKU]:[Sub-Category]],4,0)="","",VLOOKUP(PhysicalCount[[#This Row],[SKU]],MasterFile[[#All],[SKU]:[Sub-Category]],4,0))</f>
        <v>Blend</v>
      </c>
      <c r="G13" s="118">
        <v>231</v>
      </c>
      <c r="H13" s="128">
        <f>IFERROR(VLOOKUP(PhysicalCount[[#This Row],[SKU]],MasterFile[#All],14,0),"")</f>
        <v>0.46479166666666671</v>
      </c>
      <c r="I13" s="126">
        <f>IFERROR(PhysicalCount[[#This Row],[Quantity]]*PhysicalCount[[#This Row],[Unit Value]],"")</f>
        <v>107.36687500000001</v>
      </c>
      <c r="J13" s="1" t="str">
        <f>VLOOKUP(PhysicalCount[[#This Row],[SKU]],MasterFile[#All],9,0)</f>
        <v>High Value and Importance</v>
      </c>
    </row>
    <row r="14" spans="1:11" ht="20.100000000000001" customHeight="1" x14ac:dyDescent="0.25">
      <c r="A14" s="1">
        <v>45938</v>
      </c>
      <c r="B14" s="1" t="s">
        <v>183</v>
      </c>
      <c r="C14" s="1" t="str">
        <f>VLOOKUP(PhysicalCount[[#This Row],[SKU]],MasterFile[],2,0)</f>
        <v>Single Origin Ethiopia 250g</v>
      </c>
      <c r="D14" s="47">
        <v>2300274</v>
      </c>
      <c r="E14" s="1" t="str">
        <f>VLOOKUP(PhysicalCount[[#This Row],[SKU]],MasterFile[[#All],[SKU]:[Category]],3,0)</f>
        <v>Roasted Beans</v>
      </c>
      <c r="F14" s="1" t="str">
        <f>IF(VLOOKUP(PhysicalCount[[#This Row],[SKU]],MasterFile[[#All],[SKU]:[Sub-Category]],4,0)="","",VLOOKUP(PhysicalCount[[#This Row],[SKU]],MasterFile[[#All],[SKU]:[Sub-Category]],4,0))</f>
        <v>Single Origin</v>
      </c>
      <c r="G14" s="118">
        <v>231</v>
      </c>
      <c r="H14" s="128">
        <f>IFERROR(VLOOKUP(PhysicalCount[[#This Row],[SKU]],MasterFile[#All],14,0),"")</f>
        <v>0.46500000000000002</v>
      </c>
      <c r="I14" s="126">
        <f>IFERROR(PhysicalCount[[#This Row],[Quantity]]*PhysicalCount[[#This Row],[Unit Value]],"")</f>
        <v>107.41500000000001</v>
      </c>
      <c r="J14" s="1" t="str">
        <f>VLOOKUP(PhysicalCount[[#This Row],[SKU]],MasterFile[#All],9,0)</f>
        <v>High Value and Importance</v>
      </c>
      <c r="K14" s="9"/>
    </row>
    <row r="15" spans="1:11" ht="20.100000000000001" customHeight="1" x14ac:dyDescent="0.25">
      <c r="A15" s="1">
        <v>45938</v>
      </c>
      <c r="B15" s="1" t="s">
        <v>185</v>
      </c>
      <c r="C15" s="1" t="str">
        <f>VLOOKUP(PhysicalCount[[#This Row],[SKU]],MasterFile[],2,0)</f>
        <v>Espresso Blend Roasted 1kg</v>
      </c>
      <c r="D15" s="47">
        <v>2400137</v>
      </c>
      <c r="E15" s="1" t="str">
        <f>VLOOKUP(PhysicalCount[[#This Row],[SKU]],MasterFile[[#All],[SKU]:[Category]],3,0)</f>
        <v>Roasted Beans</v>
      </c>
      <c r="F15" s="1" t="str">
        <f>IF(VLOOKUP(PhysicalCount[[#This Row],[SKU]],MasterFile[[#All],[SKU]:[Sub-Category]],4,0)="","",VLOOKUP(PhysicalCount[[#This Row],[SKU]],MasterFile[[#All],[SKU]:[Sub-Category]],4,0))</f>
        <v>Blend</v>
      </c>
      <c r="G15" s="118">
        <v>396</v>
      </c>
      <c r="H15" s="128">
        <f>IFERROR(VLOOKUP(PhysicalCount[[#This Row],[SKU]],MasterFile[#All],14,0),"")</f>
        <v>0.92958333333333343</v>
      </c>
      <c r="I15" s="126">
        <f>IFERROR(PhysicalCount[[#This Row],[Quantity]]*PhysicalCount[[#This Row],[Unit Value]],"")</f>
        <v>368.11500000000001</v>
      </c>
      <c r="J15" s="1" t="str">
        <f>VLOOKUP(PhysicalCount[[#This Row],[SKU]],MasterFile[#All],9,0)</f>
        <v>High Value and Importance</v>
      </c>
    </row>
    <row r="16" spans="1:11" ht="20.100000000000001" customHeight="1" x14ac:dyDescent="0.25">
      <c r="A16" s="1">
        <v>45938</v>
      </c>
      <c r="B16" s="1" t="s">
        <v>187</v>
      </c>
      <c r="C16" s="1" t="str">
        <f>VLOOKUP(PhysicalCount[[#This Row],[SKU]],MasterFile[],2,0)</f>
        <v>Decaf Colombia Roasted 500g</v>
      </c>
      <c r="D16" s="47">
        <v>6052407022</v>
      </c>
      <c r="E16" s="1" t="str">
        <f>VLOOKUP(PhysicalCount[[#This Row],[SKU]],MasterFile[[#All],[SKU]:[Category]],3,0)</f>
        <v>Roasted Beans</v>
      </c>
      <c r="F16" s="1" t="str">
        <f>IF(VLOOKUP(PhysicalCount[[#This Row],[SKU]],MasterFile[[#All],[SKU]:[Sub-Category]],4,0)="","",VLOOKUP(PhysicalCount[[#This Row],[SKU]],MasterFile[[#All],[SKU]:[Sub-Category]],4,0))</f>
        <v>Decaf</v>
      </c>
      <c r="G16" s="118">
        <v>311</v>
      </c>
      <c r="H16" s="128">
        <f>IFERROR(VLOOKUP(PhysicalCount[[#This Row],[SKU]],MasterFile[#All],14,0),"")</f>
        <v>0.93</v>
      </c>
      <c r="I16" s="126">
        <f>IFERROR(PhysicalCount[[#This Row],[Quantity]]*PhysicalCount[[#This Row],[Unit Value]],"")</f>
        <v>289.23</v>
      </c>
      <c r="J16" s="1" t="str">
        <f>VLOOKUP(PhysicalCount[[#This Row],[SKU]],MasterFile[#All],9,0)</f>
        <v>Moderate Movement and Importance</v>
      </c>
    </row>
    <row r="17" spans="1:10" ht="20.100000000000001" customHeight="1" x14ac:dyDescent="0.25">
      <c r="A17" s="1">
        <v>45938</v>
      </c>
      <c r="B17" s="1" t="s">
        <v>313</v>
      </c>
      <c r="C17" s="1" t="str">
        <f>VLOOKUP(PhysicalCount[[#This Row],[SKU]],MasterFile[],2,0)</f>
        <v>Cold Brew Concentrate 32oz</v>
      </c>
      <c r="D17" s="47">
        <v>6052406010</v>
      </c>
      <c r="E17" s="1" t="str">
        <f>VLOOKUP(PhysicalCount[[#This Row],[SKU]],MasterFile[[#All],[SKU]:[Category]],3,0)</f>
        <v>Roasted Beans</v>
      </c>
      <c r="F17" s="1" t="str">
        <f>IF(VLOOKUP(PhysicalCount[[#This Row],[SKU]],MasterFile[[#All],[SKU]:[Sub-Category]],4,0)="","",VLOOKUP(PhysicalCount[[#This Row],[SKU]],MasterFile[[#All],[SKU]:[Sub-Category]],4,0))</f>
        <v>Cold Brew</v>
      </c>
      <c r="G17" s="118">
        <v>400</v>
      </c>
      <c r="H17" s="128">
        <f>IFERROR(VLOOKUP(PhysicalCount[[#This Row],[SKU]],MasterFile[#All],14,0),"")</f>
        <v>2</v>
      </c>
      <c r="I17" s="126">
        <f>IFERROR(PhysicalCount[[#This Row],[Quantity]]*PhysicalCount[[#This Row],[Unit Value]],"")</f>
        <v>800</v>
      </c>
      <c r="J17" s="1" t="str">
        <f>VLOOKUP(PhysicalCount[[#This Row],[SKU]],MasterFile[#All],9,0)</f>
        <v>Moderate Movement and Importance</v>
      </c>
    </row>
    <row r="18" spans="1:10" ht="20.100000000000001" customHeight="1" x14ac:dyDescent="0.25">
      <c r="A18" s="1">
        <v>45938</v>
      </c>
      <c r="B18" s="1" t="s">
        <v>189</v>
      </c>
      <c r="C18" s="1" t="str">
        <f>VLOOKUP(PhysicalCount[[#This Row],[SKU]],MasterFile[],2,0)</f>
        <v>Kraft Valve Bags 250g</v>
      </c>
      <c r="D18" s="47">
        <v>6052501006</v>
      </c>
      <c r="E18" s="1" t="str">
        <f>VLOOKUP(PhysicalCount[[#This Row],[SKU]],MasterFile[[#All],[SKU]:[Category]],3,0)</f>
        <v>Packaging</v>
      </c>
      <c r="F18" s="1" t="str">
        <f>IF(VLOOKUP(PhysicalCount[[#This Row],[SKU]],MasterFile[[#All],[SKU]:[Sub-Category]],4,0)="","",VLOOKUP(PhysicalCount[[#This Row],[SKU]],MasterFile[[#All],[SKU]:[Sub-Category]],4,0))</f>
        <v>Retail Bags</v>
      </c>
      <c r="G18" s="118">
        <v>3000</v>
      </c>
      <c r="H18" s="128">
        <f>IFERROR(VLOOKUP(PhysicalCount[[#This Row],[SKU]],MasterFile[#All],14,0),"")</f>
        <v>1.3943750000000001</v>
      </c>
      <c r="I18" s="126">
        <f>IFERROR(PhysicalCount[[#This Row],[Quantity]]*PhysicalCount[[#This Row],[Unit Value]],"")</f>
        <v>4183.125</v>
      </c>
      <c r="J18" s="1" t="str">
        <f>VLOOKUP(PhysicalCount[[#This Row],[SKU]],MasterFile[#All],9,0)</f>
        <v>High Importance and Low Cost</v>
      </c>
    </row>
    <row r="19" spans="1:10" ht="20.100000000000001" customHeight="1" x14ac:dyDescent="0.25">
      <c r="A19" s="1">
        <v>45938</v>
      </c>
      <c r="B19" s="1" t="s">
        <v>191</v>
      </c>
      <c r="C19" s="1" t="str">
        <f>VLOOKUP(PhysicalCount[[#This Row],[SKU]],MasterFile[],2,0)</f>
        <v>Kraft Valve Bags 1kg</v>
      </c>
      <c r="D19" s="47">
        <v>6052410008</v>
      </c>
      <c r="E19" s="1" t="str">
        <f>VLOOKUP(PhysicalCount[[#This Row],[SKU]],MasterFile[[#All],[SKU]:[Category]],3,0)</f>
        <v>Packaging</v>
      </c>
      <c r="F19" s="1" t="str">
        <f>IF(VLOOKUP(PhysicalCount[[#This Row],[SKU]],MasterFile[[#All],[SKU]:[Sub-Category]],4,0)="","",VLOOKUP(PhysicalCount[[#This Row],[SKU]],MasterFile[[#All],[SKU]:[Sub-Category]],4,0))</f>
        <v>Retail Bags</v>
      </c>
      <c r="G19" s="118">
        <v>3000</v>
      </c>
      <c r="H19" s="128">
        <f>IFERROR(VLOOKUP(PhysicalCount[[#This Row],[SKU]],MasterFile[#All],14,0),"")</f>
        <v>1.395</v>
      </c>
      <c r="I19" s="126">
        <f>IFERROR(PhysicalCount[[#This Row],[Quantity]]*PhysicalCount[[#This Row],[Unit Value]],"")</f>
        <v>4185</v>
      </c>
      <c r="J19" s="1" t="str">
        <f>VLOOKUP(PhysicalCount[[#This Row],[SKU]],MasterFile[#All],9,0)</f>
        <v>High Importance and Low Cost</v>
      </c>
    </row>
    <row r="20" spans="1:10" ht="20.100000000000001" customHeight="1" x14ac:dyDescent="0.25">
      <c r="A20" s="1">
        <v>45938</v>
      </c>
      <c r="B20" s="1" t="s">
        <v>193</v>
      </c>
      <c r="C20" s="1" t="str">
        <f>VLOOKUP(PhysicalCount[[#This Row],[SKU]],MasterFile[],2,0)</f>
        <v>Window Tin-Tie Bags 500g</v>
      </c>
      <c r="D20" s="47">
        <v>6052410010</v>
      </c>
      <c r="E20" s="1" t="str">
        <f>VLOOKUP(PhysicalCount[[#This Row],[SKU]],MasterFile[[#All],[SKU]:[Category]],3,0)</f>
        <v>Packaging</v>
      </c>
      <c r="F20" s="1" t="str">
        <f>IF(VLOOKUP(PhysicalCount[[#This Row],[SKU]],MasterFile[[#All],[SKU]:[Sub-Category]],4,0)="","",VLOOKUP(PhysicalCount[[#This Row],[SKU]],MasterFile[[#All],[SKU]:[Sub-Category]],4,0))</f>
        <v>Retail Bags</v>
      </c>
      <c r="G20" s="118">
        <v>980</v>
      </c>
      <c r="H20" s="128">
        <f>IFERROR(VLOOKUP(PhysicalCount[[#This Row],[SKU]],MasterFile[#All],14,0),"")</f>
        <v>1.4100000000000001</v>
      </c>
      <c r="I20" s="126">
        <f>IFERROR(PhysicalCount[[#This Row],[Quantity]]*PhysicalCount[[#This Row],[Unit Value]],"")</f>
        <v>1381.8000000000002</v>
      </c>
      <c r="J20" s="1" t="str">
        <f>VLOOKUP(PhysicalCount[[#This Row],[SKU]],MasterFile[#All],9,0)</f>
        <v>High Importance and Low Cost</v>
      </c>
    </row>
    <row r="21" spans="1:10" ht="20.100000000000001" customHeight="1" x14ac:dyDescent="0.25">
      <c r="A21" s="1">
        <v>45938</v>
      </c>
      <c r="B21" s="1" t="s">
        <v>195</v>
      </c>
      <c r="C21" s="1" t="str">
        <f>VLOOKUP(PhysicalCount[[#This Row],[SKU]],MasterFile[],2,0)</f>
        <v>Biodegradable Valve Bags 250g</v>
      </c>
      <c r="D21" s="47">
        <v>6052503001</v>
      </c>
      <c r="E21" s="1" t="str">
        <f>VLOOKUP(PhysicalCount[[#This Row],[SKU]],MasterFile[[#All],[SKU]:[Category]],3,0)</f>
        <v>Packaging</v>
      </c>
      <c r="F21" s="1" t="str">
        <f>IF(VLOOKUP(PhysicalCount[[#This Row],[SKU]],MasterFile[[#All],[SKU]:[Sub-Category]],4,0)="","",VLOOKUP(PhysicalCount[[#This Row],[SKU]],MasterFile[[#All],[SKU]:[Sub-Category]],4,0))</f>
        <v>Eco Bags</v>
      </c>
      <c r="G21" s="118">
        <v>2400</v>
      </c>
      <c r="H21" s="128">
        <f>IFERROR(VLOOKUP(PhysicalCount[[#This Row],[SKU]],MasterFile[#All],14,0),"")</f>
        <v>1.6154545454545455</v>
      </c>
      <c r="I21" s="126">
        <f>IFERROR(PhysicalCount[[#This Row],[Quantity]]*PhysicalCount[[#This Row],[Unit Value]],"")</f>
        <v>3877.090909090909</v>
      </c>
      <c r="J21" s="1" t="str">
        <f>VLOOKUP(PhysicalCount[[#This Row],[SKU]],MasterFile[#All],9,0)</f>
        <v>Moderate Movement and Importance</v>
      </c>
    </row>
    <row r="22" spans="1:10" ht="20.100000000000001" customHeight="1" x14ac:dyDescent="0.25">
      <c r="A22" s="1">
        <v>45938</v>
      </c>
      <c r="B22" s="1" t="s">
        <v>197</v>
      </c>
      <c r="C22" s="1" t="str">
        <f>VLOOKUP(PhysicalCount[[#This Row],[SKU]],MasterFile[],2,0)</f>
        <v>Shipping Boxes Medium</v>
      </c>
      <c r="D22" s="47">
        <v>75724090001</v>
      </c>
      <c r="E22" s="1" t="str">
        <f>VLOOKUP(PhysicalCount[[#This Row],[SKU]],MasterFile[[#All],[SKU]:[Category]],3,0)</f>
        <v>Packaging</v>
      </c>
      <c r="F22" s="1" t="str">
        <f>IF(VLOOKUP(PhysicalCount[[#This Row],[SKU]],MasterFile[[#All],[SKU]:[Sub-Category]],4,0)="","",VLOOKUP(PhysicalCount[[#This Row],[SKU]],MasterFile[[#All],[SKU]:[Sub-Category]],4,0))</f>
        <v>Shipping</v>
      </c>
      <c r="G22" s="118">
        <v>15</v>
      </c>
      <c r="H22" s="128">
        <f>IFERROR(VLOOKUP(PhysicalCount[[#This Row],[SKU]],MasterFile[#All],14,0),"")</f>
        <v>1.8146666666666665E-2</v>
      </c>
      <c r="I22" s="126">
        <f>IFERROR(PhysicalCount[[#This Row],[Quantity]]*PhysicalCount[[#This Row],[Unit Value]],"")</f>
        <v>0.2722</v>
      </c>
      <c r="J22" s="1" t="str">
        <f>VLOOKUP(PhysicalCount[[#This Row],[SKU]],MasterFile[#All],9,0)</f>
        <v>High Importance and Low Cost</v>
      </c>
    </row>
    <row r="23" spans="1:10" ht="20.100000000000001" customHeight="1" x14ac:dyDescent="0.25">
      <c r="A23" s="1">
        <v>45938</v>
      </c>
      <c r="B23" s="1" t="s">
        <v>199</v>
      </c>
      <c r="C23" s="1" t="str">
        <f>VLOOKUP(PhysicalCount[[#This Row],[SKU]],MasterFile[],2,0)</f>
        <v>Shipping Boxes Large</v>
      </c>
      <c r="D23" s="47">
        <v>87525030025</v>
      </c>
      <c r="E23" s="1" t="str">
        <f>VLOOKUP(PhysicalCount[[#This Row],[SKU]],MasterFile[[#All],[SKU]:[Category]],3,0)</f>
        <v>Packaging</v>
      </c>
      <c r="F23" s="1" t="str">
        <f>IF(VLOOKUP(PhysicalCount[[#This Row],[SKU]],MasterFile[[#All],[SKU]:[Sub-Category]],4,0)="","",VLOOKUP(PhysicalCount[[#This Row],[SKU]],MasterFile[[#All],[SKU]:[Sub-Category]],4,0))</f>
        <v>Shipping</v>
      </c>
      <c r="G23" s="118">
        <v>283</v>
      </c>
      <c r="H23" s="128">
        <f>IFERROR(VLOOKUP(PhysicalCount[[#This Row],[SKU]],MasterFile[#All],14,0),"")</f>
        <v>1.5100000000000001E-2</v>
      </c>
      <c r="I23" s="126">
        <f>IFERROR(PhysicalCount[[#This Row],[Quantity]]*PhysicalCount[[#This Row],[Unit Value]],"")</f>
        <v>4.2732999999999999</v>
      </c>
      <c r="J23" s="1" t="str">
        <f>VLOOKUP(PhysicalCount[[#This Row],[SKU]],MasterFile[#All],9,0)</f>
        <v>Low Movement and Cost</v>
      </c>
    </row>
    <row r="24" spans="1:10" ht="20.100000000000001" customHeight="1" x14ac:dyDescent="0.25">
      <c r="A24" s="1">
        <v>45938</v>
      </c>
      <c r="B24" s="1" t="s">
        <v>201</v>
      </c>
      <c r="C24" s="1" t="str">
        <f>VLOOKUP(PhysicalCount[[#This Row],[SKU]],MasterFile[],2,0)</f>
        <v>Bubble Mailers</v>
      </c>
      <c r="D24" s="47">
        <v>58796353</v>
      </c>
      <c r="E24" s="1" t="str">
        <f>VLOOKUP(PhysicalCount[[#This Row],[SKU]],MasterFile[[#All],[SKU]:[Category]],3,0)</f>
        <v>Packaging</v>
      </c>
      <c r="F24" s="1" t="str">
        <f>IF(VLOOKUP(PhysicalCount[[#This Row],[SKU]],MasterFile[[#All],[SKU]:[Sub-Category]],4,0)="","",VLOOKUP(PhysicalCount[[#This Row],[SKU]],MasterFile[[#All],[SKU]:[Sub-Category]],4,0))</f>
        <v>Shipping</v>
      </c>
      <c r="H24" s="128">
        <f>IFERROR(VLOOKUP(PhysicalCount[[#This Row],[SKU]],MasterFile[#All],14,0),"")</f>
        <v>1.4999999999999999E-2</v>
      </c>
      <c r="I24" s="126">
        <f>IFERROR(PhysicalCount[[#This Row],[Quantity]]*PhysicalCount[[#This Row],[Unit Value]],"")</f>
        <v>0</v>
      </c>
      <c r="J24" s="1" t="str">
        <f>VLOOKUP(PhysicalCount[[#This Row],[SKU]],MasterFile[#All],9,0)</f>
        <v>Low Movement and Cost</v>
      </c>
    </row>
    <row r="25" spans="1:10" ht="20.100000000000001" customHeight="1" x14ac:dyDescent="0.25">
      <c r="A25" s="1">
        <v>45938</v>
      </c>
      <c r="B25" s="1" t="s">
        <v>203</v>
      </c>
      <c r="C25" s="1" t="str">
        <f>VLOOKUP(PhysicalCount[[#This Row],[SKU]],MasterFile[],2,0)</f>
        <v>Tissue Paper Sheets</v>
      </c>
      <c r="D25" s="47" t="s">
        <v>29</v>
      </c>
      <c r="E25" s="1" t="str">
        <f>VLOOKUP(PhysicalCount[[#This Row],[SKU]],MasterFile[[#All],[SKU]:[Category]],3,0)</f>
        <v>Packaging</v>
      </c>
      <c r="F25" s="1" t="str">
        <f>IF(VLOOKUP(PhysicalCount[[#This Row],[SKU]],MasterFile[[#All],[SKU]:[Sub-Category]],4,0)="","",VLOOKUP(PhysicalCount[[#This Row],[SKU]],MasterFile[[#All],[SKU]:[Sub-Category]],4,0))</f>
        <v>Retail</v>
      </c>
      <c r="G25" s="118">
        <v>650</v>
      </c>
      <c r="H25" s="128">
        <f>IFERROR(VLOOKUP(PhysicalCount[[#This Row],[SKU]],MasterFile[#All],14,0),"")</f>
        <v>5.0450000000000002E-2</v>
      </c>
      <c r="I25" s="126">
        <f>IFERROR(PhysicalCount[[#This Row],[Quantity]]*PhysicalCount[[#This Row],[Unit Value]],"")</f>
        <v>32.792500000000004</v>
      </c>
      <c r="J25" s="1" t="str">
        <f>VLOOKUP(PhysicalCount[[#This Row],[SKU]],MasterFile[#All],9,0)</f>
        <v>Low Movement and Cost</v>
      </c>
    </row>
    <row r="26" spans="1:10" ht="20.100000000000001" customHeight="1" x14ac:dyDescent="0.25">
      <c r="A26" s="1">
        <v>45938</v>
      </c>
      <c r="B26" s="1" t="s">
        <v>205</v>
      </c>
      <c r="C26" s="1" t="str">
        <f>VLOOKUP(PhysicalCount[[#This Row],[SKU]],MasterFile[],2,0)</f>
        <v>Sticker Labels Roll 2in</v>
      </c>
      <c r="D26" s="47">
        <v>183275</v>
      </c>
      <c r="E26" s="1" t="str">
        <f>VLOOKUP(PhysicalCount[[#This Row],[SKU]],MasterFile[[#All],[SKU]:[Category]],3,0)</f>
        <v>Packaging</v>
      </c>
      <c r="F26" s="1" t="str">
        <f>IF(VLOOKUP(PhysicalCount[[#This Row],[SKU]],MasterFile[[#All],[SKU]:[Sub-Category]],4,0)="","",VLOOKUP(PhysicalCount[[#This Row],[SKU]],MasterFile[[#All],[SKU]:[Sub-Category]],4,0))</f>
        <v>Labels</v>
      </c>
      <c r="G26" s="118">
        <v>100</v>
      </c>
      <c r="H26" s="128">
        <f>IFERROR(VLOOKUP(PhysicalCount[[#This Row],[SKU]],MasterFile[#All],14,0),"")</f>
        <v>4.2000000000000003E-2</v>
      </c>
      <c r="I26" s="126">
        <f>IFERROR(PhysicalCount[[#This Row],[Quantity]]*PhysicalCount[[#This Row],[Unit Value]],"")</f>
        <v>4.2</v>
      </c>
      <c r="J26" s="1" t="str">
        <f>VLOOKUP(PhysicalCount[[#This Row],[SKU]],MasterFile[#All],9,0)</f>
        <v>Moderate Movement and Importance</v>
      </c>
    </row>
    <row r="27" spans="1:10" ht="20.100000000000001" customHeight="1" x14ac:dyDescent="0.25">
      <c r="A27" s="1">
        <v>45938</v>
      </c>
      <c r="B27" s="1" t="s">
        <v>207</v>
      </c>
      <c r="C27" s="1" t="str">
        <f>VLOOKUP(PhysicalCount[[#This Row],[SKU]],MasterFile[],2,0)</f>
        <v>Burr Grinder Blades Set</v>
      </c>
      <c r="D27" s="47" t="s">
        <v>30</v>
      </c>
      <c r="E27" s="1" t="str">
        <f>VLOOKUP(PhysicalCount[[#This Row],[SKU]],MasterFile[[#All],[SKU]:[Category]],3,0)</f>
        <v>Equipment Supplies</v>
      </c>
      <c r="F27" s="1" t="str">
        <f>IF(VLOOKUP(PhysicalCount[[#This Row],[SKU]],MasterFile[[#All],[SKU]:[Sub-Category]],4,0)="","",VLOOKUP(PhysicalCount[[#This Row],[SKU]],MasterFile[[#All],[SKU]:[Sub-Category]],4,0))</f>
        <v>Grinder</v>
      </c>
      <c r="G27" s="118">
        <v>500</v>
      </c>
      <c r="H27" s="128">
        <f>IFERROR(VLOOKUP(PhysicalCount[[#This Row],[SKU]],MasterFile[#All],14,0),"")</f>
        <v>0.105</v>
      </c>
      <c r="I27" s="126">
        <f>IFERROR(PhysicalCount[[#This Row],[Quantity]]*PhysicalCount[[#This Row],[Unit Value]],"")</f>
        <v>52.5</v>
      </c>
      <c r="J27" s="1" t="str">
        <f>VLOOKUP(PhysicalCount[[#This Row],[SKU]],MasterFile[#All],9,0)</f>
        <v>High Value and Importance</v>
      </c>
    </row>
    <row r="28" spans="1:10" ht="20.100000000000001" customHeight="1" x14ac:dyDescent="0.25">
      <c r="A28" s="1">
        <v>45938</v>
      </c>
      <c r="B28" s="1" t="s">
        <v>209</v>
      </c>
      <c r="C28" s="1" t="str">
        <f>VLOOKUP(PhysicalCount[[#This Row],[SKU]],MasterFile[],2,0)</f>
        <v>Espresso Portafilter Baskets</v>
      </c>
      <c r="D28" s="47">
        <v>89760</v>
      </c>
      <c r="E28" s="1" t="str">
        <f>VLOOKUP(PhysicalCount[[#This Row],[SKU]],MasterFile[[#All],[SKU]:[Category]],3,0)</f>
        <v>Equipment Supplies</v>
      </c>
      <c r="F28" s="1" t="str">
        <f>IF(VLOOKUP(PhysicalCount[[#This Row],[SKU]],MasterFile[[#All],[SKU]:[Sub-Category]],4,0)="","",VLOOKUP(PhysicalCount[[#This Row],[SKU]],MasterFile[[#All],[SKU]:[Sub-Category]],4,0))</f>
        <v>Espresso</v>
      </c>
      <c r="G28" s="118">
        <v>100</v>
      </c>
      <c r="H28" s="128">
        <f>IFERROR(VLOOKUP(PhysicalCount[[#This Row],[SKU]],MasterFile[#All],14,0),"")</f>
        <v>0.45840000000000003</v>
      </c>
      <c r="I28" s="126">
        <f>IFERROR(PhysicalCount[[#This Row],[Quantity]]*PhysicalCount[[#This Row],[Unit Value]],"")</f>
        <v>45.84</v>
      </c>
      <c r="J28" s="1" t="str">
        <f>VLOOKUP(PhysicalCount[[#This Row],[SKU]],MasterFile[#All],9,0)</f>
        <v>High Value and Importance</v>
      </c>
    </row>
    <row r="29" spans="1:10" ht="20.100000000000001" customHeight="1" x14ac:dyDescent="0.25">
      <c r="A29" s="1">
        <v>45938</v>
      </c>
      <c r="B29" s="1" t="s">
        <v>211</v>
      </c>
      <c r="C29" s="1" t="str">
        <f>VLOOKUP(PhysicalCount[[#This Row],[SKU]],MasterFile[],2,0)</f>
        <v>Group Head Gaskets</v>
      </c>
      <c r="D29" s="47">
        <v>19315</v>
      </c>
      <c r="E29" s="1" t="str">
        <f>VLOOKUP(PhysicalCount[[#This Row],[SKU]],MasterFile[[#All],[SKU]:[Category]],3,0)</f>
        <v>Equipment Supplies</v>
      </c>
      <c r="F29" s="1" t="str">
        <f>IF(VLOOKUP(PhysicalCount[[#This Row],[SKU]],MasterFile[[#All],[SKU]:[Sub-Category]],4,0)="","",VLOOKUP(PhysicalCount[[#This Row],[SKU]],MasterFile[[#All],[SKU]:[Sub-Category]],4,0))</f>
        <v>Espresso</v>
      </c>
      <c r="G29" s="118">
        <v>100</v>
      </c>
      <c r="H29" s="128">
        <f>IFERROR(VLOOKUP(PhysicalCount[[#This Row],[SKU]],MasterFile[#All],14,0),"")</f>
        <v>0.5</v>
      </c>
      <c r="I29" s="126">
        <f>IFERROR(PhysicalCount[[#This Row],[Quantity]]*PhysicalCount[[#This Row],[Unit Value]],"")</f>
        <v>50</v>
      </c>
      <c r="J29" s="1" t="str">
        <f>VLOOKUP(PhysicalCount[[#This Row],[SKU]],MasterFile[#All],9,0)</f>
        <v>High Importance and Low Cost</v>
      </c>
    </row>
    <row r="30" spans="1:10" ht="20.100000000000001" customHeight="1" x14ac:dyDescent="0.25">
      <c r="A30" s="1">
        <v>45938</v>
      </c>
      <c r="B30" s="1" t="s">
        <v>213</v>
      </c>
      <c r="C30" s="1" t="str">
        <f>VLOOKUP(PhysicalCount[[#This Row],[SKU]],MasterFile[],2,0)</f>
        <v>Roaster Drum Brushes</v>
      </c>
      <c r="D30" s="47">
        <v>20230</v>
      </c>
      <c r="E30" s="1" t="str">
        <f>VLOOKUP(PhysicalCount[[#This Row],[SKU]],MasterFile[[#All],[SKU]:[Category]],3,0)</f>
        <v>Equipment Supplies</v>
      </c>
      <c r="F30" s="1" t="str">
        <f>IF(VLOOKUP(PhysicalCount[[#This Row],[SKU]],MasterFile[[#All],[SKU]:[Sub-Category]],4,0)="","",VLOOKUP(PhysicalCount[[#This Row],[SKU]],MasterFile[[#All],[SKU]:[Sub-Category]],4,0))</f>
        <v>Roaster</v>
      </c>
      <c r="G30" s="118">
        <v>100</v>
      </c>
      <c r="H30" s="128">
        <f>IFERROR(VLOOKUP(PhysicalCount[[#This Row],[SKU]],MasterFile[#All],14,0),"")</f>
        <v>2.9825000000000001E-2</v>
      </c>
      <c r="I30" s="126">
        <f>IFERROR(PhysicalCount[[#This Row],[Quantity]]*PhysicalCount[[#This Row],[Unit Value]],"")</f>
        <v>2.9824999999999999</v>
      </c>
      <c r="J30" s="1" t="str">
        <f>VLOOKUP(PhysicalCount[[#This Row],[SKU]],MasterFile[#All],9,0)</f>
        <v>Low Movement and Cost</v>
      </c>
    </row>
    <row r="31" spans="1:10" ht="20.100000000000001" customHeight="1" x14ac:dyDescent="0.25">
      <c r="A31" s="1">
        <v>45938</v>
      </c>
      <c r="B31" s="1" t="s">
        <v>215</v>
      </c>
      <c r="C31" s="1" t="str">
        <f>VLOOKUP(PhysicalCount[[#This Row],[SKU]],MasterFile[],2,0)</f>
        <v>Thermocouples Type K</v>
      </c>
      <c r="D31" s="47">
        <v>61224070048</v>
      </c>
      <c r="E31" s="1" t="str">
        <f>VLOOKUP(PhysicalCount[[#This Row],[SKU]],MasterFile[[#All],[SKU]:[Category]],3,0)</f>
        <v>Equipment Supplies</v>
      </c>
      <c r="F31" s="1" t="str">
        <f>IF(VLOOKUP(PhysicalCount[[#This Row],[SKU]],MasterFile[[#All],[SKU]:[Sub-Category]],4,0)="","",VLOOKUP(PhysicalCount[[#This Row],[SKU]],MasterFile[[#All],[SKU]:[Sub-Category]],4,0))</f>
        <v>Roaster</v>
      </c>
      <c r="G31" s="118">
        <v>466</v>
      </c>
      <c r="H31" s="128">
        <f>IFERROR(VLOOKUP(PhysicalCount[[#This Row],[SKU]],MasterFile[#All],14,0),"")</f>
        <v>0.102025</v>
      </c>
      <c r="I31" s="126">
        <f>IFERROR(PhysicalCount[[#This Row],[Quantity]]*PhysicalCount[[#This Row],[Unit Value]],"")</f>
        <v>47.54365</v>
      </c>
      <c r="J31" s="1" t="str">
        <f>VLOOKUP(PhysicalCount[[#This Row],[SKU]],MasterFile[#All],9,0)</f>
        <v>High Value and Importance</v>
      </c>
    </row>
    <row r="32" spans="1:10" ht="20.100000000000001" customHeight="1" x14ac:dyDescent="0.25">
      <c r="A32" s="1">
        <v>45938</v>
      </c>
      <c r="B32" s="1" t="s">
        <v>217</v>
      </c>
      <c r="C32" s="1" t="str">
        <f>VLOOKUP(PhysicalCount[[#This Row],[SKU]],MasterFile[],2,0)</f>
        <v>CO2 Cartridges for Packaging</v>
      </c>
      <c r="D32" s="47">
        <v>61225030004</v>
      </c>
      <c r="E32" s="1" t="str">
        <f>VLOOKUP(PhysicalCount[[#This Row],[SKU]],MasterFile[[#All],[SKU]:[Category]],3,0)</f>
        <v>Equipment Supplies</v>
      </c>
      <c r="F32" s="1" t="str">
        <f>IF(VLOOKUP(PhysicalCount[[#This Row],[SKU]],MasterFile[[#All],[SKU]:[Sub-Category]],4,0)="","",VLOOKUP(PhysicalCount[[#This Row],[SKU]],MasterFile[[#All],[SKU]:[Sub-Category]],4,0))</f>
        <v>Packaging</v>
      </c>
      <c r="G32" s="118">
        <v>1000</v>
      </c>
      <c r="H32" s="128">
        <f>IFERROR(VLOOKUP(PhysicalCount[[#This Row],[SKU]],MasterFile[#All],14,0),"")</f>
        <v>0.1084</v>
      </c>
      <c r="I32" s="126">
        <f>IFERROR(PhysicalCount[[#This Row],[Quantity]]*PhysicalCount[[#This Row],[Unit Value]],"")</f>
        <v>108.39999999999999</v>
      </c>
      <c r="J32" s="1" t="str">
        <f>VLOOKUP(PhysicalCount[[#This Row],[SKU]],MasterFile[#All],9,0)</f>
        <v>Moderate Movement and Importance</v>
      </c>
    </row>
    <row r="33" spans="1:10" ht="20.100000000000001" customHeight="1" x14ac:dyDescent="0.25">
      <c r="A33" s="1">
        <v>45938</v>
      </c>
      <c r="B33" s="1" t="s">
        <v>219</v>
      </c>
      <c r="C33" s="1" t="str">
        <f>VLOOKUP(PhysicalCount[[#This Row],[SKU]],MasterFile[],2,0)</f>
        <v>Scale Calibration Weights 500g</v>
      </c>
      <c r="D33" s="47">
        <v>11591902</v>
      </c>
      <c r="E33" s="1" t="str">
        <f>VLOOKUP(PhysicalCount[[#This Row],[SKU]],MasterFile[[#All],[SKU]:[Category]],3,0)</f>
        <v>Equipment Supplies</v>
      </c>
      <c r="F33" s="1" t="str">
        <f>IF(VLOOKUP(PhysicalCount[[#This Row],[SKU]],MasterFile[[#All],[SKU]:[Sub-Category]],4,0)="","",VLOOKUP(PhysicalCount[[#This Row],[SKU]],MasterFile[[#All],[SKU]:[Sub-Category]],4,0))</f>
        <v>Scales</v>
      </c>
      <c r="G33" s="118">
        <v>810</v>
      </c>
      <c r="H33" s="128">
        <f>IFERROR(VLOOKUP(PhysicalCount[[#This Row],[SKU]],MasterFile[#All],14,0),"")</f>
        <v>0.1002</v>
      </c>
      <c r="I33" s="126">
        <f>IFERROR(PhysicalCount[[#This Row],[Quantity]]*PhysicalCount[[#This Row],[Unit Value]],"")</f>
        <v>81.161999999999992</v>
      </c>
      <c r="J33" s="1" t="str">
        <f>VLOOKUP(PhysicalCount[[#This Row],[SKU]],MasterFile[#All],9,0)</f>
        <v>Low Movement and Cost</v>
      </c>
    </row>
    <row r="34" spans="1:10" ht="20.100000000000001" customHeight="1" x14ac:dyDescent="0.25">
      <c r="A34" s="1">
        <v>45938</v>
      </c>
      <c r="B34" s="1" t="s">
        <v>221</v>
      </c>
      <c r="C34" s="1" t="str">
        <f>VLOOKUP(PhysicalCount[[#This Row],[SKU]],MasterFile[],2,0)</f>
        <v>Branded Tote Bags</v>
      </c>
      <c r="D34" s="47">
        <v>11456624</v>
      </c>
      <c r="E34" s="1" t="str">
        <f>VLOOKUP(PhysicalCount[[#This Row],[SKU]],MasterFile[[#All],[SKU]:[Category]],3,0)</f>
        <v>Retail Products</v>
      </c>
      <c r="F34" s="1" t="str">
        <f>IF(VLOOKUP(PhysicalCount[[#This Row],[SKU]],MasterFile[[#All],[SKU]:[Sub-Category]],4,0)="","",VLOOKUP(PhysicalCount[[#This Row],[SKU]],MasterFile[[#All],[SKU]:[Sub-Category]],4,0))</f>
        <v>Accessories</v>
      </c>
      <c r="G34" s="118">
        <v>1133</v>
      </c>
      <c r="H34" s="128">
        <f>IFERROR(VLOOKUP(PhysicalCount[[#This Row],[SKU]],MasterFile[#All],14,0),"")</f>
        <v>3.0329166666666671E-2</v>
      </c>
      <c r="I34" s="126">
        <f>IFERROR(PhysicalCount[[#This Row],[Quantity]]*PhysicalCount[[#This Row],[Unit Value]],"")</f>
        <v>34.362945833333335</v>
      </c>
      <c r="J34" s="1" t="str">
        <f>VLOOKUP(PhysicalCount[[#This Row],[SKU]],MasterFile[#All],9,0)</f>
        <v>Moderate Movement and Importance</v>
      </c>
    </row>
    <row r="35" spans="1:10" ht="20.100000000000001" customHeight="1" x14ac:dyDescent="0.25">
      <c r="A35" s="1">
        <v>45938</v>
      </c>
      <c r="B35" s="1" t="s">
        <v>223</v>
      </c>
      <c r="C35" s="1" t="str">
        <f>VLOOKUP(PhysicalCount[[#This Row],[SKU]],MasterFile[],2,0)</f>
        <v>Ceramic Mugs 12oz</v>
      </c>
      <c r="D35" s="47">
        <v>12032358</v>
      </c>
      <c r="E35" s="1" t="str">
        <f>VLOOKUP(PhysicalCount[[#This Row],[SKU]],MasterFile[[#All],[SKU]:[Category]],3,0)</f>
        <v>Retail Products</v>
      </c>
      <c r="F35" s="1" t="str">
        <f>IF(VLOOKUP(PhysicalCount[[#This Row],[SKU]],MasterFile[[#All],[SKU]:[Sub-Category]],4,0)="","",VLOOKUP(PhysicalCount[[#This Row],[SKU]],MasterFile[[#All],[SKU]:[Sub-Category]],4,0))</f>
        <v>Drinkware</v>
      </c>
      <c r="G35" s="118">
        <v>2160</v>
      </c>
      <c r="H35" s="128">
        <f>IFERROR(VLOOKUP(PhysicalCount[[#This Row],[SKU]],MasterFile[#All],14,0),"")</f>
        <v>3.0299999999999997E-2</v>
      </c>
      <c r="I35" s="126">
        <f>IFERROR(PhysicalCount[[#This Row],[Quantity]]*PhysicalCount[[#This Row],[Unit Value]],"")</f>
        <v>65.447999999999993</v>
      </c>
      <c r="J35" s="1" t="str">
        <f>VLOOKUP(PhysicalCount[[#This Row],[SKU]],MasterFile[#All],9,0)</f>
        <v>Moderate Movement and Importance</v>
      </c>
    </row>
    <row r="36" spans="1:10" ht="20.100000000000001" customHeight="1" x14ac:dyDescent="0.25">
      <c r="A36" s="1">
        <v>45938</v>
      </c>
      <c r="B36" s="1" t="s">
        <v>225</v>
      </c>
      <c r="C36" s="1" t="str">
        <f>VLOOKUP(PhysicalCount[[#This Row],[SKU]],MasterFile[],2,0)</f>
        <v>French Press 8 Cup</v>
      </c>
      <c r="D36" s="47">
        <v>5059478</v>
      </c>
      <c r="E36" s="1" t="str">
        <f>VLOOKUP(PhysicalCount[[#This Row],[SKU]],MasterFile[[#All],[SKU]:[Category]],3,0)</f>
        <v>Retail Products</v>
      </c>
      <c r="F36" s="1" t="str">
        <f>IF(VLOOKUP(PhysicalCount[[#This Row],[SKU]],MasterFile[[#All],[SKU]:[Sub-Category]],4,0)="","",VLOOKUP(PhysicalCount[[#This Row],[SKU]],MasterFile[[#All],[SKU]:[Sub-Category]],4,0))</f>
        <v>Brewers</v>
      </c>
      <c r="G36" s="118">
        <v>144</v>
      </c>
      <c r="H36" s="128">
        <f>IFERROR(VLOOKUP(PhysicalCount[[#This Row],[SKU]],MasterFile[#All],14,0),"")</f>
        <v>2.0899999999999998E-2</v>
      </c>
      <c r="I36" s="126">
        <f>IFERROR(PhysicalCount[[#This Row],[Quantity]]*PhysicalCount[[#This Row],[Unit Value]],"")</f>
        <v>3.0095999999999998</v>
      </c>
      <c r="J36" s="1" t="str">
        <f>VLOOKUP(PhysicalCount[[#This Row],[SKU]],MasterFile[#All],9,0)</f>
        <v>Low Movement and Cost</v>
      </c>
    </row>
    <row r="37" spans="1:10" ht="20.100000000000001" customHeight="1" x14ac:dyDescent="0.25">
      <c r="A37" s="1">
        <v>45938</v>
      </c>
      <c r="B37" s="1" t="s">
        <v>227</v>
      </c>
      <c r="C37" s="1" t="str">
        <f>VLOOKUP(PhysicalCount[[#This Row],[SKU]],MasterFile[],2,0)</f>
        <v>Pour Over Dripper V60</v>
      </c>
      <c r="D37" s="47">
        <v>5157768</v>
      </c>
      <c r="E37" s="1" t="str">
        <f>VLOOKUP(PhysicalCount[[#This Row],[SKU]],MasterFile[[#All],[SKU]:[Category]],3,0)</f>
        <v>Retail Products</v>
      </c>
      <c r="F37" s="1" t="str">
        <f>IF(VLOOKUP(PhysicalCount[[#This Row],[SKU]],MasterFile[[#All],[SKU]:[Sub-Category]],4,0)="","",VLOOKUP(PhysicalCount[[#This Row],[SKU]],MasterFile[[#All],[SKU]:[Sub-Category]],4,0))</f>
        <v>Brewers</v>
      </c>
      <c r="G37" s="118">
        <v>960</v>
      </c>
      <c r="H37" s="128">
        <f>IFERROR(VLOOKUP(PhysicalCount[[#This Row],[SKU]],MasterFile[#All],14,0),"")</f>
        <v>2.0899999999999998E-2</v>
      </c>
      <c r="I37" s="126">
        <f>IFERROR(PhysicalCount[[#This Row],[Quantity]]*PhysicalCount[[#This Row],[Unit Value]],"")</f>
        <v>20.064</v>
      </c>
      <c r="J37" s="1" t="str">
        <f>VLOOKUP(PhysicalCount[[#This Row],[SKU]],MasterFile[#All],9,0)</f>
        <v>Low Movement and Cost</v>
      </c>
    </row>
    <row r="38" spans="1:10" ht="20.100000000000001" customHeight="1" x14ac:dyDescent="0.25">
      <c r="A38" s="1">
        <v>45938</v>
      </c>
      <c r="B38" s="1" t="s">
        <v>229</v>
      </c>
      <c r="C38" s="1" t="str">
        <f>VLOOKUP(PhysicalCount[[#This Row],[SKU]],MasterFile[],2,0)</f>
        <v>V60 Filter Papers 100pk</v>
      </c>
      <c r="D38" s="47" t="s">
        <v>31</v>
      </c>
      <c r="E38" s="1" t="str">
        <f>VLOOKUP(PhysicalCount[[#This Row],[SKU]],MasterFile[[#All],[SKU]:[Category]],3,0)</f>
        <v>Retail Products</v>
      </c>
      <c r="F38" s="1" t="str">
        <f>IF(VLOOKUP(PhysicalCount[[#This Row],[SKU]],MasterFile[[#All],[SKU]:[Sub-Category]],4,0)="","",VLOOKUP(PhysicalCount[[#This Row],[SKU]],MasterFile[[#All],[SKU]:[Sub-Category]],4,0))</f>
        <v>Filters</v>
      </c>
      <c r="G38" s="118">
        <v>10</v>
      </c>
      <c r="H38" s="128">
        <f>IFERROR(VLOOKUP(PhysicalCount[[#This Row],[SKU]],MasterFile[#All],14,0),"")</f>
        <v>2.0758333333333333E-2</v>
      </c>
      <c r="I38" s="126">
        <f>IFERROR(PhysicalCount[[#This Row],[Quantity]]*PhysicalCount[[#This Row],[Unit Value]],"")</f>
        <v>0.20758333333333334</v>
      </c>
      <c r="J38" s="1" t="str">
        <f>VLOOKUP(PhysicalCount[[#This Row],[SKU]],MasterFile[#All],9,0)</f>
        <v>High Importance and Low Cost</v>
      </c>
    </row>
    <row r="39" spans="1:10" ht="20.100000000000001" customHeight="1" x14ac:dyDescent="0.25">
      <c r="A39" s="1">
        <v>45938</v>
      </c>
      <c r="B39" s="1" t="s">
        <v>231</v>
      </c>
      <c r="C39" s="1" t="str">
        <f>VLOOKUP(PhysicalCount[[#This Row],[SKU]],MasterFile[],2,0)</f>
        <v>Chemex Filters 100pk</v>
      </c>
      <c r="D39" s="47" t="s">
        <v>32</v>
      </c>
      <c r="E39" s="1" t="str">
        <f>VLOOKUP(PhysicalCount[[#This Row],[SKU]],MasterFile[[#All],[SKU]:[Category]],3,0)</f>
        <v>Retail Products</v>
      </c>
      <c r="F39" s="1" t="str">
        <f>IF(VLOOKUP(PhysicalCount[[#This Row],[SKU]],MasterFile[[#All],[SKU]:[Sub-Category]],4,0)="","",VLOOKUP(PhysicalCount[[#This Row],[SKU]],MasterFile[[#All],[SKU]:[Sub-Category]],4,0))</f>
        <v>Filters</v>
      </c>
      <c r="G39" s="118">
        <v>50</v>
      </c>
      <c r="H39" s="128">
        <f>IFERROR(VLOOKUP(PhysicalCount[[#This Row],[SKU]],MasterFile[#All],14,0),"")</f>
        <v>2.7100000000000003E-2</v>
      </c>
      <c r="I39" s="126">
        <f>IFERROR(PhysicalCount[[#This Row],[Quantity]]*PhysicalCount[[#This Row],[Unit Value]],"")</f>
        <v>1.3550000000000002</v>
      </c>
      <c r="J39" s="1" t="str">
        <f>VLOOKUP(PhysicalCount[[#This Row],[SKU]],MasterFile[#All],9,0)</f>
        <v>High Importance and Low Cost</v>
      </c>
    </row>
    <row r="40" spans="1:10" ht="20.100000000000001" customHeight="1" x14ac:dyDescent="0.25">
      <c r="A40" s="1">
        <v>45938</v>
      </c>
      <c r="B40" s="1" t="s">
        <v>233</v>
      </c>
      <c r="C40" s="1" t="str">
        <f>VLOOKUP(PhysicalCount[[#This Row],[SKU]],MasterFile[],2,0)</f>
        <v>AeroPress</v>
      </c>
      <c r="D40" s="47" t="s">
        <v>33</v>
      </c>
      <c r="E40" s="1" t="str">
        <f>VLOOKUP(PhysicalCount[[#This Row],[SKU]],MasterFile[[#All],[SKU]:[Category]],3,0)</f>
        <v>Retail Products</v>
      </c>
      <c r="F40" s="1" t="str">
        <f>IF(VLOOKUP(PhysicalCount[[#This Row],[SKU]],MasterFile[[#All],[SKU]:[Sub-Category]],4,0)="","",VLOOKUP(PhysicalCount[[#This Row],[SKU]],MasterFile[[#All],[SKU]:[Sub-Category]],4,0))</f>
        <v>Brewers</v>
      </c>
      <c r="G40" s="118">
        <v>261</v>
      </c>
      <c r="H40" s="128">
        <f>IFERROR(VLOOKUP(PhysicalCount[[#This Row],[SKU]],MasterFile[#All],14,0),"")</f>
        <v>3.2500000000000001E-2</v>
      </c>
      <c r="I40" s="126">
        <f>IFERROR(PhysicalCount[[#This Row],[Quantity]]*PhysicalCount[[#This Row],[Unit Value]],"")</f>
        <v>8.4824999999999999</v>
      </c>
      <c r="J40" s="1" t="str">
        <f>VLOOKUP(PhysicalCount[[#This Row],[SKU]],MasterFile[#All],9,0)</f>
        <v>Low Movement and Cost</v>
      </c>
    </row>
    <row r="41" spans="1:10" ht="20.100000000000001" customHeight="1" x14ac:dyDescent="0.25">
      <c r="A41" s="1">
        <v>45938</v>
      </c>
      <c r="B41" s="1" t="s">
        <v>235</v>
      </c>
      <c r="C41" s="1" t="str">
        <f>VLOOKUP(PhysicalCount[[#This Row],[SKU]],MasterFile[],2,0)</f>
        <v>Gooseneck Kettle 1L</v>
      </c>
      <c r="D41" s="47" t="s">
        <v>34</v>
      </c>
      <c r="E41" s="1" t="str">
        <f>VLOOKUP(PhysicalCount[[#This Row],[SKU]],MasterFile[[#All],[SKU]:[Category]],3,0)</f>
        <v>Retail Products</v>
      </c>
      <c r="F41" s="1" t="str">
        <f>IF(VLOOKUP(PhysicalCount[[#This Row],[SKU]],MasterFile[[#All],[SKU]:[Sub-Category]],4,0)="","",VLOOKUP(PhysicalCount[[#This Row],[SKU]],MasterFile[[#All],[SKU]:[Sub-Category]],4,0))</f>
        <v>Kettles</v>
      </c>
      <c r="G41" s="118">
        <v>600</v>
      </c>
      <c r="H41" s="128">
        <f>IFERROR(VLOOKUP(PhysicalCount[[#This Row],[SKU]],MasterFile[#All],14,0),"")</f>
        <v>0.38907407407407407</v>
      </c>
      <c r="I41" s="126">
        <f>IFERROR(PhysicalCount[[#This Row],[Quantity]]*PhysicalCount[[#This Row],[Unit Value]],"")</f>
        <v>233.44444444444446</v>
      </c>
      <c r="J41" s="1" t="str">
        <f>VLOOKUP(PhysicalCount[[#This Row],[SKU]],MasterFile[#All],9,0)</f>
        <v>High Value and Importance</v>
      </c>
    </row>
    <row r="42" spans="1:10" ht="20.100000000000001" customHeight="1" x14ac:dyDescent="0.25">
      <c r="A42" s="1">
        <v>45938</v>
      </c>
      <c r="B42" s="1" t="s">
        <v>237</v>
      </c>
      <c r="C42" s="1" t="str">
        <f>VLOOKUP(PhysicalCount[[#This Row],[SKU]],MasterFile[],2,0)</f>
        <v>Coffee Subscription Gift Box</v>
      </c>
      <c r="D42" s="47" t="s">
        <v>35</v>
      </c>
      <c r="E42" s="1" t="str">
        <f>VLOOKUP(PhysicalCount[[#This Row],[SKU]],MasterFile[[#All],[SKU]:[Category]],3,0)</f>
        <v>Retail Products</v>
      </c>
      <c r="F42" s="1" t="str">
        <f>IF(VLOOKUP(PhysicalCount[[#This Row],[SKU]],MasterFile[[#All],[SKU]:[Sub-Category]],4,0)="","",VLOOKUP(PhysicalCount[[#This Row],[SKU]],MasterFile[[#All],[SKU]:[Sub-Category]],4,0))</f>
        <v>Gift Sets</v>
      </c>
      <c r="G42" s="118">
        <v>50</v>
      </c>
      <c r="H42" s="128">
        <f>IFERROR(VLOOKUP(PhysicalCount[[#This Row],[SKU]],MasterFile[#All],14,0),"")</f>
        <v>0.38907407407407407</v>
      </c>
      <c r="I42" s="126">
        <f>IFERROR(PhysicalCount[[#This Row],[Quantity]]*PhysicalCount[[#This Row],[Unit Value]],"")</f>
        <v>19.453703703703702</v>
      </c>
      <c r="J42" s="1" t="str">
        <f>VLOOKUP(PhysicalCount[[#This Row],[SKU]],MasterFile[#All],9,0)</f>
        <v>Moderate Movement and Importance</v>
      </c>
    </row>
    <row r="43" spans="1:10" ht="20.100000000000001" customHeight="1" x14ac:dyDescent="0.25">
      <c r="A43" s="1">
        <v>45938</v>
      </c>
      <c r="B43" s="1" t="s">
        <v>239</v>
      </c>
      <c r="C43" s="1" t="str">
        <f>VLOOKUP(PhysicalCount[[#This Row],[SKU]],MasterFile[],2,0)</f>
        <v>Cafiza Espresso Cleaner</v>
      </c>
      <c r="D43" s="47">
        <v>26024100046</v>
      </c>
      <c r="E43" s="1" t="str">
        <f>VLOOKUP(PhysicalCount[[#This Row],[SKU]],MasterFile[[#All],[SKU]:[Category]],3,0)</f>
        <v>Cleaning and Maintenance</v>
      </c>
      <c r="F43" s="1" t="str">
        <f>IF(VLOOKUP(PhysicalCount[[#This Row],[SKU]],MasterFile[[#All],[SKU]:[Sub-Category]],4,0)="","",VLOOKUP(PhysicalCount[[#This Row],[SKU]],MasterFile[[#All],[SKU]:[Sub-Category]],4,0))</f>
        <v>Espresso</v>
      </c>
      <c r="G43" s="118">
        <v>4010</v>
      </c>
      <c r="H43" s="128">
        <f>IFERROR(VLOOKUP(PhysicalCount[[#This Row],[SKU]],MasterFile[#All],14,0),"")</f>
        <v>0.70666666666666667</v>
      </c>
      <c r="I43" s="126">
        <f>IFERROR(PhysicalCount[[#This Row],[Quantity]]*PhysicalCount[[#This Row],[Unit Value]],"")</f>
        <v>2833.7333333333331</v>
      </c>
      <c r="J43" s="1" t="str">
        <f>VLOOKUP(PhysicalCount[[#This Row],[SKU]],MasterFile[#All],9,0)</f>
        <v>High Importance and Low Cost</v>
      </c>
    </row>
    <row r="44" spans="1:10" ht="20.100000000000001" customHeight="1" x14ac:dyDescent="0.25">
      <c r="A44" s="1">
        <v>45938</v>
      </c>
      <c r="B44" s="1" t="s">
        <v>241</v>
      </c>
      <c r="C44" s="1" t="str">
        <f>VLOOKUP(PhysicalCount[[#This Row],[SKU]],MasterFile[],2,0)</f>
        <v>Milk System Cleaner</v>
      </c>
      <c r="D44" s="47" t="s">
        <v>36</v>
      </c>
      <c r="E44" s="1" t="str">
        <f>VLOOKUP(PhysicalCount[[#This Row],[SKU]],MasterFile[[#All],[SKU]:[Category]],3,0)</f>
        <v>Cleaning and Maintenance</v>
      </c>
      <c r="F44" s="1" t="str">
        <f>IF(VLOOKUP(PhysicalCount[[#This Row],[SKU]],MasterFile[[#All],[SKU]:[Sub-Category]],4,0)="","",VLOOKUP(PhysicalCount[[#This Row],[SKU]],MasterFile[[#All],[SKU]:[Sub-Category]],4,0))</f>
        <v>Milk System</v>
      </c>
      <c r="G44" s="118">
        <v>4000</v>
      </c>
      <c r="H44" s="128">
        <f>IFERROR(VLOOKUP(PhysicalCount[[#This Row],[SKU]],MasterFile[#All],14,0),"")</f>
        <v>0.70666666666666667</v>
      </c>
      <c r="I44" s="126">
        <f>IFERROR(PhysicalCount[[#This Row],[Quantity]]*PhysicalCount[[#This Row],[Unit Value]],"")</f>
        <v>2826.6666666666665</v>
      </c>
      <c r="J44" s="1" t="str">
        <f>VLOOKUP(PhysicalCount[[#This Row],[SKU]],MasterFile[#All],9,0)</f>
        <v>High Importance and Low Cost</v>
      </c>
    </row>
    <row r="45" spans="1:10" ht="20.100000000000001" customHeight="1" x14ac:dyDescent="0.25">
      <c r="A45" s="1">
        <v>45938</v>
      </c>
      <c r="B45" s="1" t="s">
        <v>243</v>
      </c>
      <c r="C45" s="1" t="str">
        <f>VLOOKUP(PhysicalCount[[#This Row],[SKU]],MasterFile[],2,0)</f>
        <v>Grinder Cleaning Tablets</v>
      </c>
      <c r="D45" s="47">
        <v>19021</v>
      </c>
      <c r="E45" s="1" t="str">
        <f>VLOOKUP(PhysicalCount[[#This Row],[SKU]],MasterFile[[#All],[SKU]:[Category]],3,0)</f>
        <v>Cleaning and Maintenance</v>
      </c>
      <c r="F45" s="1" t="str">
        <f>IF(VLOOKUP(PhysicalCount[[#This Row],[SKU]],MasterFile[[#All],[SKU]:[Sub-Category]],4,0)="","",VLOOKUP(PhysicalCount[[#This Row],[SKU]],MasterFile[[#All],[SKU]:[Sub-Category]],4,0))</f>
        <v>Grinder</v>
      </c>
      <c r="G45" s="118">
        <v>6600</v>
      </c>
      <c r="H45" s="128">
        <f>IFERROR(VLOOKUP(PhysicalCount[[#This Row],[SKU]],MasterFile[#All],14,0),"")</f>
        <v>0.26600000000000001</v>
      </c>
      <c r="I45" s="126">
        <f>IFERROR(PhysicalCount[[#This Row],[Quantity]]*PhysicalCount[[#This Row],[Unit Value]],"")</f>
        <v>1755.6000000000001</v>
      </c>
      <c r="J45" s="1" t="str">
        <f>VLOOKUP(PhysicalCount[[#This Row],[SKU]],MasterFile[#All],9,0)</f>
        <v>High Importance and Low Cost</v>
      </c>
    </row>
    <row r="46" spans="1:10" ht="20.100000000000001" customHeight="1" x14ac:dyDescent="0.25">
      <c r="A46" s="1">
        <v>45938</v>
      </c>
      <c r="B46" s="1" t="s">
        <v>245</v>
      </c>
      <c r="C46" s="1" t="str">
        <f>VLOOKUP(PhysicalCount[[#This Row],[SKU]],MasterFile[],2,0)</f>
        <v>Food Safe Sanitizer Spray</v>
      </c>
      <c r="D46" s="47">
        <v>605240</v>
      </c>
      <c r="E46" s="1" t="str">
        <f>VLOOKUP(PhysicalCount[[#This Row],[SKU]],MasterFile[[#All],[SKU]:[Category]],3,0)</f>
        <v>Cleaning and Maintenance</v>
      </c>
      <c r="F46" s="1" t="str">
        <f>IF(VLOOKUP(PhysicalCount[[#This Row],[SKU]],MasterFile[[#All],[SKU]:[Sub-Category]],4,0)="","",VLOOKUP(PhysicalCount[[#This Row],[SKU]],MasterFile[[#All],[SKU]:[Sub-Category]],4,0))</f>
        <v>General</v>
      </c>
      <c r="G46" s="118">
        <v>5400</v>
      </c>
      <c r="H46" s="128">
        <f>IFERROR(VLOOKUP(PhysicalCount[[#This Row],[SKU]],MasterFile[#All],14,0),"")</f>
        <v>0.36404000000000003</v>
      </c>
      <c r="I46" s="126">
        <f>IFERROR(PhysicalCount[[#This Row],[Quantity]]*PhysicalCount[[#This Row],[Unit Value]],"")</f>
        <v>1965.8160000000003</v>
      </c>
      <c r="J46" s="1" t="str">
        <f>VLOOKUP(PhysicalCount[[#This Row],[SKU]],MasterFile[#All],9,0)</f>
        <v>Low Movement and Cost</v>
      </c>
    </row>
    <row r="47" spans="1:10" ht="20.100000000000001" customHeight="1" x14ac:dyDescent="0.25">
      <c r="A47" s="1">
        <v>45938</v>
      </c>
      <c r="B47" s="1" t="s">
        <v>247</v>
      </c>
      <c r="C47" s="1" t="str">
        <f>VLOOKUP(PhysicalCount[[#This Row],[SKU]],MasterFile[],2,0)</f>
        <v>Microfiber Cloths</v>
      </c>
      <c r="D47" s="47" t="s">
        <v>37</v>
      </c>
      <c r="E47" s="1" t="str">
        <f>VLOOKUP(PhysicalCount[[#This Row],[SKU]],MasterFile[[#All],[SKU]:[Category]],3,0)</f>
        <v>Cleaning and Maintenance</v>
      </c>
      <c r="F47" s="1" t="str">
        <f>IF(VLOOKUP(PhysicalCount[[#This Row],[SKU]],MasterFile[[#All],[SKU]:[Sub-Category]],4,0)="","",VLOOKUP(PhysicalCount[[#This Row],[SKU]],MasterFile[[#All],[SKU]:[Sub-Category]],4,0))</f>
        <v>General</v>
      </c>
      <c r="G47" s="118">
        <v>1800</v>
      </c>
      <c r="H47" s="128">
        <f>IFERROR(VLOOKUP(PhysicalCount[[#This Row],[SKU]],MasterFile[#All],14,0),"")</f>
        <v>0.97140000000000004</v>
      </c>
      <c r="I47" s="126">
        <f>IFERROR(PhysicalCount[[#This Row],[Quantity]]*PhysicalCount[[#This Row],[Unit Value]],"")</f>
        <v>1748.52</v>
      </c>
      <c r="J47" s="1" t="str">
        <f>VLOOKUP(PhysicalCount[[#This Row],[SKU]],MasterFile[#All],9,0)</f>
        <v>Low Movement and Cost</v>
      </c>
    </row>
    <row r="48" spans="1:10" ht="20.100000000000001" customHeight="1" x14ac:dyDescent="0.25">
      <c r="A48" s="1">
        <v>45938</v>
      </c>
      <c r="B48" s="1" t="s">
        <v>249</v>
      </c>
      <c r="C48" s="1" t="str">
        <f>VLOOKUP(PhysicalCount[[#This Row],[SKU]],MasterFile[],2,0)</f>
        <v>Descaler Solution 1L</v>
      </c>
      <c r="D48" s="47" t="s">
        <v>38</v>
      </c>
      <c r="E48" s="1" t="str">
        <f>VLOOKUP(PhysicalCount[[#This Row],[SKU]],MasterFile[[#All],[SKU]:[Category]],3,0)</f>
        <v>Cleaning and Maintenance</v>
      </c>
      <c r="F48" s="1" t="str">
        <f>IF(VLOOKUP(PhysicalCount[[#This Row],[SKU]],MasterFile[[#All],[SKU]:[Sub-Category]],4,0)="","",VLOOKUP(PhysicalCount[[#This Row],[SKU]],MasterFile[[#All],[SKU]:[Sub-Category]],4,0))</f>
        <v>Equipment</v>
      </c>
      <c r="G48" s="118">
        <v>200</v>
      </c>
      <c r="H48" s="128">
        <f>IFERROR(VLOOKUP(PhysicalCount[[#This Row],[SKU]],MasterFile[#All],14,0),"")</f>
        <v>0.96379999999999999</v>
      </c>
      <c r="I48" s="126">
        <f>IFERROR(PhysicalCount[[#This Row],[Quantity]]*PhysicalCount[[#This Row],[Unit Value]],"")</f>
        <v>192.76</v>
      </c>
      <c r="J48" s="1" t="str">
        <f>VLOOKUP(PhysicalCount[[#This Row],[SKU]],MasterFile[#All],9,0)</f>
        <v>Moderate Movement and Importance</v>
      </c>
    </row>
    <row r="49" spans="1:10" ht="20.100000000000001" customHeight="1" x14ac:dyDescent="0.25">
      <c r="A49" s="1">
        <v>45938</v>
      </c>
      <c r="B49" s="1" t="s">
        <v>251</v>
      </c>
      <c r="C49" s="1" t="str">
        <f>VLOOKUP(PhysicalCount[[#This Row],[SKU]],MasterFile[],2,0)</f>
        <v>Steam Wand Brushes</v>
      </c>
      <c r="D49" s="47">
        <v>54735</v>
      </c>
      <c r="E49" s="1" t="str">
        <f>VLOOKUP(PhysicalCount[[#This Row],[SKU]],MasterFile[[#All],[SKU]:[Category]],3,0)</f>
        <v>Cleaning and Maintenance</v>
      </c>
      <c r="F49" s="1" t="str">
        <f>IF(VLOOKUP(PhysicalCount[[#This Row],[SKU]],MasterFile[[#All],[SKU]:[Sub-Category]],4,0)="","",VLOOKUP(PhysicalCount[[#This Row],[SKU]],MasterFile[[#All],[SKU]:[Sub-Category]],4,0))</f>
        <v>Espresso</v>
      </c>
      <c r="G49" s="118">
        <v>1000</v>
      </c>
      <c r="H49" s="128">
        <f>IFERROR(VLOOKUP(PhysicalCount[[#This Row],[SKU]],MasterFile[#All],14,0),"")</f>
        <v>0.96379999999999999</v>
      </c>
      <c r="I49" s="126">
        <f>IFERROR(PhysicalCount[[#This Row],[Quantity]]*PhysicalCount[[#This Row],[Unit Value]],"")</f>
        <v>963.8</v>
      </c>
      <c r="J49" s="1" t="str">
        <f>VLOOKUP(PhysicalCount[[#This Row],[SKU]],MasterFile[#All],9,0)</f>
        <v>Low Movement and Cost</v>
      </c>
    </row>
    <row r="50" spans="1:10" ht="20.100000000000001" customHeight="1" x14ac:dyDescent="0.25">
      <c r="A50" s="1">
        <v>45938</v>
      </c>
      <c r="B50" s="1" t="s">
        <v>357</v>
      </c>
      <c r="C50" s="1" t="str">
        <f>VLOOKUP(PhysicalCount[[#This Row],[SKU]],MasterFile[],2,0)</f>
        <v>Commercial Degreaser 5gal</v>
      </c>
      <c r="D50" s="47">
        <v>6052408010</v>
      </c>
      <c r="E50" s="1" t="str">
        <f>VLOOKUP(PhysicalCount[[#This Row],[SKU]],MasterFile[[#All],[SKU]:[Category]],3,0)</f>
        <v>Cleaning Chemicals</v>
      </c>
      <c r="F50" s="1" t="str">
        <f>IF(VLOOKUP(PhysicalCount[[#This Row],[SKU]],MasterFile[[#All],[SKU]:[Sub-Category]],4,0)="","",VLOOKUP(PhysicalCount[[#This Row],[SKU]],MasterFile[[#All],[SKU]:[Sub-Category]],4,0))</f>
        <v>Degreasers</v>
      </c>
      <c r="G50" s="118">
        <v>1000</v>
      </c>
      <c r="H50" s="128">
        <f>IFERROR(VLOOKUP(PhysicalCount[[#This Row],[SKU]],MasterFile[#All],14,0),"")</f>
        <v>89.5</v>
      </c>
      <c r="I50" s="126">
        <f>IFERROR(PhysicalCount[[#This Row],[Quantity]]*PhysicalCount[[#This Row],[Unit Value]],"")</f>
        <v>89500</v>
      </c>
      <c r="J50" s="1" t="str">
        <f>VLOOKUP(PhysicalCount[[#This Row],[SKU]],MasterFile[#All],9,0)</f>
        <v>High Importance and Low Cost</v>
      </c>
    </row>
    <row r="51" spans="1:10" ht="20.100000000000001" customHeight="1" x14ac:dyDescent="0.25">
      <c r="A51" s="1">
        <v>45938</v>
      </c>
      <c r="B51" s="1" t="s">
        <v>365</v>
      </c>
      <c r="C51" s="1" t="str">
        <f>VLOOKUP(PhysicalCount[[#This Row],[SKU]],MasterFile[],2,0)</f>
        <v>Sanitizer Concentrate 55gal</v>
      </c>
      <c r="D51" s="47">
        <v>6052305004</v>
      </c>
      <c r="E51" s="1" t="str">
        <f>VLOOKUP(PhysicalCount[[#This Row],[SKU]],MasterFile[[#All],[SKU]:[Category]],3,0)</f>
        <v>Cleaning Chemicals</v>
      </c>
      <c r="F51" s="1" t="str">
        <f>IF(VLOOKUP(PhysicalCount[[#This Row],[SKU]],MasterFile[[#All],[SKU]:[Sub-Category]],4,0)="","",VLOOKUP(PhysicalCount[[#This Row],[SKU]],MasterFile[[#All],[SKU]:[Sub-Category]],4,0))</f>
        <v>Sanitizers</v>
      </c>
      <c r="G51" s="118">
        <v>3000</v>
      </c>
      <c r="H51" s="128">
        <f>IFERROR(VLOOKUP(PhysicalCount[[#This Row],[SKU]],MasterFile[#All],14,0),"")</f>
        <v>312</v>
      </c>
      <c r="I51" s="126">
        <f>IFERROR(PhysicalCount[[#This Row],[Quantity]]*PhysicalCount[[#This Row],[Unit Value]],"")</f>
        <v>936000</v>
      </c>
      <c r="J51" s="1" t="str">
        <f>VLOOKUP(PhysicalCount[[#This Row],[SKU]],MasterFile[#All],9,0)</f>
        <v>High Value and Importance</v>
      </c>
    </row>
    <row r="52" spans="1:10" ht="20.100000000000001" customHeight="1" x14ac:dyDescent="0.25">
      <c r="A52" s="1">
        <v>45938</v>
      </c>
      <c r="B52" s="1" t="s">
        <v>370</v>
      </c>
      <c r="C52" s="1" t="str">
        <f>VLOOKUP(PhysicalCount[[#This Row],[SKU]],MasterFile[],2,0)</f>
        <v>Floor Cleaner Neutral pH 1gal</v>
      </c>
      <c r="D52" s="47" t="s">
        <v>39</v>
      </c>
      <c r="E52" s="1" t="str">
        <f>VLOOKUP(PhysicalCount[[#This Row],[SKU]],MasterFile[[#All],[SKU]:[Category]],3,0)</f>
        <v>Cleaning Chemicals</v>
      </c>
      <c r="F52" s="1" t="str">
        <f>IF(VLOOKUP(PhysicalCount[[#This Row],[SKU]],MasterFile[[#All],[SKU]:[Sub-Category]],4,0)="","",VLOOKUP(PhysicalCount[[#This Row],[SKU]],MasterFile[[#All],[SKU]:[Sub-Category]],4,0))</f>
        <v>Floor Care</v>
      </c>
      <c r="G52" s="118">
        <v>900</v>
      </c>
      <c r="H52" s="128">
        <f>IFERROR(VLOOKUP(PhysicalCount[[#This Row],[SKU]],MasterFile[#All],14,0),"")</f>
        <v>14</v>
      </c>
      <c r="I52" s="126">
        <f>IFERROR(PhysicalCount[[#This Row],[Quantity]]*PhysicalCount[[#This Row],[Unit Value]],"")</f>
        <v>12600</v>
      </c>
      <c r="J52" s="1" t="str">
        <f>VLOOKUP(PhysicalCount[[#This Row],[SKU]],MasterFile[#All],9,0)</f>
        <v>Low Movement and Cost</v>
      </c>
    </row>
    <row r="53" spans="1:10" ht="20.100000000000001" customHeight="1" x14ac:dyDescent="0.25">
      <c r="A53" s="1">
        <v>45938</v>
      </c>
      <c r="B53" s="1" t="s">
        <v>375</v>
      </c>
      <c r="C53" s="1" t="str">
        <f>VLOOKUP(PhysicalCount[[#This Row],[SKU]],MasterFile[],2,0)</f>
        <v>Dish Soap Commercial 1gal</v>
      </c>
      <c r="D53" s="47" t="s">
        <v>40</v>
      </c>
      <c r="E53" s="1" t="str">
        <f>VLOOKUP(PhysicalCount[[#This Row],[SKU]],MasterFile[[#All],[SKU]:[Category]],3,0)</f>
        <v>Cleaning Chemicals</v>
      </c>
      <c r="F53" s="1" t="str">
        <f>IF(VLOOKUP(PhysicalCount[[#This Row],[SKU]],MasterFile[[#All],[SKU]:[Sub-Category]],4,0)="","",VLOOKUP(PhysicalCount[[#This Row],[SKU]],MasterFile[[#All],[SKU]:[Sub-Category]],4,0))</f>
        <v>Dishwashing</v>
      </c>
      <c r="G53" s="118">
        <v>300</v>
      </c>
      <c r="H53" s="128">
        <f>IFERROR(VLOOKUP(PhysicalCount[[#This Row],[SKU]],MasterFile[#All],14,0),"")</f>
        <v>12</v>
      </c>
      <c r="I53" s="126">
        <f>IFERROR(PhysicalCount[[#This Row],[Quantity]]*PhysicalCount[[#This Row],[Unit Value]],"")</f>
        <v>3600</v>
      </c>
      <c r="J53" s="1" t="str">
        <f>VLOOKUP(PhysicalCount[[#This Row],[SKU]],MasterFile[#All],9,0)</f>
        <v>Low Movement and Cost</v>
      </c>
    </row>
    <row r="54" spans="1:10" ht="20.100000000000001" customHeight="1" x14ac:dyDescent="0.25">
      <c r="A54" s="1">
        <v>45938</v>
      </c>
      <c r="B54" s="1" t="s">
        <v>379</v>
      </c>
      <c r="C54" s="1" t="str">
        <f>VLOOKUP(PhysicalCount[[#This Row],[SKU]],MasterFile[],2,0)</f>
        <v>Paper Towels Industrial Roll 12pk</v>
      </c>
      <c r="D54" s="47" t="s">
        <v>41</v>
      </c>
      <c r="E54" s="1" t="str">
        <f>VLOOKUP(PhysicalCount[[#This Row],[SKU]],MasterFile[[#All],[SKU]:[Category]],3,0)</f>
        <v>Paper Goods</v>
      </c>
      <c r="F54" s="1" t="str">
        <f>IF(VLOOKUP(PhysicalCount[[#This Row],[SKU]],MasterFile[[#All],[SKU]:[Sub-Category]],4,0)="","",VLOOKUP(PhysicalCount[[#This Row],[SKU]],MasterFile[[#All],[SKU]:[Sub-Category]],4,0))</f>
        <v>Paper Towels</v>
      </c>
      <c r="G54" s="118">
        <v>5</v>
      </c>
      <c r="H54" s="128">
        <f>IFERROR(VLOOKUP(PhysicalCount[[#This Row],[SKU]],MasterFile[#All],14,0),"")</f>
        <v>4.5</v>
      </c>
      <c r="I54" s="126">
        <f>IFERROR(PhysicalCount[[#This Row],[Quantity]]*PhysicalCount[[#This Row],[Unit Value]],"")</f>
        <v>22.5</v>
      </c>
      <c r="J54" s="1" t="str">
        <f>VLOOKUP(PhysicalCount[[#This Row],[SKU]],MasterFile[#All],9,0)</f>
        <v>High Importance and Low Cost</v>
      </c>
    </row>
    <row r="55" spans="1:10" ht="20.100000000000001" customHeight="1" x14ac:dyDescent="0.25">
      <c r="A55" s="1">
        <v>45938</v>
      </c>
      <c r="B55" s="1" t="s">
        <v>386</v>
      </c>
      <c r="C55" s="1" t="str">
        <f>VLOOKUP(PhysicalCount[[#This Row],[SKU]],MasterFile[],2,0)</f>
        <v>Napkins Kraft 500pk</v>
      </c>
      <c r="D55" s="47">
        <v>1725</v>
      </c>
      <c r="E55" s="1" t="str">
        <f>VLOOKUP(PhysicalCount[[#This Row],[SKU]],MasterFile[[#All],[SKU]:[Category]],3,0)</f>
        <v>Paper Goods</v>
      </c>
      <c r="F55" s="1" t="str">
        <f>IF(VLOOKUP(PhysicalCount[[#This Row],[SKU]],MasterFile[[#All],[SKU]:[Sub-Category]],4,0)="","",VLOOKUP(PhysicalCount[[#This Row],[SKU]],MasterFile[[#All],[SKU]:[Sub-Category]],4,0))</f>
        <v>Napkins</v>
      </c>
      <c r="G55" s="118">
        <v>1</v>
      </c>
      <c r="H55" s="128">
        <f>IFERROR(VLOOKUP(PhysicalCount[[#This Row],[SKU]],MasterFile[#All],14,0),"")</f>
        <v>3.5999999999999997E-2</v>
      </c>
      <c r="I55" s="126">
        <f>IFERROR(PhysicalCount[[#This Row],[Quantity]]*PhysicalCount[[#This Row],[Unit Value]],"")</f>
        <v>3.5999999999999997E-2</v>
      </c>
      <c r="J55" s="1" t="str">
        <f>VLOOKUP(PhysicalCount[[#This Row],[SKU]],MasterFile[#All],9,0)</f>
        <v>Low Movement and Cost</v>
      </c>
    </row>
    <row r="56" spans="1:10" ht="20.100000000000001" customHeight="1" x14ac:dyDescent="0.25">
      <c r="A56" s="1">
        <v>45938</v>
      </c>
      <c r="B56" s="1" t="s">
        <v>390</v>
      </c>
      <c r="C56" s="1" t="str">
        <f>VLOOKUP(PhysicalCount[[#This Row],[SKU]],MasterFile[],2,0)</f>
        <v>Trash Bags 55gal Heavy Duty 50pk</v>
      </c>
      <c r="D56" s="47">
        <v>1708</v>
      </c>
      <c r="E56" s="1" t="str">
        <f>VLOOKUP(PhysicalCount[[#This Row],[SKU]],MasterFile[[#All],[SKU]:[Category]],3,0)</f>
        <v>Janitorial</v>
      </c>
      <c r="F56" s="1" t="str">
        <f>IF(VLOOKUP(PhysicalCount[[#This Row],[SKU]],MasterFile[[#All],[SKU]:[Sub-Category]],4,0)="","",VLOOKUP(PhysicalCount[[#This Row],[SKU]],MasterFile[[#All],[SKU]:[Sub-Category]],4,0))</f>
        <v>Waste Management</v>
      </c>
      <c r="G56" s="118">
        <v>1</v>
      </c>
      <c r="H56" s="128">
        <f>IFERROR(VLOOKUP(PhysicalCount[[#This Row],[SKU]],MasterFile[#All],14,0),"")</f>
        <v>1.24</v>
      </c>
      <c r="I56" s="126">
        <f>IFERROR(PhysicalCount[[#This Row],[Quantity]]*PhysicalCount[[#This Row],[Unit Value]],"")</f>
        <v>1.24</v>
      </c>
      <c r="J56" s="1" t="str">
        <f>VLOOKUP(PhysicalCount[[#This Row],[SKU]],MasterFile[#All],9,0)</f>
        <v>Low Movement and Cost</v>
      </c>
    </row>
    <row r="57" spans="1:10" ht="20.100000000000001" customHeight="1" x14ac:dyDescent="0.25">
      <c r="A57" s="1">
        <v>45938</v>
      </c>
      <c r="B57" s="1" t="s">
        <v>396</v>
      </c>
      <c r="C57" s="1" t="str">
        <f>VLOOKUP(PhysicalCount[[#This Row],[SKU]],MasterFile[],2,0)</f>
        <v>Trash Bags 33gal 100pk</v>
      </c>
      <c r="D57" s="47" t="s">
        <v>42</v>
      </c>
      <c r="E57" s="1" t="str">
        <f>VLOOKUP(PhysicalCount[[#This Row],[SKU]],MasterFile[[#All],[SKU]:[Category]],3,0)</f>
        <v>Janitorial</v>
      </c>
      <c r="F57" s="1" t="str">
        <f>IF(VLOOKUP(PhysicalCount[[#This Row],[SKU]],MasterFile[[#All],[SKU]:[Sub-Category]],4,0)="","",VLOOKUP(PhysicalCount[[#This Row],[SKU]],MasterFile[[#All],[SKU]:[Sub-Category]],4,0))</f>
        <v>Waste Management</v>
      </c>
      <c r="G57" s="118">
        <v>44</v>
      </c>
      <c r="H57" s="128">
        <f>IFERROR(VLOOKUP(PhysicalCount[[#This Row],[SKU]],MasterFile[#All],14,0),"")</f>
        <v>0.48</v>
      </c>
      <c r="I57" s="126">
        <f>IFERROR(PhysicalCount[[#This Row],[Quantity]]*PhysicalCount[[#This Row],[Unit Value]],"")</f>
        <v>21.119999999999997</v>
      </c>
      <c r="J57" s="1" t="str">
        <f>VLOOKUP(PhysicalCount[[#This Row],[SKU]],MasterFile[#All],9,0)</f>
        <v>Low Movement and Cost</v>
      </c>
    </row>
    <row r="58" spans="1:10" ht="20.100000000000001" customHeight="1" x14ac:dyDescent="0.25">
      <c r="A58" s="1">
        <v>45938</v>
      </c>
      <c r="B58" s="1" t="s">
        <v>399</v>
      </c>
      <c r="C58" s="1" t="str">
        <f>VLOOKUP(PhysicalCount[[#This Row],[SKU]],MasterFile[],2,0)</f>
        <v>Mop Heads Cotton 12pk</v>
      </c>
      <c r="D58" s="47" t="s">
        <v>43</v>
      </c>
      <c r="E58" s="1" t="str">
        <f>VLOOKUP(PhysicalCount[[#This Row],[SKU]],MasterFile[[#All],[SKU]:[Category]],3,0)</f>
        <v>Janitorial</v>
      </c>
      <c r="F58" s="1" t="str">
        <f>IF(VLOOKUP(PhysicalCount[[#This Row],[SKU]],MasterFile[[#All],[SKU]:[Sub-Category]],4,0)="","",VLOOKUP(PhysicalCount[[#This Row],[SKU]],MasterFile[[#All],[SKU]:[Sub-Category]],4,0))</f>
        <v>Mopping</v>
      </c>
      <c r="G58" s="118">
        <v>600</v>
      </c>
      <c r="H58" s="128">
        <f>IFERROR(VLOOKUP(PhysicalCount[[#This Row],[SKU]],MasterFile[#All],14,0),"")</f>
        <v>6</v>
      </c>
      <c r="I58" s="126">
        <f>IFERROR(PhysicalCount[[#This Row],[Quantity]]*PhysicalCount[[#This Row],[Unit Value]],"")</f>
        <v>3600</v>
      </c>
      <c r="J58" s="1" t="str">
        <f>VLOOKUP(PhysicalCount[[#This Row],[SKU]],MasterFile[#All],9,0)</f>
        <v>Low Movement and Cost</v>
      </c>
    </row>
    <row r="59" spans="1:10" ht="20.100000000000001" customHeight="1" x14ac:dyDescent="0.25">
      <c r="A59" s="1">
        <v>45938</v>
      </c>
      <c r="B59" s="1" t="s">
        <v>403</v>
      </c>
      <c r="C59" s="1" t="str">
        <f>VLOOKUP(PhysicalCount[[#This Row],[SKU]],MasterFile[],2,0)</f>
        <v>Broom Commercial Upright</v>
      </c>
      <c r="D59" s="47" t="s">
        <v>566</v>
      </c>
      <c r="E59" s="1" t="str">
        <f>VLOOKUP(PhysicalCount[[#This Row],[SKU]],MasterFile[[#All],[SKU]:[Category]],3,0)</f>
        <v>Janitorial</v>
      </c>
      <c r="F59" s="1" t="str">
        <f>IF(VLOOKUP(PhysicalCount[[#This Row],[SKU]],MasterFile[[#All],[SKU]:[Sub-Category]],4,0)="","",VLOOKUP(PhysicalCount[[#This Row],[SKU]],MasterFile[[#All],[SKU]:[Sub-Category]],4,0))</f>
        <v>Sweeping</v>
      </c>
      <c r="H59" s="128">
        <f>IFERROR(VLOOKUP(PhysicalCount[[#This Row],[SKU]],MasterFile[#All],14,0),"")</f>
        <v>24</v>
      </c>
      <c r="I59" s="126">
        <f>IFERROR(PhysicalCount[[#This Row],[Quantity]]*PhysicalCount[[#This Row],[Unit Value]],"")</f>
        <v>0</v>
      </c>
      <c r="J59" s="1" t="str">
        <f>VLOOKUP(PhysicalCount[[#This Row],[SKU]],MasterFile[#All],9,0)</f>
        <v>Low Movement and Cost</v>
      </c>
    </row>
    <row r="60" spans="1:10" ht="20.100000000000001" customHeight="1" x14ac:dyDescent="0.25">
      <c r="A60" s="1">
        <v>45938</v>
      </c>
      <c r="B60" s="1" t="s">
        <v>407</v>
      </c>
      <c r="C60" s="1" t="str">
        <f>VLOOKUP(PhysicalCount[[#This Row],[SKU]],MasterFile[],2,0)</f>
        <v>Foodservice Gloves Nitrile M 100pk</v>
      </c>
      <c r="D60" s="47" t="s">
        <v>567</v>
      </c>
      <c r="E60" s="1" t="str">
        <f>VLOOKUP(PhysicalCount[[#This Row],[SKU]],MasterFile[[#All],[SKU]:[Category]],3,0)</f>
        <v>Foodservice PPE</v>
      </c>
      <c r="F60" s="1" t="str">
        <f>IF(VLOOKUP(PhysicalCount[[#This Row],[SKU]],MasterFile[[#All],[SKU]:[Sub-Category]],4,0)="","",VLOOKUP(PhysicalCount[[#This Row],[SKU]],MasterFile[[#All],[SKU]:[Sub-Category]],4,0))</f>
        <v>Gloves</v>
      </c>
      <c r="H60" s="128">
        <f>IFERROR(VLOOKUP(PhysicalCount[[#This Row],[SKU]],MasterFile[#All],14,0),"")</f>
        <v>0.14499999999999999</v>
      </c>
      <c r="I60" s="126">
        <f>IFERROR(PhysicalCount[[#This Row],[Quantity]]*PhysicalCount[[#This Row],[Unit Value]],"")</f>
        <v>0</v>
      </c>
      <c r="J60" s="1" t="str">
        <f>VLOOKUP(PhysicalCount[[#This Row],[SKU]],MasterFile[#All],9,0)</f>
        <v>High Importance and Low Cost</v>
      </c>
    </row>
    <row r="61" spans="1:10" ht="20.100000000000001" customHeight="1" x14ac:dyDescent="0.25">
      <c r="A61" s="1">
        <v>45938</v>
      </c>
      <c r="B61" s="1" t="s">
        <v>413</v>
      </c>
      <c r="C61" s="1" t="str">
        <f>VLOOKUP(PhysicalCount[[#This Row],[SKU]],MasterFile[],2,0)</f>
        <v>Foodservice Gloves Nitrile L 100pk</v>
      </c>
      <c r="D61" s="47" t="s">
        <v>568</v>
      </c>
      <c r="E61" s="1" t="str">
        <f>VLOOKUP(PhysicalCount[[#This Row],[SKU]],MasterFile[[#All],[SKU]:[Category]],3,0)</f>
        <v>Foodservice PPE</v>
      </c>
      <c r="F61" s="1" t="str">
        <f>IF(VLOOKUP(PhysicalCount[[#This Row],[SKU]],MasterFile[[#All],[SKU]:[Sub-Category]],4,0)="","",VLOOKUP(PhysicalCount[[#This Row],[SKU]],MasterFile[[#All],[SKU]:[Sub-Category]],4,0))</f>
        <v>Gloves</v>
      </c>
      <c r="H61" s="128">
        <f>IFERROR(VLOOKUP(PhysicalCount[[#This Row],[SKU]],MasterFile[#All],14,0),"")</f>
        <v>0.14499999999999999</v>
      </c>
      <c r="I61" s="126">
        <f>IFERROR(PhysicalCount[[#This Row],[Quantity]]*PhysicalCount[[#This Row],[Unit Value]],"")</f>
        <v>0</v>
      </c>
      <c r="J61" s="1" t="str">
        <f>VLOOKUP(PhysicalCount[[#This Row],[SKU]],MasterFile[#All],9,0)</f>
        <v>High Importance and Low Cost</v>
      </c>
    </row>
    <row r="62" spans="1:10" ht="20.100000000000001" customHeight="1" x14ac:dyDescent="0.25">
      <c r="A62" s="1">
        <v>45938</v>
      </c>
      <c r="B62" s="1" t="s">
        <v>416</v>
      </c>
      <c r="C62" s="1" t="str">
        <f>VLOOKUP(PhysicalCount[[#This Row],[SKU]],MasterFile[],2,0)</f>
        <v>Disposable Aprons 100pk</v>
      </c>
      <c r="D62" s="47" t="s">
        <v>44</v>
      </c>
      <c r="E62" s="1" t="str">
        <f>VLOOKUP(PhysicalCount[[#This Row],[SKU]],MasterFile[[#All],[SKU]:[Category]],3,0)</f>
        <v>Foodservice PPE</v>
      </c>
      <c r="F62" s="1" t="str">
        <f>IF(VLOOKUP(PhysicalCount[[#This Row],[SKU]],MasterFile[[#All],[SKU]:[Sub-Category]],4,0)="","",VLOOKUP(PhysicalCount[[#This Row],[SKU]],MasterFile[[#All],[SKU]:[Sub-Category]],4,0))</f>
        <v>Aprons</v>
      </c>
      <c r="G62" s="118">
        <v>1792</v>
      </c>
      <c r="H62" s="128">
        <f>IFERROR(VLOOKUP(PhysicalCount[[#This Row],[SKU]],MasterFile[#All],14,0),"")</f>
        <v>0.28000000000000003</v>
      </c>
      <c r="I62" s="126">
        <f>IFERROR(PhysicalCount[[#This Row],[Quantity]]*PhysicalCount[[#This Row],[Unit Value]],"")</f>
        <v>501.76000000000005</v>
      </c>
      <c r="J62" s="1" t="str">
        <f>VLOOKUP(PhysicalCount[[#This Row],[SKU]],MasterFile[#All],9,0)</f>
        <v>Low Movement and Cost</v>
      </c>
    </row>
    <row r="63" spans="1:10" ht="20.100000000000001" customHeight="1" x14ac:dyDescent="0.25">
      <c r="A63" s="1">
        <v>45938</v>
      </c>
      <c r="B63" s="1" t="s">
        <v>420</v>
      </c>
      <c r="C63" s="1" t="str">
        <f>VLOOKUP(PhysicalCount[[#This Row],[SKU]],MasterFile[],2,0)</f>
        <v>Hair Nets 144pk</v>
      </c>
      <c r="D63" s="47">
        <v>108234596</v>
      </c>
      <c r="E63" s="1" t="str">
        <f>VLOOKUP(PhysicalCount[[#This Row],[SKU]],MasterFile[[#All],[SKU]:[Category]],3,0)</f>
        <v>Foodservice PPE</v>
      </c>
      <c r="F63" s="1" t="str">
        <f>IF(VLOOKUP(PhysicalCount[[#This Row],[SKU]],MasterFile[[#All],[SKU]:[Sub-Category]],4,0)="","",VLOOKUP(PhysicalCount[[#This Row],[SKU]],MasterFile[[#All],[SKU]:[Sub-Category]],4,0))</f>
        <v>Head Protection</v>
      </c>
      <c r="G63" s="118">
        <v>969</v>
      </c>
      <c r="H63" s="128">
        <f>IFERROR(VLOOKUP(PhysicalCount[[#This Row],[SKU]],MasterFile[#All],14,0),"")</f>
        <v>8.3333333333333329E-2</v>
      </c>
      <c r="I63" s="126">
        <f>IFERROR(PhysicalCount[[#This Row],[Quantity]]*PhysicalCount[[#This Row],[Unit Value]],"")</f>
        <v>80.75</v>
      </c>
      <c r="J63" s="1" t="str">
        <f>VLOOKUP(PhysicalCount[[#This Row],[SKU]],MasterFile[#All],9,0)</f>
        <v>Low Movement and Cost</v>
      </c>
    </row>
    <row r="64" spans="1:10" ht="20.100000000000001" customHeight="1" x14ac:dyDescent="0.25">
      <c r="A64" s="1">
        <v>45938</v>
      </c>
      <c r="B64" s="1" t="s">
        <v>424</v>
      </c>
      <c r="C64" s="1" t="str">
        <f>VLOOKUP(PhysicalCount[[#This Row],[SKU]],MasterFile[],2,0)</f>
        <v>Kraft Paper Roll 24inx900ft</v>
      </c>
      <c r="D64" s="47">
        <v>78423096</v>
      </c>
      <c r="E64" s="1" t="str">
        <f>VLOOKUP(PhysicalCount[[#This Row],[SKU]],MasterFile[[#All],[SKU]:[Category]],3,0)</f>
        <v>Packaging Materials</v>
      </c>
      <c r="F64" s="1" t="str">
        <f>IF(VLOOKUP(PhysicalCount[[#This Row],[SKU]],MasterFile[[#All],[SKU]:[Sub-Category]],4,0)="","",VLOOKUP(PhysicalCount[[#This Row],[SKU]],MasterFile[[#All],[SKU]:[Sub-Category]],4,0))</f>
        <v>Wrapping</v>
      </c>
      <c r="G64" s="118">
        <v>379</v>
      </c>
      <c r="H64" s="128">
        <f>IFERROR(VLOOKUP(PhysicalCount[[#This Row],[SKU]],MasterFile[#All],14,0),"")</f>
        <v>48</v>
      </c>
      <c r="I64" s="126">
        <f>IFERROR(PhysicalCount[[#This Row],[Quantity]]*PhysicalCount[[#This Row],[Unit Value]],"")</f>
        <v>18192</v>
      </c>
      <c r="J64" s="1" t="str">
        <f>VLOOKUP(PhysicalCount[[#This Row],[SKU]],MasterFile[#All],9,0)</f>
        <v>Moderate Movement and Importance</v>
      </c>
    </row>
    <row r="65" spans="1:10" ht="20.100000000000001" customHeight="1" x14ac:dyDescent="0.25">
      <c r="A65" s="1">
        <v>45938</v>
      </c>
      <c r="B65" s="1" t="s">
        <v>429</v>
      </c>
      <c r="C65" s="1" t="str">
        <f>VLOOKUP(PhysicalCount[[#This Row],[SKU]],MasterFile[],2,0)</f>
        <v>Bubble Wrap Roll 12inx100ft</v>
      </c>
      <c r="D65" s="47">
        <v>51625030005</v>
      </c>
      <c r="E65" s="1" t="str">
        <f>VLOOKUP(PhysicalCount[[#This Row],[SKU]],MasterFile[[#All],[SKU]:[Category]],3,0)</f>
        <v>Packaging Materials</v>
      </c>
      <c r="F65" s="1" t="str">
        <f>IF(VLOOKUP(PhysicalCount[[#This Row],[SKU]],MasterFile[[#All],[SKU]:[Sub-Category]],4,0)="","",VLOOKUP(PhysicalCount[[#This Row],[SKU]],MasterFile[[#All],[SKU]:[Sub-Category]],4,0))</f>
        <v>Protective Wrap</v>
      </c>
      <c r="G65" s="118">
        <v>927</v>
      </c>
      <c r="H65" s="128">
        <f>IFERROR(VLOOKUP(PhysicalCount[[#This Row],[SKU]],MasterFile[#All],14,0),"")</f>
        <v>32</v>
      </c>
      <c r="I65" s="126">
        <f>IFERROR(PhysicalCount[[#This Row],[Quantity]]*PhysicalCount[[#This Row],[Unit Value]],"")</f>
        <v>29664</v>
      </c>
      <c r="J65" s="1" t="str">
        <f>VLOOKUP(PhysicalCount[[#This Row],[SKU]],MasterFile[#All],9,0)</f>
        <v>Moderate Movement and Importance</v>
      </c>
    </row>
    <row r="66" spans="1:10" ht="20.100000000000001" customHeight="1" x14ac:dyDescent="0.25">
      <c r="A66" s="1">
        <v>45938</v>
      </c>
      <c r="B66" s="1" t="s">
        <v>433</v>
      </c>
      <c r="C66" s="1" t="str">
        <f>VLOOKUP(PhysicalCount[[#This Row],[SKU]],MasterFile[],2,0)</f>
        <v>Packing Tape 2in 6pk</v>
      </c>
      <c r="D66" s="47">
        <v>240820</v>
      </c>
      <c r="E66" s="1" t="str">
        <f>VLOOKUP(PhysicalCount[[#This Row],[SKU]],MasterFile[[#All],[SKU]:[Category]],3,0)</f>
        <v>Packaging Materials</v>
      </c>
      <c r="F66" s="1" t="str">
        <f>IF(VLOOKUP(PhysicalCount[[#This Row],[SKU]],MasterFile[[#All],[SKU]:[Sub-Category]],4,0)="","",VLOOKUP(PhysicalCount[[#This Row],[SKU]],MasterFile[[#All],[SKU]:[Sub-Category]],4,0))</f>
        <v>Tape</v>
      </c>
      <c r="G66" s="118">
        <v>1200</v>
      </c>
      <c r="H66" s="128">
        <f>IFERROR(VLOOKUP(PhysicalCount[[#This Row],[SKU]],MasterFile[#All],14,0),"")</f>
        <v>3</v>
      </c>
      <c r="I66" s="126">
        <f>IFERROR(PhysicalCount[[#This Row],[Quantity]]*PhysicalCount[[#This Row],[Unit Value]],"")</f>
        <v>3600</v>
      </c>
      <c r="J66" s="1" t="str">
        <f>VLOOKUP(PhysicalCount[[#This Row],[SKU]],MasterFile[#All],9,0)</f>
        <v>Low Movement and Cost</v>
      </c>
    </row>
    <row r="67" spans="1:10" ht="20.100000000000001" customHeight="1" x14ac:dyDescent="0.25">
      <c r="A67" s="1">
        <v>45938</v>
      </c>
      <c r="B67" s="1" t="s">
        <v>437</v>
      </c>
      <c r="C67" s="1" t="str">
        <f>VLOOKUP(PhysicalCount[[#This Row],[SKU]],MasterFile[],2,0)</f>
        <v>Stretch Wrap 18in 4pk</v>
      </c>
      <c r="D67" s="47">
        <v>240909</v>
      </c>
      <c r="E67" s="1" t="str">
        <f>VLOOKUP(PhysicalCount[[#This Row],[SKU]],MasterFile[[#All],[SKU]:[Category]],3,0)</f>
        <v>Packaging Materials</v>
      </c>
      <c r="F67" s="1" t="str">
        <f>IF(VLOOKUP(PhysicalCount[[#This Row],[SKU]],MasterFile[[#All],[SKU]:[Sub-Category]],4,0)="","",VLOOKUP(PhysicalCount[[#This Row],[SKU]],MasterFile[[#All],[SKU]:[Sub-Category]],4,0))</f>
        <v>Stretch Film</v>
      </c>
      <c r="G67" s="118">
        <v>1000</v>
      </c>
      <c r="H67" s="128">
        <f>IFERROR(VLOOKUP(PhysicalCount[[#This Row],[SKU]],MasterFile[#All],14,0),"")</f>
        <v>16</v>
      </c>
      <c r="I67" s="126">
        <f>IFERROR(PhysicalCount[[#This Row],[Quantity]]*PhysicalCount[[#This Row],[Unit Value]],"")</f>
        <v>16000</v>
      </c>
      <c r="J67" s="1" t="str">
        <f>VLOOKUP(PhysicalCount[[#This Row],[SKU]],MasterFile[#All],9,0)</f>
        <v>Low Movement and Cost</v>
      </c>
    </row>
    <row r="68" spans="1:10" ht="20.100000000000001" customHeight="1" x14ac:dyDescent="0.25">
      <c r="A68" s="1">
        <v>45938</v>
      </c>
      <c r="B68" s="1" t="s">
        <v>441</v>
      </c>
      <c r="C68" s="1" t="str">
        <f>VLOOKUP(PhysicalCount[[#This Row],[SKU]],MasterFile[],2,0)</f>
        <v>Corrugated Cardboard Sheets 20x20in 25pk</v>
      </c>
      <c r="D68" s="47" t="s">
        <v>45</v>
      </c>
      <c r="E68" s="1" t="str">
        <f>VLOOKUP(PhysicalCount[[#This Row],[SKU]],MasterFile[[#All],[SKU]:[Category]],3,0)</f>
        <v>Packaging Materials</v>
      </c>
      <c r="F68" s="1" t="str">
        <f>IF(VLOOKUP(PhysicalCount[[#This Row],[SKU]],MasterFile[[#All],[SKU]:[Sub-Category]],4,0)="","",VLOOKUP(PhysicalCount[[#This Row],[SKU]],MasterFile[[#All],[SKU]:[Sub-Category]],4,0))</f>
        <v>Dividers</v>
      </c>
      <c r="G68" s="118">
        <v>900</v>
      </c>
      <c r="H68" s="128">
        <f>IFERROR(VLOOKUP(PhysicalCount[[#This Row],[SKU]],MasterFile[#All],14,0),"")</f>
        <v>0.88</v>
      </c>
      <c r="I68" s="126">
        <f>IFERROR(PhysicalCount[[#This Row],[Quantity]]*PhysicalCount[[#This Row],[Unit Value]],"")</f>
        <v>792</v>
      </c>
      <c r="J68" s="1" t="str">
        <f>VLOOKUP(PhysicalCount[[#This Row],[SKU]],MasterFile[#All],9,0)</f>
        <v>Low Movement and Cost</v>
      </c>
    </row>
    <row r="69" spans="1:10" ht="20.100000000000001" customHeight="1" x14ac:dyDescent="0.25">
      <c r="A69" s="1">
        <v>45938</v>
      </c>
      <c r="B69" s="1" t="s">
        <v>445</v>
      </c>
      <c r="C69" s="1" t="str">
        <f>VLOOKUP(PhysicalCount[[#This Row],[SKU]],MasterFile[],2,0)</f>
        <v>Cold Pack Instant 5x7in 24pk</v>
      </c>
      <c r="D69" s="47" t="s">
        <v>46</v>
      </c>
      <c r="E69" s="1" t="str">
        <f>VLOOKUP(PhysicalCount[[#This Row],[SKU]],MasterFile[[#All],[SKU]:[Category]],3,0)</f>
        <v>Storage Supplies</v>
      </c>
      <c r="F69" s="1" t="str">
        <f>IF(VLOOKUP(PhysicalCount[[#This Row],[SKU]],MasterFile[[#All],[SKU]:[Sub-Category]],4,0)="","",VLOOKUP(PhysicalCount[[#This Row],[SKU]],MasterFile[[#All],[SKU]:[Sub-Category]],4,0))</f>
        <v>Temperature Control</v>
      </c>
      <c r="G69" s="118">
        <v>2000</v>
      </c>
      <c r="H69" s="128">
        <f>IFERROR(VLOOKUP(PhysicalCount[[#This Row],[SKU]],MasterFile[#All],14,0),"")</f>
        <v>1.0833333333333333</v>
      </c>
      <c r="I69" s="126">
        <f>IFERROR(PhysicalCount[[#This Row],[Quantity]]*PhysicalCount[[#This Row],[Unit Value]],"")</f>
        <v>2166.6666666666665</v>
      </c>
      <c r="J69" s="1" t="str">
        <f>VLOOKUP(PhysicalCount[[#This Row],[SKU]],MasterFile[#All],9,0)</f>
        <v>Moderate Movement and Importance</v>
      </c>
    </row>
    <row r="70" spans="1:10" ht="20.100000000000001" customHeight="1" x14ac:dyDescent="0.25">
      <c r="A70" s="1">
        <v>45938</v>
      </c>
      <c r="B70" s="1" t="s">
        <v>450</v>
      </c>
      <c r="C70" s="1" t="str">
        <f>VLOOKUP(PhysicalCount[[#This Row],[SKU]],MasterFile[],2,0)</f>
        <v>Insulated Mailer 12x12in 25pk</v>
      </c>
      <c r="D70" s="47" t="s">
        <v>47</v>
      </c>
      <c r="E70" s="1" t="str">
        <f>VLOOKUP(PhysicalCount[[#This Row],[SKU]],MasterFile[[#All],[SKU]:[Category]],3,0)</f>
        <v>Storage Supplies</v>
      </c>
      <c r="F70" s="1" t="str">
        <f>IF(VLOOKUP(PhysicalCount[[#This Row],[SKU]],MasterFile[[#All],[SKU]:[Sub-Category]],4,0)="","",VLOOKUP(PhysicalCount[[#This Row],[SKU]],MasterFile[[#All],[SKU]:[Sub-Category]],4,0))</f>
        <v>Insulated Packaging</v>
      </c>
      <c r="G70" s="118">
        <v>1500</v>
      </c>
      <c r="H70" s="128">
        <f>IFERROR(VLOOKUP(PhysicalCount[[#This Row],[SKU]],MasterFile[#All],14,0),"")</f>
        <v>2.3199999999999998</v>
      </c>
      <c r="I70" s="126">
        <f>IFERROR(PhysicalCount[[#This Row],[Quantity]]*PhysicalCount[[#This Row],[Unit Value]],"")</f>
        <v>3479.9999999999995</v>
      </c>
      <c r="J70" s="1" t="str">
        <f>VLOOKUP(PhysicalCount[[#This Row],[SKU]],MasterFile[#All],9,0)</f>
        <v>Moderate Movement and Importance</v>
      </c>
    </row>
    <row r="71" spans="1:10" ht="20.100000000000001" customHeight="1" x14ac:dyDescent="0.25">
      <c r="A71" s="1">
        <v>45938</v>
      </c>
      <c r="B71" s="1" t="s">
        <v>454</v>
      </c>
      <c r="C71" s="1" t="str">
        <f>VLOOKUP(PhysicalCount[[#This Row],[SKU]],MasterFile[],2,0)</f>
        <v>Moisture Absorber Packets 50pk</v>
      </c>
      <c r="D71" s="47" t="s">
        <v>48</v>
      </c>
      <c r="E71" s="1" t="str">
        <f>VLOOKUP(PhysicalCount[[#This Row],[SKU]],MasterFile[[#All],[SKU]:[Category]],3,0)</f>
        <v>Storage Supplies</v>
      </c>
      <c r="F71" s="1" t="str">
        <f>IF(VLOOKUP(PhysicalCount[[#This Row],[SKU]],MasterFile[[#All],[SKU]:[Sub-Category]],4,0)="","",VLOOKUP(PhysicalCount[[#This Row],[SKU]],MasterFile[[#All],[SKU]:[Sub-Category]],4,0))</f>
        <v>Desiccants</v>
      </c>
      <c r="G71" s="118">
        <v>2000</v>
      </c>
      <c r="H71" s="128">
        <f>IFERROR(VLOOKUP(PhysicalCount[[#This Row],[SKU]],MasterFile[#All],14,0),"")</f>
        <v>0.36</v>
      </c>
      <c r="I71" s="126">
        <f>IFERROR(PhysicalCount[[#This Row],[Quantity]]*PhysicalCount[[#This Row],[Unit Value]],"")</f>
        <v>720</v>
      </c>
      <c r="J71" s="1" t="str">
        <f>VLOOKUP(PhysicalCount[[#This Row],[SKU]],MasterFile[#All],9,0)</f>
        <v>Low Movement and Cost</v>
      </c>
    </row>
    <row r="72" spans="1:10" ht="20.100000000000001" customHeight="1" x14ac:dyDescent="0.25">
      <c r="A72" s="1">
        <v>45938</v>
      </c>
      <c r="B72" s="1" t="s">
        <v>458</v>
      </c>
      <c r="C72" s="1" t="str">
        <f>VLOOKUP(PhysicalCount[[#This Row],[SKU]],MasterFile[],2,0)</f>
        <v>Oxygen Absorbers 300cc 100pk</v>
      </c>
      <c r="D72" s="47" t="s">
        <v>569</v>
      </c>
      <c r="E72" s="1" t="str">
        <f>VLOOKUP(PhysicalCount[[#This Row],[SKU]],MasterFile[[#All],[SKU]:[Category]],3,0)</f>
        <v>Storage Supplies</v>
      </c>
      <c r="F72" s="1" t="str">
        <f>IF(VLOOKUP(PhysicalCount[[#This Row],[SKU]],MasterFile[[#All],[SKU]:[Sub-Category]],4,0)="","",VLOOKUP(PhysicalCount[[#This Row],[SKU]],MasterFile[[#All],[SKU]:[Sub-Category]],4,0))</f>
        <v>Oxygen Control</v>
      </c>
      <c r="G72" s="118">
        <v>4</v>
      </c>
      <c r="H72" s="128">
        <f>IFERROR(VLOOKUP(PhysicalCount[[#This Row],[SKU]],MasterFile[#All],14,0),"")</f>
        <v>0.24</v>
      </c>
      <c r="I72" s="126">
        <f>IFERROR(PhysicalCount[[#This Row],[Quantity]]*PhysicalCount[[#This Row],[Unit Value]],"")</f>
        <v>0.96</v>
      </c>
      <c r="J72" s="1" t="str">
        <f>VLOOKUP(PhysicalCount[[#This Row],[SKU]],MasterFile[#All],9,0)</f>
        <v>Moderate Movement and Importance</v>
      </c>
    </row>
    <row r="73" spans="1:10" ht="20.100000000000001" customHeight="1" x14ac:dyDescent="0.25">
      <c r="A73" s="1">
        <v>45938</v>
      </c>
      <c r="B73" s="1" t="s">
        <v>462</v>
      </c>
      <c r="C73" s="1" t="str">
        <f>VLOOKUP(PhysicalCount[[#This Row],[SKU]],MasterFile[],2,0)</f>
        <v>Shelf Liner Non-Slip 12inx10ft</v>
      </c>
      <c r="D73" s="47">
        <v>61177</v>
      </c>
      <c r="E73" s="1" t="str">
        <f>VLOOKUP(PhysicalCount[[#This Row],[SKU]],MasterFile[[#All],[SKU]:[Category]],3,0)</f>
        <v>Janitorial</v>
      </c>
      <c r="F73" s="1" t="str">
        <f>IF(VLOOKUP(PhysicalCount[[#This Row],[SKU]],MasterFile[[#All],[SKU]:[Sub-Category]],4,0)="","",VLOOKUP(PhysicalCount[[#This Row],[SKU]],MasterFile[[#All],[SKU]:[Sub-Category]],4,0))</f>
        <v>Storage</v>
      </c>
      <c r="G73" s="118">
        <v>100</v>
      </c>
      <c r="H73" s="128">
        <f>IFERROR(VLOOKUP(PhysicalCount[[#This Row],[SKU]],MasterFile[#All],14,0),"")</f>
        <v>14</v>
      </c>
      <c r="I73" s="126">
        <f>IFERROR(PhysicalCount[[#This Row],[Quantity]]*PhysicalCount[[#This Row],[Unit Value]],"")</f>
        <v>1400</v>
      </c>
      <c r="J73" s="1" t="str">
        <f>VLOOKUP(PhysicalCount[[#This Row],[SKU]],MasterFile[#All],9,0)</f>
        <v>Low Movement and Cost</v>
      </c>
    </row>
    <row r="74" spans="1:10" ht="20.100000000000001" customHeight="1" x14ac:dyDescent="0.25">
      <c r="A74" s="1">
        <v>45938</v>
      </c>
      <c r="B74" s="1" t="s">
        <v>466</v>
      </c>
      <c r="C74" s="1" t="str">
        <f>VLOOKUP(PhysicalCount[[#This Row],[SKU]],MasterFile[],2,0)</f>
        <v>First Aid Kit Refill Kit Standard</v>
      </c>
      <c r="D74" s="47" t="s">
        <v>49</v>
      </c>
      <c r="E74" s="1" t="str">
        <f>VLOOKUP(PhysicalCount[[#This Row],[SKU]],MasterFile[[#All],[SKU]:[Category]],3,0)</f>
        <v>Safety</v>
      </c>
      <c r="F74" s="1" t="str">
        <f>IF(VLOOKUP(PhysicalCount[[#This Row],[SKU]],MasterFile[[#All],[SKU]:[Sub-Category]],4,0)="","",VLOOKUP(PhysicalCount[[#This Row],[SKU]],MasterFile[[#All],[SKU]:[Sub-Category]],4,0))</f>
        <v>First Aid</v>
      </c>
      <c r="G74" s="118">
        <v>1000</v>
      </c>
      <c r="H74" s="128">
        <f>IFERROR(VLOOKUP(PhysicalCount[[#This Row],[SKU]],MasterFile[#All],14,0),"")</f>
        <v>34</v>
      </c>
      <c r="I74" s="126">
        <f>IFERROR(PhysicalCount[[#This Row],[Quantity]]*PhysicalCount[[#This Row],[Unit Value]],"")</f>
        <v>34000</v>
      </c>
      <c r="J74" s="1" t="str">
        <f>VLOOKUP(PhysicalCount[[#This Row],[SKU]],MasterFile[#All],9,0)</f>
        <v>High Importance and Low Cost</v>
      </c>
    </row>
    <row r="75" spans="1:10" ht="20.100000000000001" customHeight="1" x14ac:dyDescent="0.25">
      <c r="A75" s="1">
        <v>45938</v>
      </c>
      <c r="B75" s="1" t="s">
        <v>472</v>
      </c>
      <c r="C75" s="1" t="str">
        <f>VLOOKUP(PhysicalCount[[#This Row],[SKU]],MasterFile[],2,0)</f>
        <v>Carbon Block Water Filter 10in</v>
      </c>
      <c r="D75" s="47" t="s">
        <v>50</v>
      </c>
      <c r="E75" s="1" t="str">
        <f>VLOOKUP(PhysicalCount[[#This Row],[SKU]],MasterFile[[#All],[SKU]:[Category]],3,0)</f>
        <v>Water Filtration</v>
      </c>
      <c r="F75" s="1" t="str">
        <f>IF(VLOOKUP(PhysicalCount[[#This Row],[SKU]],MasterFile[[#All],[SKU]:[Sub-Category]],4,0)="","",VLOOKUP(PhysicalCount[[#This Row],[SKU]],MasterFile[[#All],[SKU]:[Sub-Category]],4,0))</f>
        <v>Carbon Filters</v>
      </c>
      <c r="G75" s="118">
        <v>1000</v>
      </c>
      <c r="H75" s="128">
        <f>IFERROR(VLOOKUP(PhysicalCount[[#This Row],[SKU]],MasterFile[#All],14,0),"")</f>
        <v>48</v>
      </c>
      <c r="I75" s="126">
        <f>IFERROR(PhysicalCount[[#This Row],[Quantity]]*PhysicalCount[[#This Row],[Unit Value]],"")</f>
        <v>48000</v>
      </c>
      <c r="J75" s="1" t="str">
        <f>VLOOKUP(PhysicalCount[[#This Row],[SKU]],MasterFile[#All],9,0)</f>
        <v>High Value and Importance</v>
      </c>
    </row>
    <row r="76" spans="1:10" ht="20.100000000000001" customHeight="1" x14ac:dyDescent="0.25">
      <c r="A76" s="1">
        <v>45938</v>
      </c>
      <c r="B76" s="1" t="s">
        <v>479</v>
      </c>
      <c r="C76" s="1" t="str">
        <f>VLOOKUP(PhysicalCount[[#This Row],[SKU]],MasterFile[],2,0)</f>
        <v>Sediment Filter 5 Micron 10in</v>
      </c>
      <c r="D76" s="47">
        <v>241010</v>
      </c>
      <c r="E76" s="1" t="str">
        <f>VLOOKUP(PhysicalCount[[#This Row],[SKU]],MasterFile[[#All],[SKU]:[Category]],3,0)</f>
        <v>Water Filtration</v>
      </c>
      <c r="F76" s="1" t="str">
        <f>IF(VLOOKUP(PhysicalCount[[#This Row],[SKU]],MasterFile[[#All],[SKU]:[Sub-Category]],4,0)="","",VLOOKUP(PhysicalCount[[#This Row],[SKU]],MasterFile[[#All],[SKU]:[Sub-Category]],4,0))</f>
        <v>Sediment Filters</v>
      </c>
      <c r="G76" s="118">
        <v>700</v>
      </c>
      <c r="H76" s="128">
        <f>IFERROR(VLOOKUP(PhysicalCount[[#This Row],[SKU]],MasterFile[#All],14,0),"")</f>
        <v>18</v>
      </c>
      <c r="I76" s="126">
        <f>IFERROR(PhysicalCount[[#This Row],[Quantity]]*PhysicalCount[[#This Row],[Unit Value]],"")</f>
        <v>12600</v>
      </c>
      <c r="J76" s="1" t="str">
        <f>VLOOKUP(PhysicalCount[[#This Row],[SKU]],MasterFile[#All],9,0)</f>
        <v>High Importance and Low Cost</v>
      </c>
    </row>
    <row r="77" spans="1:10" ht="20.100000000000001" customHeight="1" x14ac:dyDescent="0.25">
      <c r="A77" s="1">
        <v>45938</v>
      </c>
      <c r="B77" s="1" t="s">
        <v>483</v>
      </c>
      <c r="C77" s="1" t="str">
        <f>VLOOKUP(PhysicalCount[[#This Row],[SKU]],MasterFile[],2,0)</f>
        <v>RO Membrane 50 GPD</v>
      </c>
      <c r="D77" s="47">
        <v>250110</v>
      </c>
      <c r="E77" s="1" t="str">
        <f>VLOOKUP(PhysicalCount[[#This Row],[SKU]],MasterFile[[#All],[SKU]:[Category]],3,0)</f>
        <v>Water Filtration</v>
      </c>
      <c r="F77" s="1" t="str">
        <f>IF(VLOOKUP(PhysicalCount[[#This Row],[SKU]],MasterFile[[#All],[SKU]:[Sub-Category]],4,0)="","",VLOOKUP(PhysicalCount[[#This Row],[SKU]],MasterFile[[#All],[SKU]:[Sub-Category]],4,0))</f>
        <v>RO Membranes</v>
      </c>
      <c r="G77" s="118">
        <v>3900</v>
      </c>
      <c r="H77" s="128">
        <f>IFERROR(VLOOKUP(PhysicalCount[[#This Row],[SKU]],MasterFile[#All],14,0),"")</f>
        <v>42</v>
      </c>
      <c r="I77" s="126">
        <f>IFERROR(PhysicalCount[[#This Row],[Quantity]]*PhysicalCount[[#This Row],[Unit Value]],"")</f>
        <v>163800</v>
      </c>
      <c r="J77" s="1" t="str">
        <f>VLOOKUP(PhysicalCount[[#This Row],[SKU]],MasterFile[#All],9,0)</f>
        <v>High Value and Importance</v>
      </c>
    </row>
    <row r="78" spans="1:10" ht="20.100000000000001" customHeight="1" x14ac:dyDescent="0.25">
      <c r="A78" s="1">
        <v>45938</v>
      </c>
      <c r="B78" s="1" t="s">
        <v>487</v>
      </c>
      <c r="C78" s="1" t="str">
        <f>VLOOKUP(PhysicalCount[[#This Row],[SKU]],MasterFile[],2,0)</f>
        <v>Filter Housing 10in Clear</v>
      </c>
      <c r="D78" s="47">
        <v>2180107</v>
      </c>
      <c r="E78" s="1" t="str">
        <f>VLOOKUP(PhysicalCount[[#This Row],[SKU]],MasterFile[[#All],[SKU]:[Category]],3,0)</f>
        <v>Water Filtration</v>
      </c>
      <c r="F78" s="1" t="str">
        <f>IF(VLOOKUP(PhysicalCount[[#This Row],[SKU]],MasterFile[[#All],[SKU]:[Sub-Category]],4,0)="","",VLOOKUP(PhysicalCount[[#This Row],[SKU]],MasterFile[[#All],[SKU]:[Sub-Category]],4,0))</f>
        <v>Filter Housings</v>
      </c>
      <c r="G78" s="118">
        <v>100</v>
      </c>
      <c r="H78" s="128">
        <f>IFERROR(VLOOKUP(PhysicalCount[[#This Row],[SKU]],MasterFile[#All],14,0),"")</f>
        <v>28</v>
      </c>
      <c r="I78" s="126">
        <f>IFERROR(PhysicalCount[[#This Row],[Quantity]]*PhysicalCount[[#This Row],[Unit Value]],"")</f>
        <v>2800</v>
      </c>
      <c r="J78" s="1" t="str">
        <f>VLOOKUP(PhysicalCount[[#This Row],[SKU]],MasterFile[#All],9,0)</f>
        <v>Low Movement and Cost</v>
      </c>
    </row>
    <row r="79" spans="1:10" ht="20.100000000000001" customHeight="1" x14ac:dyDescent="0.25">
      <c r="A79" s="1">
        <v>45938</v>
      </c>
      <c r="B79" s="1" t="s">
        <v>491</v>
      </c>
      <c r="C79" s="1" t="str">
        <f>VLOOKUP(PhysicalCount[[#This Row],[SKU]],MasterFile[],2,0)</f>
        <v>TDS Meter Digital</v>
      </c>
      <c r="D79" s="47">
        <v>89723110001</v>
      </c>
      <c r="E79" s="1" t="str">
        <f>VLOOKUP(PhysicalCount[[#This Row],[SKU]],MasterFile[[#All],[SKU]:[Category]],3,0)</f>
        <v>Water Filtration</v>
      </c>
      <c r="F79" s="1" t="str">
        <f>IF(VLOOKUP(PhysicalCount[[#This Row],[SKU]],MasterFile[[#All],[SKU]:[Sub-Category]],4,0)="","",VLOOKUP(PhysicalCount[[#This Row],[SKU]],MasterFile[[#All],[SKU]:[Sub-Category]],4,0))</f>
        <v>Testing Equipment</v>
      </c>
      <c r="G79" s="118">
        <v>200</v>
      </c>
      <c r="H79" s="128">
        <f>IFERROR(VLOOKUP(PhysicalCount[[#This Row],[SKU]],MasterFile[#All],14,0),"")</f>
        <v>18</v>
      </c>
      <c r="I79" s="126">
        <f>IFERROR(PhysicalCount[[#This Row],[Quantity]]*PhysicalCount[[#This Row],[Unit Value]],"")</f>
        <v>3600</v>
      </c>
      <c r="J79" s="1" t="str">
        <f>VLOOKUP(PhysicalCount[[#This Row],[SKU]],MasterFile[#All],9,0)</f>
        <v>Low Movement and Cost</v>
      </c>
    </row>
    <row r="80" spans="1:10" ht="20.100000000000001" customHeight="1" x14ac:dyDescent="0.25">
      <c r="A80" s="1">
        <v>45938</v>
      </c>
      <c r="B80" s="1" t="s">
        <v>495</v>
      </c>
      <c r="C80" s="1" t="str">
        <f>VLOOKUP(PhysicalCount[[#This Row],[SKU]],MasterFile[],2,0)</f>
        <v>pH Test Strips 100pk</v>
      </c>
      <c r="D80" s="47">
        <v>5236768</v>
      </c>
      <c r="E80" s="1" t="str">
        <f>VLOOKUP(PhysicalCount[[#This Row],[SKU]],MasterFile[[#All],[SKU]:[Category]],3,0)</f>
        <v>Water Filtration</v>
      </c>
      <c r="F80" s="1" t="str">
        <f>IF(VLOOKUP(PhysicalCount[[#This Row],[SKU]],MasterFile[[#All],[SKU]:[Sub-Category]],4,0)="","",VLOOKUP(PhysicalCount[[#This Row],[SKU]],MasterFile[[#All],[SKU]:[Sub-Category]],4,0))</f>
        <v>Testing Supplies</v>
      </c>
      <c r="G80" s="118">
        <v>200</v>
      </c>
      <c r="H80" s="128">
        <f>IFERROR(VLOOKUP(PhysicalCount[[#This Row],[SKU]],MasterFile[#All],14,0),"")</f>
        <v>0.14000000000000001</v>
      </c>
      <c r="I80" s="126">
        <f>IFERROR(PhysicalCount[[#This Row],[Quantity]]*PhysicalCount[[#This Row],[Unit Value]],"")</f>
        <v>28.000000000000004</v>
      </c>
      <c r="J80" s="1" t="str">
        <f>VLOOKUP(PhysicalCount[[#This Row],[SKU]],MasterFile[#All],9,0)</f>
        <v>High Importance and Low Cost</v>
      </c>
    </row>
    <row r="81" spans="1:10" ht="20.100000000000001" customHeight="1" x14ac:dyDescent="0.25">
      <c r="A81" s="1">
        <v>45938</v>
      </c>
      <c r="B81" s="1" t="s">
        <v>499</v>
      </c>
      <c r="C81" s="1" t="str">
        <f>VLOOKUP(PhysicalCount[[#This Row],[SKU]],MasterFile[],2,0)</f>
        <v>Grinder Burr Set 64mm</v>
      </c>
      <c r="D81" s="47">
        <v>210036</v>
      </c>
      <c r="E81" s="1" t="str">
        <f>VLOOKUP(PhysicalCount[[#This Row],[SKU]],MasterFile[[#All],[SKU]:[Category]],3,0)</f>
        <v>Equipment Parts</v>
      </c>
      <c r="F81" s="1" t="str">
        <f>IF(VLOOKUP(PhysicalCount[[#This Row],[SKU]],MasterFile[[#All],[SKU]:[Sub-Category]],4,0)="","",VLOOKUP(PhysicalCount[[#This Row],[SKU]],MasterFile[[#All],[SKU]:[Sub-Category]],4,0))</f>
        <v>Grinder Parts</v>
      </c>
      <c r="G81" s="118">
        <v>500</v>
      </c>
      <c r="H81" s="128">
        <f>IFERROR(VLOOKUP(PhysicalCount[[#This Row],[SKU]],MasterFile[#All],14,0),"")</f>
        <v>145</v>
      </c>
      <c r="I81" s="126">
        <f>IFERROR(PhysicalCount[[#This Row],[Quantity]]*PhysicalCount[[#This Row],[Unit Value]],"")</f>
        <v>72500</v>
      </c>
      <c r="J81" s="1" t="str">
        <f>VLOOKUP(PhysicalCount[[#This Row],[SKU]],MasterFile[#All],9,0)</f>
        <v>High Value and Importance</v>
      </c>
    </row>
    <row r="82" spans="1:10" ht="20.100000000000001" customHeight="1" x14ac:dyDescent="0.25">
      <c r="A82" s="1">
        <v>45938</v>
      </c>
      <c r="B82" s="1" t="s">
        <v>504</v>
      </c>
      <c r="C82" s="1" t="str">
        <f>VLOOKUP(PhysicalCount[[#This Row],[SKU]],MasterFile[],2,0)</f>
        <v>Espresso Machine Group Seal Kit</v>
      </c>
      <c r="D82" s="47">
        <v>2204095</v>
      </c>
      <c r="E82" s="1" t="str">
        <f>VLOOKUP(PhysicalCount[[#This Row],[SKU]],MasterFile[[#All],[SKU]:[Category]],3,0)</f>
        <v>Equipment Parts</v>
      </c>
      <c r="F82" s="1" t="str">
        <f>IF(VLOOKUP(PhysicalCount[[#This Row],[SKU]],MasterFile[[#All],[SKU]:[Sub-Category]],4,0)="","",VLOOKUP(PhysicalCount[[#This Row],[SKU]],MasterFile[[#All],[SKU]:[Sub-Category]],4,0))</f>
        <v>Espresso Parts</v>
      </c>
      <c r="G82" s="118">
        <v>25</v>
      </c>
      <c r="H82" s="128">
        <f>IFERROR(VLOOKUP(PhysicalCount[[#This Row],[SKU]],MasterFile[#All],14,0),"")</f>
        <v>68</v>
      </c>
      <c r="I82" s="126">
        <f>IFERROR(PhysicalCount[[#This Row],[Quantity]]*PhysicalCount[[#This Row],[Unit Value]],"")</f>
        <v>1700</v>
      </c>
      <c r="J82" s="1" t="str">
        <f>VLOOKUP(PhysicalCount[[#This Row],[SKU]],MasterFile[#All],9,0)</f>
        <v>High Value and Importance</v>
      </c>
    </row>
    <row r="83" spans="1:10" ht="20.100000000000001" customHeight="1" x14ac:dyDescent="0.25">
      <c r="A83" s="1">
        <v>45938</v>
      </c>
      <c r="B83" s="1" t="s">
        <v>508</v>
      </c>
      <c r="C83" s="1" t="str">
        <f>VLOOKUP(PhysicalCount[[#This Row],[SKU]],MasterFile[],2,0)</f>
        <v>Solenoid Valve 3-Way 24V</v>
      </c>
      <c r="D83" s="47" t="s">
        <v>570</v>
      </c>
      <c r="E83" s="1" t="str">
        <f>VLOOKUP(PhysicalCount[[#This Row],[SKU]],MasterFile[[#All],[SKU]:[Category]],3,0)</f>
        <v>Equipment Parts</v>
      </c>
      <c r="F83" s="1" t="str">
        <f>IF(VLOOKUP(PhysicalCount[[#This Row],[SKU]],MasterFile[[#All],[SKU]:[Sub-Category]],4,0)="","",VLOOKUP(PhysicalCount[[#This Row],[SKU]],MasterFile[[#All],[SKU]:[Sub-Category]],4,0))</f>
        <v>Espresso Parts</v>
      </c>
      <c r="G83" s="118">
        <v>36</v>
      </c>
      <c r="H83" s="128">
        <f>IFERROR(VLOOKUP(PhysicalCount[[#This Row],[SKU]],MasterFile[#All],14,0),"")</f>
        <v>42</v>
      </c>
      <c r="I83" s="126">
        <f>IFERROR(PhysicalCount[[#This Row],[Quantity]]*PhysicalCount[[#This Row],[Unit Value]],"")</f>
        <v>1512</v>
      </c>
      <c r="J83" s="1" t="str">
        <f>VLOOKUP(PhysicalCount[[#This Row],[SKU]],MasterFile[#All],9,0)</f>
        <v>High Value and Importance</v>
      </c>
    </row>
    <row r="84" spans="1:10" ht="20.100000000000001" customHeight="1" x14ac:dyDescent="0.25">
      <c r="A84" s="1">
        <v>45938</v>
      </c>
      <c r="B84" s="1" t="s">
        <v>511</v>
      </c>
      <c r="C84" s="1" t="str">
        <f>VLOOKUP(PhysicalCount[[#This Row],[SKU]],MasterFile[],2,0)</f>
        <v>Boiler Element 1800W</v>
      </c>
      <c r="D84" s="47">
        <v>3097586</v>
      </c>
      <c r="E84" s="1" t="str">
        <f>VLOOKUP(PhysicalCount[[#This Row],[SKU]],MasterFile[[#All],[SKU]:[Category]],3,0)</f>
        <v>Equipment Parts</v>
      </c>
      <c r="F84" s="1" t="str">
        <f>IF(VLOOKUP(PhysicalCount[[#This Row],[SKU]],MasterFile[[#All],[SKU]:[Sub-Category]],4,0)="","",VLOOKUP(PhysicalCount[[#This Row],[SKU]],MasterFile[[#All],[SKU]:[Sub-Category]],4,0))</f>
        <v>Boiler Parts</v>
      </c>
      <c r="G84" s="118">
        <v>41</v>
      </c>
      <c r="H84" s="128">
        <f>IFERROR(VLOOKUP(PhysicalCount[[#This Row],[SKU]],MasterFile[#All],14,0),"")</f>
        <v>86</v>
      </c>
      <c r="I84" s="126">
        <f>IFERROR(PhysicalCount[[#This Row],[Quantity]]*PhysicalCount[[#This Row],[Unit Value]],"")</f>
        <v>3526</v>
      </c>
      <c r="J84" s="1" t="str">
        <f>VLOOKUP(PhysicalCount[[#This Row],[SKU]],MasterFile[#All],9,0)</f>
        <v>High Value and Importance</v>
      </c>
    </row>
    <row r="85" spans="1:10" ht="20.100000000000001" customHeight="1" x14ac:dyDescent="0.25">
      <c r="A85" s="1">
        <v>45938</v>
      </c>
      <c r="B85" s="1" t="s">
        <v>515</v>
      </c>
      <c r="C85" s="1" t="str">
        <f>VLOOKUP(PhysicalCount[[#This Row],[SKU]],MasterFile[],2,0)</f>
        <v>Pump Vibration 15 Bar</v>
      </c>
      <c r="D85" s="47" t="s">
        <v>51</v>
      </c>
      <c r="E85" s="1" t="str">
        <f>VLOOKUP(PhysicalCount[[#This Row],[SKU]],MasterFile[[#All],[SKU]:[Category]],3,0)</f>
        <v>Equipment Parts</v>
      </c>
      <c r="F85" s="1" t="str">
        <f>IF(VLOOKUP(PhysicalCount[[#This Row],[SKU]],MasterFile[[#All],[SKU]:[Sub-Category]],4,0)="","",VLOOKUP(PhysicalCount[[#This Row],[SKU]],MasterFile[[#All],[SKU]:[Sub-Category]],4,0))</f>
        <v>Pump Parts</v>
      </c>
      <c r="G85" s="118">
        <v>59</v>
      </c>
      <c r="H85" s="128">
        <f>IFERROR(VLOOKUP(PhysicalCount[[#This Row],[SKU]],MasterFile[#All],14,0),"")</f>
        <v>54</v>
      </c>
      <c r="I85" s="126">
        <f>IFERROR(PhysicalCount[[#This Row],[Quantity]]*PhysicalCount[[#This Row],[Unit Value]],"")</f>
        <v>3186</v>
      </c>
      <c r="J85" s="1" t="str">
        <f>VLOOKUP(PhysicalCount[[#This Row],[SKU]],MasterFile[#All],9,0)</f>
        <v>High Value and Importance</v>
      </c>
    </row>
    <row r="86" spans="1:10" ht="20.100000000000001" customHeight="1" x14ac:dyDescent="0.25">
      <c r="A86" s="1">
        <v>45938</v>
      </c>
      <c r="B86" s="1" t="s">
        <v>519</v>
      </c>
      <c r="C86" s="1" t="str">
        <f>VLOOKUP(PhysicalCount[[#This Row],[SKU]],MasterFile[],2,0)</f>
        <v>Digital Temperature Controller</v>
      </c>
      <c r="D86" s="47" t="s">
        <v>52</v>
      </c>
      <c r="E86" s="1" t="str">
        <f>VLOOKUP(PhysicalCount[[#This Row],[SKU]],MasterFile[[#All],[SKU]:[Category]],3,0)</f>
        <v>Equipment Parts</v>
      </c>
      <c r="F86" s="1" t="str">
        <f>IF(VLOOKUP(PhysicalCount[[#This Row],[SKU]],MasterFile[[#All],[SKU]:[Sub-Category]],4,0)="","",VLOOKUP(PhysicalCount[[#This Row],[SKU]],MasterFile[[#All],[SKU]:[Sub-Category]],4,0))</f>
        <v>Controls</v>
      </c>
      <c r="G86" s="118">
        <v>99</v>
      </c>
      <c r="H86" s="128">
        <f>IFERROR(VLOOKUP(PhysicalCount[[#This Row],[SKU]],MasterFile[#All],14,0),"")</f>
        <v>62</v>
      </c>
      <c r="I86" s="126">
        <f>IFERROR(PhysicalCount[[#This Row],[Quantity]]*PhysicalCount[[#This Row],[Unit Value]],"")</f>
        <v>6138</v>
      </c>
      <c r="J86" s="1" t="str">
        <f>VLOOKUP(PhysicalCount[[#This Row],[SKU]],MasterFile[#All],9,0)</f>
        <v>High Value and Importance</v>
      </c>
    </row>
    <row r="87" spans="1:10" ht="20.100000000000001" customHeight="1" x14ac:dyDescent="0.25">
      <c r="A87" s="1">
        <v>45938</v>
      </c>
      <c r="B87" s="1" t="s">
        <v>523</v>
      </c>
      <c r="C87" s="1" t="str">
        <f>VLOOKUP(PhysicalCount[[#This Row],[SKU]],MasterFile[],2,0)</f>
        <v>Calibration Weight Set 500g</v>
      </c>
      <c r="D87" s="47" t="s">
        <v>571</v>
      </c>
      <c r="E87" s="1" t="str">
        <f>VLOOKUP(PhysicalCount[[#This Row],[SKU]],MasterFile[[#All],[SKU]:[Category]],3,0)</f>
        <v>Calibration</v>
      </c>
      <c r="F87" s="1" t="str">
        <f>IF(VLOOKUP(PhysicalCount[[#This Row],[SKU]],MasterFile[[#All],[SKU]:[Sub-Category]],4,0)="","",VLOOKUP(PhysicalCount[[#This Row],[SKU]],MasterFile[[#All],[SKU]:[Sub-Category]],4,0))</f>
        <v>Scale Calibration</v>
      </c>
      <c r="G87" s="118">
        <v>24</v>
      </c>
      <c r="H87" s="128">
        <f>IFERROR(VLOOKUP(PhysicalCount[[#This Row],[SKU]],MasterFile[#All],14,0),"")</f>
        <v>42</v>
      </c>
      <c r="I87" s="126">
        <f>IFERROR(PhysicalCount[[#This Row],[Quantity]]*PhysicalCount[[#This Row],[Unit Value]],"")</f>
        <v>1008</v>
      </c>
      <c r="J87" s="1" t="str">
        <f>VLOOKUP(PhysicalCount[[#This Row],[SKU]],MasterFile[#All],9,0)</f>
        <v>Low Movement and Cost</v>
      </c>
    </row>
    <row r="88" spans="1:10" ht="20.100000000000001" customHeight="1" x14ac:dyDescent="0.25">
      <c r="A88" s="1">
        <v>45938</v>
      </c>
      <c r="B88" s="1" t="s">
        <v>528</v>
      </c>
      <c r="C88" s="1" t="str">
        <f>VLOOKUP(PhysicalCount[[#This Row],[SKU]],MasterFile[],2,0)</f>
        <v>Certified Reference Weight 100g</v>
      </c>
      <c r="D88" s="47">
        <v>61875573</v>
      </c>
      <c r="E88" s="1" t="str">
        <f>VLOOKUP(PhysicalCount[[#This Row],[SKU]],MasterFile[[#All],[SKU]:[Category]],3,0)</f>
        <v>Calibration</v>
      </c>
      <c r="F88" s="1" t="str">
        <f>IF(VLOOKUP(PhysicalCount[[#This Row],[SKU]],MasterFile[[#All],[SKU]:[Sub-Category]],4,0)="","",VLOOKUP(PhysicalCount[[#This Row],[SKU]],MasterFile[[#All],[SKU]:[Sub-Category]],4,0))</f>
        <v>Scale Calibration</v>
      </c>
      <c r="G88" s="118">
        <v>14</v>
      </c>
      <c r="H88" s="128">
        <f>IFERROR(VLOOKUP(PhysicalCount[[#This Row],[SKU]],MasterFile[#All],14,0),"")</f>
        <v>28</v>
      </c>
      <c r="I88" s="126">
        <f>IFERROR(PhysicalCount[[#This Row],[Quantity]]*PhysicalCount[[#This Row],[Unit Value]],"")</f>
        <v>392</v>
      </c>
      <c r="J88" s="1" t="str">
        <f>VLOOKUP(PhysicalCount[[#This Row],[SKU]],MasterFile[#All],9,0)</f>
        <v>Low Movement and Cost</v>
      </c>
    </row>
    <row r="89" spans="1:10" ht="20.100000000000001" customHeight="1" x14ac:dyDescent="0.25">
      <c r="A89" s="1">
        <v>45938</v>
      </c>
      <c r="B89" s="1" t="s">
        <v>531</v>
      </c>
      <c r="C89" s="1" t="str">
        <f>VLOOKUP(PhysicalCount[[#This Row],[SKU]],MasterFile[],2,0)</f>
        <v>Roaster Thermocouple Type J</v>
      </c>
      <c r="D89" s="47">
        <v>310198</v>
      </c>
      <c r="E89" s="1" t="str">
        <f>VLOOKUP(PhysicalCount[[#This Row],[SKU]],MasterFile[[#All],[SKU]:[Category]],3,0)</f>
        <v>Calibration</v>
      </c>
      <c r="F89" s="1" t="str">
        <f>IF(VLOOKUP(PhysicalCount[[#This Row],[SKU]],MasterFile[[#All],[SKU]:[Sub-Category]],4,0)="","",VLOOKUP(PhysicalCount[[#This Row],[SKU]],MasterFile[[#All],[SKU]:[Sub-Category]],4,0))</f>
        <v>Temperature Calibration</v>
      </c>
      <c r="G89" s="118">
        <v>47</v>
      </c>
      <c r="H89" s="128">
        <f>IFERROR(VLOOKUP(PhysicalCount[[#This Row],[SKU]],MasterFile[#All],14,0),"")</f>
        <v>55</v>
      </c>
      <c r="I89" s="126">
        <f>IFERROR(PhysicalCount[[#This Row],[Quantity]]*PhysicalCount[[#This Row],[Unit Value]],"")</f>
        <v>2585</v>
      </c>
      <c r="J89" s="1" t="str">
        <f>VLOOKUP(PhysicalCount[[#This Row],[SKU]],MasterFile[#All],9,0)</f>
        <v>High Value and Importance</v>
      </c>
    </row>
    <row r="90" spans="1:10" ht="20.100000000000001" customHeight="1" x14ac:dyDescent="0.25">
      <c r="A90" s="1">
        <v>45938</v>
      </c>
      <c r="B90" s="1" t="s">
        <v>535</v>
      </c>
      <c r="C90" s="1" t="str">
        <f>VLOOKUP(PhysicalCount[[#This Row],[SKU]],MasterFile[],2,0)</f>
        <v>Pressure Gauge 0-12 Bar</v>
      </c>
      <c r="D90" s="47">
        <v>10163801</v>
      </c>
      <c r="E90" s="1" t="str">
        <f>VLOOKUP(PhysicalCount[[#This Row],[SKU]],MasterFile[[#All],[SKU]:[Category]],3,0)</f>
        <v>Calibration</v>
      </c>
      <c r="F90" s="1" t="str">
        <f>IF(VLOOKUP(PhysicalCount[[#This Row],[SKU]],MasterFile[[#All],[SKU]:[Sub-Category]],4,0)="","",VLOOKUP(PhysicalCount[[#This Row],[SKU]],MasterFile[[#All],[SKU]:[Sub-Category]],4,0))</f>
        <v>Pressure Calibration</v>
      </c>
      <c r="G90" s="118">
        <v>24</v>
      </c>
      <c r="H90" s="128">
        <f>IFERROR(VLOOKUP(PhysicalCount[[#This Row],[SKU]],MasterFile[#All],14,0),"")</f>
        <v>34</v>
      </c>
      <c r="I90" s="126">
        <f>IFERROR(PhysicalCount[[#This Row],[Quantity]]*PhysicalCount[[#This Row],[Unit Value]],"")</f>
        <v>816</v>
      </c>
      <c r="J90" s="1" t="str">
        <f>VLOOKUP(PhysicalCount[[#This Row],[SKU]],MasterFile[#All],9,0)</f>
        <v>Moderate Movement and Importance</v>
      </c>
    </row>
    <row r="91" spans="1:10" ht="20.100000000000001" customHeight="1" x14ac:dyDescent="0.25">
      <c r="A91" s="1">
        <v>45938</v>
      </c>
      <c r="B91" s="1" t="s">
        <v>539</v>
      </c>
      <c r="C91" s="1" t="str">
        <f>VLOOKUP(PhysicalCount[[#This Row],[SKU]],MasterFile[],2,0)</f>
        <v>Flow Meter In-Line 3/8in</v>
      </c>
      <c r="D91" s="47" t="s">
        <v>53</v>
      </c>
      <c r="E91" s="1" t="str">
        <f>VLOOKUP(PhysicalCount[[#This Row],[SKU]],MasterFile[[#All],[SKU]:[Category]],3,0)</f>
        <v>Equipment Parts</v>
      </c>
      <c r="F91" s="1" t="str">
        <f>IF(VLOOKUP(PhysicalCount[[#This Row],[SKU]],MasterFile[[#All],[SKU]:[Sub-Category]],4,0)="","",VLOOKUP(PhysicalCount[[#This Row],[SKU]],MasterFile[[#All],[SKU]:[Sub-Category]],4,0))</f>
        <v>Flow Control</v>
      </c>
      <c r="G91" s="118">
        <v>198</v>
      </c>
      <c r="H91" s="128">
        <f>IFERROR(VLOOKUP(PhysicalCount[[#This Row],[SKU]],MasterFile[#All],14,0),"")</f>
        <v>48</v>
      </c>
      <c r="I91" s="126">
        <f>IFERROR(PhysicalCount[[#This Row],[Quantity]]*PhysicalCount[[#This Row],[Unit Value]],"")</f>
        <v>9504</v>
      </c>
      <c r="J91" s="1" t="str">
        <f>VLOOKUP(PhysicalCount[[#This Row],[SKU]],MasterFile[#All],9,0)</f>
        <v>Moderate Movement and Importance</v>
      </c>
    </row>
    <row r="92" spans="1:10" ht="20.100000000000001" customHeight="1" x14ac:dyDescent="0.25">
      <c r="A92" s="1">
        <v>45938</v>
      </c>
      <c r="B92" s="1" t="s">
        <v>543</v>
      </c>
      <c r="C92" s="1" t="str">
        <f>VLOOKUP(PhysicalCount[[#This Row],[SKU]],MasterFile[],2,0)</f>
        <v>Descale Solution Commercial 1gal</v>
      </c>
      <c r="D92" s="47">
        <v>311595</v>
      </c>
      <c r="E92" s="1" t="str">
        <f>VLOOKUP(PhysicalCount[[#This Row],[SKU]],MasterFile[[#All],[SKU]:[Category]],3,0)</f>
        <v>Maintenance Chemicals</v>
      </c>
      <c r="F92" s="1" t="str">
        <f>IF(VLOOKUP(PhysicalCount[[#This Row],[SKU]],MasterFile[[#All],[SKU]:[Sub-Category]],4,0)="","",VLOOKUP(PhysicalCount[[#This Row],[SKU]],MasterFile[[#All],[SKU]:[Sub-Category]],4,0))</f>
        <v>Descalers</v>
      </c>
      <c r="G92" s="118">
        <v>17</v>
      </c>
      <c r="H92" s="128">
        <f>IFERROR(VLOOKUP(PhysicalCount[[#This Row],[SKU]],MasterFile[#All],14,0),"")</f>
        <v>38</v>
      </c>
      <c r="I92" s="126">
        <f>IFERROR(PhysicalCount[[#This Row],[Quantity]]*PhysicalCount[[#This Row],[Unit Value]],"")</f>
        <v>646</v>
      </c>
      <c r="J92" s="1" t="str">
        <f>VLOOKUP(PhysicalCount[[#This Row],[SKU]],MasterFile[#All],9,0)</f>
        <v>High Importance and Low Cost</v>
      </c>
    </row>
    <row r="93" spans="1:10" ht="20.100000000000001" customHeight="1" x14ac:dyDescent="0.25">
      <c r="A93" s="1">
        <v>45938</v>
      </c>
      <c r="B93" s="1" t="s">
        <v>548</v>
      </c>
      <c r="C93" s="1" t="str">
        <f>VLOOKUP(PhysicalCount[[#This Row],[SKU]],MasterFile[],2,0)</f>
        <v>Lubricant Food Grade NSF H1 8oz</v>
      </c>
      <c r="D93" s="47">
        <v>2320479</v>
      </c>
      <c r="E93" s="1" t="str">
        <f>VLOOKUP(PhysicalCount[[#This Row],[SKU]],MasterFile[[#All],[SKU]:[Category]],3,0)</f>
        <v>Maintenance Chemicals</v>
      </c>
      <c r="F93" s="1" t="str">
        <f>IF(VLOOKUP(PhysicalCount[[#This Row],[SKU]],MasterFile[[#All],[SKU]:[Sub-Category]],4,0)="","",VLOOKUP(PhysicalCount[[#This Row],[SKU]],MasterFile[[#All],[SKU]:[Sub-Category]],4,0))</f>
        <v>Lubricants</v>
      </c>
      <c r="G93" s="118">
        <v>7</v>
      </c>
      <c r="H93" s="128">
        <f>IFERROR(VLOOKUP(PhysicalCount[[#This Row],[SKU]],MasterFile[#All],14,0),"")</f>
        <v>22</v>
      </c>
      <c r="I93" s="126">
        <f>IFERROR(PhysicalCount[[#This Row],[Quantity]]*PhysicalCount[[#This Row],[Unit Value]],"")</f>
        <v>154</v>
      </c>
      <c r="J93" s="1" t="str">
        <f>VLOOKUP(PhysicalCount[[#This Row],[SKU]],MasterFile[#All],9,0)</f>
        <v>Low Movement and Cost</v>
      </c>
    </row>
    <row r="94" spans="1:10" ht="20.100000000000001" customHeight="1" x14ac:dyDescent="0.25">
      <c r="A94" s="1">
        <v>45938</v>
      </c>
      <c r="B94" s="1" t="s">
        <v>552</v>
      </c>
      <c r="C94" s="1" t="str">
        <f>VLOOKUP(PhysicalCount[[#This Row],[SKU]],MasterFile[],2,0)</f>
        <v>Safety Data Sheet Binder</v>
      </c>
      <c r="D94" s="47" t="s">
        <v>54</v>
      </c>
      <c r="E94" s="1" t="str">
        <f>VLOOKUP(PhysicalCount[[#This Row],[SKU]],MasterFile[[#All],[SKU]:[Category]],3,0)</f>
        <v>Safety</v>
      </c>
      <c r="F94" s="1" t="str">
        <f>IF(VLOOKUP(PhysicalCount[[#This Row],[SKU]],MasterFile[[#All],[SKU]:[Sub-Category]],4,0)="","",VLOOKUP(PhysicalCount[[#This Row],[SKU]],MasterFile[[#All],[SKU]:[Sub-Category]],4,0))</f>
        <v>Documentation</v>
      </c>
      <c r="G94" s="118">
        <v>12</v>
      </c>
      <c r="H94" s="128">
        <f>IFERROR(VLOOKUP(PhysicalCount[[#This Row],[SKU]],MasterFile[#All],14,0),"")</f>
        <v>14</v>
      </c>
      <c r="I94" s="126">
        <f>IFERROR(PhysicalCount[[#This Row],[Quantity]]*PhysicalCount[[#This Row],[Unit Value]],"")</f>
        <v>168</v>
      </c>
      <c r="J94" s="1" t="str">
        <f>VLOOKUP(PhysicalCount[[#This Row],[SKU]],MasterFile[#All],9,0)</f>
        <v>Low Movement and Cost</v>
      </c>
    </row>
  </sheetData>
  <mergeCells count="1">
    <mergeCell ref="A1:J2"/>
  </mergeCells>
  <dataValidations count="1">
    <dataValidation type="list" allowBlank="1" showInputMessage="1" showErrorMessage="1" sqref="B5:B94" xr:uid="{23552EE2-12C8-4458-9B5A-17246982D67E}">
      <formula1>$B$5:$B$94</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6C4D98F-51FF-41DD-B4A1-83C60668E615}">
          <x14:formula1>
            <xm:f>'Master File'!$A:$A</xm:f>
          </x14:formula1>
          <xm:sqref>B95:B1048576 B4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27C5B-B183-4CAC-90DD-C1C9AC6582F5}">
  <sheetPr codeName="Sheet23">
    <tabColor rgb="FFF6F5F0"/>
  </sheetPr>
  <dimension ref="A1:BB192"/>
  <sheetViews>
    <sheetView workbookViewId="0">
      <selection activeCell="F131" sqref="F131"/>
    </sheetView>
  </sheetViews>
  <sheetFormatPr defaultColWidth="8.85546875" defaultRowHeight="20.100000000000001" customHeight="1" x14ac:dyDescent="0.25"/>
  <cols>
    <col min="1" max="1" width="9.7109375" bestFit="1" customWidth="1"/>
    <col min="2" max="2" width="18.7109375" bestFit="1" customWidth="1"/>
    <col min="3" max="3" width="30.42578125" bestFit="1" customWidth="1"/>
    <col min="4" max="4" width="15.85546875" bestFit="1" customWidth="1"/>
    <col min="5" max="5" width="9.140625" bestFit="1" customWidth="1"/>
    <col min="6" max="6" width="27.42578125" bestFit="1" customWidth="1"/>
    <col min="7" max="7" width="22.42578125" bestFit="1" customWidth="1"/>
    <col min="8" max="8" width="20.42578125" bestFit="1" customWidth="1"/>
    <col min="9" max="9" width="9.140625" style="4"/>
    <col min="10" max="10" width="8.42578125" bestFit="1" customWidth="1"/>
    <col min="11" max="11" width="30.42578125" bestFit="1" customWidth="1"/>
    <col min="12" max="12" width="10.28515625" customWidth="1"/>
    <col min="16" max="54" width="9.140625" style="4"/>
  </cols>
  <sheetData>
    <row r="1" spans="1:15" ht="20.100000000000001" customHeight="1" x14ac:dyDescent="0.25">
      <c r="A1" s="183" t="s">
        <v>563</v>
      </c>
      <c r="B1" s="183"/>
      <c r="C1" s="183"/>
      <c r="D1" s="183"/>
      <c r="E1" s="183"/>
      <c r="F1" s="183"/>
      <c r="G1" s="183"/>
      <c r="H1" s="183"/>
      <c r="J1" s="4"/>
      <c r="K1" s="4"/>
      <c r="L1" s="4"/>
      <c r="M1" s="4"/>
      <c r="N1" s="4"/>
      <c r="O1" s="4"/>
    </row>
    <row r="2" spans="1:15" ht="20.100000000000001" customHeight="1" x14ac:dyDescent="0.25">
      <c r="A2" s="183"/>
      <c r="B2" s="183"/>
      <c r="C2" s="183"/>
      <c r="D2" s="183"/>
      <c r="E2" s="183"/>
      <c r="F2" s="183"/>
      <c r="G2" s="183"/>
      <c r="H2" s="183"/>
      <c r="J2" s="4"/>
      <c r="K2" s="4"/>
      <c r="L2" s="4"/>
      <c r="M2" s="4"/>
      <c r="N2" s="4"/>
      <c r="O2" s="4"/>
    </row>
    <row r="3" spans="1:15" ht="20.100000000000001" customHeight="1" x14ac:dyDescent="0.25">
      <c r="A3" s="74"/>
      <c r="B3" s="74"/>
      <c r="C3" s="74"/>
      <c r="D3" s="74"/>
      <c r="E3" s="74"/>
      <c r="F3" s="74"/>
      <c r="G3" s="74"/>
      <c r="H3" s="74"/>
      <c r="J3" s="4"/>
      <c r="K3" s="4"/>
      <c r="L3" s="4"/>
      <c r="M3" s="4"/>
      <c r="N3" s="4"/>
      <c r="O3" s="4"/>
    </row>
    <row r="4" spans="1:15" ht="20.100000000000001" customHeight="1" x14ac:dyDescent="0.25">
      <c r="A4" s="103" t="s">
        <v>18</v>
      </c>
      <c r="B4" s="103" t="s">
        <v>55</v>
      </c>
      <c r="C4" s="103" t="s">
        <v>10</v>
      </c>
      <c r="D4" s="103" t="s">
        <v>56</v>
      </c>
      <c r="E4" s="103" t="s">
        <v>2</v>
      </c>
      <c r="F4" s="103" t="s">
        <v>3</v>
      </c>
      <c r="G4" s="103" t="s">
        <v>4</v>
      </c>
      <c r="H4" s="103" t="s">
        <v>5</v>
      </c>
      <c r="J4" s="4"/>
      <c r="K4" s="4"/>
      <c r="L4" s="4"/>
      <c r="M4" s="4"/>
      <c r="N4" s="4"/>
      <c r="O4" s="4"/>
    </row>
    <row r="5" spans="1:15" ht="20.100000000000001" customHeight="1" x14ac:dyDescent="0.25">
      <c r="A5" s="100">
        <v>46187</v>
      </c>
      <c r="B5" s="101">
        <v>24</v>
      </c>
      <c r="C5" s="102" t="s">
        <v>57</v>
      </c>
      <c r="D5" s="101" t="s">
        <v>725</v>
      </c>
      <c r="E5" s="101" t="s">
        <v>396</v>
      </c>
      <c r="F5" s="102" t="s">
        <v>397</v>
      </c>
      <c r="G5" s="102" t="s">
        <v>392</v>
      </c>
      <c r="H5" s="102" t="s">
        <v>393</v>
      </c>
      <c r="J5" s="75" t="s">
        <v>164</v>
      </c>
      <c r="K5" s="75" t="s">
        <v>10</v>
      </c>
      <c r="L5" s="4"/>
      <c r="M5" s="4"/>
      <c r="N5" s="4"/>
      <c r="O5" s="4"/>
    </row>
    <row r="6" spans="1:15" ht="20.100000000000001" customHeight="1" x14ac:dyDescent="0.25">
      <c r="A6" s="100">
        <v>46187</v>
      </c>
      <c r="B6" s="101">
        <v>24</v>
      </c>
      <c r="C6" s="102" t="s">
        <v>57</v>
      </c>
      <c r="D6" s="101" t="s">
        <v>725</v>
      </c>
      <c r="E6" s="101" t="s">
        <v>416</v>
      </c>
      <c r="F6" s="102" t="s">
        <v>417</v>
      </c>
      <c r="G6" s="102" t="s">
        <v>409</v>
      </c>
      <c r="H6" s="102" t="s">
        <v>418</v>
      </c>
      <c r="J6" s="96" t="s">
        <v>160</v>
      </c>
      <c r="K6" s="97" t="s">
        <v>57</v>
      </c>
      <c r="L6" s="4"/>
      <c r="M6" s="4"/>
      <c r="N6" s="4"/>
      <c r="O6" s="4"/>
    </row>
    <row r="7" spans="1:15" ht="20.100000000000001" customHeight="1" x14ac:dyDescent="0.25">
      <c r="A7" s="100">
        <v>46187</v>
      </c>
      <c r="B7" s="101">
        <v>24</v>
      </c>
      <c r="C7" s="102" t="s">
        <v>57</v>
      </c>
      <c r="D7" s="101" t="s">
        <v>725</v>
      </c>
      <c r="E7" s="101" t="s">
        <v>403</v>
      </c>
      <c r="F7" s="102" t="s">
        <v>404</v>
      </c>
      <c r="G7" s="102" t="s">
        <v>392</v>
      </c>
      <c r="H7" s="102" t="s">
        <v>405</v>
      </c>
      <c r="J7" s="96" t="s">
        <v>161</v>
      </c>
      <c r="K7" s="97" t="s">
        <v>58</v>
      </c>
      <c r="L7" s="4"/>
      <c r="M7" s="4"/>
      <c r="N7" s="4"/>
      <c r="O7" s="4"/>
    </row>
    <row r="8" spans="1:15" ht="20.100000000000001" customHeight="1" x14ac:dyDescent="0.25">
      <c r="A8" s="100">
        <v>46187</v>
      </c>
      <c r="B8" s="101">
        <v>24</v>
      </c>
      <c r="C8" s="102" t="s">
        <v>57</v>
      </c>
      <c r="D8" s="101" t="s">
        <v>725</v>
      </c>
      <c r="E8" s="101" t="s">
        <v>548</v>
      </c>
      <c r="F8" s="102" t="s">
        <v>549</v>
      </c>
      <c r="G8" s="102" t="s">
        <v>545</v>
      </c>
      <c r="H8" s="102" t="s">
        <v>550</v>
      </c>
      <c r="J8" s="96" t="s">
        <v>162</v>
      </c>
      <c r="K8" s="97" t="s">
        <v>59</v>
      </c>
      <c r="L8" s="4"/>
      <c r="M8" s="4"/>
      <c r="N8" s="4"/>
      <c r="O8" s="4"/>
    </row>
    <row r="9" spans="1:15" ht="20.100000000000001" customHeight="1" x14ac:dyDescent="0.25">
      <c r="A9" s="100">
        <v>46187</v>
      </c>
      <c r="B9" s="101">
        <v>24</v>
      </c>
      <c r="C9" s="102" t="s">
        <v>57</v>
      </c>
      <c r="D9" s="101" t="s">
        <v>725</v>
      </c>
      <c r="E9" s="101" t="s">
        <v>491</v>
      </c>
      <c r="F9" s="102" t="s">
        <v>492</v>
      </c>
      <c r="G9" s="102" t="s">
        <v>474</v>
      </c>
      <c r="H9" s="102" t="s">
        <v>493</v>
      </c>
      <c r="J9" s="98" t="s">
        <v>163</v>
      </c>
      <c r="K9" s="99" t="s">
        <v>60</v>
      </c>
      <c r="L9" s="4"/>
      <c r="M9" s="4"/>
      <c r="N9" s="4"/>
      <c r="O9" s="4"/>
    </row>
    <row r="10" spans="1:15" ht="20.100000000000001" customHeight="1" x14ac:dyDescent="0.25">
      <c r="A10" s="100">
        <v>46187</v>
      </c>
      <c r="B10" s="101">
        <v>24</v>
      </c>
      <c r="C10" s="102" t="s">
        <v>57</v>
      </c>
      <c r="D10" s="101" t="s">
        <v>725</v>
      </c>
      <c r="E10" s="101" t="s">
        <v>233</v>
      </c>
      <c r="F10" s="102" t="s">
        <v>234</v>
      </c>
      <c r="G10" s="102" t="s">
        <v>281</v>
      </c>
      <c r="H10" s="102" t="s">
        <v>284</v>
      </c>
      <c r="J10" s="4"/>
      <c r="K10" s="4"/>
      <c r="L10" s="4"/>
      <c r="M10" s="4"/>
      <c r="N10" s="4"/>
      <c r="O10" s="4"/>
    </row>
    <row r="11" spans="1:15" ht="20.100000000000001" customHeight="1" x14ac:dyDescent="0.25">
      <c r="A11" s="100">
        <v>46187</v>
      </c>
      <c r="B11" s="101">
        <v>24</v>
      </c>
      <c r="C11" s="102" t="s">
        <v>57</v>
      </c>
      <c r="D11" s="101" t="s">
        <v>725</v>
      </c>
      <c r="E11" s="101" t="s">
        <v>201</v>
      </c>
      <c r="F11" s="102" t="s">
        <v>202</v>
      </c>
      <c r="G11" s="102" t="s">
        <v>265</v>
      </c>
      <c r="H11" s="102" t="s">
        <v>269</v>
      </c>
      <c r="J11" s="4"/>
      <c r="K11" s="4"/>
      <c r="L11" s="4"/>
      <c r="M11" s="4"/>
      <c r="N11" s="4"/>
      <c r="O11" s="4"/>
    </row>
    <row r="12" spans="1:15" ht="20.100000000000001" customHeight="1" x14ac:dyDescent="0.25">
      <c r="A12" s="100">
        <v>46187</v>
      </c>
      <c r="B12" s="101">
        <v>24</v>
      </c>
      <c r="C12" s="102" t="s">
        <v>57</v>
      </c>
      <c r="D12" s="101" t="s">
        <v>725</v>
      </c>
      <c r="E12" s="101" t="s">
        <v>433</v>
      </c>
      <c r="F12" s="102" t="s">
        <v>434</v>
      </c>
      <c r="G12" s="102" t="s">
        <v>426</v>
      </c>
      <c r="H12" s="102" t="s">
        <v>435</v>
      </c>
      <c r="J12" s="4"/>
      <c r="K12" s="4"/>
      <c r="L12" s="4"/>
      <c r="M12" s="4"/>
      <c r="N12" s="4"/>
      <c r="O12" s="4"/>
    </row>
    <row r="13" spans="1:15" ht="20.100000000000001" customHeight="1" x14ac:dyDescent="0.25">
      <c r="A13" s="100">
        <v>46187</v>
      </c>
      <c r="B13" s="101">
        <v>24</v>
      </c>
      <c r="C13" s="102" t="s">
        <v>57</v>
      </c>
      <c r="D13" s="101" t="s">
        <v>725</v>
      </c>
      <c r="E13" s="101" t="s">
        <v>247</v>
      </c>
      <c r="F13" s="102" t="s">
        <v>248</v>
      </c>
      <c r="G13" s="102" t="s">
        <v>348</v>
      </c>
      <c r="H13" s="102" t="s">
        <v>291</v>
      </c>
      <c r="J13" s="4"/>
      <c r="K13" s="4"/>
      <c r="L13" s="4"/>
      <c r="M13" s="4"/>
      <c r="N13" s="4"/>
      <c r="O13" s="4"/>
    </row>
    <row r="14" spans="1:15" ht="20.100000000000001" customHeight="1" x14ac:dyDescent="0.25">
      <c r="A14" s="100">
        <v>46187</v>
      </c>
      <c r="B14" s="101">
        <v>24</v>
      </c>
      <c r="C14" s="102" t="s">
        <v>57</v>
      </c>
      <c r="D14" s="101" t="s">
        <v>725</v>
      </c>
      <c r="E14" s="101" t="s">
        <v>245</v>
      </c>
      <c r="F14" s="102" t="s">
        <v>246</v>
      </c>
      <c r="G14" s="102" t="s">
        <v>348</v>
      </c>
      <c r="H14" s="102" t="s">
        <v>291</v>
      </c>
      <c r="J14" s="4"/>
      <c r="K14" s="4"/>
      <c r="L14" s="4"/>
      <c r="M14" s="4"/>
      <c r="N14" s="4"/>
      <c r="O14" s="4"/>
    </row>
    <row r="15" spans="1:15" ht="20.100000000000001" customHeight="1" x14ac:dyDescent="0.25">
      <c r="A15" s="100">
        <v>46187</v>
      </c>
      <c r="B15" s="101">
        <v>24</v>
      </c>
      <c r="C15" s="102" t="s">
        <v>57</v>
      </c>
      <c r="D15" s="101" t="s">
        <v>725</v>
      </c>
      <c r="E15" s="101" t="s">
        <v>219</v>
      </c>
      <c r="F15" s="102" t="s">
        <v>220</v>
      </c>
      <c r="G15" s="102" t="s">
        <v>274</v>
      </c>
      <c r="H15" s="102" t="s">
        <v>280</v>
      </c>
      <c r="J15" s="4"/>
      <c r="K15" s="4"/>
      <c r="L15" s="4"/>
      <c r="M15" s="4"/>
      <c r="N15" s="4"/>
      <c r="O15" s="4"/>
    </row>
    <row r="16" spans="1:15" ht="20.100000000000001" customHeight="1" x14ac:dyDescent="0.25">
      <c r="A16" s="100">
        <v>46187</v>
      </c>
      <c r="B16" s="101">
        <v>24</v>
      </c>
      <c r="C16" s="102" t="s">
        <v>57</v>
      </c>
      <c r="D16" s="101" t="s">
        <v>725</v>
      </c>
      <c r="E16" s="101" t="s">
        <v>375</v>
      </c>
      <c r="F16" s="102" t="s">
        <v>376</v>
      </c>
      <c r="G16" s="102" t="s">
        <v>359</v>
      </c>
      <c r="H16" s="102" t="s">
        <v>377</v>
      </c>
      <c r="J16" s="4"/>
      <c r="K16" s="4"/>
      <c r="L16" s="4"/>
      <c r="M16" s="4"/>
      <c r="N16" s="4"/>
      <c r="O16" s="4"/>
    </row>
    <row r="17" spans="1:15" ht="20.100000000000001" customHeight="1" x14ac:dyDescent="0.25">
      <c r="A17" s="100">
        <v>46187</v>
      </c>
      <c r="B17" s="101">
        <v>24</v>
      </c>
      <c r="C17" s="102" t="s">
        <v>57</v>
      </c>
      <c r="D17" s="101" t="s">
        <v>725</v>
      </c>
      <c r="E17" s="101" t="s">
        <v>370</v>
      </c>
      <c r="F17" s="102" t="s">
        <v>371</v>
      </c>
      <c r="G17" s="102" t="s">
        <v>359</v>
      </c>
      <c r="H17" s="102" t="s">
        <v>372</v>
      </c>
      <c r="J17" s="4"/>
      <c r="K17" s="4"/>
      <c r="L17" s="4"/>
      <c r="M17" s="4"/>
      <c r="N17" s="4"/>
      <c r="O17" s="4"/>
    </row>
    <row r="18" spans="1:15" ht="20.100000000000001" customHeight="1" x14ac:dyDescent="0.25">
      <c r="A18" s="100">
        <v>46187</v>
      </c>
      <c r="B18" s="101">
        <v>24</v>
      </c>
      <c r="C18" s="102" t="s">
        <v>57</v>
      </c>
      <c r="D18" s="101" t="s">
        <v>725</v>
      </c>
      <c r="E18" s="101" t="s">
        <v>199</v>
      </c>
      <c r="F18" s="102" t="s">
        <v>200</v>
      </c>
      <c r="G18" s="102" t="s">
        <v>265</v>
      </c>
      <c r="H18" s="102" t="s">
        <v>269</v>
      </c>
      <c r="J18" s="4"/>
      <c r="K18" s="4"/>
      <c r="L18" s="4"/>
      <c r="M18" s="4"/>
      <c r="N18" s="4"/>
      <c r="O18" s="4"/>
    </row>
    <row r="19" spans="1:15" ht="20.100000000000001" customHeight="1" x14ac:dyDescent="0.25">
      <c r="A19" s="100">
        <v>46187</v>
      </c>
      <c r="B19" s="101">
        <v>24</v>
      </c>
      <c r="C19" s="102" t="s">
        <v>57</v>
      </c>
      <c r="D19" s="101" t="s">
        <v>725</v>
      </c>
      <c r="E19" s="101" t="s">
        <v>203</v>
      </c>
      <c r="F19" s="102" t="s">
        <v>204</v>
      </c>
      <c r="G19" s="102" t="s">
        <v>265</v>
      </c>
      <c r="H19" s="102" t="s">
        <v>270</v>
      </c>
      <c r="J19" s="4"/>
      <c r="K19" s="4"/>
      <c r="L19" s="4"/>
      <c r="M19" s="4"/>
      <c r="N19" s="4"/>
      <c r="O19" s="4"/>
    </row>
    <row r="20" spans="1:15" ht="20.100000000000001" customHeight="1" x14ac:dyDescent="0.25">
      <c r="A20" s="100">
        <v>46187</v>
      </c>
      <c r="B20" s="101">
        <v>24</v>
      </c>
      <c r="C20" s="102" t="s">
        <v>57</v>
      </c>
      <c r="D20" s="101" t="s">
        <v>725</v>
      </c>
      <c r="E20" s="101" t="s">
        <v>552</v>
      </c>
      <c r="F20" s="102" t="s">
        <v>553</v>
      </c>
      <c r="G20" s="102" t="s">
        <v>468</v>
      </c>
      <c r="H20" s="102" t="s">
        <v>554</v>
      </c>
      <c r="J20" s="4"/>
      <c r="K20" s="4"/>
      <c r="L20" s="4"/>
      <c r="M20" s="4"/>
      <c r="N20" s="4"/>
      <c r="O20" s="4"/>
    </row>
    <row r="21" spans="1:15" ht="20.100000000000001" customHeight="1" x14ac:dyDescent="0.25">
      <c r="A21" s="100">
        <v>46187</v>
      </c>
      <c r="B21" s="101">
        <v>24</v>
      </c>
      <c r="C21" s="102" t="s">
        <v>57</v>
      </c>
      <c r="D21" s="101" t="s">
        <v>725</v>
      </c>
      <c r="E21" s="101" t="s">
        <v>390</v>
      </c>
      <c r="F21" s="102" t="s">
        <v>391</v>
      </c>
      <c r="G21" s="102" t="s">
        <v>392</v>
      </c>
      <c r="H21" s="102" t="s">
        <v>393</v>
      </c>
      <c r="J21" s="4"/>
      <c r="K21" s="4"/>
      <c r="L21" s="4"/>
      <c r="M21" s="4"/>
      <c r="N21" s="4"/>
      <c r="O21" s="4"/>
    </row>
    <row r="22" spans="1:15" ht="20.100000000000001" customHeight="1" x14ac:dyDescent="0.25">
      <c r="A22" s="100">
        <v>46187</v>
      </c>
      <c r="B22" s="101">
        <v>24</v>
      </c>
      <c r="C22" s="102" t="s">
        <v>57</v>
      </c>
      <c r="D22" s="101" t="s">
        <v>725</v>
      </c>
      <c r="E22" s="101" t="s">
        <v>523</v>
      </c>
      <c r="F22" s="102" t="s">
        <v>524</v>
      </c>
      <c r="G22" s="102" t="s">
        <v>525</v>
      </c>
      <c r="H22" s="102" t="s">
        <v>526</v>
      </c>
      <c r="J22" s="4"/>
      <c r="K22" s="4"/>
      <c r="L22" s="4"/>
      <c r="M22" s="4"/>
      <c r="N22" s="4"/>
      <c r="O22" s="4"/>
    </row>
    <row r="23" spans="1:15" ht="20.100000000000001" customHeight="1" x14ac:dyDescent="0.25">
      <c r="A23" s="100">
        <v>46187</v>
      </c>
      <c r="B23" s="101">
        <v>24</v>
      </c>
      <c r="C23" s="102" t="s">
        <v>57</v>
      </c>
      <c r="D23" s="101" t="s">
        <v>725</v>
      </c>
      <c r="E23" s="101" t="s">
        <v>528</v>
      </c>
      <c r="F23" s="102" t="s">
        <v>529</v>
      </c>
      <c r="G23" s="102" t="s">
        <v>525</v>
      </c>
      <c r="H23" s="102" t="s">
        <v>526</v>
      </c>
      <c r="J23" s="4"/>
      <c r="K23" s="4"/>
      <c r="L23" s="4"/>
      <c r="M23" s="4"/>
      <c r="N23" s="4"/>
      <c r="O23" s="4"/>
    </row>
    <row r="24" spans="1:15" ht="20.100000000000001" customHeight="1" x14ac:dyDescent="0.25">
      <c r="A24" s="100">
        <v>46187</v>
      </c>
      <c r="B24" s="101">
        <v>24</v>
      </c>
      <c r="C24" s="102" t="s">
        <v>57</v>
      </c>
      <c r="D24" s="101" t="s">
        <v>725</v>
      </c>
      <c r="E24" s="101" t="s">
        <v>462</v>
      </c>
      <c r="F24" s="102" t="s">
        <v>463</v>
      </c>
      <c r="G24" s="102" t="s">
        <v>392</v>
      </c>
      <c r="H24" s="102" t="s">
        <v>464</v>
      </c>
      <c r="J24" s="4"/>
      <c r="K24" s="4"/>
      <c r="L24" s="4"/>
      <c r="M24" s="4"/>
      <c r="N24" s="4"/>
      <c r="O24" s="4"/>
    </row>
    <row r="25" spans="1:15" ht="20.100000000000001" customHeight="1" x14ac:dyDescent="0.25">
      <c r="A25" s="100">
        <v>46193</v>
      </c>
      <c r="B25" s="101">
        <v>25</v>
      </c>
      <c r="C25" s="102" t="s">
        <v>60</v>
      </c>
      <c r="D25" s="101" t="s">
        <v>725</v>
      </c>
      <c r="E25" s="101" t="s">
        <v>515</v>
      </c>
      <c r="F25" s="102" t="s">
        <v>516</v>
      </c>
      <c r="G25" s="102" t="s">
        <v>501</v>
      </c>
      <c r="H25" s="102" t="s">
        <v>517</v>
      </c>
      <c r="J25" s="4"/>
      <c r="K25" s="4"/>
      <c r="L25" s="4"/>
      <c r="M25" s="4"/>
      <c r="N25" s="4"/>
      <c r="O25" s="4"/>
    </row>
    <row r="26" spans="1:15" ht="20.100000000000001" customHeight="1" x14ac:dyDescent="0.25">
      <c r="A26" s="100">
        <v>46193</v>
      </c>
      <c r="B26" s="101">
        <v>25</v>
      </c>
      <c r="C26" s="102" t="s">
        <v>60</v>
      </c>
      <c r="D26" s="101" t="s">
        <v>725</v>
      </c>
      <c r="E26" s="101" t="s">
        <v>365</v>
      </c>
      <c r="F26" s="102" t="s">
        <v>366</v>
      </c>
      <c r="G26" s="102" t="s">
        <v>359</v>
      </c>
      <c r="H26" s="102" t="s">
        <v>367</v>
      </c>
      <c r="J26" s="4"/>
      <c r="K26" s="4"/>
      <c r="L26" s="4"/>
      <c r="M26" s="4"/>
      <c r="N26" s="4"/>
      <c r="O26" s="4"/>
    </row>
    <row r="27" spans="1:15" ht="20.100000000000001" customHeight="1" x14ac:dyDescent="0.25">
      <c r="A27" s="100">
        <v>46193</v>
      </c>
      <c r="B27" s="101">
        <v>25</v>
      </c>
      <c r="C27" s="102" t="s">
        <v>60</v>
      </c>
      <c r="D27" s="101" t="s">
        <v>725</v>
      </c>
      <c r="E27" s="101" t="s">
        <v>215</v>
      </c>
      <c r="F27" s="102" t="s">
        <v>216</v>
      </c>
      <c r="G27" s="102" t="s">
        <v>274</v>
      </c>
      <c r="H27" s="102" t="s">
        <v>278</v>
      </c>
      <c r="J27" s="4"/>
      <c r="K27" s="4"/>
      <c r="L27" s="4"/>
      <c r="M27" s="4"/>
      <c r="N27" s="4"/>
      <c r="O27" s="4"/>
    </row>
    <row r="28" spans="1:15" ht="20.100000000000001" customHeight="1" x14ac:dyDescent="0.25">
      <c r="A28" s="100">
        <v>46193</v>
      </c>
      <c r="B28" s="101">
        <v>25</v>
      </c>
      <c r="C28" s="102" t="s">
        <v>60</v>
      </c>
      <c r="D28" s="101" t="s">
        <v>725</v>
      </c>
      <c r="E28" s="101" t="s">
        <v>168</v>
      </c>
      <c r="F28" s="102" t="s">
        <v>176</v>
      </c>
      <c r="G28" s="102" t="s">
        <v>255</v>
      </c>
      <c r="H28" s="102" t="s">
        <v>256</v>
      </c>
      <c r="J28" s="4"/>
      <c r="K28" s="4"/>
      <c r="L28" s="4"/>
      <c r="M28" s="4"/>
      <c r="N28" s="4"/>
      <c r="O28" s="4"/>
    </row>
    <row r="29" spans="1:15" ht="20.100000000000001" customHeight="1" x14ac:dyDescent="0.25">
      <c r="A29" s="100">
        <v>46193</v>
      </c>
      <c r="B29" s="101">
        <v>25</v>
      </c>
      <c r="C29" s="102" t="s">
        <v>60</v>
      </c>
      <c r="D29" s="101" t="s">
        <v>725</v>
      </c>
      <c r="E29" s="101" t="s">
        <v>511</v>
      </c>
      <c r="F29" s="102" t="s">
        <v>512</v>
      </c>
      <c r="G29" s="102" t="s">
        <v>501</v>
      </c>
      <c r="H29" s="102" t="s">
        <v>513</v>
      </c>
      <c r="J29" s="4"/>
      <c r="K29" s="4"/>
      <c r="L29" s="4"/>
      <c r="M29" s="4"/>
      <c r="N29" s="4"/>
      <c r="O29" s="4"/>
    </row>
    <row r="30" spans="1:15" ht="20.100000000000001" customHeight="1" x14ac:dyDescent="0.25">
      <c r="A30" s="100">
        <v>46193</v>
      </c>
      <c r="B30" s="101">
        <v>25</v>
      </c>
      <c r="C30" s="102" t="s">
        <v>60</v>
      </c>
      <c r="D30" s="101" t="s">
        <v>725</v>
      </c>
      <c r="E30" s="101" t="s">
        <v>483</v>
      </c>
      <c r="F30" s="102" t="s">
        <v>484</v>
      </c>
      <c r="G30" s="102" t="s">
        <v>474</v>
      </c>
      <c r="H30" s="102" t="s">
        <v>485</v>
      </c>
      <c r="J30" s="4"/>
      <c r="K30" s="4"/>
      <c r="L30" s="4"/>
      <c r="M30" s="4"/>
      <c r="N30" s="4"/>
      <c r="O30" s="4"/>
    </row>
    <row r="31" spans="1:15" ht="20.100000000000001" customHeight="1" x14ac:dyDescent="0.25">
      <c r="A31" s="100">
        <v>46193</v>
      </c>
      <c r="B31" s="101">
        <v>25</v>
      </c>
      <c r="C31" s="102" t="s">
        <v>60</v>
      </c>
      <c r="D31" s="101" t="s">
        <v>725</v>
      </c>
      <c r="E31" s="101" t="s">
        <v>209</v>
      </c>
      <c r="F31" s="102" t="s">
        <v>210</v>
      </c>
      <c r="G31" s="102" t="s">
        <v>274</v>
      </c>
      <c r="H31" s="102" t="s">
        <v>277</v>
      </c>
      <c r="J31" s="4"/>
      <c r="K31" s="4"/>
      <c r="L31" s="4"/>
      <c r="M31" s="4"/>
      <c r="N31" s="4"/>
      <c r="O31" s="4"/>
    </row>
    <row r="32" spans="1:15" ht="20.100000000000001" customHeight="1" x14ac:dyDescent="0.25">
      <c r="A32" s="100">
        <v>46193</v>
      </c>
      <c r="B32" s="101">
        <v>25</v>
      </c>
      <c r="C32" s="102" t="s">
        <v>60</v>
      </c>
      <c r="D32" s="101" t="s">
        <v>725</v>
      </c>
      <c r="E32" s="101" t="s">
        <v>165</v>
      </c>
      <c r="F32" s="102" t="s">
        <v>173</v>
      </c>
      <c r="G32" s="102" t="s">
        <v>255</v>
      </c>
      <c r="H32" s="102" t="s">
        <v>256</v>
      </c>
      <c r="J32" s="4"/>
      <c r="K32" s="4"/>
      <c r="L32" s="4"/>
      <c r="M32" s="4"/>
      <c r="N32" s="4"/>
      <c r="O32" s="4"/>
    </row>
    <row r="33" spans="1:15" ht="20.100000000000001" customHeight="1" x14ac:dyDescent="0.25">
      <c r="A33" s="100">
        <v>46193</v>
      </c>
      <c r="B33" s="101">
        <v>25</v>
      </c>
      <c r="C33" s="102" t="s">
        <v>60</v>
      </c>
      <c r="D33" s="101" t="s">
        <v>725</v>
      </c>
      <c r="E33" s="101" t="s">
        <v>181</v>
      </c>
      <c r="F33" s="102" t="s">
        <v>182</v>
      </c>
      <c r="G33" s="102" t="s">
        <v>260</v>
      </c>
      <c r="H33" s="102" t="s">
        <v>261</v>
      </c>
      <c r="J33" s="4"/>
      <c r="K33" s="4"/>
      <c r="L33" s="4"/>
      <c r="M33" s="4"/>
      <c r="N33" s="4"/>
      <c r="O33" s="4"/>
    </row>
    <row r="34" spans="1:15" ht="20.100000000000001" customHeight="1" x14ac:dyDescent="0.25">
      <c r="A34" s="100">
        <v>46193</v>
      </c>
      <c r="B34" s="101">
        <v>25</v>
      </c>
      <c r="C34" s="102" t="s">
        <v>60</v>
      </c>
      <c r="D34" s="101" t="s">
        <v>725</v>
      </c>
      <c r="E34" s="101" t="s">
        <v>183</v>
      </c>
      <c r="F34" s="102" t="s">
        <v>184</v>
      </c>
      <c r="G34" s="102" t="s">
        <v>260</v>
      </c>
      <c r="H34" s="102" t="s">
        <v>263</v>
      </c>
      <c r="J34" s="4"/>
      <c r="K34" s="4"/>
      <c r="L34" s="4"/>
      <c r="M34" s="4"/>
      <c r="N34" s="4"/>
      <c r="O34" s="4"/>
    </row>
    <row r="35" spans="1:15" ht="20.100000000000001" customHeight="1" x14ac:dyDescent="0.25">
      <c r="A35" s="100">
        <v>46193</v>
      </c>
      <c r="B35" s="101">
        <v>25</v>
      </c>
      <c r="C35" s="102" t="s">
        <v>60</v>
      </c>
      <c r="D35" s="101" t="s">
        <v>725</v>
      </c>
      <c r="E35" s="101" t="s">
        <v>504</v>
      </c>
      <c r="F35" s="102" t="s">
        <v>505</v>
      </c>
      <c r="G35" s="102" t="s">
        <v>501</v>
      </c>
      <c r="H35" s="102" t="s">
        <v>506</v>
      </c>
      <c r="J35" s="4"/>
      <c r="K35" s="4"/>
      <c r="L35" s="4"/>
      <c r="M35" s="4"/>
      <c r="N35" s="4"/>
      <c r="O35" s="4"/>
    </row>
    <row r="36" spans="1:15" ht="20.100000000000001" customHeight="1" x14ac:dyDescent="0.25">
      <c r="A36" s="100">
        <v>46193</v>
      </c>
      <c r="B36" s="101">
        <v>25</v>
      </c>
      <c r="C36" s="102" t="s">
        <v>60</v>
      </c>
      <c r="D36" s="101" t="s">
        <v>725</v>
      </c>
      <c r="E36" s="101" t="s">
        <v>166</v>
      </c>
      <c r="F36" s="102" t="s">
        <v>174</v>
      </c>
      <c r="G36" s="102" t="s">
        <v>255</v>
      </c>
      <c r="H36" s="102" t="s">
        <v>256</v>
      </c>
      <c r="J36" s="4"/>
      <c r="K36" s="4"/>
      <c r="L36" s="4"/>
      <c r="M36" s="4"/>
      <c r="N36" s="4"/>
      <c r="O36" s="4"/>
    </row>
    <row r="37" spans="1:15" ht="20.100000000000001" customHeight="1" x14ac:dyDescent="0.25">
      <c r="A37" s="100">
        <v>46193</v>
      </c>
      <c r="B37" s="101">
        <v>25</v>
      </c>
      <c r="C37" s="102" t="s">
        <v>60</v>
      </c>
      <c r="D37" s="101" t="s">
        <v>725</v>
      </c>
      <c r="E37" s="101" t="s">
        <v>531</v>
      </c>
      <c r="F37" s="102" t="s">
        <v>532</v>
      </c>
      <c r="G37" s="102" t="s">
        <v>525</v>
      </c>
      <c r="H37" s="102" t="s">
        <v>533</v>
      </c>
      <c r="J37" s="4"/>
      <c r="K37" s="4"/>
      <c r="L37" s="4"/>
      <c r="M37" s="4"/>
      <c r="N37" s="4"/>
      <c r="O37" s="4"/>
    </row>
    <row r="38" spans="1:15" ht="20.100000000000001" customHeight="1" x14ac:dyDescent="0.25">
      <c r="A38" s="100">
        <v>46193</v>
      </c>
      <c r="B38" s="101">
        <v>25</v>
      </c>
      <c r="C38" s="102" t="s">
        <v>60</v>
      </c>
      <c r="D38" s="101" t="s">
        <v>725</v>
      </c>
      <c r="E38" s="101" t="s">
        <v>185</v>
      </c>
      <c r="F38" s="102" t="s">
        <v>186</v>
      </c>
      <c r="G38" s="102" t="s">
        <v>260</v>
      </c>
      <c r="H38" s="102" t="s">
        <v>261</v>
      </c>
      <c r="J38" s="4"/>
      <c r="K38" s="4"/>
      <c r="L38" s="4"/>
      <c r="M38" s="4"/>
      <c r="N38" s="4"/>
      <c r="O38" s="4"/>
    </row>
    <row r="39" spans="1:15" ht="20.100000000000001" customHeight="1" x14ac:dyDescent="0.25">
      <c r="A39" s="100">
        <v>46193</v>
      </c>
      <c r="B39" s="101">
        <v>25</v>
      </c>
      <c r="C39" s="102" t="s">
        <v>60</v>
      </c>
      <c r="D39" s="101" t="s">
        <v>725</v>
      </c>
      <c r="E39" s="101" t="s">
        <v>235</v>
      </c>
      <c r="F39" s="102" t="s">
        <v>236</v>
      </c>
      <c r="G39" s="102" t="s">
        <v>281</v>
      </c>
      <c r="H39" s="102" t="s">
        <v>286</v>
      </c>
      <c r="J39" s="4"/>
      <c r="K39" s="4"/>
      <c r="L39" s="4"/>
      <c r="M39" s="4"/>
      <c r="N39" s="4"/>
      <c r="O39" s="4"/>
    </row>
    <row r="40" spans="1:15" ht="20.100000000000001" customHeight="1" x14ac:dyDescent="0.25">
      <c r="A40" s="100">
        <v>46193</v>
      </c>
      <c r="B40" s="101">
        <v>25</v>
      </c>
      <c r="C40" s="102" t="s">
        <v>60</v>
      </c>
      <c r="D40" s="101" t="s">
        <v>725</v>
      </c>
      <c r="E40" s="101" t="s">
        <v>499</v>
      </c>
      <c r="F40" s="102" t="s">
        <v>500</v>
      </c>
      <c r="G40" s="102" t="s">
        <v>501</v>
      </c>
      <c r="H40" s="102" t="s">
        <v>502</v>
      </c>
      <c r="J40" s="4"/>
      <c r="K40" s="4"/>
      <c r="L40" s="4"/>
      <c r="M40" s="4"/>
      <c r="N40" s="4"/>
      <c r="O40" s="4"/>
    </row>
    <row r="41" spans="1:15" ht="20.100000000000001" customHeight="1" x14ac:dyDescent="0.25">
      <c r="A41" s="100">
        <v>46193</v>
      </c>
      <c r="B41" s="101">
        <v>25</v>
      </c>
      <c r="C41" s="102" t="s">
        <v>60</v>
      </c>
      <c r="D41" s="101" t="s">
        <v>725</v>
      </c>
      <c r="E41" s="101" t="s">
        <v>172</v>
      </c>
      <c r="F41" s="102" t="s">
        <v>180</v>
      </c>
      <c r="G41" s="102" t="s">
        <v>255</v>
      </c>
      <c r="H41" s="102" t="s">
        <v>256</v>
      </c>
      <c r="J41" s="4"/>
      <c r="K41" s="4"/>
      <c r="L41" s="4"/>
      <c r="M41" s="4"/>
      <c r="N41" s="4"/>
      <c r="O41" s="4"/>
    </row>
    <row r="42" spans="1:15" ht="20.100000000000001" customHeight="1" x14ac:dyDescent="0.25">
      <c r="A42" s="100">
        <v>46193</v>
      </c>
      <c r="B42" s="101">
        <v>25</v>
      </c>
      <c r="C42" s="102" t="s">
        <v>60</v>
      </c>
      <c r="D42" s="101" t="s">
        <v>725</v>
      </c>
      <c r="E42" s="101" t="s">
        <v>207</v>
      </c>
      <c r="F42" s="102" t="s">
        <v>208</v>
      </c>
      <c r="G42" s="102" t="s">
        <v>274</v>
      </c>
      <c r="H42" s="102" t="s">
        <v>275</v>
      </c>
      <c r="J42" s="4"/>
      <c r="K42" s="4"/>
      <c r="L42" s="4"/>
      <c r="M42" s="4"/>
      <c r="N42" s="4"/>
      <c r="O42" s="4"/>
    </row>
    <row r="43" spans="1:15" ht="20.100000000000001" customHeight="1" x14ac:dyDescent="0.25">
      <c r="A43" s="100">
        <v>46193</v>
      </c>
      <c r="B43" s="101">
        <v>25</v>
      </c>
      <c r="C43" s="102" t="s">
        <v>60</v>
      </c>
      <c r="D43" s="101" t="s">
        <v>725</v>
      </c>
      <c r="E43" s="101" t="s">
        <v>519</v>
      </c>
      <c r="F43" s="102" t="s">
        <v>520</v>
      </c>
      <c r="G43" s="102" t="s">
        <v>501</v>
      </c>
      <c r="H43" s="102" t="s">
        <v>521</v>
      </c>
      <c r="J43" s="4"/>
      <c r="K43" s="4"/>
      <c r="L43" s="4"/>
      <c r="M43" s="4"/>
      <c r="N43" s="4"/>
      <c r="O43" s="4"/>
    </row>
    <row r="44" spans="1:15" ht="20.100000000000001" customHeight="1" x14ac:dyDescent="0.25">
      <c r="A44" s="100">
        <v>46193</v>
      </c>
      <c r="B44" s="101">
        <v>25</v>
      </c>
      <c r="C44" s="102" t="s">
        <v>60</v>
      </c>
      <c r="D44" s="101" t="s">
        <v>725</v>
      </c>
      <c r="E44" s="101" t="s">
        <v>472</v>
      </c>
      <c r="F44" s="102" t="s">
        <v>473</v>
      </c>
      <c r="G44" s="102" t="s">
        <v>474</v>
      </c>
      <c r="H44" s="102" t="s">
        <v>475</v>
      </c>
      <c r="J44" s="4"/>
      <c r="K44" s="4"/>
      <c r="L44" s="4"/>
      <c r="M44" s="4"/>
      <c r="N44" s="4"/>
      <c r="O44" s="4"/>
    </row>
    <row r="45" spans="1:15" ht="20.100000000000001" customHeight="1" x14ac:dyDescent="0.25">
      <c r="A45" s="100">
        <v>46193</v>
      </c>
      <c r="B45" s="101" t="s">
        <v>737</v>
      </c>
      <c r="C45" s="102" t="s">
        <v>738</v>
      </c>
      <c r="D45" s="101" t="s">
        <v>725</v>
      </c>
      <c r="E45" s="101" t="s">
        <v>165</v>
      </c>
      <c r="F45" s="102" t="s">
        <v>173</v>
      </c>
      <c r="G45" s="102" t="s">
        <v>255</v>
      </c>
      <c r="H45" s="102" t="s">
        <v>256</v>
      </c>
      <c r="J45" s="4"/>
      <c r="K45" s="4"/>
      <c r="L45" s="4"/>
      <c r="M45" s="4"/>
      <c r="N45" s="4"/>
      <c r="O45" s="4"/>
    </row>
    <row r="46" spans="1:15" ht="20.100000000000001" customHeight="1" x14ac:dyDescent="0.25">
      <c r="A46" s="100">
        <v>46193</v>
      </c>
      <c r="B46" s="101" t="s">
        <v>737</v>
      </c>
      <c r="C46" s="102" t="s">
        <v>738</v>
      </c>
      <c r="D46" s="101" t="s">
        <v>725</v>
      </c>
      <c r="E46" s="101" t="s">
        <v>166</v>
      </c>
      <c r="F46" s="102" t="s">
        <v>174</v>
      </c>
      <c r="G46" s="102" t="s">
        <v>255</v>
      </c>
      <c r="H46" s="102" t="s">
        <v>256</v>
      </c>
      <c r="J46" s="4"/>
      <c r="K46" s="4"/>
      <c r="L46" s="4"/>
      <c r="M46" s="4"/>
      <c r="N46" s="4"/>
      <c r="O46" s="4"/>
    </row>
    <row r="47" spans="1:15" ht="20.100000000000001" customHeight="1" x14ac:dyDescent="0.25">
      <c r="A47" s="100">
        <v>46193</v>
      </c>
      <c r="B47" s="101" t="s">
        <v>737</v>
      </c>
      <c r="C47" s="102" t="s">
        <v>738</v>
      </c>
      <c r="D47" s="101" t="s">
        <v>725</v>
      </c>
      <c r="E47" s="101" t="s">
        <v>167</v>
      </c>
      <c r="F47" s="102" t="s">
        <v>175</v>
      </c>
      <c r="G47" s="102" t="s">
        <v>255</v>
      </c>
      <c r="H47" s="102" t="s">
        <v>258</v>
      </c>
      <c r="J47" s="4"/>
      <c r="K47" s="4"/>
      <c r="L47" s="4"/>
      <c r="M47" s="4"/>
      <c r="N47" s="4"/>
      <c r="O47" s="4"/>
    </row>
    <row r="48" spans="1:15" ht="20.100000000000001" customHeight="1" x14ac:dyDescent="0.25">
      <c r="A48" s="100">
        <v>46193</v>
      </c>
      <c r="B48" s="101" t="s">
        <v>737</v>
      </c>
      <c r="C48" s="102" t="s">
        <v>738</v>
      </c>
      <c r="D48" s="101" t="s">
        <v>725</v>
      </c>
      <c r="E48" s="101" t="s">
        <v>168</v>
      </c>
      <c r="F48" s="102" t="s">
        <v>176</v>
      </c>
      <c r="G48" s="102" t="s">
        <v>255</v>
      </c>
      <c r="H48" s="102" t="s">
        <v>256</v>
      </c>
      <c r="J48" s="4"/>
      <c r="K48" s="4"/>
      <c r="L48" s="4"/>
      <c r="M48" s="4"/>
      <c r="N48" s="4"/>
      <c r="O48" s="4"/>
    </row>
    <row r="49" spans="1:15" ht="20.100000000000001" customHeight="1" x14ac:dyDescent="0.25">
      <c r="A49" s="100">
        <v>46193</v>
      </c>
      <c r="B49" s="101" t="s">
        <v>737</v>
      </c>
      <c r="C49" s="102" t="s">
        <v>738</v>
      </c>
      <c r="D49" s="101" t="s">
        <v>725</v>
      </c>
      <c r="E49" s="101" t="s">
        <v>169</v>
      </c>
      <c r="F49" s="102" t="s">
        <v>177</v>
      </c>
      <c r="G49" s="102" t="s">
        <v>255</v>
      </c>
      <c r="H49" s="102" t="s">
        <v>258</v>
      </c>
      <c r="J49" s="4"/>
      <c r="K49" s="4"/>
      <c r="L49" s="4"/>
      <c r="M49" s="4"/>
      <c r="N49" s="4"/>
      <c r="O49" s="4"/>
    </row>
    <row r="50" spans="1:15" ht="20.100000000000001" customHeight="1" x14ac:dyDescent="0.25">
      <c r="A50" s="100">
        <v>46193</v>
      </c>
      <c r="B50" s="101" t="s">
        <v>737</v>
      </c>
      <c r="C50" s="102" t="s">
        <v>738</v>
      </c>
      <c r="D50" s="101" t="s">
        <v>725</v>
      </c>
      <c r="E50" s="101" t="s">
        <v>170</v>
      </c>
      <c r="F50" s="102" t="s">
        <v>178</v>
      </c>
      <c r="G50" s="102" t="s">
        <v>255</v>
      </c>
      <c r="H50" s="102" t="s">
        <v>256</v>
      </c>
      <c r="J50" s="4"/>
      <c r="K50" s="4"/>
      <c r="L50" s="4"/>
      <c r="M50" s="4"/>
      <c r="N50" s="4"/>
      <c r="O50" s="4"/>
    </row>
    <row r="51" spans="1:15" ht="20.100000000000001" customHeight="1" x14ac:dyDescent="0.25">
      <c r="A51" s="100">
        <v>46193</v>
      </c>
      <c r="B51" s="101" t="s">
        <v>737</v>
      </c>
      <c r="C51" s="102" t="s">
        <v>738</v>
      </c>
      <c r="D51" s="101" t="s">
        <v>725</v>
      </c>
      <c r="E51" s="101" t="s">
        <v>171</v>
      </c>
      <c r="F51" s="102" t="s">
        <v>179</v>
      </c>
      <c r="G51" s="102" t="s">
        <v>255</v>
      </c>
      <c r="H51" s="102" t="s">
        <v>259</v>
      </c>
      <c r="J51" s="4"/>
      <c r="K51" s="4"/>
      <c r="L51" s="4"/>
      <c r="M51" s="4"/>
      <c r="N51" s="4"/>
      <c r="O51" s="4"/>
    </row>
    <row r="52" spans="1:15" ht="20.100000000000001" customHeight="1" x14ac:dyDescent="0.25">
      <c r="A52" s="100">
        <v>46193</v>
      </c>
      <c r="B52" s="101" t="s">
        <v>737</v>
      </c>
      <c r="C52" s="102" t="s">
        <v>738</v>
      </c>
      <c r="D52" s="101" t="s">
        <v>725</v>
      </c>
      <c r="E52" s="101" t="s">
        <v>172</v>
      </c>
      <c r="F52" s="102" t="s">
        <v>180</v>
      </c>
      <c r="G52" s="102" t="s">
        <v>255</v>
      </c>
      <c r="H52" s="102" t="s">
        <v>256</v>
      </c>
      <c r="J52" s="4"/>
      <c r="K52" s="4"/>
      <c r="L52" s="4"/>
      <c r="M52" s="4"/>
      <c r="N52" s="4"/>
      <c r="O52" s="4"/>
    </row>
    <row r="53" spans="1:15" ht="20.100000000000001" customHeight="1" x14ac:dyDescent="0.25">
      <c r="A53" s="100">
        <v>46193</v>
      </c>
      <c r="B53" s="101" t="s">
        <v>737</v>
      </c>
      <c r="C53" s="102" t="s">
        <v>738</v>
      </c>
      <c r="D53" s="101" t="s">
        <v>725</v>
      </c>
      <c r="E53" s="101" t="s">
        <v>181</v>
      </c>
      <c r="F53" s="102" t="s">
        <v>182</v>
      </c>
      <c r="G53" s="102" t="s">
        <v>260</v>
      </c>
      <c r="H53" s="102" t="s">
        <v>261</v>
      </c>
      <c r="J53" s="4"/>
      <c r="K53" s="4"/>
      <c r="L53" s="4"/>
      <c r="M53" s="4"/>
      <c r="N53" s="4"/>
      <c r="O53" s="4"/>
    </row>
    <row r="54" spans="1:15" ht="20.100000000000001" customHeight="1" x14ac:dyDescent="0.25">
      <c r="A54" s="100">
        <v>46193</v>
      </c>
      <c r="B54" s="101" t="s">
        <v>737</v>
      </c>
      <c r="C54" s="102" t="s">
        <v>738</v>
      </c>
      <c r="D54" s="101" t="s">
        <v>725</v>
      </c>
      <c r="E54" s="101" t="s">
        <v>183</v>
      </c>
      <c r="F54" s="102" t="s">
        <v>184</v>
      </c>
      <c r="G54" s="102" t="s">
        <v>260</v>
      </c>
      <c r="H54" s="102" t="s">
        <v>263</v>
      </c>
      <c r="J54" s="4"/>
      <c r="K54" s="4"/>
      <c r="L54" s="4"/>
      <c r="M54" s="4"/>
      <c r="N54" s="4"/>
      <c r="O54" s="4"/>
    </row>
    <row r="55" spans="1:15" ht="20.100000000000001" customHeight="1" x14ac:dyDescent="0.25">
      <c r="A55" s="100">
        <v>46193</v>
      </c>
      <c r="B55" s="101" t="s">
        <v>737</v>
      </c>
      <c r="C55" s="102" t="s">
        <v>738</v>
      </c>
      <c r="D55" s="101" t="s">
        <v>725</v>
      </c>
      <c r="E55" s="101" t="s">
        <v>185</v>
      </c>
      <c r="F55" s="102" t="s">
        <v>186</v>
      </c>
      <c r="G55" s="102" t="s">
        <v>260</v>
      </c>
      <c r="H55" s="102" t="s">
        <v>261</v>
      </c>
      <c r="J55" s="4"/>
      <c r="K55" s="4"/>
      <c r="L55" s="4"/>
      <c r="M55" s="4"/>
      <c r="N55" s="4"/>
      <c r="O55" s="4"/>
    </row>
    <row r="56" spans="1:15" ht="20.100000000000001" customHeight="1" x14ac:dyDescent="0.25">
      <c r="A56" s="100">
        <v>46193</v>
      </c>
      <c r="B56" s="101" t="s">
        <v>737</v>
      </c>
      <c r="C56" s="102" t="s">
        <v>738</v>
      </c>
      <c r="D56" s="101" t="s">
        <v>725</v>
      </c>
      <c r="E56" s="101" t="s">
        <v>187</v>
      </c>
      <c r="F56" s="102" t="s">
        <v>188</v>
      </c>
      <c r="G56" s="102" t="s">
        <v>260</v>
      </c>
      <c r="H56" s="102" t="s">
        <v>264</v>
      </c>
      <c r="J56" s="4"/>
      <c r="K56" s="4"/>
      <c r="L56" s="4"/>
      <c r="M56" s="4"/>
      <c r="N56" s="4"/>
      <c r="O56" s="4"/>
    </row>
    <row r="57" spans="1:15" ht="20.100000000000001" customHeight="1" x14ac:dyDescent="0.25">
      <c r="A57" s="100">
        <v>46193</v>
      </c>
      <c r="B57" s="101" t="s">
        <v>737</v>
      </c>
      <c r="C57" s="102" t="s">
        <v>738</v>
      </c>
      <c r="D57" s="101" t="s">
        <v>725</v>
      </c>
      <c r="E57" s="101" t="s">
        <v>313</v>
      </c>
      <c r="F57" s="102" t="s">
        <v>314</v>
      </c>
      <c r="G57" s="102" t="s">
        <v>260</v>
      </c>
      <c r="H57" s="102" t="s">
        <v>315</v>
      </c>
      <c r="J57" s="4"/>
      <c r="K57" s="4"/>
      <c r="L57" s="4"/>
      <c r="M57" s="4"/>
      <c r="N57" s="4"/>
      <c r="O57" s="4"/>
    </row>
    <row r="58" spans="1:15" ht="20.100000000000001" customHeight="1" x14ac:dyDescent="0.25">
      <c r="A58" s="100">
        <v>46193</v>
      </c>
      <c r="B58" s="101" t="s">
        <v>737</v>
      </c>
      <c r="C58" s="102" t="s">
        <v>738</v>
      </c>
      <c r="D58" s="101" t="s">
        <v>725</v>
      </c>
      <c r="E58" s="101" t="s">
        <v>189</v>
      </c>
      <c r="F58" s="102" t="s">
        <v>190</v>
      </c>
      <c r="G58" s="102" t="s">
        <v>265</v>
      </c>
      <c r="H58" s="102" t="s">
        <v>266</v>
      </c>
      <c r="J58" s="4"/>
      <c r="K58" s="4"/>
      <c r="L58" s="4"/>
      <c r="M58" s="4"/>
      <c r="N58" s="4"/>
      <c r="O58" s="4"/>
    </row>
    <row r="59" spans="1:15" ht="20.100000000000001" customHeight="1" x14ac:dyDescent="0.25">
      <c r="A59" s="100">
        <v>46193</v>
      </c>
      <c r="B59" s="101" t="s">
        <v>737</v>
      </c>
      <c r="C59" s="102" t="s">
        <v>738</v>
      </c>
      <c r="D59" s="101" t="s">
        <v>725</v>
      </c>
      <c r="E59" s="101" t="s">
        <v>191</v>
      </c>
      <c r="F59" s="102" t="s">
        <v>192</v>
      </c>
      <c r="G59" s="102" t="s">
        <v>265</v>
      </c>
      <c r="H59" s="102" t="s">
        <v>266</v>
      </c>
      <c r="J59" s="4"/>
      <c r="K59" s="4"/>
      <c r="L59" s="4"/>
      <c r="M59" s="4"/>
      <c r="N59" s="4"/>
      <c r="O59" s="4"/>
    </row>
    <row r="60" spans="1:15" ht="20.100000000000001" customHeight="1" x14ac:dyDescent="0.25">
      <c r="A60" s="100">
        <v>46193</v>
      </c>
      <c r="B60" s="101" t="s">
        <v>737</v>
      </c>
      <c r="C60" s="102" t="s">
        <v>738</v>
      </c>
      <c r="D60" s="101" t="s">
        <v>725</v>
      </c>
      <c r="E60" s="101" t="s">
        <v>193</v>
      </c>
      <c r="F60" s="102" t="s">
        <v>194</v>
      </c>
      <c r="G60" s="102" t="s">
        <v>265</v>
      </c>
      <c r="H60" s="102" t="s">
        <v>266</v>
      </c>
      <c r="J60" s="4"/>
      <c r="K60" s="4"/>
      <c r="L60" s="4"/>
      <c r="M60" s="4"/>
      <c r="N60" s="4"/>
      <c r="O60" s="4"/>
    </row>
    <row r="61" spans="1:15" ht="20.100000000000001" customHeight="1" x14ac:dyDescent="0.25">
      <c r="A61" s="100">
        <v>46193</v>
      </c>
      <c r="B61" s="101" t="s">
        <v>737</v>
      </c>
      <c r="C61" s="102" t="s">
        <v>738</v>
      </c>
      <c r="D61" s="101" t="s">
        <v>725</v>
      </c>
      <c r="E61" s="101" t="s">
        <v>195</v>
      </c>
      <c r="F61" s="102" t="s">
        <v>196</v>
      </c>
      <c r="G61" s="102" t="s">
        <v>265</v>
      </c>
      <c r="H61" s="102" t="s">
        <v>268</v>
      </c>
      <c r="J61" s="4"/>
      <c r="K61" s="4"/>
      <c r="L61" s="4"/>
      <c r="M61" s="4"/>
      <c r="N61" s="4"/>
      <c r="O61" s="4"/>
    </row>
    <row r="62" spans="1:15" ht="20.100000000000001" customHeight="1" x14ac:dyDescent="0.25">
      <c r="A62" s="100">
        <v>46193</v>
      </c>
      <c r="B62" s="101" t="s">
        <v>737</v>
      </c>
      <c r="C62" s="102" t="s">
        <v>738</v>
      </c>
      <c r="D62" s="101" t="s">
        <v>725</v>
      </c>
      <c r="E62" s="101" t="s">
        <v>197</v>
      </c>
      <c r="F62" s="102" t="s">
        <v>198</v>
      </c>
      <c r="G62" s="102" t="s">
        <v>265</v>
      </c>
      <c r="H62" s="102" t="s">
        <v>269</v>
      </c>
      <c r="J62" s="4"/>
      <c r="K62" s="4"/>
      <c r="L62" s="4"/>
      <c r="M62" s="4"/>
      <c r="N62" s="4"/>
      <c r="O62" s="4"/>
    </row>
    <row r="63" spans="1:15" ht="20.100000000000001" customHeight="1" x14ac:dyDescent="0.25">
      <c r="A63" s="100">
        <v>46193</v>
      </c>
      <c r="B63" s="101" t="s">
        <v>737</v>
      </c>
      <c r="C63" s="102" t="s">
        <v>738</v>
      </c>
      <c r="D63" s="101" t="s">
        <v>725</v>
      </c>
      <c r="E63" s="101" t="s">
        <v>199</v>
      </c>
      <c r="F63" s="102" t="s">
        <v>200</v>
      </c>
      <c r="G63" s="102" t="s">
        <v>265</v>
      </c>
      <c r="H63" s="102" t="s">
        <v>269</v>
      </c>
      <c r="J63" s="4"/>
      <c r="K63" s="4"/>
      <c r="L63" s="4"/>
      <c r="M63" s="4"/>
      <c r="N63" s="4"/>
      <c r="O63" s="4"/>
    </row>
    <row r="64" spans="1:15" ht="20.100000000000001" customHeight="1" x14ac:dyDescent="0.25">
      <c r="A64" s="100">
        <v>46193</v>
      </c>
      <c r="B64" s="101" t="s">
        <v>737</v>
      </c>
      <c r="C64" s="102" t="s">
        <v>738</v>
      </c>
      <c r="D64" s="101" t="s">
        <v>725</v>
      </c>
      <c r="E64" s="101" t="s">
        <v>201</v>
      </c>
      <c r="F64" s="102" t="s">
        <v>202</v>
      </c>
      <c r="G64" s="102" t="s">
        <v>265</v>
      </c>
      <c r="H64" s="102" t="s">
        <v>269</v>
      </c>
      <c r="J64" s="4"/>
      <c r="K64" s="4"/>
      <c r="L64" s="4"/>
      <c r="M64" s="4"/>
      <c r="N64" s="4"/>
      <c r="O64" s="4"/>
    </row>
    <row r="65" spans="1:15" ht="20.100000000000001" customHeight="1" x14ac:dyDescent="0.25">
      <c r="A65" s="100">
        <v>46193</v>
      </c>
      <c r="B65" s="101" t="s">
        <v>737</v>
      </c>
      <c r="C65" s="102" t="s">
        <v>738</v>
      </c>
      <c r="D65" s="101" t="s">
        <v>725</v>
      </c>
      <c r="E65" s="101" t="s">
        <v>203</v>
      </c>
      <c r="F65" s="102" t="s">
        <v>204</v>
      </c>
      <c r="G65" s="102" t="s">
        <v>265</v>
      </c>
      <c r="H65" s="102" t="s">
        <v>270</v>
      </c>
      <c r="J65" s="4"/>
      <c r="K65" s="4"/>
      <c r="L65" s="4"/>
      <c r="M65" s="4"/>
      <c r="N65" s="4"/>
      <c r="O65" s="4"/>
    </row>
    <row r="66" spans="1:15" ht="20.100000000000001" customHeight="1" x14ac:dyDescent="0.25">
      <c r="A66" s="100">
        <v>46193</v>
      </c>
      <c r="B66" s="101" t="s">
        <v>737</v>
      </c>
      <c r="C66" s="102" t="s">
        <v>738</v>
      </c>
      <c r="D66" s="101" t="s">
        <v>725</v>
      </c>
      <c r="E66" s="101" t="s">
        <v>205</v>
      </c>
      <c r="F66" s="102" t="s">
        <v>206</v>
      </c>
      <c r="G66" s="102" t="s">
        <v>265</v>
      </c>
      <c r="H66" s="102" t="s">
        <v>272</v>
      </c>
      <c r="J66" s="4"/>
      <c r="K66" s="4"/>
      <c r="L66" s="4"/>
      <c r="M66" s="4"/>
      <c r="N66" s="4"/>
      <c r="O66" s="4"/>
    </row>
    <row r="67" spans="1:15" ht="20.100000000000001" customHeight="1" x14ac:dyDescent="0.25">
      <c r="A67" s="100">
        <v>46193</v>
      </c>
      <c r="B67" s="101" t="s">
        <v>737</v>
      </c>
      <c r="C67" s="102" t="s">
        <v>738</v>
      </c>
      <c r="D67" s="101" t="s">
        <v>725</v>
      </c>
      <c r="E67" s="101" t="s">
        <v>207</v>
      </c>
      <c r="F67" s="102" t="s">
        <v>208</v>
      </c>
      <c r="G67" s="102" t="s">
        <v>274</v>
      </c>
      <c r="H67" s="102" t="s">
        <v>275</v>
      </c>
      <c r="J67" s="4"/>
      <c r="K67" s="4"/>
      <c r="L67" s="4"/>
      <c r="M67" s="4"/>
      <c r="N67" s="4"/>
      <c r="O67" s="4"/>
    </row>
    <row r="68" spans="1:15" ht="20.100000000000001" customHeight="1" x14ac:dyDescent="0.25">
      <c r="A68" s="100">
        <v>46193</v>
      </c>
      <c r="B68" s="101" t="s">
        <v>737</v>
      </c>
      <c r="C68" s="102" t="s">
        <v>738</v>
      </c>
      <c r="D68" s="101" t="s">
        <v>725</v>
      </c>
      <c r="E68" s="101" t="s">
        <v>209</v>
      </c>
      <c r="F68" s="102" t="s">
        <v>210</v>
      </c>
      <c r="G68" s="102" t="s">
        <v>274</v>
      </c>
      <c r="H68" s="102" t="s">
        <v>277</v>
      </c>
      <c r="J68" s="4"/>
      <c r="K68" s="4"/>
      <c r="L68" s="4"/>
      <c r="M68" s="4"/>
      <c r="N68" s="4"/>
      <c r="O68" s="4"/>
    </row>
    <row r="69" spans="1:15" ht="20.100000000000001" customHeight="1" x14ac:dyDescent="0.25">
      <c r="A69" s="100">
        <v>46193</v>
      </c>
      <c r="B69" s="101" t="s">
        <v>737</v>
      </c>
      <c r="C69" s="102" t="s">
        <v>738</v>
      </c>
      <c r="D69" s="101" t="s">
        <v>725</v>
      </c>
      <c r="E69" s="101" t="s">
        <v>211</v>
      </c>
      <c r="F69" s="102" t="s">
        <v>212</v>
      </c>
      <c r="G69" s="102" t="s">
        <v>274</v>
      </c>
      <c r="H69" s="102" t="s">
        <v>277</v>
      </c>
      <c r="J69" s="4"/>
      <c r="K69" s="4"/>
      <c r="L69" s="4"/>
      <c r="M69" s="4"/>
      <c r="N69" s="4"/>
      <c r="O69" s="4"/>
    </row>
    <row r="70" spans="1:15" ht="20.100000000000001" customHeight="1" x14ac:dyDescent="0.25">
      <c r="A70" s="100">
        <v>46193</v>
      </c>
      <c r="B70" s="101" t="s">
        <v>737</v>
      </c>
      <c r="C70" s="102" t="s">
        <v>738</v>
      </c>
      <c r="D70" s="101" t="s">
        <v>725</v>
      </c>
      <c r="E70" s="101" t="s">
        <v>213</v>
      </c>
      <c r="F70" s="102" t="s">
        <v>214</v>
      </c>
      <c r="G70" s="102" t="s">
        <v>274</v>
      </c>
      <c r="H70" s="102" t="s">
        <v>278</v>
      </c>
      <c r="J70" s="4"/>
      <c r="K70" s="4"/>
      <c r="L70" s="4"/>
      <c r="M70" s="4"/>
      <c r="N70" s="4"/>
      <c r="O70" s="4"/>
    </row>
    <row r="71" spans="1:15" ht="20.100000000000001" customHeight="1" x14ac:dyDescent="0.25">
      <c r="A71" s="100">
        <v>46193</v>
      </c>
      <c r="B71" s="101" t="s">
        <v>737</v>
      </c>
      <c r="C71" s="102" t="s">
        <v>738</v>
      </c>
      <c r="D71" s="101" t="s">
        <v>725</v>
      </c>
      <c r="E71" s="101" t="s">
        <v>215</v>
      </c>
      <c r="F71" s="102" t="s">
        <v>216</v>
      </c>
      <c r="G71" s="102" t="s">
        <v>274</v>
      </c>
      <c r="H71" s="102" t="s">
        <v>278</v>
      </c>
      <c r="J71" s="4"/>
      <c r="K71" s="4"/>
      <c r="L71" s="4"/>
      <c r="M71" s="4"/>
      <c r="N71" s="4"/>
      <c r="O71" s="4"/>
    </row>
    <row r="72" spans="1:15" ht="20.100000000000001" customHeight="1" x14ac:dyDescent="0.25">
      <c r="A72" s="100">
        <v>46193</v>
      </c>
      <c r="B72" s="101" t="s">
        <v>737</v>
      </c>
      <c r="C72" s="102" t="s">
        <v>738</v>
      </c>
      <c r="D72" s="101" t="s">
        <v>725</v>
      </c>
      <c r="E72" s="101" t="s">
        <v>217</v>
      </c>
      <c r="F72" s="102" t="s">
        <v>218</v>
      </c>
      <c r="G72" s="102" t="s">
        <v>274</v>
      </c>
      <c r="H72" s="102" t="s">
        <v>265</v>
      </c>
      <c r="J72" s="4"/>
      <c r="K72" s="4"/>
      <c r="L72" s="4"/>
      <c r="M72" s="4"/>
      <c r="N72" s="4"/>
      <c r="O72" s="4"/>
    </row>
    <row r="73" spans="1:15" ht="20.100000000000001" customHeight="1" x14ac:dyDescent="0.25">
      <c r="A73" s="100">
        <v>46193</v>
      </c>
      <c r="B73" s="101" t="s">
        <v>737</v>
      </c>
      <c r="C73" s="102" t="s">
        <v>738</v>
      </c>
      <c r="D73" s="101" t="s">
        <v>725</v>
      </c>
      <c r="E73" s="101" t="s">
        <v>219</v>
      </c>
      <c r="F73" s="102" t="s">
        <v>220</v>
      </c>
      <c r="G73" s="102" t="s">
        <v>274</v>
      </c>
      <c r="H73" s="102" t="s">
        <v>280</v>
      </c>
      <c r="J73" s="4"/>
      <c r="K73" s="4"/>
      <c r="L73" s="4"/>
      <c r="M73" s="4"/>
      <c r="N73" s="4"/>
      <c r="O73" s="4"/>
    </row>
    <row r="74" spans="1:15" ht="20.100000000000001" customHeight="1" x14ac:dyDescent="0.25">
      <c r="A74" s="100">
        <v>46193</v>
      </c>
      <c r="B74" s="101" t="s">
        <v>737</v>
      </c>
      <c r="C74" s="102" t="s">
        <v>738</v>
      </c>
      <c r="D74" s="101" t="s">
        <v>725</v>
      </c>
      <c r="E74" s="101" t="s">
        <v>221</v>
      </c>
      <c r="F74" s="102" t="s">
        <v>222</v>
      </c>
      <c r="G74" s="102" t="s">
        <v>281</v>
      </c>
      <c r="H74" s="102" t="s">
        <v>282</v>
      </c>
      <c r="J74" s="4"/>
      <c r="K74" s="4"/>
      <c r="L74" s="4"/>
      <c r="M74" s="4"/>
      <c r="N74" s="4"/>
      <c r="O74" s="4"/>
    </row>
    <row r="75" spans="1:15" ht="20.100000000000001" customHeight="1" x14ac:dyDescent="0.25">
      <c r="A75" s="100">
        <v>46193</v>
      </c>
      <c r="B75" s="101" t="s">
        <v>737</v>
      </c>
      <c r="C75" s="102" t="s">
        <v>738</v>
      </c>
      <c r="D75" s="101" t="s">
        <v>725</v>
      </c>
      <c r="E75" s="101" t="s">
        <v>223</v>
      </c>
      <c r="F75" s="102" t="s">
        <v>224</v>
      </c>
      <c r="G75" s="102" t="s">
        <v>281</v>
      </c>
      <c r="H75" s="102" t="s">
        <v>283</v>
      </c>
      <c r="J75" s="4"/>
      <c r="K75" s="4"/>
      <c r="L75" s="4"/>
      <c r="M75" s="4"/>
      <c r="N75" s="4"/>
      <c r="O75" s="4"/>
    </row>
    <row r="76" spans="1:15" ht="20.100000000000001" customHeight="1" x14ac:dyDescent="0.25">
      <c r="A76" s="100">
        <v>46193</v>
      </c>
      <c r="B76" s="101" t="s">
        <v>737</v>
      </c>
      <c r="C76" s="102" t="s">
        <v>738</v>
      </c>
      <c r="D76" s="101" t="s">
        <v>725</v>
      </c>
      <c r="E76" s="101" t="s">
        <v>225</v>
      </c>
      <c r="F76" s="102" t="s">
        <v>226</v>
      </c>
      <c r="G76" s="102" t="s">
        <v>281</v>
      </c>
      <c r="H76" s="102" t="s">
        <v>284</v>
      </c>
      <c r="J76" s="4"/>
      <c r="K76" s="4"/>
      <c r="L76" s="4"/>
      <c r="M76" s="4"/>
      <c r="N76" s="4"/>
      <c r="O76" s="4"/>
    </row>
    <row r="77" spans="1:15" ht="20.100000000000001" customHeight="1" x14ac:dyDescent="0.25">
      <c r="A77" s="100">
        <v>46193</v>
      </c>
      <c r="B77" s="101" t="s">
        <v>737</v>
      </c>
      <c r="C77" s="102" t="s">
        <v>738</v>
      </c>
      <c r="D77" s="101" t="s">
        <v>725</v>
      </c>
      <c r="E77" s="101" t="s">
        <v>227</v>
      </c>
      <c r="F77" s="102" t="s">
        <v>228</v>
      </c>
      <c r="G77" s="102" t="s">
        <v>281</v>
      </c>
      <c r="H77" s="102" t="s">
        <v>284</v>
      </c>
      <c r="J77" s="4"/>
      <c r="K77" s="4"/>
      <c r="L77" s="4"/>
      <c r="M77" s="4"/>
      <c r="N77" s="4"/>
      <c r="O77" s="4"/>
    </row>
    <row r="78" spans="1:15" ht="20.100000000000001" customHeight="1" x14ac:dyDescent="0.25">
      <c r="A78" s="100">
        <v>46193</v>
      </c>
      <c r="B78" s="101" t="s">
        <v>737</v>
      </c>
      <c r="C78" s="102" t="s">
        <v>738</v>
      </c>
      <c r="D78" s="101" t="s">
        <v>725</v>
      </c>
      <c r="E78" s="101" t="s">
        <v>229</v>
      </c>
      <c r="F78" s="102" t="s">
        <v>230</v>
      </c>
      <c r="G78" s="102" t="s">
        <v>281</v>
      </c>
      <c r="H78" s="102" t="s">
        <v>285</v>
      </c>
      <c r="J78" s="4"/>
      <c r="K78" s="4"/>
      <c r="L78" s="4"/>
      <c r="M78" s="4"/>
      <c r="N78" s="4"/>
      <c r="O78" s="4"/>
    </row>
    <row r="79" spans="1:15" ht="20.100000000000001" customHeight="1" x14ac:dyDescent="0.25">
      <c r="A79" s="100">
        <v>46193</v>
      </c>
      <c r="B79" s="101" t="s">
        <v>737</v>
      </c>
      <c r="C79" s="102" t="s">
        <v>738</v>
      </c>
      <c r="D79" s="101" t="s">
        <v>725</v>
      </c>
      <c r="E79" s="101" t="s">
        <v>231</v>
      </c>
      <c r="F79" s="102" t="s">
        <v>232</v>
      </c>
      <c r="G79" s="102" t="s">
        <v>281</v>
      </c>
      <c r="H79" s="102" t="s">
        <v>285</v>
      </c>
      <c r="J79" s="4"/>
      <c r="K79" s="4"/>
      <c r="L79" s="4"/>
      <c r="M79" s="4"/>
      <c r="N79" s="4"/>
      <c r="O79" s="4"/>
    </row>
    <row r="80" spans="1:15" ht="20.100000000000001" customHeight="1" x14ac:dyDescent="0.25">
      <c r="A80" s="100">
        <v>46193</v>
      </c>
      <c r="B80" s="101" t="s">
        <v>737</v>
      </c>
      <c r="C80" s="102" t="s">
        <v>738</v>
      </c>
      <c r="D80" s="101" t="s">
        <v>725</v>
      </c>
      <c r="E80" s="101" t="s">
        <v>233</v>
      </c>
      <c r="F80" s="102" t="s">
        <v>234</v>
      </c>
      <c r="G80" s="102" t="s">
        <v>281</v>
      </c>
      <c r="H80" s="102" t="s">
        <v>284</v>
      </c>
      <c r="J80" s="4"/>
      <c r="K80" s="4"/>
      <c r="L80" s="4"/>
      <c r="M80" s="4"/>
      <c r="N80" s="4"/>
      <c r="O80" s="4"/>
    </row>
    <row r="81" spans="1:15" ht="20.100000000000001" customHeight="1" x14ac:dyDescent="0.25">
      <c r="A81" s="100">
        <v>46193</v>
      </c>
      <c r="B81" s="101" t="s">
        <v>737</v>
      </c>
      <c r="C81" s="102" t="s">
        <v>738</v>
      </c>
      <c r="D81" s="101" t="s">
        <v>725</v>
      </c>
      <c r="E81" s="101" t="s">
        <v>235</v>
      </c>
      <c r="F81" s="102" t="s">
        <v>236</v>
      </c>
      <c r="G81" s="102" t="s">
        <v>281</v>
      </c>
      <c r="H81" s="102" t="s">
        <v>286</v>
      </c>
      <c r="J81" s="4"/>
      <c r="K81" s="4"/>
      <c r="L81" s="4"/>
      <c r="M81" s="4"/>
      <c r="N81" s="4"/>
      <c r="O81" s="4"/>
    </row>
    <row r="82" spans="1:15" ht="20.100000000000001" customHeight="1" x14ac:dyDescent="0.25">
      <c r="A82" s="100">
        <v>46193</v>
      </c>
      <c r="B82" s="101" t="s">
        <v>737</v>
      </c>
      <c r="C82" s="102" t="s">
        <v>738</v>
      </c>
      <c r="D82" s="101" t="s">
        <v>725</v>
      </c>
      <c r="E82" s="101" t="s">
        <v>237</v>
      </c>
      <c r="F82" s="102" t="s">
        <v>238</v>
      </c>
      <c r="G82" s="102" t="s">
        <v>281</v>
      </c>
      <c r="H82" s="102" t="s">
        <v>287</v>
      </c>
      <c r="J82" s="4"/>
      <c r="K82" s="4"/>
      <c r="L82" s="4"/>
      <c r="M82" s="4"/>
      <c r="N82" s="4"/>
      <c r="O82" s="4"/>
    </row>
    <row r="83" spans="1:15" ht="20.100000000000001" customHeight="1" x14ac:dyDescent="0.25">
      <c r="A83" s="100">
        <v>46193</v>
      </c>
      <c r="B83" s="101" t="s">
        <v>737</v>
      </c>
      <c r="C83" s="102" t="s">
        <v>738</v>
      </c>
      <c r="D83" s="101" t="s">
        <v>725</v>
      </c>
      <c r="E83" s="101" t="s">
        <v>239</v>
      </c>
      <c r="F83" s="102" t="s">
        <v>347</v>
      </c>
      <c r="G83" s="102" t="s">
        <v>348</v>
      </c>
      <c r="H83" s="102" t="s">
        <v>277</v>
      </c>
      <c r="J83" s="4"/>
      <c r="K83" s="4"/>
      <c r="L83" s="4"/>
      <c r="M83" s="4"/>
      <c r="N83" s="4"/>
      <c r="O83" s="4"/>
    </row>
    <row r="84" spans="1:15" ht="20.100000000000001" customHeight="1" x14ac:dyDescent="0.25">
      <c r="A84" s="100">
        <v>46193</v>
      </c>
      <c r="B84" s="101" t="s">
        <v>737</v>
      </c>
      <c r="C84" s="102" t="s">
        <v>738</v>
      </c>
      <c r="D84" s="101" t="s">
        <v>725</v>
      </c>
      <c r="E84" s="101" t="s">
        <v>241</v>
      </c>
      <c r="F84" s="102" t="s">
        <v>350</v>
      </c>
      <c r="G84" s="102" t="s">
        <v>348</v>
      </c>
      <c r="H84" s="102" t="s">
        <v>289</v>
      </c>
      <c r="J84" s="4"/>
      <c r="K84" s="4"/>
      <c r="L84" s="4"/>
      <c r="M84" s="4"/>
      <c r="N84" s="4"/>
      <c r="O84" s="4"/>
    </row>
    <row r="85" spans="1:15" ht="20.100000000000001" customHeight="1" x14ac:dyDescent="0.25">
      <c r="A85" s="100">
        <v>46193</v>
      </c>
      <c r="B85" s="101" t="s">
        <v>737</v>
      </c>
      <c r="C85" s="102" t="s">
        <v>738</v>
      </c>
      <c r="D85" s="101" t="s">
        <v>725</v>
      </c>
      <c r="E85" s="101" t="s">
        <v>243</v>
      </c>
      <c r="F85" s="102" t="s">
        <v>244</v>
      </c>
      <c r="G85" s="102" t="s">
        <v>348</v>
      </c>
      <c r="H85" s="102" t="s">
        <v>275</v>
      </c>
      <c r="J85" s="4"/>
      <c r="K85" s="4"/>
      <c r="L85" s="4"/>
      <c r="M85" s="4"/>
      <c r="N85" s="4"/>
      <c r="O85" s="4"/>
    </row>
    <row r="86" spans="1:15" ht="20.100000000000001" customHeight="1" x14ac:dyDescent="0.25">
      <c r="A86" s="100">
        <v>46193</v>
      </c>
      <c r="B86" s="101" t="s">
        <v>737</v>
      </c>
      <c r="C86" s="102" t="s">
        <v>738</v>
      </c>
      <c r="D86" s="101" t="s">
        <v>725</v>
      </c>
      <c r="E86" s="101" t="s">
        <v>245</v>
      </c>
      <c r="F86" s="102" t="s">
        <v>246</v>
      </c>
      <c r="G86" s="102" t="s">
        <v>348</v>
      </c>
      <c r="H86" s="102" t="s">
        <v>291</v>
      </c>
      <c r="J86" s="4"/>
      <c r="K86" s="4"/>
      <c r="L86" s="4"/>
      <c r="M86" s="4"/>
      <c r="N86" s="4"/>
      <c r="O86" s="4"/>
    </row>
    <row r="87" spans="1:15" ht="20.100000000000001" customHeight="1" x14ac:dyDescent="0.25">
      <c r="A87" s="100">
        <v>46193</v>
      </c>
      <c r="B87" s="101" t="s">
        <v>737</v>
      </c>
      <c r="C87" s="102" t="s">
        <v>738</v>
      </c>
      <c r="D87" s="101" t="s">
        <v>725</v>
      </c>
      <c r="E87" s="101" t="s">
        <v>247</v>
      </c>
      <c r="F87" s="102" t="s">
        <v>248</v>
      </c>
      <c r="G87" s="102" t="s">
        <v>348</v>
      </c>
      <c r="H87" s="102" t="s">
        <v>291</v>
      </c>
      <c r="J87" s="4"/>
      <c r="K87" s="4"/>
      <c r="L87" s="4"/>
      <c r="M87" s="4"/>
      <c r="N87" s="4"/>
      <c r="O87" s="4"/>
    </row>
    <row r="88" spans="1:15" ht="20.100000000000001" customHeight="1" x14ac:dyDescent="0.25">
      <c r="A88" s="100">
        <v>46193</v>
      </c>
      <c r="B88" s="101" t="s">
        <v>737</v>
      </c>
      <c r="C88" s="102" t="s">
        <v>738</v>
      </c>
      <c r="D88" s="101" t="s">
        <v>725</v>
      </c>
      <c r="E88" s="101" t="s">
        <v>249</v>
      </c>
      <c r="F88" s="102" t="s">
        <v>250</v>
      </c>
      <c r="G88" s="102" t="s">
        <v>348</v>
      </c>
      <c r="H88" s="102" t="s">
        <v>293</v>
      </c>
      <c r="J88" s="4"/>
      <c r="K88" s="4"/>
      <c r="L88" s="4"/>
      <c r="M88" s="4"/>
      <c r="N88" s="4"/>
      <c r="O88" s="4"/>
    </row>
    <row r="89" spans="1:15" ht="20.100000000000001" customHeight="1" x14ac:dyDescent="0.25">
      <c r="A89" s="100">
        <v>46193</v>
      </c>
      <c r="B89" s="101" t="s">
        <v>737</v>
      </c>
      <c r="C89" s="102" t="s">
        <v>738</v>
      </c>
      <c r="D89" s="101" t="s">
        <v>725</v>
      </c>
      <c r="E89" s="101" t="s">
        <v>251</v>
      </c>
      <c r="F89" s="102" t="s">
        <v>252</v>
      </c>
      <c r="G89" s="102" t="s">
        <v>348</v>
      </c>
      <c r="H89" s="102" t="s">
        <v>277</v>
      </c>
      <c r="J89" s="4"/>
      <c r="K89" s="4"/>
      <c r="L89" s="4"/>
      <c r="M89" s="4"/>
      <c r="N89" s="4"/>
      <c r="O89" s="4"/>
    </row>
    <row r="90" spans="1:15" ht="20.100000000000001" customHeight="1" x14ac:dyDescent="0.25">
      <c r="A90" s="100">
        <v>46193</v>
      </c>
      <c r="B90" s="101" t="s">
        <v>737</v>
      </c>
      <c r="C90" s="102" t="s">
        <v>738</v>
      </c>
      <c r="D90" s="101" t="s">
        <v>725</v>
      </c>
      <c r="E90" s="101" t="s">
        <v>357</v>
      </c>
      <c r="F90" s="102" t="s">
        <v>358</v>
      </c>
      <c r="G90" s="102" t="s">
        <v>359</v>
      </c>
      <c r="H90" s="102" t="s">
        <v>360</v>
      </c>
      <c r="J90" s="4"/>
      <c r="K90" s="4"/>
      <c r="L90" s="4"/>
      <c r="M90" s="4"/>
      <c r="N90" s="4"/>
      <c r="O90" s="4"/>
    </row>
    <row r="91" spans="1:15" ht="20.100000000000001" customHeight="1" x14ac:dyDescent="0.25">
      <c r="A91" s="100">
        <v>46193</v>
      </c>
      <c r="B91" s="101" t="s">
        <v>737</v>
      </c>
      <c r="C91" s="102" t="s">
        <v>738</v>
      </c>
      <c r="D91" s="101" t="s">
        <v>725</v>
      </c>
      <c r="E91" s="101" t="s">
        <v>365</v>
      </c>
      <c r="F91" s="102" t="s">
        <v>366</v>
      </c>
      <c r="G91" s="102" t="s">
        <v>359</v>
      </c>
      <c r="H91" s="102" t="s">
        <v>367</v>
      </c>
      <c r="J91" s="4"/>
      <c r="K91" s="4"/>
      <c r="L91" s="4"/>
      <c r="M91" s="4"/>
      <c r="N91" s="4"/>
      <c r="O91" s="4"/>
    </row>
    <row r="92" spans="1:15" ht="20.100000000000001" customHeight="1" x14ac:dyDescent="0.25">
      <c r="A92" s="100">
        <v>46193</v>
      </c>
      <c r="B92" s="101" t="s">
        <v>737</v>
      </c>
      <c r="C92" s="102" t="s">
        <v>738</v>
      </c>
      <c r="D92" s="101" t="s">
        <v>725</v>
      </c>
      <c r="E92" s="101" t="s">
        <v>370</v>
      </c>
      <c r="F92" s="102" t="s">
        <v>371</v>
      </c>
      <c r="G92" s="102" t="s">
        <v>359</v>
      </c>
      <c r="H92" s="102" t="s">
        <v>372</v>
      </c>
      <c r="J92" s="4"/>
      <c r="K92" s="4"/>
      <c r="L92" s="4"/>
      <c r="M92" s="4"/>
      <c r="N92" s="4"/>
      <c r="O92" s="4"/>
    </row>
    <row r="93" spans="1:15" ht="20.100000000000001" customHeight="1" x14ac:dyDescent="0.25">
      <c r="A93" s="100">
        <v>46193</v>
      </c>
      <c r="B93" s="101" t="s">
        <v>737</v>
      </c>
      <c r="C93" s="102" t="s">
        <v>738</v>
      </c>
      <c r="D93" s="101" t="s">
        <v>725</v>
      </c>
      <c r="E93" s="101" t="s">
        <v>375</v>
      </c>
      <c r="F93" s="102" t="s">
        <v>376</v>
      </c>
      <c r="G93" s="102" t="s">
        <v>359</v>
      </c>
      <c r="H93" s="102" t="s">
        <v>377</v>
      </c>
      <c r="J93" s="4"/>
      <c r="K93" s="4"/>
      <c r="L93" s="4"/>
      <c r="M93" s="4"/>
      <c r="N93" s="4"/>
      <c r="O93" s="4"/>
    </row>
    <row r="94" spans="1:15" ht="20.100000000000001" customHeight="1" x14ac:dyDescent="0.25">
      <c r="A94" s="100">
        <v>46193</v>
      </c>
      <c r="B94" s="101" t="s">
        <v>737</v>
      </c>
      <c r="C94" s="102" t="s">
        <v>738</v>
      </c>
      <c r="D94" s="101" t="s">
        <v>725</v>
      </c>
      <c r="E94" s="101" t="s">
        <v>379</v>
      </c>
      <c r="F94" s="102" t="s">
        <v>380</v>
      </c>
      <c r="G94" s="102" t="s">
        <v>381</v>
      </c>
      <c r="H94" s="102" t="s">
        <v>382</v>
      </c>
      <c r="J94" s="4"/>
      <c r="K94" s="4"/>
      <c r="L94" s="4"/>
      <c r="M94" s="4"/>
      <c r="N94" s="4"/>
      <c r="O94" s="4"/>
    </row>
    <row r="95" spans="1:15" ht="20.100000000000001" customHeight="1" x14ac:dyDescent="0.25">
      <c r="A95" s="100">
        <v>46193</v>
      </c>
      <c r="B95" s="101" t="s">
        <v>737</v>
      </c>
      <c r="C95" s="102" t="s">
        <v>738</v>
      </c>
      <c r="D95" s="101" t="s">
        <v>725</v>
      </c>
      <c r="E95" s="101" t="s">
        <v>386</v>
      </c>
      <c r="F95" s="102" t="s">
        <v>387</v>
      </c>
      <c r="G95" s="102" t="s">
        <v>381</v>
      </c>
      <c r="H95" s="102" t="s">
        <v>388</v>
      </c>
      <c r="J95" s="4"/>
      <c r="K95" s="4"/>
      <c r="L95" s="4"/>
      <c r="M95" s="4"/>
      <c r="N95" s="4"/>
      <c r="O95" s="4"/>
    </row>
    <row r="96" spans="1:15" ht="20.100000000000001" customHeight="1" x14ac:dyDescent="0.25">
      <c r="A96" s="100">
        <v>46193</v>
      </c>
      <c r="B96" s="101" t="s">
        <v>737</v>
      </c>
      <c r="C96" s="102" t="s">
        <v>738</v>
      </c>
      <c r="D96" s="101" t="s">
        <v>725</v>
      </c>
      <c r="E96" s="101" t="s">
        <v>390</v>
      </c>
      <c r="F96" s="102" t="s">
        <v>391</v>
      </c>
      <c r="G96" s="102" t="s">
        <v>392</v>
      </c>
      <c r="H96" s="102" t="s">
        <v>393</v>
      </c>
      <c r="J96" s="4"/>
      <c r="K96" s="4"/>
      <c r="L96" s="4"/>
      <c r="M96" s="4"/>
      <c r="N96" s="4"/>
      <c r="O96" s="4"/>
    </row>
    <row r="97" spans="1:15" ht="20.100000000000001" customHeight="1" x14ac:dyDescent="0.25">
      <c r="A97" s="100">
        <v>46193</v>
      </c>
      <c r="B97" s="101" t="s">
        <v>737</v>
      </c>
      <c r="C97" s="102" t="s">
        <v>738</v>
      </c>
      <c r="D97" s="101" t="s">
        <v>725</v>
      </c>
      <c r="E97" s="101" t="s">
        <v>396</v>
      </c>
      <c r="F97" s="102" t="s">
        <v>397</v>
      </c>
      <c r="G97" s="102" t="s">
        <v>392</v>
      </c>
      <c r="H97" s="102" t="s">
        <v>393</v>
      </c>
      <c r="J97" s="4"/>
      <c r="K97" s="4"/>
      <c r="L97" s="4"/>
      <c r="M97" s="4"/>
      <c r="N97" s="4"/>
      <c r="O97" s="4"/>
    </row>
    <row r="98" spans="1:15" ht="20.100000000000001" customHeight="1" x14ac:dyDescent="0.25">
      <c r="A98" s="100">
        <v>46193</v>
      </c>
      <c r="B98" s="101" t="s">
        <v>737</v>
      </c>
      <c r="C98" s="102" t="s">
        <v>738</v>
      </c>
      <c r="D98" s="101" t="s">
        <v>725</v>
      </c>
      <c r="E98" s="101" t="s">
        <v>399</v>
      </c>
      <c r="F98" s="102" t="s">
        <v>400</v>
      </c>
      <c r="G98" s="102" t="s">
        <v>392</v>
      </c>
      <c r="H98" s="102" t="s">
        <v>401</v>
      </c>
      <c r="J98" s="4"/>
      <c r="K98" s="4"/>
      <c r="L98" s="4"/>
      <c r="M98" s="4"/>
      <c r="N98" s="4"/>
      <c r="O98" s="4"/>
    </row>
    <row r="99" spans="1:15" ht="20.100000000000001" customHeight="1" x14ac:dyDescent="0.25">
      <c r="A99" s="100">
        <v>46193</v>
      </c>
      <c r="B99" s="101" t="s">
        <v>737</v>
      </c>
      <c r="C99" s="102" t="s">
        <v>738</v>
      </c>
      <c r="D99" s="101" t="s">
        <v>725</v>
      </c>
      <c r="E99" s="101" t="s">
        <v>403</v>
      </c>
      <c r="F99" s="102" t="s">
        <v>404</v>
      </c>
      <c r="G99" s="102" t="s">
        <v>392</v>
      </c>
      <c r="H99" s="102" t="s">
        <v>405</v>
      </c>
      <c r="J99" s="4"/>
      <c r="K99" s="4"/>
      <c r="L99" s="4"/>
      <c r="M99" s="4"/>
      <c r="N99" s="4"/>
      <c r="O99" s="4"/>
    </row>
    <row r="100" spans="1:15" ht="20.100000000000001" customHeight="1" x14ac:dyDescent="0.25">
      <c r="A100" s="100">
        <v>46193</v>
      </c>
      <c r="B100" s="101" t="s">
        <v>737</v>
      </c>
      <c r="C100" s="102" t="s">
        <v>738</v>
      </c>
      <c r="D100" s="101" t="s">
        <v>725</v>
      </c>
      <c r="E100" s="101" t="s">
        <v>407</v>
      </c>
      <c r="F100" s="102" t="s">
        <v>408</v>
      </c>
      <c r="G100" s="102" t="s">
        <v>409</v>
      </c>
      <c r="H100" s="102" t="s">
        <v>410</v>
      </c>
      <c r="J100" s="4"/>
      <c r="K100" s="4"/>
      <c r="L100" s="4"/>
      <c r="M100" s="4"/>
      <c r="N100" s="4"/>
      <c r="O100" s="4"/>
    </row>
    <row r="101" spans="1:15" ht="20.100000000000001" customHeight="1" x14ac:dyDescent="0.25">
      <c r="A101" s="100">
        <v>46193</v>
      </c>
      <c r="B101" s="101" t="s">
        <v>737</v>
      </c>
      <c r="C101" s="102" t="s">
        <v>738</v>
      </c>
      <c r="D101" s="101" t="s">
        <v>725</v>
      </c>
      <c r="E101" s="101" t="s">
        <v>413</v>
      </c>
      <c r="F101" s="102" t="s">
        <v>414</v>
      </c>
      <c r="G101" s="102" t="s">
        <v>409</v>
      </c>
      <c r="H101" s="102" t="s">
        <v>410</v>
      </c>
      <c r="J101" s="4"/>
      <c r="K101" s="4"/>
      <c r="L101" s="4"/>
      <c r="M101" s="4"/>
      <c r="N101" s="4"/>
      <c r="O101" s="4"/>
    </row>
    <row r="102" spans="1:15" ht="20.100000000000001" customHeight="1" x14ac:dyDescent="0.25">
      <c r="A102" s="100">
        <v>46193</v>
      </c>
      <c r="B102" s="101" t="s">
        <v>737</v>
      </c>
      <c r="C102" s="102" t="s">
        <v>738</v>
      </c>
      <c r="D102" s="101" t="s">
        <v>725</v>
      </c>
      <c r="E102" s="101" t="s">
        <v>416</v>
      </c>
      <c r="F102" s="102" t="s">
        <v>417</v>
      </c>
      <c r="G102" s="102" t="s">
        <v>409</v>
      </c>
      <c r="H102" s="102" t="s">
        <v>418</v>
      </c>
      <c r="J102" s="4"/>
      <c r="K102" s="4"/>
      <c r="L102" s="4"/>
      <c r="M102" s="4"/>
      <c r="N102" s="4"/>
      <c r="O102" s="4"/>
    </row>
    <row r="103" spans="1:15" ht="20.100000000000001" customHeight="1" x14ac:dyDescent="0.25">
      <c r="A103" s="100">
        <v>46193</v>
      </c>
      <c r="B103" s="101" t="s">
        <v>737</v>
      </c>
      <c r="C103" s="102" t="s">
        <v>738</v>
      </c>
      <c r="D103" s="101" t="s">
        <v>725</v>
      </c>
      <c r="E103" s="101" t="s">
        <v>420</v>
      </c>
      <c r="F103" s="102" t="s">
        <v>421</v>
      </c>
      <c r="G103" s="102" t="s">
        <v>409</v>
      </c>
      <c r="H103" s="102" t="s">
        <v>422</v>
      </c>
      <c r="J103" s="4"/>
      <c r="K103" s="4"/>
      <c r="L103" s="4"/>
      <c r="M103" s="4"/>
      <c r="N103" s="4"/>
      <c r="O103" s="4"/>
    </row>
    <row r="104" spans="1:15" ht="20.100000000000001" customHeight="1" x14ac:dyDescent="0.25">
      <c r="A104" s="100">
        <v>46193</v>
      </c>
      <c r="B104" s="101" t="s">
        <v>737</v>
      </c>
      <c r="C104" s="102" t="s">
        <v>738</v>
      </c>
      <c r="D104" s="101" t="s">
        <v>725</v>
      </c>
      <c r="E104" s="101" t="s">
        <v>424</v>
      </c>
      <c r="F104" s="102" t="s">
        <v>425</v>
      </c>
      <c r="G104" s="102" t="s">
        <v>426</v>
      </c>
      <c r="H104" s="102" t="s">
        <v>427</v>
      </c>
      <c r="J104" s="4"/>
      <c r="K104" s="4"/>
      <c r="L104" s="4"/>
      <c r="M104" s="4"/>
      <c r="N104" s="4"/>
      <c r="O104" s="4"/>
    </row>
    <row r="105" spans="1:15" ht="20.100000000000001" customHeight="1" x14ac:dyDescent="0.25">
      <c r="A105" s="100">
        <v>46193</v>
      </c>
      <c r="B105" s="101" t="s">
        <v>737</v>
      </c>
      <c r="C105" s="102" t="s">
        <v>738</v>
      </c>
      <c r="D105" s="101" t="s">
        <v>725</v>
      </c>
      <c r="E105" s="101" t="s">
        <v>429</v>
      </c>
      <c r="F105" s="102" t="s">
        <v>430</v>
      </c>
      <c r="G105" s="102" t="s">
        <v>426</v>
      </c>
      <c r="H105" s="102" t="s">
        <v>431</v>
      </c>
      <c r="J105" s="4"/>
      <c r="K105" s="4"/>
      <c r="L105" s="4"/>
      <c r="M105" s="4"/>
      <c r="N105" s="4"/>
      <c r="O105" s="4"/>
    </row>
    <row r="106" spans="1:15" ht="20.100000000000001" customHeight="1" x14ac:dyDescent="0.25">
      <c r="A106" s="100">
        <v>46193</v>
      </c>
      <c r="B106" s="101" t="s">
        <v>737</v>
      </c>
      <c r="C106" s="102" t="s">
        <v>738</v>
      </c>
      <c r="D106" s="101" t="s">
        <v>725</v>
      </c>
      <c r="E106" s="101" t="s">
        <v>433</v>
      </c>
      <c r="F106" s="102" t="s">
        <v>434</v>
      </c>
      <c r="G106" s="102" t="s">
        <v>426</v>
      </c>
      <c r="H106" s="102" t="s">
        <v>435</v>
      </c>
      <c r="J106" s="4"/>
      <c r="K106" s="4"/>
      <c r="L106" s="4"/>
      <c r="M106" s="4"/>
      <c r="N106" s="4"/>
      <c r="O106" s="4"/>
    </row>
    <row r="107" spans="1:15" ht="20.100000000000001" customHeight="1" x14ac:dyDescent="0.25">
      <c r="A107" s="100">
        <v>46193</v>
      </c>
      <c r="B107" s="101" t="s">
        <v>737</v>
      </c>
      <c r="C107" s="102" t="s">
        <v>738</v>
      </c>
      <c r="D107" s="101" t="s">
        <v>725</v>
      </c>
      <c r="E107" s="101" t="s">
        <v>437</v>
      </c>
      <c r="F107" s="102" t="s">
        <v>438</v>
      </c>
      <c r="G107" s="102" t="s">
        <v>426</v>
      </c>
      <c r="H107" s="102" t="s">
        <v>439</v>
      </c>
      <c r="J107" s="4"/>
      <c r="K107" s="4"/>
      <c r="L107" s="4"/>
      <c r="M107" s="4"/>
      <c r="N107" s="4"/>
      <c r="O107" s="4"/>
    </row>
    <row r="108" spans="1:15" ht="20.100000000000001" customHeight="1" x14ac:dyDescent="0.25">
      <c r="A108" s="100">
        <v>46193</v>
      </c>
      <c r="B108" s="101" t="s">
        <v>737</v>
      </c>
      <c r="C108" s="102" t="s">
        <v>738</v>
      </c>
      <c r="D108" s="101" t="s">
        <v>725</v>
      </c>
      <c r="E108" s="101" t="s">
        <v>441</v>
      </c>
      <c r="F108" s="102" t="s">
        <v>442</v>
      </c>
      <c r="G108" s="102" t="s">
        <v>426</v>
      </c>
      <c r="H108" s="102" t="s">
        <v>443</v>
      </c>
      <c r="J108" s="4"/>
      <c r="K108" s="4"/>
      <c r="L108" s="4"/>
      <c r="M108" s="4"/>
      <c r="N108" s="4"/>
      <c r="O108" s="4"/>
    </row>
    <row r="109" spans="1:15" ht="20.100000000000001" customHeight="1" x14ac:dyDescent="0.25">
      <c r="A109" s="100">
        <v>46193</v>
      </c>
      <c r="B109" s="101" t="s">
        <v>737</v>
      </c>
      <c r="C109" s="102" t="s">
        <v>738</v>
      </c>
      <c r="D109" s="101" t="s">
        <v>725</v>
      </c>
      <c r="E109" s="101" t="s">
        <v>445</v>
      </c>
      <c r="F109" s="102" t="s">
        <v>446</v>
      </c>
      <c r="G109" s="102" t="s">
        <v>447</v>
      </c>
      <c r="H109" s="102" t="s">
        <v>448</v>
      </c>
      <c r="J109" s="4"/>
      <c r="K109" s="4"/>
      <c r="L109" s="4"/>
      <c r="M109" s="4"/>
      <c r="N109" s="4"/>
      <c r="O109" s="4"/>
    </row>
    <row r="110" spans="1:15" ht="20.100000000000001" customHeight="1" x14ac:dyDescent="0.25">
      <c r="A110" s="100">
        <v>46193</v>
      </c>
      <c r="B110" s="101" t="s">
        <v>737</v>
      </c>
      <c r="C110" s="102" t="s">
        <v>738</v>
      </c>
      <c r="D110" s="101" t="s">
        <v>725</v>
      </c>
      <c r="E110" s="101" t="s">
        <v>450</v>
      </c>
      <c r="F110" s="102" t="s">
        <v>451</v>
      </c>
      <c r="G110" s="102" t="s">
        <v>447</v>
      </c>
      <c r="H110" s="102" t="s">
        <v>452</v>
      </c>
      <c r="J110" s="4"/>
      <c r="K110" s="4"/>
      <c r="L110" s="4"/>
      <c r="M110" s="4"/>
      <c r="N110" s="4"/>
      <c r="O110" s="4"/>
    </row>
    <row r="111" spans="1:15" ht="20.100000000000001" customHeight="1" x14ac:dyDescent="0.25">
      <c r="A111" s="100">
        <v>46193</v>
      </c>
      <c r="B111" s="101" t="s">
        <v>737</v>
      </c>
      <c r="C111" s="102" t="s">
        <v>738</v>
      </c>
      <c r="D111" s="101" t="s">
        <v>725</v>
      </c>
      <c r="E111" s="101" t="s">
        <v>454</v>
      </c>
      <c r="F111" s="102" t="s">
        <v>455</v>
      </c>
      <c r="G111" s="102" t="s">
        <v>447</v>
      </c>
      <c r="H111" s="102" t="s">
        <v>456</v>
      </c>
      <c r="J111" s="4"/>
      <c r="K111" s="4"/>
      <c r="L111" s="4"/>
      <c r="M111" s="4"/>
      <c r="N111" s="4"/>
      <c r="O111" s="4"/>
    </row>
    <row r="112" spans="1:15" ht="20.100000000000001" customHeight="1" x14ac:dyDescent="0.25">
      <c r="A112" s="100">
        <v>46193</v>
      </c>
      <c r="B112" s="101" t="s">
        <v>737</v>
      </c>
      <c r="C112" s="102" t="s">
        <v>738</v>
      </c>
      <c r="D112" s="101" t="s">
        <v>725</v>
      </c>
      <c r="E112" s="101" t="s">
        <v>458</v>
      </c>
      <c r="F112" s="102" t="s">
        <v>459</v>
      </c>
      <c r="G112" s="102" t="s">
        <v>447</v>
      </c>
      <c r="H112" s="102" t="s">
        <v>460</v>
      </c>
      <c r="J112" s="4"/>
      <c r="K112" s="4"/>
      <c r="L112" s="4"/>
      <c r="M112" s="4"/>
      <c r="N112" s="4"/>
      <c r="O112" s="4"/>
    </row>
    <row r="113" spans="1:15" ht="20.100000000000001" customHeight="1" x14ac:dyDescent="0.25">
      <c r="A113" s="100">
        <v>46193</v>
      </c>
      <c r="B113" s="101" t="s">
        <v>737</v>
      </c>
      <c r="C113" s="102" t="s">
        <v>738</v>
      </c>
      <c r="D113" s="101" t="s">
        <v>725</v>
      </c>
      <c r="E113" s="101" t="s">
        <v>462</v>
      </c>
      <c r="F113" s="102" t="s">
        <v>463</v>
      </c>
      <c r="G113" s="102" t="s">
        <v>392</v>
      </c>
      <c r="H113" s="102" t="s">
        <v>464</v>
      </c>
      <c r="J113" s="4"/>
      <c r="K113" s="4"/>
      <c r="L113" s="4"/>
      <c r="M113" s="4"/>
      <c r="N113" s="4"/>
      <c r="O113" s="4"/>
    </row>
    <row r="114" spans="1:15" ht="20.100000000000001" customHeight="1" x14ac:dyDescent="0.25">
      <c r="A114" s="100">
        <v>46193</v>
      </c>
      <c r="B114" s="101" t="s">
        <v>737</v>
      </c>
      <c r="C114" s="102" t="s">
        <v>738</v>
      </c>
      <c r="D114" s="101" t="s">
        <v>725</v>
      </c>
      <c r="E114" s="101" t="s">
        <v>466</v>
      </c>
      <c r="F114" s="102" t="s">
        <v>467</v>
      </c>
      <c r="G114" s="102" t="s">
        <v>468</v>
      </c>
      <c r="H114" s="102" t="s">
        <v>469</v>
      </c>
      <c r="J114" s="4"/>
      <c r="K114" s="4"/>
      <c r="L114" s="4"/>
      <c r="M114" s="4"/>
      <c r="N114" s="4"/>
      <c r="O114" s="4"/>
    </row>
    <row r="115" spans="1:15" ht="20.100000000000001" customHeight="1" x14ac:dyDescent="0.25">
      <c r="A115" s="100">
        <v>46193</v>
      </c>
      <c r="B115" s="101" t="s">
        <v>737</v>
      </c>
      <c r="C115" s="102" t="s">
        <v>738</v>
      </c>
      <c r="D115" s="101" t="s">
        <v>725</v>
      </c>
      <c r="E115" s="101" t="s">
        <v>472</v>
      </c>
      <c r="F115" s="102" t="s">
        <v>473</v>
      </c>
      <c r="G115" s="102" t="s">
        <v>474</v>
      </c>
      <c r="H115" s="102" t="s">
        <v>475</v>
      </c>
      <c r="J115" s="4"/>
      <c r="K115" s="4"/>
      <c r="L115" s="4"/>
      <c r="M115" s="4"/>
      <c r="N115" s="4"/>
      <c r="O115" s="4"/>
    </row>
    <row r="116" spans="1:15" ht="20.100000000000001" customHeight="1" x14ac:dyDescent="0.25">
      <c r="A116" s="100">
        <v>46193</v>
      </c>
      <c r="B116" s="101" t="s">
        <v>737</v>
      </c>
      <c r="C116" s="102" t="s">
        <v>738</v>
      </c>
      <c r="D116" s="101" t="s">
        <v>725</v>
      </c>
      <c r="E116" s="101" t="s">
        <v>479</v>
      </c>
      <c r="F116" s="102" t="s">
        <v>480</v>
      </c>
      <c r="G116" s="102" t="s">
        <v>474</v>
      </c>
      <c r="H116" s="102" t="s">
        <v>481</v>
      </c>
      <c r="J116" s="4"/>
      <c r="K116" s="4"/>
      <c r="L116" s="4"/>
      <c r="M116" s="4"/>
      <c r="N116" s="4"/>
      <c r="O116" s="4"/>
    </row>
    <row r="117" spans="1:15" ht="20.100000000000001" customHeight="1" x14ac:dyDescent="0.25">
      <c r="A117" s="100">
        <v>46193</v>
      </c>
      <c r="B117" s="101" t="s">
        <v>737</v>
      </c>
      <c r="C117" s="102" t="s">
        <v>738</v>
      </c>
      <c r="D117" s="101" t="s">
        <v>725</v>
      </c>
      <c r="E117" s="101" t="s">
        <v>483</v>
      </c>
      <c r="F117" s="102" t="s">
        <v>484</v>
      </c>
      <c r="G117" s="102" t="s">
        <v>474</v>
      </c>
      <c r="H117" s="102" t="s">
        <v>485</v>
      </c>
      <c r="J117" s="4"/>
      <c r="K117" s="4"/>
      <c r="L117" s="4"/>
      <c r="M117" s="4"/>
      <c r="N117" s="4"/>
      <c r="O117" s="4"/>
    </row>
    <row r="118" spans="1:15" ht="20.100000000000001" customHeight="1" x14ac:dyDescent="0.25">
      <c r="A118" s="100">
        <v>46193</v>
      </c>
      <c r="B118" s="101" t="s">
        <v>737</v>
      </c>
      <c r="C118" s="102" t="s">
        <v>738</v>
      </c>
      <c r="D118" s="101" t="s">
        <v>725</v>
      </c>
      <c r="E118" s="101" t="s">
        <v>487</v>
      </c>
      <c r="F118" s="102" t="s">
        <v>488</v>
      </c>
      <c r="G118" s="102" t="s">
        <v>474</v>
      </c>
      <c r="H118" s="102" t="s">
        <v>489</v>
      </c>
      <c r="J118" s="4"/>
      <c r="K118" s="4"/>
      <c r="L118" s="4"/>
      <c r="M118" s="4"/>
      <c r="N118" s="4"/>
      <c r="O118" s="4"/>
    </row>
    <row r="119" spans="1:15" ht="20.100000000000001" customHeight="1" x14ac:dyDescent="0.25">
      <c r="A119" s="100">
        <v>46193</v>
      </c>
      <c r="B119" s="101" t="s">
        <v>737</v>
      </c>
      <c r="C119" s="102" t="s">
        <v>738</v>
      </c>
      <c r="D119" s="101" t="s">
        <v>725</v>
      </c>
      <c r="E119" s="101" t="s">
        <v>491</v>
      </c>
      <c r="F119" s="102" t="s">
        <v>492</v>
      </c>
      <c r="G119" s="102" t="s">
        <v>474</v>
      </c>
      <c r="H119" s="102" t="s">
        <v>493</v>
      </c>
      <c r="J119" s="4"/>
      <c r="K119" s="4"/>
      <c r="L119" s="4"/>
      <c r="M119" s="4"/>
      <c r="N119" s="4"/>
      <c r="O119" s="4"/>
    </row>
    <row r="120" spans="1:15" ht="20.100000000000001" customHeight="1" x14ac:dyDescent="0.25">
      <c r="A120" s="100">
        <v>46193</v>
      </c>
      <c r="B120" s="101" t="s">
        <v>737</v>
      </c>
      <c r="C120" s="102" t="s">
        <v>738</v>
      </c>
      <c r="D120" s="101" t="s">
        <v>725</v>
      </c>
      <c r="E120" s="101" t="s">
        <v>495</v>
      </c>
      <c r="F120" s="102" t="s">
        <v>496</v>
      </c>
      <c r="G120" s="102" t="s">
        <v>474</v>
      </c>
      <c r="H120" s="102" t="s">
        <v>497</v>
      </c>
      <c r="J120" s="4"/>
      <c r="K120" s="4"/>
      <c r="L120" s="4"/>
      <c r="M120" s="4"/>
      <c r="N120" s="4"/>
      <c r="O120" s="4"/>
    </row>
    <row r="121" spans="1:15" ht="20.100000000000001" customHeight="1" x14ac:dyDescent="0.25">
      <c r="A121" s="100">
        <v>46193</v>
      </c>
      <c r="B121" s="101" t="s">
        <v>737</v>
      </c>
      <c r="C121" s="102" t="s">
        <v>738</v>
      </c>
      <c r="D121" s="101" t="s">
        <v>725</v>
      </c>
      <c r="E121" s="101" t="s">
        <v>499</v>
      </c>
      <c r="F121" s="102" t="s">
        <v>500</v>
      </c>
      <c r="G121" s="102" t="s">
        <v>501</v>
      </c>
      <c r="H121" s="102" t="s">
        <v>502</v>
      </c>
      <c r="J121" s="4"/>
      <c r="K121" s="4"/>
      <c r="L121" s="4"/>
      <c r="M121" s="4"/>
      <c r="N121" s="4"/>
      <c r="O121" s="4"/>
    </row>
    <row r="122" spans="1:15" ht="20.100000000000001" customHeight="1" x14ac:dyDescent="0.25">
      <c r="A122" s="100">
        <v>46193</v>
      </c>
      <c r="B122" s="101" t="s">
        <v>737</v>
      </c>
      <c r="C122" s="102" t="s">
        <v>738</v>
      </c>
      <c r="D122" s="101" t="s">
        <v>725</v>
      </c>
      <c r="E122" s="101" t="s">
        <v>504</v>
      </c>
      <c r="F122" s="102" t="s">
        <v>505</v>
      </c>
      <c r="G122" s="102" t="s">
        <v>501</v>
      </c>
      <c r="H122" s="102" t="s">
        <v>506</v>
      </c>
      <c r="J122" s="4"/>
      <c r="K122" s="4"/>
      <c r="L122" s="4"/>
      <c r="M122" s="4"/>
      <c r="N122" s="4"/>
      <c r="O122" s="4"/>
    </row>
    <row r="123" spans="1:15" ht="20.100000000000001" customHeight="1" x14ac:dyDescent="0.25">
      <c r="A123" s="100">
        <v>46193</v>
      </c>
      <c r="B123" s="101" t="s">
        <v>737</v>
      </c>
      <c r="C123" s="102" t="s">
        <v>738</v>
      </c>
      <c r="D123" s="101" t="s">
        <v>725</v>
      </c>
      <c r="E123" s="101" t="s">
        <v>508</v>
      </c>
      <c r="F123" s="102" t="s">
        <v>509</v>
      </c>
      <c r="G123" s="102" t="s">
        <v>501</v>
      </c>
      <c r="H123" s="102" t="s">
        <v>506</v>
      </c>
      <c r="J123" s="4"/>
      <c r="K123" s="4"/>
      <c r="L123" s="4"/>
      <c r="M123" s="4"/>
      <c r="N123" s="4"/>
      <c r="O123" s="4"/>
    </row>
    <row r="124" spans="1:15" ht="20.100000000000001" customHeight="1" x14ac:dyDescent="0.25">
      <c r="A124" s="100">
        <v>46193</v>
      </c>
      <c r="B124" s="101" t="s">
        <v>737</v>
      </c>
      <c r="C124" s="102" t="s">
        <v>738</v>
      </c>
      <c r="D124" s="101" t="s">
        <v>725</v>
      </c>
      <c r="E124" s="101" t="s">
        <v>511</v>
      </c>
      <c r="F124" s="102" t="s">
        <v>512</v>
      </c>
      <c r="G124" s="102" t="s">
        <v>501</v>
      </c>
      <c r="H124" s="102" t="s">
        <v>513</v>
      </c>
      <c r="J124" s="4"/>
      <c r="K124" s="4"/>
      <c r="L124" s="4"/>
      <c r="M124" s="4"/>
      <c r="N124" s="4"/>
      <c r="O124" s="4"/>
    </row>
    <row r="125" spans="1:15" ht="20.100000000000001" customHeight="1" x14ac:dyDescent="0.25">
      <c r="A125" s="100">
        <v>46193</v>
      </c>
      <c r="B125" s="101" t="s">
        <v>737</v>
      </c>
      <c r="C125" s="102" t="s">
        <v>738</v>
      </c>
      <c r="D125" s="101" t="s">
        <v>725</v>
      </c>
      <c r="E125" s="101" t="s">
        <v>515</v>
      </c>
      <c r="F125" s="102" t="s">
        <v>516</v>
      </c>
      <c r="G125" s="102" t="s">
        <v>501</v>
      </c>
      <c r="H125" s="102" t="s">
        <v>517</v>
      </c>
      <c r="J125" s="4"/>
      <c r="K125" s="4"/>
      <c r="L125" s="4"/>
      <c r="M125" s="4"/>
      <c r="N125" s="4"/>
      <c r="O125" s="4"/>
    </row>
    <row r="126" spans="1:15" ht="20.100000000000001" customHeight="1" x14ac:dyDescent="0.25">
      <c r="A126" s="100">
        <v>46193</v>
      </c>
      <c r="B126" s="101" t="s">
        <v>737</v>
      </c>
      <c r="C126" s="102" t="s">
        <v>738</v>
      </c>
      <c r="D126" s="101" t="s">
        <v>725</v>
      </c>
      <c r="E126" s="101" t="s">
        <v>519</v>
      </c>
      <c r="F126" s="102" t="s">
        <v>520</v>
      </c>
      <c r="G126" s="102" t="s">
        <v>501</v>
      </c>
      <c r="H126" s="102" t="s">
        <v>521</v>
      </c>
      <c r="J126" s="4"/>
      <c r="K126" s="4"/>
      <c r="L126" s="4"/>
      <c r="M126" s="4"/>
      <c r="N126" s="4"/>
      <c r="O126" s="4"/>
    </row>
    <row r="127" spans="1:15" ht="20.100000000000001" customHeight="1" x14ac:dyDescent="0.25">
      <c r="A127" s="100">
        <v>46193</v>
      </c>
      <c r="B127" s="101" t="s">
        <v>737</v>
      </c>
      <c r="C127" s="102" t="s">
        <v>738</v>
      </c>
      <c r="D127" s="101" t="s">
        <v>725</v>
      </c>
      <c r="E127" s="101" t="s">
        <v>523</v>
      </c>
      <c r="F127" s="102" t="s">
        <v>524</v>
      </c>
      <c r="G127" s="102" t="s">
        <v>525</v>
      </c>
      <c r="H127" s="102" t="s">
        <v>526</v>
      </c>
      <c r="J127" s="4"/>
      <c r="K127" s="4"/>
      <c r="L127" s="4"/>
      <c r="M127" s="4"/>
      <c r="N127" s="4"/>
      <c r="O127" s="4"/>
    </row>
    <row r="128" spans="1:15" ht="20.100000000000001" customHeight="1" x14ac:dyDescent="0.25">
      <c r="A128" s="100">
        <v>46193</v>
      </c>
      <c r="B128" s="101" t="s">
        <v>737</v>
      </c>
      <c r="C128" s="102" t="s">
        <v>738</v>
      </c>
      <c r="D128" s="101" t="s">
        <v>725</v>
      </c>
      <c r="E128" s="101" t="s">
        <v>528</v>
      </c>
      <c r="F128" s="102" t="s">
        <v>529</v>
      </c>
      <c r="G128" s="102" t="s">
        <v>525</v>
      </c>
      <c r="H128" s="102" t="s">
        <v>526</v>
      </c>
      <c r="J128" s="4"/>
      <c r="K128" s="4"/>
      <c r="L128" s="4"/>
      <c r="M128" s="4"/>
      <c r="N128" s="4"/>
      <c r="O128" s="4"/>
    </row>
    <row r="129" spans="1:15" ht="20.100000000000001" customHeight="1" x14ac:dyDescent="0.25">
      <c r="A129" s="100">
        <v>46193</v>
      </c>
      <c r="B129" s="101" t="s">
        <v>737</v>
      </c>
      <c r="C129" s="102" t="s">
        <v>738</v>
      </c>
      <c r="D129" s="101" t="s">
        <v>725</v>
      </c>
      <c r="E129" s="101" t="s">
        <v>531</v>
      </c>
      <c r="F129" s="102" t="s">
        <v>532</v>
      </c>
      <c r="G129" s="102" t="s">
        <v>525</v>
      </c>
      <c r="H129" s="102" t="s">
        <v>533</v>
      </c>
      <c r="J129" s="4"/>
      <c r="K129" s="4"/>
      <c r="L129" s="4"/>
      <c r="M129" s="4"/>
      <c r="N129" s="4"/>
      <c r="O129" s="4"/>
    </row>
    <row r="130" spans="1:15" ht="20.100000000000001" customHeight="1" x14ac:dyDescent="0.25">
      <c r="A130" s="100">
        <v>46193</v>
      </c>
      <c r="B130" s="101" t="s">
        <v>737</v>
      </c>
      <c r="C130" s="102" t="s">
        <v>738</v>
      </c>
      <c r="D130" s="101" t="s">
        <v>725</v>
      </c>
      <c r="E130" s="101" t="s">
        <v>535</v>
      </c>
      <c r="F130" s="102" t="s">
        <v>536</v>
      </c>
      <c r="G130" s="102" t="s">
        <v>525</v>
      </c>
      <c r="H130" s="102" t="s">
        <v>537</v>
      </c>
      <c r="J130" s="4"/>
      <c r="K130" s="4"/>
      <c r="L130" s="4"/>
      <c r="M130" s="4"/>
      <c r="N130" s="4"/>
      <c r="O130" s="4"/>
    </row>
    <row r="131" spans="1:15" ht="20.100000000000001" customHeight="1" x14ac:dyDescent="0.25">
      <c r="A131" s="100">
        <v>46193</v>
      </c>
      <c r="B131" s="101" t="s">
        <v>737</v>
      </c>
      <c r="C131" s="102" t="s">
        <v>738</v>
      </c>
      <c r="D131" s="101" t="s">
        <v>725</v>
      </c>
      <c r="E131" s="101" t="s">
        <v>539</v>
      </c>
      <c r="F131" s="102" t="s">
        <v>540</v>
      </c>
      <c r="G131" s="102" t="s">
        <v>501</v>
      </c>
      <c r="H131" s="102" t="s">
        <v>541</v>
      </c>
      <c r="J131" s="4"/>
      <c r="K131" s="4"/>
      <c r="L131" s="4"/>
      <c r="M131" s="4"/>
      <c r="N131" s="4"/>
      <c r="O131" s="4"/>
    </row>
    <row r="132" spans="1:15" ht="20.100000000000001" customHeight="1" x14ac:dyDescent="0.25">
      <c r="A132" s="100">
        <v>46193</v>
      </c>
      <c r="B132" s="101" t="s">
        <v>737</v>
      </c>
      <c r="C132" s="102" t="s">
        <v>738</v>
      </c>
      <c r="D132" s="101" t="s">
        <v>725</v>
      </c>
      <c r="E132" s="101" t="s">
        <v>543</v>
      </c>
      <c r="F132" s="102" t="s">
        <v>544</v>
      </c>
      <c r="G132" s="102" t="s">
        <v>545</v>
      </c>
      <c r="H132" s="102" t="s">
        <v>546</v>
      </c>
      <c r="J132" s="4"/>
      <c r="K132" s="4"/>
      <c r="L132" s="4"/>
      <c r="M132" s="4"/>
      <c r="N132" s="4"/>
      <c r="O132" s="4"/>
    </row>
    <row r="133" spans="1:15" ht="20.100000000000001" customHeight="1" x14ac:dyDescent="0.25">
      <c r="A133" s="100">
        <v>46193</v>
      </c>
      <c r="B133" s="101" t="s">
        <v>737</v>
      </c>
      <c r="C133" s="102" t="s">
        <v>738</v>
      </c>
      <c r="D133" s="101" t="s">
        <v>725</v>
      </c>
      <c r="E133" s="101" t="s">
        <v>548</v>
      </c>
      <c r="F133" s="102" t="s">
        <v>549</v>
      </c>
      <c r="G133" s="102" t="s">
        <v>545</v>
      </c>
      <c r="H133" s="102" t="s">
        <v>550</v>
      </c>
      <c r="J133" s="4"/>
      <c r="K133" s="4"/>
      <c r="L133" s="4"/>
      <c r="M133" s="4"/>
      <c r="N133" s="4"/>
      <c r="O133" s="4"/>
    </row>
    <row r="134" spans="1:15" ht="20.100000000000001" customHeight="1" x14ac:dyDescent="0.25">
      <c r="A134" s="100">
        <v>46193</v>
      </c>
      <c r="B134" s="101" t="s">
        <v>737</v>
      </c>
      <c r="C134" s="102" t="s">
        <v>738</v>
      </c>
      <c r="D134" s="101" t="s">
        <v>725</v>
      </c>
      <c r="E134" s="101" t="s">
        <v>552</v>
      </c>
      <c r="F134" s="102" t="s">
        <v>553</v>
      </c>
      <c r="G134" s="102" t="s">
        <v>468</v>
      </c>
      <c r="H134" s="102" t="s">
        <v>554</v>
      </c>
      <c r="J134" s="4"/>
      <c r="K134" s="4"/>
      <c r="L134" s="4"/>
      <c r="M134" s="4"/>
      <c r="N134" s="4"/>
      <c r="O134" s="4"/>
    </row>
    <row r="135" spans="1:15" ht="20.100000000000001" customHeight="1" x14ac:dyDescent="0.25">
      <c r="A135" s="63"/>
      <c r="B135" s="94"/>
      <c r="C135" s="95"/>
      <c r="D135" s="94"/>
      <c r="E135" s="94"/>
      <c r="F135" s="95"/>
      <c r="G135" s="94"/>
      <c r="H135" s="94"/>
      <c r="J135" s="4"/>
      <c r="K135" s="4"/>
      <c r="L135" s="4"/>
      <c r="M135" s="4"/>
      <c r="N135" s="4"/>
      <c r="O135" s="4"/>
    </row>
    <row r="136" spans="1:15" ht="20.100000000000001" customHeight="1" x14ac:dyDescent="0.25">
      <c r="A136" s="63"/>
      <c r="B136" s="94"/>
      <c r="C136" s="95"/>
      <c r="D136" s="94"/>
      <c r="E136" s="94"/>
      <c r="F136" s="95"/>
      <c r="G136" s="94"/>
      <c r="H136" s="94"/>
      <c r="J136" s="4"/>
      <c r="K136" s="4"/>
      <c r="L136" s="4"/>
      <c r="M136" s="4"/>
      <c r="N136" s="4"/>
      <c r="O136" s="4"/>
    </row>
    <row r="137" spans="1:15" ht="20.100000000000001" customHeight="1" x14ac:dyDescent="0.25">
      <c r="A137" s="63"/>
      <c r="B137" s="94"/>
      <c r="C137" s="95"/>
      <c r="D137" s="94"/>
      <c r="E137" s="94"/>
      <c r="F137" s="95"/>
      <c r="G137" s="94"/>
      <c r="H137" s="94"/>
      <c r="J137" s="4"/>
      <c r="K137" s="4"/>
      <c r="L137" s="4"/>
      <c r="M137" s="4"/>
      <c r="N137" s="4"/>
      <c r="O137" s="4"/>
    </row>
    <row r="138" spans="1:15" ht="20.100000000000001" customHeight="1" x14ac:dyDescent="0.25">
      <c r="A138" s="63"/>
      <c r="B138" s="94"/>
      <c r="C138" s="95"/>
      <c r="D138" s="94"/>
      <c r="E138" s="94"/>
      <c r="F138" s="95"/>
      <c r="G138" s="94"/>
      <c r="H138" s="94"/>
      <c r="J138" s="4"/>
      <c r="K138" s="4"/>
      <c r="L138" s="4"/>
      <c r="M138" s="4"/>
      <c r="N138" s="4"/>
      <c r="O138" s="4"/>
    </row>
    <row r="139" spans="1:15" ht="20.100000000000001" customHeight="1" x14ac:dyDescent="0.25">
      <c r="A139" s="63"/>
      <c r="B139" s="94"/>
      <c r="C139" s="95"/>
      <c r="D139" s="94"/>
      <c r="E139" s="94"/>
      <c r="F139" s="95"/>
      <c r="G139" s="94"/>
      <c r="H139" s="94"/>
      <c r="J139" s="4"/>
      <c r="K139" s="4"/>
      <c r="L139" s="4"/>
      <c r="M139" s="4"/>
      <c r="N139" s="4"/>
      <c r="O139" s="4"/>
    </row>
    <row r="140" spans="1:15" ht="20.100000000000001" customHeight="1" x14ac:dyDescent="0.25">
      <c r="A140" s="63"/>
      <c r="B140" s="94"/>
      <c r="C140" s="95"/>
      <c r="D140" s="94"/>
      <c r="E140" s="94"/>
      <c r="F140" s="95"/>
      <c r="G140" s="94"/>
      <c r="H140" s="94"/>
      <c r="J140" s="4"/>
      <c r="K140" s="4"/>
      <c r="L140" s="4"/>
      <c r="M140" s="4"/>
      <c r="N140" s="4"/>
      <c r="O140" s="4"/>
    </row>
    <row r="141" spans="1:15" ht="20.100000000000001" customHeight="1" x14ac:dyDescent="0.25">
      <c r="A141" s="63"/>
      <c r="B141" s="94"/>
      <c r="C141" s="95"/>
      <c r="D141" s="94"/>
      <c r="E141" s="94"/>
      <c r="F141" s="95"/>
      <c r="G141" s="94"/>
      <c r="H141" s="94"/>
      <c r="J141" s="4"/>
      <c r="K141" s="4"/>
      <c r="L141" s="4"/>
      <c r="M141" s="4"/>
      <c r="N141" s="4"/>
      <c r="O141" s="4"/>
    </row>
    <row r="142" spans="1:15" ht="20.100000000000001" customHeight="1" x14ac:dyDescent="0.25">
      <c r="A142" s="63"/>
      <c r="B142" s="94"/>
      <c r="C142" s="95"/>
      <c r="D142" s="94"/>
      <c r="E142" s="94"/>
      <c r="F142" s="95"/>
      <c r="G142" s="94"/>
      <c r="H142" s="94"/>
      <c r="J142" s="4"/>
      <c r="K142" s="4"/>
      <c r="L142" s="4"/>
      <c r="M142" s="4"/>
      <c r="N142" s="4"/>
      <c r="O142" s="4"/>
    </row>
    <row r="143" spans="1:15" ht="20.100000000000001" customHeight="1" x14ac:dyDescent="0.25">
      <c r="A143" s="63"/>
      <c r="B143" s="94"/>
      <c r="C143" s="95"/>
      <c r="D143" s="94"/>
      <c r="E143" s="94"/>
      <c r="F143" s="95"/>
      <c r="G143" s="94"/>
      <c r="H143" s="94"/>
      <c r="J143" s="4"/>
      <c r="K143" s="4"/>
      <c r="L143" s="4"/>
      <c r="M143" s="4"/>
      <c r="N143" s="4"/>
      <c r="O143" s="4"/>
    </row>
    <row r="144" spans="1:15" ht="20.100000000000001" customHeight="1" x14ac:dyDescent="0.25">
      <c r="A144" s="63"/>
      <c r="B144" s="94"/>
      <c r="C144" s="95"/>
      <c r="D144" s="94"/>
      <c r="E144" s="94"/>
      <c r="F144" s="95"/>
      <c r="G144" s="94"/>
      <c r="H144" s="94"/>
      <c r="J144" s="4"/>
      <c r="K144" s="4"/>
      <c r="L144" s="4"/>
      <c r="M144" s="4"/>
      <c r="N144" s="4"/>
      <c r="O144" s="4"/>
    </row>
    <row r="145" spans="1:15" ht="20.100000000000001" customHeight="1" x14ac:dyDescent="0.25">
      <c r="A145" s="63"/>
      <c r="B145" s="94"/>
      <c r="C145" s="95"/>
      <c r="D145" s="94"/>
      <c r="E145" s="94"/>
      <c r="F145" s="95"/>
      <c r="G145" s="94"/>
      <c r="H145" s="94"/>
      <c r="J145" s="4"/>
      <c r="K145" s="4"/>
      <c r="L145" s="4"/>
      <c r="M145" s="4"/>
      <c r="N145" s="4"/>
      <c r="O145" s="4"/>
    </row>
    <row r="146" spans="1:15" ht="20.100000000000001" customHeight="1" x14ac:dyDescent="0.25">
      <c r="A146" s="63"/>
      <c r="B146" s="94"/>
      <c r="C146" s="95"/>
      <c r="D146" s="94"/>
      <c r="E146" s="94"/>
      <c r="F146" s="95"/>
      <c r="G146" s="94"/>
      <c r="H146" s="94"/>
      <c r="J146" s="4"/>
      <c r="K146" s="4"/>
      <c r="L146" s="4"/>
      <c r="M146" s="4"/>
      <c r="N146" s="4"/>
      <c r="O146" s="4"/>
    </row>
    <row r="147" spans="1:15" ht="20.100000000000001" customHeight="1" x14ac:dyDescent="0.25">
      <c r="A147" s="63"/>
      <c r="B147" s="94"/>
      <c r="C147" s="95"/>
      <c r="D147" s="94"/>
      <c r="E147" s="94"/>
      <c r="F147" s="95"/>
      <c r="G147" s="94"/>
      <c r="H147" s="94"/>
      <c r="J147" s="4"/>
      <c r="K147" s="4"/>
      <c r="L147" s="4"/>
      <c r="M147" s="4"/>
      <c r="N147" s="4"/>
      <c r="O147" s="4"/>
    </row>
    <row r="148" spans="1:15" ht="20.100000000000001" customHeight="1" x14ac:dyDescent="0.25">
      <c r="A148" s="63"/>
      <c r="B148" s="94"/>
      <c r="C148" s="95"/>
      <c r="D148" s="94"/>
      <c r="E148" s="94"/>
      <c r="F148" s="95"/>
      <c r="G148" s="94"/>
      <c r="H148" s="94"/>
      <c r="J148" s="4"/>
      <c r="K148" s="4"/>
      <c r="L148" s="4"/>
      <c r="M148" s="4"/>
      <c r="N148" s="4"/>
      <c r="O148" s="4"/>
    </row>
    <row r="149" spans="1:15" ht="20.100000000000001" customHeight="1" x14ac:dyDescent="0.25">
      <c r="A149" s="63"/>
      <c r="B149" s="94"/>
      <c r="C149" s="95"/>
      <c r="D149" s="94"/>
      <c r="E149" s="94"/>
      <c r="F149" s="95"/>
      <c r="G149" s="94"/>
      <c r="H149" s="94"/>
      <c r="J149" s="4"/>
      <c r="K149" s="4"/>
      <c r="L149" s="4"/>
      <c r="M149" s="4"/>
      <c r="N149" s="4"/>
      <c r="O149" s="4"/>
    </row>
    <row r="150" spans="1:15" ht="20.100000000000001" customHeight="1" x14ac:dyDescent="0.25">
      <c r="A150" s="63"/>
      <c r="B150" s="94"/>
      <c r="C150" s="95"/>
      <c r="D150" s="94"/>
      <c r="E150" s="94"/>
      <c r="F150" s="95"/>
      <c r="G150" s="94"/>
      <c r="H150" s="94"/>
      <c r="J150" s="4"/>
      <c r="K150" s="4"/>
      <c r="L150" s="4"/>
      <c r="M150" s="4"/>
      <c r="N150" s="4"/>
      <c r="O150" s="4"/>
    </row>
    <row r="151" spans="1:15" ht="20.100000000000001" customHeight="1" x14ac:dyDescent="0.25">
      <c r="A151" s="63"/>
      <c r="B151" s="94"/>
      <c r="C151" s="95"/>
      <c r="D151" s="94"/>
      <c r="E151" s="94"/>
      <c r="F151" s="95"/>
      <c r="G151" s="94"/>
      <c r="H151" s="94"/>
      <c r="J151" s="4"/>
      <c r="K151" s="4"/>
      <c r="L151" s="4"/>
      <c r="M151" s="4"/>
      <c r="N151" s="4"/>
      <c r="O151" s="4"/>
    </row>
    <row r="152" spans="1:15" ht="20.100000000000001" customHeight="1" x14ac:dyDescent="0.25">
      <c r="A152" s="63"/>
      <c r="B152" s="94"/>
      <c r="C152" s="95"/>
      <c r="D152" s="94"/>
      <c r="E152" s="94"/>
      <c r="F152" s="95"/>
      <c r="G152" s="94"/>
      <c r="H152" s="94"/>
      <c r="J152" s="4"/>
      <c r="K152" s="4"/>
      <c r="L152" s="4"/>
      <c r="M152" s="4"/>
      <c r="N152" s="4"/>
      <c r="O152" s="4"/>
    </row>
    <row r="153" spans="1:15" ht="20.100000000000001" customHeight="1" x14ac:dyDescent="0.25">
      <c r="A153" s="63"/>
      <c r="B153" s="94"/>
      <c r="C153" s="95"/>
      <c r="D153" s="94"/>
      <c r="E153" s="94"/>
      <c r="F153" s="95"/>
      <c r="G153" s="94"/>
      <c r="H153" s="94"/>
      <c r="J153" s="4"/>
      <c r="K153" s="4"/>
      <c r="L153" s="4"/>
      <c r="M153" s="4"/>
      <c r="N153" s="4"/>
      <c r="O153" s="4"/>
    </row>
    <row r="154" spans="1:15" ht="20.100000000000001" customHeight="1" x14ac:dyDescent="0.25">
      <c r="A154" s="63"/>
      <c r="B154" s="94"/>
      <c r="C154" s="95"/>
      <c r="D154" s="94"/>
      <c r="E154" s="94"/>
      <c r="F154" s="95"/>
      <c r="G154" s="94"/>
      <c r="H154" s="94"/>
      <c r="J154" s="4"/>
      <c r="K154" s="4"/>
      <c r="L154" s="4"/>
      <c r="M154" s="4"/>
      <c r="N154" s="4"/>
      <c r="O154" s="4"/>
    </row>
    <row r="155" spans="1:15" ht="20.100000000000001" customHeight="1" x14ac:dyDescent="0.25">
      <c r="A155" s="63"/>
      <c r="B155" s="94"/>
      <c r="C155" s="95"/>
      <c r="D155" s="94"/>
      <c r="E155" s="94"/>
      <c r="F155" s="95"/>
      <c r="G155" s="94"/>
      <c r="H155" s="94"/>
      <c r="J155" s="4"/>
      <c r="K155" s="4"/>
      <c r="L155" s="4"/>
      <c r="M155" s="4"/>
      <c r="N155" s="4"/>
      <c r="O155" s="4"/>
    </row>
    <row r="156" spans="1:15" ht="20.100000000000001" customHeight="1" x14ac:dyDescent="0.25">
      <c r="A156" s="63"/>
      <c r="B156" s="94"/>
      <c r="C156" s="95"/>
      <c r="D156" s="94"/>
      <c r="E156" s="94"/>
      <c r="F156" s="95"/>
      <c r="G156" s="94"/>
      <c r="H156" s="94"/>
      <c r="J156" s="4"/>
      <c r="K156" s="4"/>
      <c r="L156" s="4"/>
      <c r="M156" s="4"/>
      <c r="N156" s="4"/>
      <c r="O156" s="4"/>
    </row>
    <row r="157" spans="1:15" ht="20.100000000000001" customHeight="1" x14ac:dyDescent="0.25">
      <c r="A157" s="63"/>
      <c r="B157" s="94"/>
      <c r="C157" s="95"/>
      <c r="D157" s="94"/>
      <c r="E157" s="94"/>
      <c r="F157" s="95"/>
      <c r="G157" s="94"/>
      <c r="H157" s="94"/>
      <c r="J157" s="4"/>
      <c r="K157" s="4"/>
      <c r="L157" s="4"/>
      <c r="M157" s="4"/>
      <c r="N157" s="4"/>
      <c r="O157" s="4"/>
    </row>
    <row r="158" spans="1:15" ht="20.100000000000001" customHeight="1" x14ac:dyDescent="0.25">
      <c r="A158" s="63"/>
      <c r="B158" s="94"/>
      <c r="C158" s="95"/>
      <c r="D158" s="94"/>
      <c r="E158" s="94"/>
      <c r="F158" s="95"/>
      <c r="G158" s="94"/>
      <c r="H158" s="94"/>
      <c r="J158" s="4"/>
      <c r="K158" s="4"/>
      <c r="L158" s="4"/>
      <c r="M158" s="4"/>
      <c r="N158" s="4"/>
      <c r="O158" s="4"/>
    </row>
    <row r="159" spans="1:15" ht="20.100000000000001" customHeight="1" x14ac:dyDescent="0.25">
      <c r="A159" s="63"/>
      <c r="B159" s="94"/>
      <c r="C159" s="95"/>
      <c r="D159" s="94"/>
      <c r="E159" s="94"/>
      <c r="F159" s="95"/>
      <c r="G159" s="94"/>
      <c r="H159" s="94"/>
      <c r="J159" s="4"/>
      <c r="K159" s="4"/>
      <c r="L159" s="4"/>
      <c r="M159" s="4"/>
      <c r="N159" s="4"/>
      <c r="O159" s="4"/>
    </row>
    <row r="160" spans="1:15" ht="20.100000000000001" customHeight="1" x14ac:dyDescent="0.25">
      <c r="A160" s="63"/>
      <c r="B160" s="94"/>
      <c r="C160" s="95"/>
      <c r="D160" s="94"/>
      <c r="E160" s="94"/>
      <c r="F160" s="95"/>
      <c r="G160" s="94"/>
      <c r="H160" s="94"/>
      <c r="J160" s="4"/>
      <c r="K160" s="4"/>
      <c r="L160" s="4"/>
      <c r="M160" s="4"/>
      <c r="N160" s="4"/>
      <c r="O160" s="4"/>
    </row>
    <row r="161" spans="1:15" ht="20.100000000000001" customHeight="1" x14ac:dyDescent="0.25">
      <c r="A161" s="63"/>
      <c r="B161" s="94"/>
      <c r="C161" s="95"/>
      <c r="D161" s="94"/>
      <c r="E161" s="94"/>
      <c r="F161" s="95"/>
      <c r="G161" s="94"/>
      <c r="H161" s="94"/>
      <c r="J161" s="4"/>
      <c r="K161" s="4"/>
      <c r="L161" s="4"/>
      <c r="M161" s="4"/>
      <c r="N161" s="4"/>
      <c r="O161" s="4"/>
    </row>
    <row r="162" spans="1:15" ht="20.100000000000001" customHeight="1" x14ac:dyDescent="0.25">
      <c r="A162" s="63"/>
      <c r="B162" s="94"/>
      <c r="C162" s="95"/>
      <c r="D162" s="94"/>
      <c r="E162" s="94"/>
      <c r="F162" s="95"/>
      <c r="G162" s="94"/>
      <c r="H162" s="94"/>
      <c r="J162" s="4"/>
      <c r="K162" s="4"/>
      <c r="L162" s="4"/>
      <c r="M162" s="4"/>
      <c r="N162" s="4"/>
      <c r="O162" s="4"/>
    </row>
    <row r="163" spans="1:15" ht="20.100000000000001" customHeight="1" x14ac:dyDescent="0.25">
      <c r="A163" s="63"/>
      <c r="B163" s="94"/>
      <c r="C163" s="95"/>
      <c r="D163" s="94"/>
      <c r="E163" s="94"/>
      <c r="F163" s="95"/>
      <c r="G163" s="94"/>
      <c r="H163" s="94"/>
      <c r="J163" s="4"/>
      <c r="K163" s="4"/>
      <c r="L163" s="4"/>
      <c r="M163" s="4"/>
      <c r="N163" s="4"/>
      <c r="O163" s="4"/>
    </row>
    <row r="164" spans="1:15" ht="20.100000000000001" customHeight="1" x14ac:dyDescent="0.25">
      <c r="A164" s="63"/>
      <c r="B164" s="94"/>
      <c r="C164" s="95"/>
      <c r="D164" s="94"/>
      <c r="E164" s="94"/>
      <c r="F164" s="95"/>
      <c r="G164" s="94"/>
      <c r="H164" s="94"/>
      <c r="J164" s="4"/>
      <c r="K164" s="4"/>
      <c r="L164" s="4"/>
      <c r="M164" s="4"/>
      <c r="N164" s="4"/>
      <c r="O164" s="4"/>
    </row>
    <row r="165" spans="1:15" ht="20.100000000000001" customHeight="1" x14ac:dyDescent="0.25">
      <c r="A165" s="63"/>
      <c r="B165" s="94"/>
      <c r="C165" s="95"/>
      <c r="D165" s="94"/>
      <c r="E165" s="94"/>
      <c r="F165" s="95"/>
      <c r="G165" s="94"/>
      <c r="H165" s="94"/>
      <c r="J165" s="4"/>
      <c r="K165" s="4"/>
      <c r="L165" s="4"/>
      <c r="M165" s="4"/>
      <c r="N165" s="4"/>
      <c r="O165" s="4"/>
    </row>
    <row r="166" spans="1:15" ht="20.100000000000001" customHeight="1" x14ac:dyDescent="0.25">
      <c r="A166" s="63"/>
      <c r="B166" s="94"/>
      <c r="C166" s="95"/>
      <c r="D166" s="94"/>
      <c r="E166" s="94"/>
      <c r="F166" s="95"/>
      <c r="G166" s="94"/>
      <c r="H166" s="94"/>
      <c r="J166" s="4"/>
      <c r="K166" s="4"/>
      <c r="L166" s="4"/>
      <c r="M166" s="4"/>
      <c r="N166" s="4"/>
      <c r="O166" s="4"/>
    </row>
    <row r="167" spans="1:15" ht="20.100000000000001" customHeight="1" x14ac:dyDescent="0.25">
      <c r="A167" s="63"/>
      <c r="B167" s="94"/>
      <c r="C167" s="95"/>
      <c r="D167" s="94"/>
      <c r="E167" s="94"/>
      <c r="F167" s="95"/>
      <c r="G167" s="94"/>
      <c r="H167" s="94"/>
      <c r="J167" s="4"/>
      <c r="K167" s="4"/>
      <c r="L167" s="4"/>
      <c r="M167" s="4"/>
      <c r="N167" s="4"/>
      <c r="O167" s="4"/>
    </row>
    <row r="168" spans="1:15" ht="20.100000000000001" customHeight="1" x14ac:dyDescent="0.25">
      <c r="A168" s="63"/>
      <c r="B168" s="94"/>
      <c r="C168" s="95"/>
      <c r="D168" s="94"/>
      <c r="E168" s="94"/>
      <c r="F168" s="95"/>
      <c r="G168" s="94"/>
      <c r="H168" s="94"/>
      <c r="J168" s="4"/>
      <c r="K168" s="4"/>
      <c r="L168" s="4"/>
      <c r="M168" s="4"/>
      <c r="N168" s="4"/>
      <c r="O168" s="4"/>
    </row>
    <row r="169" spans="1:15" ht="20.100000000000001" customHeight="1" x14ac:dyDescent="0.25">
      <c r="A169" s="63"/>
      <c r="B169" s="94"/>
      <c r="C169" s="95"/>
      <c r="D169" s="94"/>
      <c r="E169" s="94"/>
      <c r="F169" s="95"/>
      <c r="G169" s="94"/>
      <c r="H169" s="94"/>
      <c r="J169" s="4"/>
      <c r="K169" s="4"/>
      <c r="L169" s="4"/>
      <c r="M169" s="4"/>
      <c r="N169" s="4"/>
      <c r="O169" s="4"/>
    </row>
    <row r="170" spans="1:15" ht="20.100000000000001" customHeight="1" x14ac:dyDescent="0.25">
      <c r="A170" s="63"/>
      <c r="B170" s="94"/>
      <c r="C170" s="95"/>
      <c r="D170" s="94"/>
      <c r="E170" s="94"/>
      <c r="F170" s="95"/>
      <c r="G170" s="94"/>
      <c r="H170" s="94"/>
      <c r="J170" s="4"/>
      <c r="K170" s="4"/>
      <c r="L170" s="4"/>
      <c r="M170" s="4"/>
      <c r="N170" s="4"/>
      <c r="O170" s="4"/>
    </row>
    <row r="171" spans="1:15" ht="20.100000000000001" customHeight="1" x14ac:dyDescent="0.25">
      <c r="A171" s="63"/>
      <c r="B171" s="94"/>
      <c r="C171" s="95"/>
      <c r="D171" s="94"/>
      <c r="E171" s="94"/>
      <c r="F171" s="95"/>
      <c r="G171" s="94"/>
      <c r="H171" s="94"/>
      <c r="J171" s="4"/>
      <c r="K171" s="4"/>
      <c r="L171" s="4"/>
      <c r="M171" s="4"/>
      <c r="N171" s="4"/>
      <c r="O171" s="4"/>
    </row>
    <row r="172" spans="1:15" ht="20.100000000000001" customHeight="1" x14ac:dyDescent="0.25">
      <c r="A172" s="63"/>
      <c r="B172" s="94"/>
      <c r="C172" s="95"/>
      <c r="D172" s="94"/>
      <c r="E172" s="94"/>
      <c r="F172" s="95"/>
      <c r="G172" s="94"/>
      <c r="H172" s="94"/>
      <c r="J172" s="4"/>
      <c r="K172" s="4"/>
      <c r="L172" s="4"/>
      <c r="M172" s="4"/>
      <c r="N172" s="4"/>
      <c r="O172" s="4"/>
    </row>
    <row r="173" spans="1:15" ht="20.100000000000001" customHeight="1" x14ac:dyDescent="0.25">
      <c r="A173" s="63"/>
      <c r="B173" s="94"/>
      <c r="C173" s="95"/>
      <c r="D173" s="94"/>
      <c r="E173" s="94"/>
      <c r="F173" s="95"/>
      <c r="G173" s="94"/>
      <c r="H173" s="94"/>
      <c r="J173" s="4"/>
      <c r="K173" s="4"/>
      <c r="L173" s="4"/>
      <c r="M173" s="4"/>
      <c r="N173" s="4"/>
      <c r="O173" s="4"/>
    </row>
    <row r="174" spans="1:15" ht="20.100000000000001" customHeight="1" x14ac:dyDescent="0.25">
      <c r="A174" s="63"/>
      <c r="B174" s="94"/>
      <c r="C174" s="95"/>
      <c r="D174" s="94"/>
      <c r="E174" s="94"/>
      <c r="F174" s="95"/>
      <c r="G174" s="94"/>
      <c r="H174" s="94"/>
      <c r="J174" s="4"/>
      <c r="K174" s="4"/>
      <c r="L174" s="4"/>
      <c r="M174" s="4"/>
      <c r="N174" s="4"/>
      <c r="O174" s="4"/>
    </row>
    <row r="175" spans="1:15" ht="20.100000000000001" customHeight="1" x14ac:dyDescent="0.25">
      <c r="A175" s="63"/>
      <c r="B175" s="94"/>
      <c r="C175" s="95"/>
      <c r="D175" s="94"/>
      <c r="E175" s="94"/>
      <c r="F175" s="95"/>
      <c r="G175" s="94"/>
      <c r="H175" s="94"/>
      <c r="J175" s="4"/>
      <c r="K175" s="4"/>
      <c r="L175" s="4"/>
      <c r="M175" s="4"/>
      <c r="N175" s="4"/>
      <c r="O175" s="4"/>
    </row>
    <row r="176" spans="1:15" ht="20.100000000000001" customHeight="1" x14ac:dyDescent="0.25">
      <c r="A176" s="63"/>
      <c r="B176" s="94"/>
      <c r="C176" s="95"/>
      <c r="D176" s="94"/>
      <c r="E176" s="94"/>
      <c r="F176" s="95"/>
      <c r="G176" s="94"/>
      <c r="H176" s="94"/>
      <c r="J176" s="4"/>
      <c r="K176" s="4"/>
      <c r="L176" s="4"/>
      <c r="M176" s="4"/>
      <c r="N176" s="4"/>
      <c r="O176" s="4"/>
    </row>
    <row r="177" spans="1:15" ht="20.100000000000001" customHeight="1" x14ac:dyDescent="0.25">
      <c r="A177" s="63"/>
      <c r="B177" s="94"/>
      <c r="C177" s="95"/>
      <c r="D177" s="94"/>
      <c r="E177" s="94"/>
      <c r="F177" s="95"/>
      <c r="G177" s="94"/>
      <c r="H177" s="94"/>
      <c r="J177" s="4"/>
      <c r="K177" s="4"/>
      <c r="L177" s="4"/>
      <c r="M177" s="4"/>
      <c r="N177" s="4"/>
      <c r="O177" s="4"/>
    </row>
    <row r="178" spans="1:15" ht="20.100000000000001" customHeight="1" x14ac:dyDescent="0.25">
      <c r="A178" s="63"/>
      <c r="B178" s="94"/>
      <c r="C178" s="95"/>
      <c r="D178" s="94"/>
      <c r="E178" s="94"/>
      <c r="F178" s="95"/>
      <c r="G178" s="94"/>
      <c r="H178" s="94"/>
      <c r="J178" s="4"/>
      <c r="K178" s="4"/>
      <c r="L178" s="4"/>
      <c r="M178" s="4"/>
      <c r="N178" s="4"/>
      <c r="O178" s="4"/>
    </row>
    <row r="179" spans="1:15" ht="20.100000000000001" customHeight="1" x14ac:dyDescent="0.25">
      <c r="A179" s="63"/>
      <c r="B179" s="94"/>
      <c r="C179" s="95"/>
      <c r="D179" s="94"/>
      <c r="E179" s="94"/>
      <c r="F179" s="95"/>
      <c r="G179" s="94"/>
      <c r="H179" s="94"/>
      <c r="J179" s="4"/>
      <c r="K179" s="4"/>
      <c r="L179" s="4"/>
      <c r="M179" s="4"/>
      <c r="N179" s="4"/>
      <c r="O179" s="4"/>
    </row>
    <row r="180" spans="1:15" ht="20.100000000000001" customHeight="1" x14ac:dyDescent="0.25">
      <c r="A180" s="63"/>
      <c r="B180" s="94"/>
      <c r="C180" s="95"/>
      <c r="D180" s="94"/>
      <c r="E180" s="94"/>
      <c r="F180" s="95"/>
      <c r="G180" s="94"/>
      <c r="H180" s="94"/>
      <c r="J180" s="4"/>
      <c r="K180" s="4"/>
      <c r="L180" s="4"/>
      <c r="M180" s="4"/>
      <c r="N180" s="4"/>
      <c r="O180" s="4"/>
    </row>
    <row r="181" spans="1:15" ht="20.100000000000001" customHeight="1" x14ac:dyDescent="0.25">
      <c r="A181" s="63"/>
      <c r="B181" s="94"/>
      <c r="C181" s="95"/>
      <c r="D181" s="94"/>
      <c r="E181" s="94"/>
      <c r="F181" s="95"/>
      <c r="G181" s="94"/>
      <c r="H181" s="94"/>
      <c r="J181" s="4"/>
      <c r="K181" s="4"/>
      <c r="L181" s="4"/>
      <c r="M181" s="4"/>
      <c r="N181" s="4"/>
      <c r="O181" s="4"/>
    </row>
    <row r="182" spans="1:15" ht="20.100000000000001" customHeight="1" x14ac:dyDescent="0.25">
      <c r="A182" s="63"/>
      <c r="B182" s="94"/>
      <c r="C182" s="95"/>
      <c r="D182" s="94"/>
      <c r="E182" s="94"/>
      <c r="F182" s="95"/>
      <c r="G182" s="94"/>
      <c r="H182" s="94"/>
      <c r="J182" s="4"/>
      <c r="K182" s="4"/>
      <c r="L182" s="4"/>
      <c r="M182" s="4"/>
      <c r="N182" s="4"/>
      <c r="O182" s="4"/>
    </row>
    <row r="183" spans="1:15" ht="20.100000000000001" customHeight="1" x14ac:dyDescent="0.25">
      <c r="A183" s="63"/>
      <c r="B183" s="94"/>
      <c r="C183" s="95"/>
      <c r="D183" s="94"/>
      <c r="E183" s="94"/>
      <c r="F183" s="95"/>
      <c r="G183" s="94"/>
      <c r="H183" s="94"/>
      <c r="J183" s="4"/>
      <c r="K183" s="4"/>
      <c r="L183" s="4"/>
      <c r="M183" s="4"/>
      <c r="N183" s="4"/>
      <c r="O183" s="4"/>
    </row>
    <row r="184" spans="1:15" ht="20.100000000000001" customHeight="1" x14ac:dyDescent="0.25">
      <c r="A184" s="63"/>
      <c r="B184" s="94"/>
      <c r="C184" s="95"/>
      <c r="D184" s="94"/>
      <c r="E184" s="94"/>
      <c r="F184" s="95"/>
      <c r="G184" s="94"/>
      <c r="H184" s="94"/>
      <c r="J184" s="4"/>
      <c r="K184" s="4"/>
      <c r="L184" s="4"/>
      <c r="M184" s="4"/>
      <c r="N184" s="4"/>
      <c r="O184" s="4"/>
    </row>
    <row r="185" spans="1:15" ht="20.100000000000001" customHeight="1" x14ac:dyDescent="0.25">
      <c r="A185" s="63"/>
      <c r="B185" s="94"/>
      <c r="C185" s="95"/>
      <c r="D185" s="94"/>
      <c r="E185" s="94"/>
      <c r="F185" s="95"/>
      <c r="G185" s="94"/>
      <c r="H185" s="94"/>
      <c r="J185" s="4"/>
      <c r="K185" s="4"/>
      <c r="L185" s="4"/>
      <c r="M185" s="4"/>
      <c r="N185" s="4"/>
      <c r="O185" s="4"/>
    </row>
    <row r="186" spans="1:15" ht="20.100000000000001" customHeight="1" x14ac:dyDescent="0.25">
      <c r="A186" s="63"/>
      <c r="B186" s="94"/>
      <c r="C186" s="95"/>
      <c r="D186" s="94"/>
      <c r="E186" s="94"/>
      <c r="F186" s="95"/>
      <c r="G186" s="94"/>
      <c r="H186" s="94"/>
      <c r="J186" s="4"/>
      <c r="K186" s="4"/>
      <c r="L186" s="4"/>
      <c r="M186" s="4"/>
      <c r="N186" s="4"/>
      <c r="O186" s="4"/>
    </row>
    <row r="187" spans="1:15" ht="20.100000000000001" customHeight="1" x14ac:dyDescent="0.25">
      <c r="A187" s="58"/>
      <c r="B187" s="56"/>
      <c r="C187" s="57"/>
      <c r="D187" s="56"/>
      <c r="E187" s="56"/>
      <c r="F187" s="57"/>
      <c r="G187" s="56"/>
      <c r="H187" s="56"/>
    </row>
    <row r="188" spans="1:15" ht="20.100000000000001" customHeight="1" x14ac:dyDescent="0.25">
      <c r="A188" s="58"/>
      <c r="B188" s="56"/>
      <c r="C188" s="57"/>
      <c r="D188" s="56"/>
      <c r="E188" s="56"/>
      <c r="F188" s="57"/>
      <c r="G188" s="56"/>
      <c r="H188" s="56"/>
    </row>
    <row r="189" spans="1:15" ht="20.100000000000001" customHeight="1" x14ac:dyDescent="0.25">
      <c r="A189" s="58"/>
      <c r="B189" s="56"/>
      <c r="C189" s="57"/>
      <c r="D189" s="56"/>
      <c r="E189" s="56"/>
      <c r="F189" s="57"/>
      <c r="G189" s="56"/>
      <c r="H189" s="56"/>
    </row>
    <row r="190" spans="1:15" ht="20.100000000000001" customHeight="1" x14ac:dyDescent="0.25">
      <c r="A190" s="58"/>
      <c r="B190" s="56"/>
      <c r="C190" s="57"/>
      <c r="D190" s="56"/>
      <c r="E190" s="56"/>
      <c r="F190" s="57"/>
      <c r="G190" s="56"/>
      <c r="H190" s="56"/>
    </row>
    <row r="191" spans="1:15" ht="20.100000000000001" customHeight="1" x14ac:dyDescent="0.25">
      <c r="A191" s="58"/>
      <c r="B191" s="56"/>
      <c r="C191" s="57"/>
      <c r="D191" s="56"/>
      <c r="E191" s="56"/>
      <c r="F191" s="57"/>
      <c r="G191" s="56"/>
      <c r="H191" s="56"/>
    </row>
    <row r="192" spans="1:15" ht="20.100000000000001" customHeight="1" x14ac:dyDescent="0.25">
      <c r="A192" s="58"/>
      <c r="B192" s="56"/>
      <c r="C192" s="57"/>
      <c r="D192" s="56"/>
      <c r="E192" s="56"/>
      <c r="F192" s="57"/>
      <c r="G192" s="56"/>
      <c r="H192" s="56"/>
    </row>
  </sheetData>
  <mergeCells count="1">
    <mergeCell ref="A1:H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5" r:id="rId3" name="Button 1">
              <controlPr defaultSize="0" print="0" autoFill="0" autoPict="0" macro="[0]!SelectCycleCount_Week1">
                <anchor moveWithCells="1" sizeWithCells="1">
                  <from>
                    <xdr:col>8</xdr:col>
                    <xdr:colOff>600075</xdr:colOff>
                    <xdr:row>1</xdr:row>
                    <xdr:rowOff>228600</xdr:rowOff>
                  </from>
                  <to>
                    <xdr:col>9</xdr:col>
                    <xdr:colOff>561975</xdr:colOff>
                    <xdr:row>3</xdr:row>
                    <xdr:rowOff>28575</xdr:rowOff>
                  </to>
                </anchor>
              </controlPr>
            </control>
          </mc:Choice>
        </mc:AlternateContent>
        <mc:AlternateContent xmlns:mc="http://schemas.openxmlformats.org/markup-compatibility/2006">
          <mc:Choice Requires="x14">
            <control shapeId="52226" r:id="rId4" name="Button 2">
              <controlPr defaultSize="0" print="0" autoFill="0" autoPict="0" macro="[0]!SelectCycleCount_Week2">
                <anchor moveWithCells="1" sizeWithCells="1">
                  <from>
                    <xdr:col>10</xdr:col>
                    <xdr:colOff>38100</xdr:colOff>
                    <xdr:row>1</xdr:row>
                    <xdr:rowOff>219075</xdr:rowOff>
                  </from>
                  <to>
                    <xdr:col>10</xdr:col>
                    <xdr:colOff>723900</xdr:colOff>
                    <xdr:row>3</xdr:row>
                    <xdr:rowOff>28575</xdr:rowOff>
                  </to>
                </anchor>
              </controlPr>
            </control>
          </mc:Choice>
        </mc:AlternateContent>
        <mc:AlternateContent xmlns:mc="http://schemas.openxmlformats.org/markup-compatibility/2006">
          <mc:Choice Requires="x14">
            <control shapeId="52227" r:id="rId5" name="Button 3">
              <controlPr defaultSize="0" print="0" autoFill="0" autoPict="0" macro="[0]!SelectCycleCount_Week3">
                <anchor moveWithCells="1" sizeWithCells="1">
                  <from>
                    <xdr:col>10</xdr:col>
                    <xdr:colOff>790575</xdr:colOff>
                    <xdr:row>1</xdr:row>
                    <xdr:rowOff>219075</xdr:rowOff>
                  </from>
                  <to>
                    <xdr:col>10</xdr:col>
                    <xdr:colOff>1381125</xdr:colOff>
                    <xdr:row>3</xdr:row>
                    <xdr:rowOff>28575</xdr:rowOff>
                  </to>
                </anchor>
              </controlPr>
            </control>
          </mc:Choice>
        </mc:AlternateContent>
        <mc:AlternateContent xmlns:mc="http://schemas.openxmlformats.org/markup-compatibility/2006">
          <mc:Choice Requires="x14">
            <control shapeId="52228" r:id="rId6" name="Button 4">
              <controlPr defaultSize="0" print="0" autoFill="0" autoPict="0" macro="[0]!SelectCycleCount_Week4">
                <anchor moveWithCells="1" sizeWithCells="1">
                  <from>
                    <xdr:col>10</xdr:col>
                    <xdr:colOff>1438275</xdr:colOff>
                    <xdr:row>1</xdr:row>
                    <xdr:rowOff>200025</xdr:rowOff>
                  </from>
                  <to>
                    <xdr:col>10</xdr:col>
                    <xdr:colOff>2028825</xdr:colOff>
                    <xdr:row>3</xdr:row>
                    <xdr:rowOff>28575</xdr:rowOff>
                  </to>
                </anchor>
              </controlPr>
            </control>
          </mc:Choice>
        </mc:AlternateContent>
        <mc:AlternateContent xmlns:mc="http://schemas.openxmlformats.org/markup-compatibility/2006">
          <mc:Choice Requires="x14">
            <control shapeId="52229" r:id="rId7" name="Button 5">
              <controlPr defaultSize="0" print="0" autoFill="0" autoPict="0" macro="[0]!SelectQuarterlyFullCount">
                <anchor moveWithCells="1" sizeWithCells="1">
                  <from>
                    <xdr:col>11</xdr:col>
                    <xdr:colOff>104775</xdr:colOff>
                    <xdr:row>1</xdr:row>
                    <xdr:rowOff>190500</xdr:rowOff>
                  </from>
                  <to>
                    <xdr:col>13</xdr:col>
                    <xdr:colOff>47625</xdr:colOff>
                    <xdr:row>3</xdr:row>
                    <xdr:rowOff>28575</xdr:rowOff>
                  </to>
                </anchor>
              </controlPr>
            </control>
          </mc:Choice>
        </mc:AlternateContent>
      </controls>
    </mc:Choice>
  </mc:AlternateContent>
  <tableParts count="2">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F6F5F0"/>
  </sheetPr>
  <dimension ref="A1:BZ908"/>
  <sheetViews>
    <sheetView workbookViewId="0">
      <pane ySplit="4" topLeftCell="A5" activePane="bottomLeft" state="frozen"/>
      <selection pane="bottomLeft" activeCell="D11" sqref="D11"/>
    </sheetView>
  </sheetViews>
  <sheetFormatPr defaultColWidth="8.85546875" defaultRowHeight="15" x14ac:dyDescent="0.25"/>
  <cols>
    <col min="1" max="1" width="9.7109375" style="1" bestFit="1" customWidth="1"/>
    <col min="2" max="2" width="15.42578125" bestFit="1" customWidth="1"/>
    <col min="3" max="3" width="18.42578125" bestFit="1" customWidth="1"/>
    <col min="4" max="4" width="16.28515625" customWidth="1"/>
    <col min="5" max="5" width="5.42578125" customWidth="1"/>
    <col min="6" max="6" width="22.85546875" bestFit="1" customWidth="1"/>
    <col min="7" max="7" width="16.28515625" customWidth="1"/>
    <col min="9" max="9" width="12.140625" customWidth="1"/>
  </cols>
  <sheetData>
    <row r="1" spans="1:78" ht="14.45" customHeight="1" x14ac:dyDescent="0.4">
      <c r="A1" s="185" t="s">
        <v>1205</v>
      </c>
      <c r="B1" s="185"/>
      <c r="C1" s="185"/>
      <c r="D1" s="185"/>
      <c r="E1" s="185"/>
      <c r="F1" s="185"/>
      <c r="G1" s="80"/>
      <c r="H1" s="80"/>
      <c r="I1" s="80"/>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row>
    <row r="2" spans="1:78" ht="14.45" customHeight="1" x14ac:dyDescent="0.4">
      <c r="A2" s="185"/>
      <c r="B2" s="185"/>
      <c r="C2" s="185"/>
      <c r="D2" s="185"/>
      <c r="E2" s="185"/>
      <c r="F2" s="185"/>
      <c r="G2" s="80"/>
      <c r="H2" s="80"/>
      <c r="I2" s="80"/>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row>
    <row r="3" spans="1:78" x14ac:dyDescent="0.25">
      <c r="A3" s="7"/>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row>
    <row r="4" spans="1:78" x14ac:dyDescent="0.25">
      <c r="A4" s="92" t="s">
        <v>18</v>
      </c>
      <c r="B4" s="93" t="s">
        <v>878</v>
      </c>
      <c r="C4" s="93" t="s">
        <v>17</v>
      </c>
      <c r="D4" s="93" t="s">
        <v>157</v>
      </c>
      <c r="E4" s="4"/>
      <c r="F4" s="93" t="s">
        <v>17</v>
      </c>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row>
    <row r="5" spans="1:78" ht="17.25" customHeight="1" x14ac:dyDescent="0.25">
      <c r="A5" s="1">
        <v>45809</v>
      </c>
      <c r="B5">
        <v>20</v>
      </c>
      <c r="C5" t="s">
        <v>556</v>
      </c>
      <c r="D5" t="s">
        <v>118</v>
      </c>
      <c r="E5" s="4"/>
      <c r="F5" t="s">
        <v>556</v>
      </c>
      <c r="G5" s="4"/>
      <c r="H5" s="4"/>
      <c r="I5" s="4"/>
      <c r="J5" s="4"/>
      <c r="K5" s="81"/>
      <c r="L5" s="82"/>
      <c r="M5" s="83"/>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row>
    <row r="6" spans="1:78" ht="18.75" customHeight="1" x14ac:dyDescent="0.25">
      <c r="A6" s="1">
        <v>45810</v>
      </c>
      <c r="B6">
        <v>20</v>
      </c>
      <c r="C6" t="s">
        <v>557</v>
      </c>
      <c r="E6" s="4"/>
      <c r="F6" t="s">
        <v>557</v>
      </c>
      <c r="G6" s="4"/>
      <c r="H6" s="4"/>
      <c r="I6" s="4"/>
      <c r="J6" s="4"/>
      <c r="K6" s="81"/>
      <c r="L6" s="82"/>
      <c r="M6" s="83"/>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row>
    <row r="7" spans="1:78" ht="21" x14ac:dyDescent="0.25">
      <c r="A7" s="1">
        <v>45811</v>
      </c>
      <c r="B7">
        <v>20</v>
      </c>
      <c r="C7" t="s">
        <v>558</v>
      </c>
      <c r="E7" s="4"/>
      <c r="F7" t="s">
        <v>558</v>
      </c>
      <c r="G7" s="4"/>
      <c r="H7" s="4"/>
      <c r="I7" s="4"/>
      <c r="J7" s="4"/>
      <c r="K7" s="81"/>
      <c r="L7" s="82"/>
      <c r="M7" s="83"/>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row>
    <row r="8" spans="1:78" ht="18" customHeight="1" x14ac:dyDescent="0.25">
      <c r="A8" s="1">
        <v>45812</v>
      </c>
      <c r="B8">
        <v>20</v>
      </c>
      <c r="C8" t="s">
        <v>559</v>
      </c>
      <c r="E8" s="4"/>
      <c r="F8" s="77" t="s">
        <v>559</v>
      </c>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row>
    <row r="9" spans="1:78" x14ac:dyDescent="0.25">
      <c r="A9" s="1">
        <v>45813</v>
      </c>
      <c r="B9">
        <v>20</v>
      </c>
      <c r="C9" t="s">
        <v>557</v>
      </c>
      <c r="E9" s="4"/>
      <c r="F9" s="78"/>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row>
    <row r="10" spans="1:78" x14ac:dyDescent="0.25">
      <c r="A10" s="1">
        <v>45814</v>
      </c>
      <c r="B10">
        <v>20</v>
      </c>
      <c r="C10" t="s">
        <v>556</v>
      </c>
      <c r="E10" s="4"/>
      <c r="F10" s="78"/>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row>
    <row r="11" spans="1:78" x14ac:dyDescent="0.25">
      <c r="A11" s="1">
        <v>45815</v>
      </c>
      <c r="B11">
        <v>20</v>
      </c>
      <c r="C11" t="s">
        <v>558</v>
      </c>
      <c r="E11" s="4"/>
      <c r="F11" s="78"/>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row>
    <row r="12" spans="1:78" x14ac:dyDescent="0.25">
      <c r="A12" s="1">
        <v>45816</v>
      </c>
      <c r="B12">
        <v>20</v>
      </c>
      <c r="C12" t="s">
        <v>559</v>
      </c>
      <c r="E12" s="4"/>
      <c r="F12" s="78"/>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row>
    <row r="13" spans="1:78" x14ac:dyDescent="0.25">
      <c r="A13" s="1">
        <v>45817</v>
      </c>
      <c r="B13">
        <v>20</v>
      </c>
      <c r="C13" t="s">
        <v>556</v>
      </c>
      <c r="E13" s="4"/>
      <c r="F13" s="78"/>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row>
    <row r="14" spans="1:78" x14ac:dyDescent="0.25">
      <c r="A14" s="76">
        <v>45818</v>
      </c>
      <c r="B14" s="77">
        <v>20</v>
      </c>
      <c r="C14" s="77" t="s">
        <v>558</v>
      </c>
      <c r="D14" s="77"/>
      <c r="E14" s="4"/>
      <c r="F14" s="78"/>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row>
    <row r="15" spans="1:78" x14ac:dyDescent="0.25">
      <c r="A15" s="7"/>
      <c r="B15" s="4"/>
      <c r="C15" s="4"/>
      <c r="D15" s="4"/>
      <c r="E15" s="4"/>
      <c r="F15" s="78"/>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row>
    <row r="16" spans="1:78" x14ac:dyDescent="0.25">
      <c r="A16" s="7"/>
      <c r="B16" s="4"/>
      <c r="C16" s="4"/>
      <c r="D16" s="4"/>
      <c r="E16" s="4"/>
      <c r="F16" s="78"/>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row>
    <row r="17" spans="1:78" x14ac:dyDescent="0.25">
      <c r="A17" s="7"/>
      <c r="B17" s="4"/>
      <c r="C17" s="4"/>
      <c r="D17" s="4"/>
      <c r="E17" s="4"/>
      <c r="F17" s="78"/>
      <c r="G17" s="4"/>
      <c r="H17" s="79"/>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row>
    <row r="18" spans="1:78" x14ac:dyDescent="0.25">
      <c r="A18" s="7"/>
      <c r="B18" s="4"/>
      <c r="C18" s="4"/>
      <c r="D18" s="4"/>
      <c r="E18" s="4"/>
      <c r="F18" s="78"/>
      <c r="G18" s="4"/>
      <c r="H18" s="79"/>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row>
    <row r="19" spans="1:78" x14ac:dyDescent="0.25">
      <c r="A19" s="7"/>
      <c r="B19" s="4"/>
      <c r="C19" s="4"/>
      <c r="D19" s="4"/>
      <c r="E19" s="4"/>
      <c r="F19" s="78"/>
      <c r="G19" s="4"/>
      <c r="H19" s="79"/>
      <c r="I19" s="4"/>
      <c r="J19" s="4"/>
      <c r="K19" s="4" t="s">
        <v>0</v>
      </c>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row>
    <row r="20" spans="1:78" x14ac:dyDescent="0.25">
      <c r="A20" s="7"/>
      <c r="B20" s="4"/>
      <c r="C20" s="4"/>
      <c r="D20" s="4"/>
      <c r="E20" s="4"/>
      <c r="F20" s="78"/>
      <c r="G20" s="4"/>
      <c r="H20" s="79"/>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row>
    <row r="21" spans="1:78" x14ac:dyDescent="0.25">
      <c r="A21" s="7"/>
      <c r="B21" s="4"/>
      <c r="C21" s="4"/>
      <c r="D21" s="4"/>
      <c r="E21" s="4"/>
      <c r="F21" s="78"/>
      <c r="G21" s="4"/>
      <c r="H21" s="79"/>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row>
    <row r="22" spans="1:78" x14ac:dyDescent="0.25">
      <c r="A22" s="7"/>
      <c r="B22" s="4"/>
      <c r="C22" s="4"/>
      <c r="D22" s="4"/>
      <c r="E22" s="4"/>
      <c r="F22" s="78"/>
      <c r="G22" s="4"/>
      <c r="H22" s="79"/>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row>
    <row r="23" spans="1:78" x14ac:dyDescent="0.25">
      <c r="A23" s="7"/>
      <c r="B23" s="4"/>
      <c r="C23" s="4"/>
      <c r="D23" s="4"/>
      <c r="E23" s="4"/>
      <c r="F23" s="78"/>
      <c r="G23" s="4"/>
      <c r="H23" s="79"/>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row>
    <row r="24" spans="1:78" x14ac:dyDescent="0.25">
      <c r="A24" s="7"/>
      <c r="B24" s="4"/>
      <c r="C24" s="4"/>
      <c r="D24" s="4"/>
      <c r="E24" s="4"/>
      <c r="F24" s="78"/>
      <c r="G24" s="4"/>
      <c r="H24" s="79"/>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row>
    <row r="25" spans="1:78" x14ac:dyDescent="0.25">
      <c r="A25" s="7"/>
      <c r="B25" s="4"/>
      <c r="C25" s="4"/>
      <c r="D25" s="4"/>
      <c r="E25" s="4"/>
      <c r="F25" s="4"/>
      <c r="G25" s="4"/>
      <c r="H25" s="79"/>
      <c r="I25" s="4"/>
      <c r="J25" s="4"/>
      <c r="K25" s="4"/>
      <c r="L25" s="4"/>
      <c r="M25" s="61"/>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row>
    <row r="26" spans="1:78" x14ac:dyDescent="0.25">
      <c r="A26" s="7"/>
      <c r="B26" s="4"/>
      <c r="C26" s="4"/>
      <c r="D26" s="4"/>
      <c r="E26" s="4"/>
      <c r="F26" s="4"/>
      <c r="G26" s="4"/>
      <c r="H26" s="79"/>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row>
    <row r="27" spans="1:78" x14ac:dyDescent="0.25">
      <c r="A27" s="7"/>
      <c r="B27" s="4"/>
      <c r="C27" s="4"/>
      <c r="D27" s="4"/>
      <c r="E27" s="4"/>
      <c r="F27" s="4"/>
      <c r="G27" s="4"/>
      <c r="H27" s="79"/>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row>
    <row r="28" spans="1:78" x14ac:dyDescent="0.25">
      <c r="A28" s="7"/>
      <c r="B28" s="4"/>
      <c r="C28" s="4"/>
      <c r="D28" s="4"/>
      <c r="E28" s="4"/>
      <c r="F28" s="4"/>
      <c r="G28" s="4"/>
      <c r="H28" s="79"/>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row>
    <row r="29" spans="1:78" x14ac:dyDescent="0.25">
      <c r="A29" s="7"/>
      <c r="B29" s="4"/>
      <c r="C29" s="4"/>
      <c r="D29" s="4"/>
      <c r="E29" s="4"/>
      <c r="F29" s="4"/>
      <c r="G29" s="4"/>
      <c r="H29" s="79"/>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row>
    <row r="30" spans="1:78" x14ac:dyDescent="0.25">
      <c r="A30" s="7"/>
      <c r="B30" s="4"/>
      <c r="C30" s="4"/>
      <c r="D30" s="4"/>
      <c r="E30" s="4"/>
      <c r="F30" s="4"/>
      <c r="G30" s="4"/>
      <c r="H30" s="79"/>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row>
    <row r="31" spans="1:78" x14ac:dyDescent="0.25">
      <c r="A31" s="7"/>
      <c r="B31" s="4"/>
      <c r="C31" s="4"/>
      <c r="D31" s="4"/>
      <c r="E31" s="4"/>
      <c r="F31" s="4"/>
      <c r="G31" s="4"/>
      <c r="H31" s="79"/>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row>
    <row r="32" spans="1:78" x14ac:dyDescent="0.25">
      <c r="A32" s="7"/>
      <c r="B32" s="4"/>
      <c r="C32" s="4"/>
      <c r="D32" s="4"/>
      <c r="E32" s="4"/>
      <c r="F32" s="4"/>
      <c r="G32" s="4"/>
      <c r="H32" s="79"/>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row>
    <row r="33" spans="1:78" x14ac:dyDescent="0.25">
      <c r="A33" s="7"/>
      <c r="B33" s="4"/>
      <c r="C33" s="4"/>
      <c r="D33" s="4"/>
      <c r="E33" s="4"/>
      <c r="F33" s="4"/>
      <c r="G33" s="4"/>
      <c r="H33" s="79"/>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row>
    <row r="34" spans="1:78" x14ac:dyDescent="0.25">
      <c r="A34" s="7"/>
      <c r="B34" s="4"/>
      <c r="C34" s="4"/>
      <c r="D34" s="4"/>
      <c r="E34" s="4"/>
      <c r="F34" s="4"/>
      <c r="G34" s="4"/>
      <c r="H34" s="79"/>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row>
    <row r="35" spans="1:78" x14ac:dyDescent="0.25">
      <c r="A35" s="7"/>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row>
    <row r="36" spans="1:78" x14ac:dyDescent="0.25">
      <c r="A36" s="7"/>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row>
    <row r="37" spans="1:78" x14ac:dyDescent="0.25">
      <c r="A37" s="7"/>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row>
    <row r="38" spans="1:78" x14ac:dyDescent="0.25">
      <c r="A38" s="7"/>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row>
    <row r="39" spans="1:78" x14ac:dyDescent="0.25">
      <c r="A39" s="7"/>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row>
    <row r="40" spans="1:78" x14ac:dyDescent="0.25">
      <c r="A40" s="7"/>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row>
    <row r="41" spans="1:78" x14ac:dyDescent="0.25">
      <c r="A41" s="7"/>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row>
    <row r="42" spans="1:78" x14ac:dyDescent="0.25">
      <c r="A42" s="7"/>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row>
    <row r="43" spans="1:78" x14ac:dyDescent="0.25">
      <c r="A43" s="7"/>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row>
    <row r="44" spans="1:78" x14ac:dyDescent="0.25">
      <c r="A44" s="7"/>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row>
    <row r="45" spans="1:78" x14ac:dyDescent="0.25">
      <c r="A45" s="7"/>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row>
    <row r="46" spans="1:78" x14ac:dyDescent="0.25">
      <c r="A46" s="7"/>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row>
    <row r="47" spans="1:78" x14ac:dyDescent="0.25">
      <c r="A47" s="7"/>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row>
    <row r="48" spans="1:78" x14ac:dyDescent="0.25">
      <c r="A48" s="7"/>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row>
    <row r="49" spans="1:78" x14ac:dyDescent="0.25">
      <c r="A49" s="7"/>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row>
    <row r="50" spans="1:78" x14ac:dyDescent="0.25">
      <c r="A50" s="7"/>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row>
    <row r="51" spans="1:78" x14ac:dyDescent="0.25">
      <c r="A51" s="7"/>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row>
    <row r="52" spans="1:78" x14ac:dyDescent="0.25">
      <c r="A52" s="7"/>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row>
    <row r="53" spans="1:78" x14ac:dyDescent="0.25">
      <c r="A53" s="7"/>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row>
    <row r="54" spans="1:78" x14ac:dyDescent="0.25">
      <c r="A54" s="7"/>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row>
    <row r="55" spans="1:78" x14ac:dyDescent="0.25">
      <c r="A55" s="7"/>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row>
    <row r="56" spans="1:78" x14ac:dyDescent="0.25">
      <c r="A56" s="7"/>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row>
    <row r="57" spans="1:78" x14ac:dyDescent="0.25">
      <c r="A57" s="7"/>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row>
    <row r="58" spans="1:78" x14ac:dyDescent="0.25">
      <c r="A58" s="7"/>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row>
    <row r="59" spans="1:78" x14ac:dyDescent="0.25">
      <c r="A59" s="7"/>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row>
    <row r="60" spans="1:78" x14ac:dyDescent="0.25">
      <c r="A60" s="7"/>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row>
    <row r="61" spans="1:78" x14ac:dyDescent="0.25">
      <c r="A61" s="7"/>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row>
    <row r="62" spans="1:78" x14ac:dyDescent="0.25">
      <c r="A62" s="7"/>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row>
    <row r="63" spans="1:78" x14ac:dyDescent="0.25">
      <c r="A63" s="7"/>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row>
    <row r="64" spans="1:78" x14ac:dyDescent="0.25">
      <c r="A64" s="7"/>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row>
    <row r="65" spans="1:78" x14ac:dyDescent="0.25">
      <c r="A65" s="7"/>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row>
    <row r="66" spans="1:78" x14ac:dyDescent="0.25">
      <c r="A66" s="7"/>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row>
    <row r="67" spans="1:78" x14ac:dyDescent="0.25">
      <c r="A67" s="7"/>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row>
    <row r="68" spans="1:78" x14ac:dyDescent="0.25">
      <c r="A68" s="7"/>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row>
    <row r="69" spans="1:78" x14ac:dyDescent="0.25">
      <c r="A69" s="7"/>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row>
    <row r="70" spans="1:78" x14ac:dyDescent="0.25">
      <c r="A70" s="7"/>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row>
    <row r="71" spans="1:78" x14ac:dyDescent="0.25">
      <c r="A71" s="7"/>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row>
    <row r="72" spans="1:78" x14ac:dyDescent="0.25">
      <c r="A72" s="7"/>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row>
    <row r="73" spans="1:78" x14ac:dyDescent="0.25">
      <c r="A73" s="7"/>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row>
    <row r="74" spans="1:78" x14ac:dyDescent="0.25">
      <c r="A74" s="7"/>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row>
    <row r="75" spans="1:78" x14ac:dyDescent="0.25">
      <c r="A75" s="7"/>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row>
    <row r="76" spans="1:78" x14ac:dyDescent="0.25">
      <c r="A76" s="7"/>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row>
    <row r="77" spans="1:78" x14ac:dyDescent="0.25">
      <c r="A77" s="7"/>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row>
    <row r="78" spans="1:78" x14ac:dyDescent="0.25">
      <c r="A78" s="7"/>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row>
    <row r="79" spans="1:78" x14ac:dyDescent="0.25">
      <c r="A79" s="7"/>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row>
    <row r="80" spans="1:78" x14ac:dyDescent="0.25">
      <c r="A80" s="7"/>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row>
    <row r="81" spans="1:78" x14ac:dyDescent="0.25">
      <c r="A81" s="7"/>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row>
    <row r="82" spans="1:78" x14ac:dyDescent="0.25">
      <c r="A82" s="7"/>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row>
    <row r="83" spans="1:78" x14ac:dyDescent="0.25">
      <c r="A83" s="7"/>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row>
    <row r="84" spans="1:78" x14ac:dyDescent="0.25">
      <c r="A84" s="7"/>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row>
    <row r="85" spans="1:78" x14ac:dyDescent="0.25">
      <c r="A85" s="7"/>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row>
    <row r="86" spans="1:78" x14ac:dyDescent="0.25">
      <c r="A86" s="7"/>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row>
    <row r="87" spans="1:78" x14ac:dyDescent="0.25">
      <c r="A87" s="7"/>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row>
    <row r="88" spans="1:78" x14ac:dyDescent="0.25">
      <c r="A88" s="7"/>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row>
    <row r="89" spans="1:78" x14ac:dyDescent="0.25">
      <c r="A89" s="7"/>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row>
    <row r="90" spans="1:78" x14ac:dyDescent="0.25">
      <c r="A90" s="7"/>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row>
    <row r="91" spans="1:78" x14ac:dyDescent="0.25">
      <c r="A91" s="7"/>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row>
    <row r="92" spans="1:78" x14ac:dyDescent="0.25">
      <c r="A92" s="7"/>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row>
    <row r="93" spans="1:78" x14ac:dyDescent="0.25">
      <c r="A93" s="7"/>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row>
    <row r="94" spans="1:78" x14ac:dyDescent="0.25">
      <c r="A94" s="7"/>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row>
    <row r="95" spans="1:78" x14ac:dyDescent="0.25">
      <c r="A95" s="7"/>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row>
    <row r="96" spans="1:78" x14ac:dyDescent="0.25">
      <c r="A96" s="7"/>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row>
    <row r="97" spans="1:78" x14ac:dyDescent="0.25">
      <c r="A97" s="7"/>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row>
    <row r="98" spans="1:78" x14ac:dyDescent="0.25">
      <c r="A98" s="7"/>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row>
    <row r="99" spans="1:78" x14ac:dyDescent="0.25">
      <c r="A99" s="7"/>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row>
    <row r="100" spans="1:78" x14ac:dyDescent="0.25">
      <c r="A100" s="7"/>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row>
    <row r="101" spans="1:78" x14ac:dyDescent="0.25">
      <c r="A101" s="7"/>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row>
    <row r="102" spans="1:78" x14ac:dyDescent="0.25">
      <c r="A102" s="7"/>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row>
    <row r="103" spans="1:78" x14ac:dyDescent="0.25">
      <c r="A103" s="7"/>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row>
    <row r="104" spans="1:78" x14ac:dyDescent="0.25">
      <c r="A104" s="7"/>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row>
    <row r="105" spans="1:78" x14ac:dyDescent="0.25">
      <c r="A105" s="7"/>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row>
    <row r="106" spans="1:78" x14ac:dyDescent="0.25">
      <c r="A106" s="7"/>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row>
    <row r="107" spans="1:78" x14ac:dyDescent="0.25">
      <c r="A107" s="7"/>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row>
    <row r="108" spans="1:78" x14ac:dyDescent="0.25">
      <c r="A108" s="7"/>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row>
    <row r="109" spans="1:78" x14ac:dyDescent="0.25">
      <c r="A109" s="7"/>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row>
    <row r="110" spans="1:78" x14ac:dyDescent="0.25">
      <c r="A110" s="7"/>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row>
    <row r="111" spans="1:78" x14ac:dyDescent="0.25">
      <c r="A111" s="7"/>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row>
    <row r="112" spans="1:78" x14ac:dyDescent="0.25">
      <c r="A112" s="7"/>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row>
    <row r="113" spans="1:78" x14ac:dyDescent="0.25">
      <c r="A113" s="7"/>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row>
    <row r="114" spans="1:78" x14ac:dyDescent="0.25">
      <c r="A114" s="7"/>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row>
    <row r="115" spans="1:78" x14ac:dyDescent="0.25">
      <c r="A115" s="7"/>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row>
    <row r="116" spans="1:78" x14ac:dyDescent="0.25">
      <c r="A116" s="7"/>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row>
    <row r="117" spans="1:78" x14ac:dyDescent="0.25">
      <c r="A117" s="7"/>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row>
    <row r="118" spans="1:78" x14ac:dyDescent="0.25">
      <c r="A118" s="7"/>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row>
    <row r="119" spans="1:78" x14ac:dyDescent="0.25">
      <c r="A119" s="7"/>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row>
    <row r="120" spans="1:78" x14ac:dyDescent="0.25">
      <c r="A120" s="7"/>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row>
    <row r="121" spans="1:78" x14ac:dyDescent="0.25">
      <c r="A121" s="7"/>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row>
    <row r="122" spans="1:78" x14ac:dyDescent="0.25">
      <c r="A122" s="7"/>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row>
    <row r="123" spans="1:78" x14ac:dyDescent="0.25">
      <c r="A123" s="7"/>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row>
    <row r="124" spans="1:78" x14ac:dyDescent="0.25">
      <c r="A124" s="7"/>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row>
    <row r="125" spans="1:78" x14ac:dyDescent="0.25">
      <c r="A125" s="7"/>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row>
    <row r="126" spans="1:78" x14ac:dyDescent="0.25">
      <c r="A126" s="7"/>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row>
    <row r="127" spans="1:78" x14ac:dyDescent="0.25">
      <c r="A127" s="7"/>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row>
    <row r="128" spans="1:78" x14ac:dyDescent="0.25">
      <c r="A128" s="7"/>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row>
    <row r="129" spans="1:78" x14ac:dyDescent="0.25">
      <c r="A129" s="7"/>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row>
    <row r="130" spans="1:78" x14ac:dyDescent="0.25">
      <c r="A130" s="7"/>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row>
    <row r="131" spans="1:78" x14ac:dyDescent="0.25">
      <c r="A131" s="7"/>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row>
    <row r="132" spans="1:78" x14ac:dyDescent="0.25">
      <c r="A132" s="7"/>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row>
    <row r="133" spans="1:78" x14ac:dyDescent="0.25">
      <c r="A133" s="7"/>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row>
    <row r="134" spans="1:78" x14ac:dyDescent="0.25">
      <c r="A134" s="7"/>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row>
    <row r="135" spans="1:78" x14ac:dyDescent="0.25">
      <c r="A135" s="7"/>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row>
    <row r="136" spans="1:78" x14ac:dyDescent="0.25">
      <c r="A136" s="7"/>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row>
    <row r="137" spans="1:78" x14ac:dyDescent="0.25">
      <c r="A137" s="7"/>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row>
    <row r="138" spans="1:78" x14ac:dyDescent="0.25">
      <c r="A138" s="7"/>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row>
    <row r="139" spans="1:78" x14ac:dyDescent="0.25">
      <c r="A139" s="7"/>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row>
    <row r="140" spans="1:78" x14ac:dyDescent="0.25">
      <c r="A140" s="7"/>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row>
    <row r="141" spans="1:78" x14ac:dyDescent="0.25">
      <c r="A141" s="7"/>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row>
    <row r="142" spans="1:78" x14ac:dyDescent="0.25">
      <c r="A142" s="7"/>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row>
    <row r="143" spans="1:78" x14ac:dyDescent="0.25">
      <c r="A143" s="7"/>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row>
    <row r="144" spans="1:78" x14ac:dyDescent="0.25">
      <c r="A144" s="7"/>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row>
    <row r="145" spans="1:78" x14ac:dyDescent="0.25">
      <c r="A145" s="7"/>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row>
    <row r="146" spans="1:78" x14ac:dyDescent="0.25">
      <c r="A146" s="7"/>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row>
    <row r="147" spans="1:78" x14ac:dyDescent="0.25">
      <c r="A147" s="7"/>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row>
    <row r="148" spans="1:78" x14ac:dyDescent="0.25">
      <c r="A148" s="7"/>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row>
    <row r="149" spans="1:78" x14ac:dyDescent="0.25">
      <c r="A149" s="7"/>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row>
    <row r="150" spans="1:78" x14ac:dyDescent="0.25">
      <c r="A150" s="7"/>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row>
    <row r="151" spans="1:78" x14ac:dyDescent="0.25">
      <c r="A151" s="7"/>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row>
    <row r="152" spans="1:78" x14ac:dyDescent="0.25">
      <c r="A152" s="7"/>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row>
    <row r="153" spans="1:78" x14ac:dyDescent="0.25">
      <c r="A153" s="7"/>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row>
    <row r="154" spans="1:78" x14ac:dyDescent="0.25">
      <c r="A154" s="7"/>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row>
    <row r="155" spans="1:78" x14ac:dyDescent="0.25">
      <c r="A155" s="7"/>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row>
    <row r="156" spans="1:78" x14ac:dyDescent="0.25">
      <c r="A156" s="7"/>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row>
    <row r="157" spans="1:78" x14ac:dyDescent="0.25">
      <c r="A157" s="7"/>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row>
    <row r="158" spans="1:78" x14ac:dyDescent="0.25">
      <c r="A158" s="7"/>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row>
    <row r="159" spans="1:78" x14ac:dyDescent="0.25">
      <c r="A159" s="7"/>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row>
    <row r="160" spans="1:78" x14ac:dyDescent="0.25">
      <c r="A160" s="7"/>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row>
    <row r="161" spans="1:78" x14ac:dyDescent="0.25">
      <c r="A161" s="7"/>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row>
    <row r="162" spans="1:78" x14ac:dyDescent="0.25">
      <c r="A162" s="7"/>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row>
    <row r="163" spans="1:78" x14ac:dyDescent="0.25">
      <c r="A163" s="7"/>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row>
    <row r="164" spans="1:78" x14ac:dyDescent="0.25">
      <c r="A164" s="7"/>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row>
    <row r="165" spans="1:78" x14ac:dyDescent="0.25">
      <c r="A165" s="7"/>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row>
    <row r="166" spans="1:78" x14ac:dyDescent="0.25">
      <c r="A166" s="7"/>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row>
    <row r="167" spans="1:78" x14ac:dyDescent="0.25">
      <c r="A167" s="7"/>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row>
    <row r="168" spans="1:78" x14ac:dyDescent="0.25">
      <c r="A168" s="7"/>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row>
    <row r="169" spans="1:78" x14ac:dyDescent="0.25">
      <c r="A169" s="7"/>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row>
    <row r="170" spans="1:78" x14ac:dyDescent="0.25">
      <c r="A170" s="7"/>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row>
    <row r="171" spans="1:78" x14ac:dyDescent="0.25">
      <c r="A171" s="7"/>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row>
    <row r="172" spans="1:78" x14ac:dyDescent="0.25">
      <c r="A172" s="7"/>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row>
    <row r="173" spans="1:78" x14ac:dyDescent="0.25">
      <c r="A173" s="7"/>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row>
    <row r="174" spans="1:78" x14ac:dyDescent="0.25">
      <c r="A174" s="7"/>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row>
    <row r="175" spans="1:78" x14ac:dyDescent="0.25">
      <c r="A175" s="7"/>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row>
    <row r="176" spans="1:78" x14ac:dyDescent="0.25">
      <c r="A176" s="7"/>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row>
    <row r="177" spans="1:78" x14ac:dyDescent="0.25">
      <c r="A177" s="7"/>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row>
    <row r="178" spans="1:78" x14ac:dyDescent="0.25">
      <c r="A178" s="7"/>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row>
    <row r="179" spans="1:78" x14ac:dyDescent="0.25">
      <c r="A179" s="7"/>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row>
    <row r="180" spans="1:78" x14ac:dyDescent="0.25">
      <c r="A180" s="7"/>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row>
    <row r="181" spans="1:78" x14ac:dyDescent="0.25">
      <c r="A181" s="7"/>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row>
    <row r="182" spans="1:78" x14ac:dyDescent="0.25">
      <c r="A182" s="7"/>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row>
    <row r="183" spans="1:78" x14ac:dyDescent="0.25">
      <c r="A183" s="7"/>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row>
    <row r="184" spans="1:78" x14ac:dyDescent="0.25">
      <c r="A184" s="7"/>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row>
    <row r="185" spans="1:78" x14ac:dyDescent="0.25">
      <c r="A185" s="7"/>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row>
    <row r="186" spans="1:78" x14ac:dyDescent="0.25">
      <c r="A186" s="7"/>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row>
    <row r="187" spans="1:78" x14ac:dyDescent="0.25">
      <c r="A187" s="7"/>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row>
    <row r="188" spans="1:78" x14ac:dyDescent="0.25">
      <c r="A188" s="7"/>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row>
    <row r="189" spans="1:78" x14ac:dyDescent="0.25">
      <c r="A189" s="7"/>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row>
    <row r="190" spans="1:78" x14ac:dyDescent="0.25">
      <c r="A190" s="7"/>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row>
    <row r="191" spans="1:78" x14ac:dyDescent="0.25">
      <c r="A191" s="7"/>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row>
    <row r="192" spans="1:78" x14ac:dyDescent="0.25">
      <c r="A192" s="7"/>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row>
    <row r="193" spans="1:78" x14ac:dyDescent="0.25">
      <c r="A193" s="7"/>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row>
    <row r="194" spans="1:78" x14ac:dyDescent="0.25">
      <c r="A194" s="7"/>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row>
    <row r="195" spans="1:78" x14ac:dyDescent="0.25">
      <c r="A195" s="7"/>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row>
    <row r="196" spans="1:78" x14ac:dyDescent="0.25">
      <c r="A196" s="7"/>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row>
    <row r="197" spans="1:78" x14ac:dyDescent="0.25">
      <c r="A197" s="7"/>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row>
    <row r="198" spans="1:78" x14ac:dyDescent="0.25">
      <c r="A198" s="7"/>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row>
    <row r="199" spans="1:78" x14ac:dyDescent="0.25">
      <c r="A199" s="7"/>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row>
    <row r="200" spans="1:78" x14ac:dyDescent="0.25">
      <c r="A200" s="7"/>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row>
    <row r="201" spans="1:78" x14ac:dyDescent="0.25">
      <c r="A201" s="7"/>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row>
    <row r="202" spans="1:78" x14ac:dyDescent="0.25">
      <c r="A202" s="7"/>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row>
    <row r="203" spans="1:78" x14ac:dyDescent="0.25">
      <c r="A203" s="7"/>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row>
    <row r="204" spans="1:78" x14ac:dyDescent="0.25">
      <c r="A204" s="7"/>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row>
    <row r="205" spans="1:78" x14ac:dyDescent="0.25">
      <c r="A205" s="7"/>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row>
    <row r="206" spans="1:78" x14ac:dyDescent="0.25">
      <c r="A206" s="7"/>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row>
    <row r="207" spans="1:78" x14ac:dyDescent="0.25">
      <c r="A207" s="7"/>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row>
    <row r="208" spans="1:78" x14ac:dyDescent="0.25">
      <c r="A208" s="7"/>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row>
    <row r="209" spans="1:78" x14ac:dyDescent="0.25">
      <c r="A209" s="7"/>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row>
    <row r="210" spans="1:78" x14ac:dyDescent="0.25">
      <c r="A210" s="7"/>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row>
    <row r="211" spans="1:78" x14ac:dyDescent="0.25">
      <c r="A211" s="7"/>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row>
    <row r="212" spans="1:78" x14ac:dyDescent="0.25">
      <c r="A212" s="7"/>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row>
    <row r="213" spans="1:78" x14ac:dyDescent="0.25">
      <c r="A213" s="7"/>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row>
    <row r="214" spans="1:78" x14ac:dyDescent="0.25">
      <c r="A214" s="7"/>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row>
    <row r="215" spans="1:78" x14ac:dyDescent="0.25">
      <c r="A215" s="7"/>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row>
    <row r="216" spans="1:78" x14ac:dyDescent="0.25">
      <c r="A216" s="7"/>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row>
    <row r="217" spans="1:78" x14ac:dyDescent="0.25">
      <c r="A217" s="7"/>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row>
    <row r="218" spans="1:78" x14ac:dyDescent="0.25">
      <c r="A218" s="7"/>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row>
    <row r="219" spans="1:78" x14ac:dyDescent="0.25">
      <c r="A219" s="7"/>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row>
    <row r="220" spans="1:78" x14ac:dyDescent="0.25">
      <c r="A220" s="7"/>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row>
    <row r="221" spans="1:78" x14ac:dyDescent="0.25">
      <c r="A221" s="7"/>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row>
    <row r="222" spans="1:78" x14ac:dyDescent="0.25">
      <c r="A222" s="7"/>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row>
    <row r="223" spans="1:78" x14ac:dyDescent="0.25">
      <c r="A223" s="7"/>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row>
    <row r="224" spans="1:78" x14ac:dyDescent="0.25">
      <c r="A224" s="7"/>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row>
    <row r="225" spans="1:78" x14ac:dyDescent="0.25">
      <c r="A225" s="7"/>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row>
    <row r="226" spans="1:78" x14ac:dyDescent="0.25">
      <c r="A226" s="7"/>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row>
    <row r="227" spans="1:78" x14ac:dyDescent="0.25">
      <c r="A227" s="7"/>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row>
    <row r="228" spans="1:78" x14ac:dyDescent="0.25">
      <c r="A228" s="7"/>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row>
    <row r="229" spans="1:78" x14ac:dyDescent="0.25">
      <c r="A229" s="7"/>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row>
    <row r="230" spans="1:78" x14ac:dyDescent="0.25">
      <c r="A230" s="7"/>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row>
    <row r="231" spans="1:78" x14ac:dyDescent="0.25">
      <c r="A231" s="7"/>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row>
    <row r="232" spans="1:78" x14ac:dyDescent="0.25">
      <c r="A232" s="7"/>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row>
    <row r="233" spans="1:78" x14ac:dyDescent="0.25">
      <c r="A233" s="7"/>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row>
    <row r="234" spans="1:78" x14ac:dyDescent="0.25">
      <c r="A234" s="7"/>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row>
    <row r="235" spans="1:78" x14ac:dyDescent="0.25">
      <c r="A235" s="7"/>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row>
    <row r="236" spans="1:78" x14ac:dyDescent="0.25">
      <c r="A236" s="7"/>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row>
    <row r="237" spans="1:78" x14ac:dyDescent="0.25">
      <c r="A237" s="7"/>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row>
    <row r="238" spans="1:78" x14ac:dyDescent="0.25">
      <c r="A238" s="7"/>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row>
    <row r="239" spans="1:78" x14ac:dyDescent="0.25">
      <c r="A239" s="7"/>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row>
    <row r="240" spans="1:78" x14ac:dyDescent="0.25">
      <c r="A240" s="7"/>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row>
    <row r="241" spans="1:78" x14ac:dyDescent="0.25">
      <c r="A241" s="7"/>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row>
    <row r="242" spans="1:78" x14ac:dyDescent="0.25">
      <c r="A242" s="7"/>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row>
    <row r="243" spans="1:78" x14ac:dyDescent="0.25">
      <c r="A243" s="7"/>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row>
    <row r="244" spans="1:78" x14ac:dyDescent="0.25">
      <c r="A244" s="7"/>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row>
    <row r="245" spans="1:78" x14ac:dyDescent="0.25">
      <c r="A245" s="7"/>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row>
    <row r="246" spans="1:78" x14ac:dyDescent="0.25">
      <c r="A246" s="7"/>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row>
    <row r="247" spans="1:78" x14ac:dyDescent="0.25">
      <c r="A247" s="7"/>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row>
    <row r="248" spans="1:78" x14ac:dyDescent="0.25">
      <c r="A248" s="7"/>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row>
    <row r="249" spans="1:78" x14ac:dyDescent="0.25">
      <c r="A249" s="7"/>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row>
    <row r="250" spans="1:78" x14ac:dyDescent="0.25">
      <c r="A250" s="7"/>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row>
    <row r="251" spans="1:78" x14ac:dyDescent="0.25">
      <c r="A251" s="7"/>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row>
    <row r="252" spans="1:78" x14ac:dyDescent="0.25">
      <c r="A252" s="7"/>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row>
    <row r="253" spans="1:78" x14ac:dyDescent="0.25">
      <c r="A253" s="7"/>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row>
    <row r="254" spans="1:78" x14ac:dyDescent="0.25">
      <c r="A254" s="7"/>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row>
    <row r="255" spans="1:78" x14ac:dyDescent="0.25">
      <c r="A255" s="7"/>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row>
    <row r="256" spans="1:78" x14ac:dyDescent="0.25">
      <c r="A256" s="7"/>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row>
    <row r="257" spans="1:78" x14ac:dyDescent="0.25">
      <c r="A257" s="7"/>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row>
    <row r="258" spans="1:78" x14ac:dyDescent="0.25">
      <c r="A258" s="7"/>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row>
    <row r="259" spans="1:78" x14ac:dyDescent="0.25">
      <c r="A259" s="7"/>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row>
    <row r="260" spans="1:78" x14ac:dyDescent="0.25">
      <c r="A260" s="7"/>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row>
    <row r="261" spans="1:78" x14ac:dyDescent="0.25">
      <c r="A261" s="7"/>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row>
    <row r="262" spans="1:78" x14ac:dyDescent="0.25">
      <c r="A262" s="7"/>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row>
    <row r="263" spans="1:78" x14ac:dyDescent="0.25">
      <c r="A263" s="7"/>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row>
    <row r="264" spans="1:78" x14ac:dyDescent="0.25">
      <c r="A264" s="7"/>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row>
    <row r="265" spans="1:78" x14ac:dyDescent="0.25">
      <c r="A265" s="7"/>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row>
    <row r="266" spans="1:78" x14ac:dyDescent="0.25">
      <c r="A266" s="7"/>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row>
    <row r="267" spans="1:78" x14ac:dyDescent="0.25">
      <c r="A267" s="7"/>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row>
    <row r="268" spans="1:78" x14ac:dyDescent="0.25">
      <c r="A268" s="7"/>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row>
    <row r="269" spans="1:78" x14ac:dyDescent="0.25">
      <c r="A269" s="7"/>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row>
    <row r="270" spans="1:78" x14ac:dyDescent="0.25">
      <c r="A270" s="7"/>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row>
    <row r="271" spans="1:78" x14ac:dyDescent="0.25">
      <c r="A271" s="7"/>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row>
    <row r="272" spans="1:78" x14ac:dyDescent="0.25">
      <c r="A272" s="7"/>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row>
    <row r="273" spans="1:78" x14ac:dyDescent="0.25">
      <c r="A273" s="7"/>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row>
    <row r="274" spans="1:78" x14ac:dyDescent="0.25">
      <c r="A274" s="7"/>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row>
    <row r="275" spans="1:78" x14ac:dyDescent="0.25">
      <c r="A275" s="7"/>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row>
    <row r="276" spans="1:78" x14ac:dyDescent="0.25">
      <c r="A276" s="7"/>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row>
    <row r="277" spans="1:78" x14ac:dyDescent="0.25">
      <c r="A277" s="7"/>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row>
    <row r="278" spans="1:78" x14ac:dyDescent="0.25">
      <c r="A278" s="7"/>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row>
    <row r="279" spans="1:78" x14ac:dyDescent="0.25">
      <c r="A279" s="7"/>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row>
    <row r="280" spans="1:78" x14ac:dyDescent="0.25">
      <c r="A280" s="7"/>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row>
    <row r="281" spans="1:78" x14ac:dyDescent="0.25">
      <c r="A281" s="7"/>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row>
    <row r="282" spans="1:78" x14ac:dyDescent="0.25">
      <c r="A282" s="7"/>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row>
    <row r="283" spans="1:78" x14ac:dyDescent="0.25">
      <c r="A283" s="7"/>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row>
    <row r="284" spans="1:78" x14ac:dyDescent="0.25">
      <c r="A284" s="7"/>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row>
    <row r="285" spans="1:78" x14ac:dyDescent="0.25">
      <c r="A285" s="7"/>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row>
    <row r="286" spans="1:78" x14ac:dyDescent="0.25">
      <c r="A286" s="7"/>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row>
    <row r="287" spans="1:78" x14ac:dyDescent="0.25">
      <c r="A287" s="7"/>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row>
    <row r="288" spans="1:78" x14ac:dyDescent="0.25">
      <c r="A288" s="7"/>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row>
    <row r="289" spans="1:78" x14ac:dyDescent="0.25">
      <c r="A289" s="7"/>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row>
    <row r="290" spans="1:78" x14ac:dyDescent="0.25">
      <c r="A290" s="7"/>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row>
    <row r="291" spans="1:78" x14ac:dyDescent="0.25">
      <c r="A291" s="7"/>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row>
    <row r="292" spans="1:78" x14ac:dyDescent="0.25">
      <c r="A292" s="7"/>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row>
    <row r="293" spans="1:78" x14ac:dyDescent="0.25">
      <c r="A293" s="7"/>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row>
    <row r="294" spans="1:78" x14ac:dyDescent="0.25">
      <c r="A294" s="7"/>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row>
    <row r="295" spans="1:78" x14ac:dyDescent="0.25">
      <c r="A295" s="7"/>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row>
    <row r="296" spans="1:78" x14ac:dyDescent="0.25">
      <c r="A296" s="7"/>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row>
    <row r="297" spans="1:78" x14ac:dyDescent="0.25">
      <c r="A297" s="7"/>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row>
    <row r="298" spans="1:78" x14ac:dyDescent="0.25">
      <c r="A298" s="7"/>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row>
    <row r="299" spans="1:78" x14ac:dyDescent="0.25">
      <c r="A299" s="7"/>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row>
    <row r="300" spans="1:78" x14ac:dyDescent="0.25">
      <c r="A300" s="7"/>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row>
    <row r="301" spans="1:78" x14ac:dyDescent="0.25">
      <c r="A301" s="7"/>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row>
    <row r="302" spans="1:78" x14ac:dyDescent="0.25">
      <c r="A302" s="7"/>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row>
    <row r="303" spans="1:78" x14ac:dyDescent="0.25">
      <c r="A303" s="7"/>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row>
    <row r="304" spans="1:78" x14ac:dyDescent="0.25">
      <c r="A304" s="7"/>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row>
    <row r="305" spans="1:78" x14ac:dyDescent="0.25">
      <c r="A305" s="7"/>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row>
    <row r="306" spans="1:78" x14ac:dyDescent="0.25">
      <c r="A306" s="7"/>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row>
    <row r="307" spans="1:78" x14ac:dyDescent="0.25">
      <c r="A307" s="7"/>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row>
    <row r="308" spans="1:78" x14ac:dyDescent="0.25">
      <c r="A308" s="7"/>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row>
    <row r="309" spans="1:78" x14ac:dyDescent="0.25">
      <c r="A309" s="7"/>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row>
    <row r="310" spans="1:78" x14ac:dyDescent="0.25">
      <c r="A310" s="7"/>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row>
    <row r="311" spans="1:78" x14ac:dyDescent="0.25">
      <c r="A311" s="7"/>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row>
    <row r="312" spans="1:78" x14ac:dyDescent="0.25">
      <c r="A312" s="7"/>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row>
    <row r="313" spans="1:78" x14ac:dyDescent="0.25">
      <c r="A313" s="7"/>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row>
    <row r="314" spans="1:78" x14ac:dyDescent="0.25">
      <c r="A314" s="7"/>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row>
    <row r="315" spans="1:78" x14ac:dyDescent="0.25">
      <c r="A315" s="7"/>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row>
    <row r="316" spans="1:78" x14ac:dyDescent="0.25">
      <c r="A316" s="7"/>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row>
    <row r="317" spans="1:78" x14ac:dyDescent="0.25">
      <c r="A317" s="7"/>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row>
    <row r="318" spans="1:78" x14ac:dyDescent="0.25">
      <c r="A318" s="7"/>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row>
    <row r="319" spans="1:78" x14ac:dyDescent="0.25">
      <c r="A319" s="7"/>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row>
    <row r="320" spans="1:78" x14ac:dyDescent="0.25">
      <c r="A320" s="7"/>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row>
    <row r="321" spans="1:78" x14ac:dyDescent="0.25">
      <c r="A321" s="7"/>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row>
    <row r="322" spans="1:78" x14ac:dyDescent="0.25">
      <c r="A322" s="7"/>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row>
    <row r="323" spans="1:78" x14ac:dyDescent="0.25">
      <c r="A323" s="7"/>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row>
    <row r="324" spans="1:78" x14ac:dyDescent="0.25">
      <c r="A324" s="7"/>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row>
    <row r="325" spans="1:78" x14ac:dyDescent="0.25">
      <c r="A325" s="7"/>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row>
    <row r="326" spans="1:78" x14ac:dyDescent="0.25">
      <c r="A326" s="7"/>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row>
    <row r="327" spans="1:78" x14ac:dyDescent="0.25">
      <c r="A327" s="7"/>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row>
    <row r="328" spans="1:78" x14ac:dyDescent="0.25">
      <c r="A328" s="7"/>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row>
    <row r="329" spans="1:78" x14ac:dyDescent="0.25">
      <c r="A329" s="7"/>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row>
    <row r="330" spans="1:78" x14ac:dyDescent="0.25">
      <c r="A330" s="7"/>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row>
    <row r="331" spans="1:78" x14ac:dyDescent="0.25">
      <c r="A331" s="7"/>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row>
    <row r="332" spans="1:78" x14ac:dyDescent="0.25">
      <c r="A332" s="7"/>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row>
    <row r="333" spans="1:78" x14ac:dyDescent="0.25">
      <c r="A333" s="7"/>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row>
    <row r="334" spans="1:78" x14ac:dyDescent="0.25">
      <c r="A334" s="7"/>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row>
    <row r="335" spans="1:78" x14ac:dyDescent="0.25">
      <c r="A335" s="7"/>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row>
    <row r="336" spans="1:78" x14ac:dyDescent="0.25">
      <c r="A336" s="7"/>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row>
    <row r="337" spans="1:78" x14ac:dyDescent="0.25">
      <c r="A337" s="7"/>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row>
    <row r="338" spans="1:78" x14ac:dyDescent="0.25">
      <c r="A338" s="7"/>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row>
    <row r="339" spans="1:78" x14ac:dyDescent="0.25">
      <c r="A339" s="7"/>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row>
    <row r="340" spans="1:78" x14ac:dyDescent="0.25">
      <c r="A340" s="7"/>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row>
    <row r="341" spans="1:78" x14ac:dyDescent="0.25">
      <c r="A341" s="7"/>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row>
    <row r="342" spans="1:78" x14ac:dyDescent="0.25">
      <c r="A342" s="7"/>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row>
    <row r="343" spans="1:78" x14ac:dyDescent="0.25">
      <c r="A343" s="7"/>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row>
    <row r="344" spans="1:78" x14ac:dyDescent="0.25">
      <c r="A344" s="7"/>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row>
    <row r="345" spans="1:78" x14ac:dyDescent="0.25">
      <c r="A345" s="7"/>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row>
    <row r="346" spans="1:78" x14ac:dyDescent="0.25">
      <c r="A346" s="7"/>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row>
    <row r="347" spans="1:78" x14ac:dyDescent="0.25">
      <c r="A347" s="7"/>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row>
    <row r="348" spans="1:78" x14ac:dyDescent="0.25">
      <c r="A348" s="7"/>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row>
    <row r="349" spans="1:78" x14ac:dyDescent="0.25">
      <c r="A349" s="7"/>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row>
    <row r="350" spans="1:78" x14ac:dyDescent="0.25">
      <c r="A350" s="7"/>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row>
    <row r="351" spans="1:78" x14ac:dyDescent="0.25">
      <c r="A351" s="7"/>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row>
    <row r="352" spans="1:78" x14ac:dyDescent="0.25">
      <c r="A352" s="7"/>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row>
    <row r="353" spans="1:78" x14ac:dyDescent="0.25">
      <c r="A353" s="7"/>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row>
    <row r="354" spans="1:78" x14ac:dyDescent="0.25">
      <c r="A354" s="7"/>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row>
    <row r="355" spans="1:78" x14ac:dyDescent="0.25">
      <c r="A355" s="7"/>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row>
    <row r="356" spans="1:78" x14ac:dyDescent="0.25">
      <c r="A356" s="7"/>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row>
    <row r="357" spans="1:78" x14ac:dyDescent="0.25">
      <c r="A357" s="7"/>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row>
    <row r="358" spans="1:78" x14ac:dyDescent="0.25">
      <c r="A358" s="7"/>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row>
    <row r="359" spans="1:78" x14ac:dyDescent="0.25">
      <c r="A359" s="7"/>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row>
    <row r="360" spans="1:78" x14ac:dyDescent="0.25">
      <c r="A360" s="7"/>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row>
    <row r="361" spans="1:78" x14ac:dyDescent="0.25">
      <c r="A361" s="7"/>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row>
    <row r="362" spans="1:78" x14ac:dyDescent="0.25">
      <c r="A362" s="7"/>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row>
    <row r="363" spans="1:78" x14ac:dyDescent="0.25">
      <c r="A363" s="7"/>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row>
    <row r="364" spans="1:78" x14ac:dyDescent="0.25">
      <c r="A364" s="7"/>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row>
    <row r="365" spans="1:78" x14ac:dyDescent="0.25">
      <c r="A365" s="7"/>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row>
    <row r="366" spans="1:78" x14ac:dyDescent="0.25">
      <c r="A366" s="7"/>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row>
    <row r="367" spans="1:78" x14ac:dyDescent="0.25">
      <c r="A367" s="7"/>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row>
    <row r="368" spans="1:78" x14ac:dyDescent="0.25">
      <c r="A368" s="7"/>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row>
    <row r="369" spans="1:78" x14ac:dyDescent="0.25">
      <c r="A369" s="7"/>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row>
    <row r="370" spans="1:78" x14ac:dyDescent="0.25">
      <c r="A370" s="7"/>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row>
    <row r="371" spans="1:78" x14ac:dyDescent="0.25">
      <c r="A371" s="7"/>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row>
    <row r="372" spans="1:78" x14ac:dyDescent="0.25">
      <c r="A372" s="7"/>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row>
    <row r="373" spans="1:78" x14ac:dyDescent="0.25">
      <c r="A373" s="7"/>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row>
    <row r="374" spans="1:78" x14ac:dyDescent="0.25">
      <c r="A374" s="7"/>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row>
    <row r="375" spans="1:78" x14ac:dyDescent="0.25">
      <c r="A375" s="7"/>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row>
    <row r="376" spans="1:78" x14ac:dyDescent="0.25">
      <c r="A376" s="7"/>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row>
    <row r="377" spans="1:78" x14ac:dyDescent="0.25">
      <c r="A377" s="7"/>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row>
    <row r="378" spans="1:78" x14ac:dyDescent="0.25">
      <c r="A378" s="7"/>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row>
    <row r="379" spans="1:78" x14ac:dyDescent="0.25">
      <c r="A379" s="7"/>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row>
    <row r="380" spans="1:78" x14ac:dyDescent="0.25">
      <c r="A380" s="7"/>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row>
    <row r="381" spans="1:78" x14ac:dyDescent="0.25">
      <c r="A381" s="7"/>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row>
    <row r="382" spans="1:78" x14ac:dyDescent="0.25">
      <c r="A382" s="7"/>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row>
    <row r="383" spans="1:78" x14ac:dyDescent="0.25">
      <c r="A383" s="7"/>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row>
    <row r="384" spans="1:78" x14ac:dyDescent="0.25">
      <c r="A384" s="7"/>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row>
    <row r="385" spans="1:78" x14ac:dyDescent="0.25">
      <c r="A385" s="7"/>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row>
    <row r="386" spans="1:78" x14ac:dyDescent="0.25">
      <c r="A386" s="7"/>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row>
    <row r="387" spans="1:78" x14ac:dyDescent="0.25">
      <c r="A387" s="7"/>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row>
    <row r="388" spans="1:78" x14ac:dyDescent="0.25">
      <c r="A388" s="7"/>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row>
    <row r="389" spans="1:78" x14ac:dyDescent="0.25">
      <c r="A389" s="7"/>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row>
    <row r="390" spans="1:78" x14ac:dyDescent="0.25">
      <c r="A390" s="7"/>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row>
    <row r="391" spans="1:78" x14ac:dyDescent="0.25">
      <c r="A391" s="7"/>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row>
    <row r="392" spans="1:78" x14ac:dyDescent="0.25">
      <c r="A392" s="7"/>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row>
    <row r="393" spans="1:78" x14ac:dyDescent="0.25">
      <c r="A393" s="7"/>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row>
    <row r="394" spans="1:78" x14ac:dyDescent="0.25">
      <c r="A394" s="7"/>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row>
    <row r="395" spans="1:78" x14ac:dyDescent="0.25">
      <c r="A395" s="7"/>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row>
    <row r="396" spans="1:78" x14ac:dyDescent="0.25">
      <c r="A396" s="7"/>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row>
    <row r="397" spans="1:78" x14ac:dyDescent="0.25">
      <c r="A397" s="7"/>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row>
    <row r="398" spans="1:78" x14ac:dyDescent="0.25">
      <c r="A398" s="7"/>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row>
    <row r="399" spans="1:78" x14ac:dyDescent="0.25">
      <c r="A399" s="7"/>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row>
    <row r="400" spans="1:78" x14ac:dyDescent="0.25">
      <c r="A400" s="7"/>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row>
    <row r="401" spans="1:78" x14ac:dyDescent="0.25">
      <c r="A401" s="7"/>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row>
    <row r="402" spans="1:78" x14ac:dyDescent="0.25">
      <c r="A402" s="7"/>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row>
    <row r="403" spans="1:78" x14ac:dyDescent="0.25">
      <c r="A403" s="7"/>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row>
    <row r="404" spans="1:78" x14ac:dyDescent="0.25">
      <c r="A404" s="7"/>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row>
    <row r="405" spans="1:78" x14ac:dyDescent="0.25">
      <c r="A405" s="7"/>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row>
    <row r="406" spans="1:78" x14ac:dyDescent="0.25">
      <c r="A406" s="7"/>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row>
    <row r="407" spans="1:78" x14ac:dyDescent="0.25">
      <c r="A407" s="7"/>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row>
    <row r="408" spans="1:78" x14ac:dyDescent="0.25">
      <c r="A408" s="7"/>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row>
    <row r="409" spans="1:78" x14ac:dyDescent="0.25">
      <c r="A409" s="7"/>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row>
    <row r="410" spans="1:78" x14ac:dyDescent="0.25">
      <c r="A410" s="7"/>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row>
    <row r="411" spans="1:78" x14ac:dyDescent="0.25">
      <c r="A411" s="7"/>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row>
    <row r="412" spans="1:78" x14ac:dyDescent="0.25">
      <c r="A412" s="7"/>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row>
    <row r="413" spans="1:78" x14ac:dyDescent="0.25">
      <c r="A413" s="7"/>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row>
    <row r="414" spans="1:78" x14ac:dyDescent="0.25">
      <c r="A414" s="7"/>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row>
    <row r="415" spans="1:78" x14ac:dyDescent="0.25">
      <c r="A415" s="7"/>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row>
    <row r="416" spans="1:78" x14ac:dyDescent="0.25">
      <c r="A416" s="7"/>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row>
    <row r="417" spans="1:78" x14ac:dyDescent="0.25">
      <c r="A417" s="7"/>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row>
    <row r="418" spans="1:78" x14ac:dyDescent="0.25">
      <c r="A418" s="7"/>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row>
    <row r="419" spans="1:78" x14ac:dyDescent="0.25">
      <c r="A419" s="7"/>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row>
    <row r="420" spans="1:78" x14ac:dyDescent="0.25">
      <c r="A420" s="7"/>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row>
    <row r="421" spans="1:78" x14ac:dyDescent="0.25">
      <c r="A421" s="7"/>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row>
    <row r="422" spans="1:78" x14ac:dyDescent="0.25">
      <c r="A422" s="7"/>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row>
    <row r="423" spans="1:78" x14ac:dyDescent="0.25">
      <c r="A423" s="7"/>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row>
    <row r="424" spans="1:78" x14ac:dyDescent="0.25">
      <c r="A424" s="7"/>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row>
    <row r="425" spans="1:78" x14ac:dyDescent="0.25">
      <c r="A425" s="7"/>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row>
    <row r="426" spans="1:78" x14ac:dyDescent="0.25">
      <c r="A426" s="7"/>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row>
    <row r="427" spans="1:78" x14ac:dyDescent="0.25">
      <c r="A427" s="7"/>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row>
    <row r="428" spans="1:78" x14ac:dyDescent="0.25">
      <c r="A428" s="7"/>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row>
    <row r="429" spans="1:78" x14ac:dyDescent="0.25">
      <c r="A429" s="7"/>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row>
    <row r="430" spans="1:78" x14ac:dyDescent="0.25">
      <c r="A430" s="7"/>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row>
    <row r="431" spans="1:78" x14ac:dyDescent="0.25">
      <c r="A431" s="7"/>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row>
    <row r="432" spans="1:78" x14ac:dyDescent="0.25">
      <c r="A432" s="7"/>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row>
    <row r="433" spans="1:78" x14ac:dyDescent="0.25">
      <c r="A433" s="7"/>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row>
    <row r="434" spans="1:78" x14ac:dyDescent="0.25">
      <c r="A434" s="7"/>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row>
    <row r="435" spans="1:78" x14ac:dyDescent="0.25">
      <c r="A435" s="7"/>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row>
    <row r="436" spans="1:78" x14ac:dyDescent="0.25">
      <c r="A436" s="7"/>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row>
    <row r="437" spans="1:78" x14ac:dyDescent="0.25">
      <c r="A437" s="7"/>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row>
    <row r="438" spans="1:78" x14ac:dyDescent="0.25">
      <c r="A438" s="7"/>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row>
    <row r="439" spans="1:78" x14ac:dyDescent="0.25">
      <c r="A439" s="7"/>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row>
    <row r="440" spans="1:78" x14ac:dyDescent="0.25">
      <c r="A440" s="7"/>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row>
    <row r="441" spans="1:78" x14ac:dyDescent="0.25">
      <c r="A441" s="7"/>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row>
    <row r="442" spans="1:78" x14ac:dyDescent="0.25">
      <c r="A442" s="7"/>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row>
    <row r="443" spans="1:78" x14ac:dyDescent="0.25">
      <c r="A443" s="7"/>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row>
    <row r="444" spans="1:78" x14ac:dyDescent="0.25">
      <c r="A444" s="7"/>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row>
    <row r="445" spans="1:78" x14ac:dyDescent="0.25">
      <c r="A445" s="7"/>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row>
    <row r="446" spans="1:78" x14ac:dyDescent="0.25">
      <c r="A446" s="7"/>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row>
    <row r="447" spans="1:78" x14ac:dyDescent="0.25">
      <c r="A447" s="7"/>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row>
    <row r="448" spans="1:78" x14ac:dyDescent="0.25">
      <c r="A448" s="7"/>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row>
    <row r="449" spans="1:78" x14ac:dyDescent="0.25">
      <c r="A449" s="7"/>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row>
    <row r="450" spans="1:78" x14ac:dyDescent="0.25">
      <c r="A450" s="7"/>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row>
    <row r="451" spans="1:78" x14ac:dyDescent="0.25">
      <c r="A451" s="7"/>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row>
    <row r="452" spans="1:78" x14ac:dyDescent="0.25">
      <c r="A452" s="7"/>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row>
    <row r="453" spans="1:78" x14ac:dyDescent="0.25">
      <c r="A453" s="7"/>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row>
    <row r="454" spans="1:78" x14ac:dyDescent="0.25">
      <c r="A454" s="7"/>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row>
    <row r="455" spans="1:78" x14ac:dyDescent="0.25">
      <c r="A455" s="7"/>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row>
    <row r="456" spans="1:78" x14ac:dyDescent="0.25">
      <c r="A456" s="7"/>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row>
    <row r="457" spans="1:78" x14ac:dyDescent="0.25">
      <c r="A457" s="7"/>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row>
    <row r="458" spans="1:78" x14ac:dyDescent="0.25">
      <c r="A458" s="7"/>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row>
    <row r="459" spans="1:78" x14ac:dyDescent="0.25">
      <c r="A459" s="7"/>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row>
    <row r="460" spans="1:78" x14ac:dyDescent="0.25">
      <c r="A460" s="7"/>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row>
    <row r="461" spans="1:78" x14ac:dyDescent="0.25">
      <c r="A461" s="7"/>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row>
    <row r="462" spans="1:78" x14ac:dyDescent="0.25">
      <c r="A462" s="7"/>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row>
    <row r="463" spans="1:78" x14ac:dyDescent="0.25">
      <c r="A463" s="7"/>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row>
    <row r="464" spans="1:78" x14ac:dyDescent="0.25">
      <c r="A464" s="7"/>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row>
    <row r="465" spans="1:78" x14ac:dyDescent="0.25">
      <c r="A465" s="7"/>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row>
    <row r="466" spans="1:78" x14ac:dyDescent="0.25">
      <c r="A466" s="7"/>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row>
    <row r="467" spans="1:78" x14ac:dyDescent="0.25">
      <c r="A467" s="7"/>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row>
    <row r="468" spans="1:78" x14ac:dyDescent="0.25">
      <c r="A468" s="7"/>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row>
    <row r="469" spans="1:78" x14ac:dyDescent="0.25">
      <c r="A469" s="7"/>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row>
    <row r="470" spans="1:78" x14ac:dyDescent="0.25">
      <c r="A470" s="7"/>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row>
    <row r="471" spans="1:78" x14ac:dyDescent="0.25">
      <c r="A471" s="7"/>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row>
    <row r="472" spans="1:78" x14ac:dyDescent="0.25">
      <c r="A472" s="7"/>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row>
    <row r="473" spans="1:78" x14ac:dyDescent="0.25">
      <c r="A473" s="7"/>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row>
    <row r="474" spans="1:78" x14ac:dyDescent="0.25">
      <c r="A474" s="7"/>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row>
    <row r="475" spans="1:78" x14ac:dyDescent="0.25">
      <c r="A475" s="7"/>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row>
    <row r="476" spans="1:78" x14ac:dyDescent="0.25">
      <c r="A476" s="7"/>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row>
    <row r="477" spans="1:78" x14ac:dyDescent="0.25">
      <c r="A477" s="7"/>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row>
    <row r="478" spans="1:78" x14ac:dyDescent="0.25">
      <c r="A478" s="7"/>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row>
    <row r="479" spans="1:78" x14ac:dyDescent="0.25">
      <c r="A479" s="7"/>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row>
    <row r="480" spans="1:78" x14ac:dyDescent="0.25">
      <c r="A480" s="7"/>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row>
    <row r="481" spans="1:78" x14ac:dyDescent="0.25">
      <c r="A481" s="7"/>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row>
    <row r="482" spans="1:78" x14ac:dyDescent="0.25">
      <c r="A482" s="7"/>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row>
    <row r="483" spans="1:78" x14ac:dyDescent="0.25">
      <c r="A483" s="7"/>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row>
    <row r="484" spans="1:78" x14ac:dyDescent="0.25">
      <c r="A484" s="7"/>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row>
    <row r="485" spans="1:78" x14ac:dyDescent="0.25">
      <c r="A485" s="7"/>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row>
    <row r="486" spans="1:78" x14ac:dyDescent="0.25">
      <c r="A486" s="7"/>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row>
    <row r="487" spans="1:78" x14ac:dyDescent="0.25">
      <c r="A487" s="7"/>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row>
    <row r="488" spans="1:78" x14ac:dyDescent="0.25">
      <c r="A488" s="7"/>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row>
    <row r="489" spans="1:78" x14ac:dyDescent="0.25">
      <c r="A489" s="7"/>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row>
    <row r="490" spans="1:78" x14ac:dyDescent="0.25">
      <c r="A490" s="7"/>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row>
    <row r="491" spans="1:78" x14ac:dyDescent="0.25">
      <c r="A491" s="7"/>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row>
    <row r="492" spans="1:78" x14ac:dyDescent="0.25">
      <c r="A492" s="7"/>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row>
    <row r="493" spans="1:78" x14ac:dyDescent="0.25">
      <c r="A493" s="7"/>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row>
    <row r="494" spans="1:78" x14ac:dyDescent="0.25">
      <c r="A494" s="7"/>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row>
    <row r="495" spans="1:78" x14ac:dyDescent="0.25">
      <c r="A495" s="7"/>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row>
    <row r="496" spans="1:78" x14ac:dyDescent="0.25">
      <c r="A496" s="7"/>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row>
    <row r="497" spans="1:78" x14ac:dyDescent="0.25">
      <c r="A497" s="7"/>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row>
    <row r="498" spans="1:78" x14ac:dyDescent="0.25">
      <c r="A498" s="7"/>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row>
    <row r="499" spans="1:78" x14ac:dyDescent="0.25">
      <c r="A499" s="7"/>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row>
    <row r="500" spans="1:78" x14ac:dyDescent="0.25">
      <c r="A500" s="7"/>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row>
    <row r="501" spans="1:78" x14ac:dyDescent="0.25">
      <c r="A501" s="7"/>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row>
    <row r="502" spans="1:78" x14ac:dyDescent="0.25">
      <c r="A502" s="7"/>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row>
    <row r="503" spans="1:78" x14ac:dyDescent="0.25">
      <c r="A503" s="7"/>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row>
    <row r="504" spans="1:78" x14ac:dyDescent="0.25">
      <c r="A504" s="7"/>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row>
    <row r="505" spans="1:78" x14ac:dyDescent="0.25">
      <c r="A505" s="7"/>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row>
    <row r="506" spans="1:78" x14ac:dyDescent="0.25">
      <c r="A506" s="7"/>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row>
    <row r="507" spans="1:78" x14ac:dyDescent="0.25">
      <c r="A507" s="7"/>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row>
    <row r="508" spans="1:78" x14ac:dyDescent="0.25">
      <c r="A508" s="7"/>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row>
    <row r="509" spans="1:78" x14ac:dyDescent="0.25">
      <c r="A509" s="7"/>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row>
    <row r="510" spans="1:78" x14ac:dyDescent="0.25">
      <c r="A510" s="7"/>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row>
    <row r="511" spans="1:78" x14ac:dyDescent="0.25">
      <c r="A511" s="7"/>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row>
    <row r="512" spans="1:78" x14ac:dyDescent="0.25">
      <c r="A512" s="7"/>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row>
    <row r="513" spans="1:78" x14ac:dyDescent="0.25">
      <c r="A513" s="7"/>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row>
    <row r="514" spans="1:78" x14ac:dyDescent="0.25">
      <c r="A514" s="7"/>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row>
    <row r="515" spans="1:78" x14ac:dyDescent="0.25">
      <c r="A515" s="7"/>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row>
    <row r="516" spans="1:78" x14ac:dyDescent="0.25">
      <c r="A516" s="7"/>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row>
    <row r="517" spans="1:78" x14ac:dyDescent="0.25">
      <c r="A517" s="7"/>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row>
    <row r="518" spans="1:78" x14ac:dyDescent="0.25">
      <c r="A518" s="7"/>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row>
    <row r="519" spans="1:78" x14ac:dyDescent="0.25">
      <c r="A519" s="7"/>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row>
    <row r="520" spans="1:78" x14ac:dyDescent="0.25">
      <c r="A520" s="7"/>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row>
    <row r="521" spans="1:78" x14ac:dyDescent="0.25">
      <c r="A521" s="7"/>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row>
    <row r="522" spans="1:78" x14ac:dyDescent="0.25">
      <c r="A522" s="7"/>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row>
    <row r="523" spans="1:78" x14ac:dyDescent="0.25">
      <c r="A523" s="7"/>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row>
    <row r="524" spans="1:78" x14ac:dyDescent="0.25">
      <c r="A524" s="7"/>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row>
    <row r="525" spans="1:78" x14ac:dyDescent="0.25">
      <c r="A525" s="7"/>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row>
    <row r="526" spans="1:78" x14ac:dyDescent="0.25">
      <c r="A526" s="7"/>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row>
    <row r="527" spans="1:78" x14ac:dyDescent="0.25">
      <c r="A527" s="7"/>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row>
    <row r="528" spans="1:78" x14ac:dyDescent="0.25">
      <c r="A528" s="7"/>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row>
    <row r="529" spans="1:78" x14ac:dyDescent="0.25">
      <c r="A529" s="7"/>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row>
    <row r="530" spans="1:78" x14ac:dyDescent="0.25">
      <c r="A530" s="7"/>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row>
    <row r="531" spans="1:78" x14ac:dyDescent="0.25">
      <c r="A531" s="7"/>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row>
    <row r="532" spans="1:78" x14ac:dyDescent="0.25">
      <c r="A532" s="7"/>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row>
    <row r="533" spans="1:78" x14ac:dyDescent="0.25">
      <c r="A533" s="7"/>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row>
    <row r="534" spans="1:78" x14ac:dyDescent="0.25">
      <c r="A534" s="7"/>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row>
    <row r="535" spans="1:78" x14ac:dyDescent="0.25">
      <c r="A535" s="7"/>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row>
    <row r="536" spans="1:78" x14ac:dyDescent="0.25">
      <c r="A536" s="7"/>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row>
    <row r="537" spans="1:78" x14ac:dyDescent="0.25">
      <c r="A537" s="7"/>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row>
    <row r="538" spans="1:78" x14ac:dyDescent="0.25">
      <c r="A538" s="7"/>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row>
    <row r="539" spans="1:78" x14ac:dyDescent="0.25">
      <c r="A539" s="7"/>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row>
    <row r="540" spans="1:78" x14ac:dyDescent="0.25">
      <c r="A540" s="7"/>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row>
    <row r="541" spans="1:78" x14ac:dyDescent="0.25">
      <c r="A541" s="7"/>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row>
    <row r="542" spans="1:78" x14ac:dyDescent="0.25">
      <c r="A542" s="7"/>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row>
    <row r="543" spans="1:78" x14ac:dyDescent="0.25">
      <c r="A543" s="7"/>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row>
    <row r="544" spans="1:78" x14ac:dyDescent="0.25">
      <c r="A544" s="7"/>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row>
    <row r="545" spans="1:78" x14ac:dyDescent="0.25">
      <c r="A545" s="7"/>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row>
    <row r="546" spans="1:78" x14ac:dyDescent="0.25">
      <c r="A546" s="7"/>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row>
    <row r="547" spans="1:78" x14ac:dyDescent="0.25">
      <c r="A547" s="7"/>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row>
    <row r="548" spans="1:78" x14ac:dyDescent="0.25">
      <c r="A548" s="7"/>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row>
    <row r="549" spans="1:78" x14ac:dyDescent="0.25">
      <c r="A549" s="7"/>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row>
    <row r="550" spans="1:78" x14ac:dyDescent="0.25">
      <c r="A550" s="7"/>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row>
    <row r="551" spans="1:78" x14ac:dyDescent="0.25">
      <c r="A551" s="7"/>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row>
    <row r="552" spans="1:78" x14ac:dyDescent="0.25">
      <c r="A552" s="7"/>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row>
    <row r="553" spans="1:78" x14ac:dyDescent="0.25">
      <c r="A553" s="7"/>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row>
    <row r="554" spans="1:78" x14ac:dyDescent="0.25">
      <c r="A554" s="7"/>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row>
    <row r="555" spans="1:78" x14ac:dyDescent="0.25">
      <c r="A555" s="7"/>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row>
    <row r="556" spans="1:78" x14ac:dyDescent="0.25">
      <c r="A556" s="7"/>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row>
    <row r="557" spans="1:78" x14ac:dyDescent="0.25">
      <c r="A557" s="7"/>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row>
    <row r="558" spans="1:78" x14ac:dyDescent="0.25">
      <c r="A558" s="7"/>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row>
    <row r="559" spans="1:78" x14ac:dyDescent="0.25">
      <c r="A559" s="7"/>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row>
    <row r="560" spans="1:78" x14ac:dyDescent="0.25">
      <c r="A560" s="7"/>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row>
    <row r="561" spans="1:78" x14ac:dyDescent="0.25">
      <c r="A561" s="7"/>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row>
    <row r="562" spans="1:78" x14ac:dyDescent="0.25">
      <c r="A562" s="7"/>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row>
    <row r="563" spans="1:78" x14ac:dyDescent="0.25">
      <c r="A563" s="7"/>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row>
    <row r="564" spans="1:78" x14ac:dyDescent="0.25">
      <c r="A564" s="7"/>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row>
    <row r="565" spans="1:78" x14ac:dyDescent="0.25">
      <c r="A565" s="7"/>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row>
    <row r="566" spans="1:78" x14ac:dyDescent="0.25">
      <c r="A566" s="7"/>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row>
    <row r="567" spans="1:78" x14ac:dyDescent="0.25">
      <c r="A567" s="7"/>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row>
    <row r="568" spans="1:78" x14ac:dyDescent="0.25">
      <c r="A568" s="7"/>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row>
    <row r="569" spans="1:78" x14ac:dyDescent="0.25">
      <c r="A569" s="7"/>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row>
    <row r="570" spans="1:78" x14ac:dyDescent="0.25">
      <c r="A570" s="7"/>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row>
    <row r="571" spans="1:78" x14ac:dyDescent="0.25">
      <c r="A571" s="7"/>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row>
    <row r="572" spans="1:78" x14ac:dyDescent="0.25">
      <c r="A572" s="7"/>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row>
    <row r="573" spans="1:78" x14ac:dyDescent="0.25">
      <c r="A573" s="7"/>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row>
    <row r="574" spans="1:78" x14ac:dyDescent="0.25">
      <c r="A574" s="7"/>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row>
    <row r="575" spans="1:78" x14ac:dyDescent="0.25">
      <c r="A575" s="7"/>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row>
    <row r="576" spans="1:78" x14ac:dyDescent="0.25">
      <c r="A576" s="7"/>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row>
    <row r="577" spans="1:78" x14ac:dyDescent="0.25">
      <c r="A577" s="7"/>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row>
    <row r="578" spans="1:78" x14ac:dyDescent="0.25">
      <c r="A578" s="7"/>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row>
    <row r="579" spans="1:78" x14ac:dyDescent="0.25">
      <c r="A579" s="7"/>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row>
    <row r="580" spans="1:78" x14ac:dyDescent="0.25">
      <c r="A580" s="7"/>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row>
    <row r="581" spans="1:78" x14ac:dyDescent="0.25">
      <c r="A581" s="7"/>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row>
    <row r="582" spans="1:78" x14ac:dyDescent="0.25">
      <c r="A582" s="7"/>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row>
    <row r="583" spans="1:78" x14ac:dyDescent="0.25">
      <c r="A583" s="7"/>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row>
    <row r="584" spans="1:78" x14ac:dyDescent="0.25">
      <c r="A584" s="7"/>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row>
    <row r="585" spans="1:78" x14ac:dyDescent="0.25">
      <c r="A585" s="7"/>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row>
    <row r="586" spans="1:78" x14ac:dyDescent="0.25">
      <c r="A586" s="7"/>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row>
    <row r="587" spans="1:78" x14ac:dyDescent="0.25">
      <c r="A587" s="7"/>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row>
    <row r="588" spans="1:78" x14ac:dyDescent="0.25">
      <c r="A588" s="7"/>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row>
    <row r="589" spans="1:78" x14ac:dyDescent="0.25">
      <c r="A589" s="7"/>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row>
    <row r="590" spans="1:78" x14ac:dyDescent="0.25">
      <c r="A590" s="7"/>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row>
    <row r="591" spans="1:78" x14ac:dyDescent="0.25">
      <c r="A591" s="7"/>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row>
    <row r="592" spans="1:78" x14ac:dyDescent="0.25">
      <c r="A592" s="7"/>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row>
    <row r="593" spans="1:78" x14ac:dyDescent="0.25">
      <c r="A593" s="7"/>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row>
    <row r="594" spans="1:78" x14ac:dyDescent="0.25">
      <c r="A594" s="7"/>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row>
    <row r="595" spans="1:78" x14ac:dyDescent="0.25">
      <c r="A595" s="7"/>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row>
    <row r="596" spans="1:78" x14ac:dyDescent="0.25">
      <c r="A596" s="7"/>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row>
    <row r="597" spans="1:78" x14ac:dyDescent="0.25">
      <c r="A597" s="7"/>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row>
    <row r="598" spans="1:78" x14ac:dyDescent="0.25">
      <c r="A598" s="7"/>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row>
    <row r="599" spans="1:78" x14ac:dyDescent="0.25">
      <c r="A599" s="7"/>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row>
    <row r="600" spans="1:78" x14ac:dyDescent="0.25">
      <c r="A600" s="7"/>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row>
    <row r="601" spans="1:78" x14ac:dyDescent="0.25">
      <c r="A601" s="7"/>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row>
    <row r="602" spans="1:78" x14ac:dyDescent="0.25">
      <c r="A602" s="7"/>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row>
    <row r="603" spans="1:78" x14ac:dyDescent="0.25">
      <c r="A603" s="7"/>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row>
    <row r="604" spans="1:78" x14ac:dyDescent="0.25">
      <c r="A604" s="7"/>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row>
    <row r="605" spans="1:78" x14ac:dyDescent="0.25">
      <c r="A605" s="7"/>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row>
    <row r="606" spans="1:78" x14ac:dyDescent="0.25">
      <c r="A606" s="7"/>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row>
    <row r="607" spans="1:78" x14ac:dyDescent="0.25">
      <c r="A607" s="7"/>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row>
    <row r="608" spans="1:78" x14ac:dyDescent="0.25">
      <c r="A608" s="7"/>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row>
    <row r="609" spans="1:78" x14ac:dyDescent="0.25">
      <c r="A609" s="7"/>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row>
    <row r="610" spans="1:78" x14ac:dyDescent="0.25">
      <c r="A610" s="7"/>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row>
    <row r="611" spans="1:78" x14ac:dyDescent="0.25">
      <c r="A611" s="7"/>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row>
    <row r="612" spans="1:78" x14ac:dyDescent="0.25">
      <c r="A612" s="7"/>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row>
    <row r="613" spans="1:78" x14ac:dyDescent="0.25">
      <c r="A613" s="7"/>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row>
    <row r="614" spans="1:78" x14ac:dyDescent="0.25">
      <c r="A614" s="7"/>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row>
    <row r="615" spans="1:78" x14ac:dyDescent="0.25">
      <c r="A615" s="7"/>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row>
    <row r="616" spans="1:78" x14ac:dyDescent="0.25">
      <c r="A616" s="7"/>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row>
    <row r="617" spans="1:78" x14ac:dyDescent="0.25">
      <c r="A617" s="7"/>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row>
    <row r="618" spans="1:78" x14ac:dyDescent="0.25">
      <c r="A618" s="7"/>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row>
    <row r="619" spans="1:78" x14ac:dyDescent="0.25">
      <c r="A619" s="7"/>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row>
    <row r="620" spans="1:78" x14ac:dyDescent="0.25">
      <c r="A620" s="7"/>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row>
    <row r="621" spans="1:78" x14ac:dyDescent="0.25">
      <c r="A621" s="7"/>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row>
    <row r="622" spans="1:78" x14ac:dyDescent="0.25">
      <c r="A622" s="7"/>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row>
    <row r="623" spans="1:78" x14ac:dyDescent="0.25">
      <c r="A623" s="7"/>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row>
    <row r="624" spans="1:78" x14ac:dyDescent="0.25">
      <c r="A624" s="7"/>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row>
    <row r="625" spans="1:78" x14ac:dyDescent="0.25">
      <c r="A625" s="7"/>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row>
    <row r="626" spans="1:78" x14ac:dyDescent="0.25">
      <c r="A626" s="7"/>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row>
    <row r="627" spans="1:78" x14ac:dyDescent="0.25">
      <c r="A627" s="7"/>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row>
    <row r="628" spans="1:78" x14ac:dyDescent="0.25">
      <c r="A628" s="7"/>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row>
    <row r="629" spans="1:78" x14ac:dyDescent="0.25">
      <c r="A629" s="7"/>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row>
    <row r="630" spans="1:78" x14ac:dyDescent="0.25">
      <c r="A630" s="7"/>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row>
    <row r="631" spans="1:78" x14ac:dyDescent="0.25">
      <c r="A631" s="7"/>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row>
    <row r="632" spans="1:78" x14ac:dyDescent="0.25">
      <c r="A632" s="7"/>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row>
    <row r="633" spans="1:78" x14ac:dyDescent="0.25">
      <c r="A633" s="7"/>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row>
    <row r="634" spans="1:78" x14ac:dyDescent="0.25">
      <c r="A634" s="7"/>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row>
    <row r="635" spans="1:78" x14ac:dyDescent="0.25">
      <c r="A635" s="7"/>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row>
    <row r="636" spans="1:78" x14ac:dyDescent="0.25">
      <c r="A636" s="7"/>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row>
    <row r="637" spans="1:78" x14ac:dyDescent="0.25">
      <c r="A637" s="7"/>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row>
    <row r="638" spans="1:78" x14ac:dyDescent="0.25">
      <c r="A638" s="7"/>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row>
    <row r="639" spans="1:78" x14ac:dyDescent="0.25">
      <c r="A639" s="7"/>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row>
    <row r="640" spans="1:78" x14ac:dyDescent="0.25">
      <c r="A640" s="7"/>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row>
    <row r="641" spans="1:78" x14ac:dyDescent="0.25">
      <c r="A641" s="7"/>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row>
    <row r="642" spans="1:78" x14ac:dyDescent="0.25">
      <c r="A642" s="7"/>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row>
    <row r="643" spans="1:78" x14ac:dyDescent="0.25">
      <c r="A643" s="7"/>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row>
    <row r="644" spans="1:78" x14ac:dyDescent="0.25">
      <c r="A644" s="7"/>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row>
    <row r="645" spans="1:78" x14ac:dyDescent="0.25">
      <c r="A645" s="7"/>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row>
    <row r="646" spans="1:78" x14ac:dyDescent="0.25">
      <c r="A646" s="7"/>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row>
    <row r="647" spans="1:78" x14ac:dyDescent="0.25">
      <c r="A647" s="7"/>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row>
    <row r="648" spans="1:78" x14ac:dyDescent="0.25">
      <c r="A648" s="7"/>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row>
    <row r="649" spans="1:78" x14ac:dyDescent="0.25">
      <c r="A649" s="7"/>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row>
    <row r="650" spans="1:78" x14ac:dyDescent="0.25">
      <c r="A650" s="7"/>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row>
    <row r="651" spans="1:78" x14ac:dyDescent="0.25">
      <c r="A651" s="7"/>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row>
    <row r="652" spans="1:78" x14ac:dyDescent="0.25">
      <c r="A652" s="7"/>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row>
    <row r="653" spans="1:78" x14ac:dyDescent="0.25">
      <c r="A653" s="7"/>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row>
    <row r="654" spans="1:78" x14ac:dyDescent="0.25">
      <c r="A654" s="7"/>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row>
    <row r="655" spans="1:78" x14ac:dyDescent="0.25">
      <c r="A655" s="7"/>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row>
    <row r="656" spans="1:78" x14ac:dyDescent="0.25">
      <c r="A656" s="7"/>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row>
    <row r="657" spans="1:78" x14ac:dyDescent="0.25">
      <c r="A657" s="7"/>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row>
    <row r="658" spans="1:78" x14ac:dyDescent="0.25">
      <c r="A658" s="7"/>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row>
    <row r="659" spans="1:78" x14ac:dyDescent="0.25">
      <c r="A659" s="7"/>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row>
    <row r="660" spans="1:78" x14ac:dyDescent="0.25">
      <c r="A660" s="7"/>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row>
    <row r="661" spans="1:78" x14ac:dyDescent="0.25">
      <c r="A661" s="7"/>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row>
    <row r="662" spans="1:78" x14ac:dyDescent="0.25">
      <c r="A662" s="7"/>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row>
    <row r="663" spans="1:78" x14ac:dyDescent="0.25">
      <c r="A663" s="7"/>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row>
    <row r="664" spans="1:78" x14ac:dyDescent="0.25">
      <c r="A664" s="7"/>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row>
    <row r="665" spans="1:78" x14ac:dyDescent="0.25">
      <c r="A665" s="7"/>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row>
    <row r="666" spans="1:78" x14ac:dyDescent="0.25">
      <c r="A666" s="7"/>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row>
    <row r="667" spans="1:78" x14ac:dyDescent="0.25">
      <c r="A667" s="7"/>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row>
    <row r="668" spans="1:78" x14ac:dyDescent="0.25">
      <c r="A668" s="7"/>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row>
    <row r="669" spans="1:78" x14ac:dyDescent="0.25">
      <c r="A669" s="7"/>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row>
    <row r="670" spans="1:78" x14ac:dyDescent="0.25">
      <c r="A670" s="7"/>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row>
    <row r="671" spans="1:78" x14ac:dyDescent="0.25">
      <c r="A671" s="7"/>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row>
    <row r="672" spans="1:78" x14ac:dyDescent="0.25">
      <c r="A672" s="7"/>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row>
    <row r="673" spans="1:78" x14ac:dyDescent="0.25">
      <c r="A673" s="7"/>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row>
    <row r="674" spans="1:78" x14ac:dyDescent="0.25">
      <c r="A674" s="7"/>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row>
    <row r="675" spans="1:78" x14ac:dyDescent="0.25">
      <c r="A675" s="7"/>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row>
    <row r="676" spans="1:78" x14ac:dyDescent="0.25">
      <c r="A676" s="7"/>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row>
    <row r="677" spans="1:78" x14ac:dyDescent="0.25">
      <c r="A677" s="7"/>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row>
    <row r="678" spans="1:78" x14ac:dyDescent="0.25">
      <c r="A678" s="7"/>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row>
    <row r="679" spans="1:78" x14ac:dyDescent="0.25">
      <c r="A679" s="7"/>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row>
    <row r="680" spans="1:78" x14ac:dyDescent="0.25">
      <c r="A680" s="7"/>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row>
    <row r="681" spans="1:78" x14ac:dyDescent="0.25">
      <c r="A681" s="7"/>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row>
    <row r="682" spans="1:78" x14ac:dyDescent="0.25">
      <c r="A682" s="7"/>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row>
    <row r="683" spans="1:78" x14ac:dyDescent="0.25">
      <c r="A683" s="7"/>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row>
    <row r="684" spans="1:78" x14ac:dyDescent="0.25">
      <c r="A684" s="7"/>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row>
    <row r="685" spans="1:78" x14ac:dyDescent="0.25">
      <c r="A685" s="7"/>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row>
    <row r="686" spans="1:78" x14ac:dyDescent="0.25">
      <c r="A686" s="7"/>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row>
    <row r="687" spans="1:78" x14ac:dyDescent="0.25">
      <c r="A687" s="7"/>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row>
    <row r="688" spans="1:78" x14ac:dyDescent="0.25">
      <c r="A688" s="7"/>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row>
    <row r="689" spans="1:78" x14ac:dyDescent="0.25">
      <c r="A689" s="7"/>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row>
    <row r="690" spans="1:78" x14ac:dyDescent="0.25">
      <c r="A690" s="7"/>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row>
    <row r="691" spans="1:78" x14ac:dyDescent="0.25">
      <c r="A691" s="7"/>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row>
    <row r="692" spans="1:78" x14ac:dyDescent="0.25">
      <c r="A692" s="7"/>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row>
    <row r="693" spans="1:78" x14ac:dyDescent="0.25">
      <c r="A693" s="7"/>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row>
    <row r="694" spans="1:78" x14ac:dyDescent="0.25">
      <c r="A694" s="7"/>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row>
    <row r="695" spans="1:78" x14ac:dyDescent="0.25">
      <c r="A695" s="7"/>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row>
    <row r="696" spans="1:78" x14ac:dyDescent="0.25">
      <c r="A696" s="7"/>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row>
    <row r="697" spans="1:78" x14ac:dyDescent="0.25">
      <c r="A697" s="7"/>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row>
    <row r="698" spans="1:78" x14ac:dyDescent="0.25">
      <c r="A698" s="7"/>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row>
    <row r="699" spans="1:78" x14ac:dyDescent="0.25">
      <c r="A699" s="7"/>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row>
    <row r="700" spans="1:78" x14ac:dyDescent="0.25">
      <c r="A700" s="7"/>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row>
    <row r="701" spans="1:78" x14ac:dyDescent="0.25">
      <c r="A701" s="7"/>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row>
    <row r="702" spans="1:78" x14ac:dyDescent="0.25">
      <c r="A702" s="7"/>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row>
    <row r="703" spans="1:78" x14ac:dyDescent="0.25">
      <c r="A703" s="7"/>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row>
    <row r="704" spans="1:78" x14ac:dyDescent="0.25">
      <c r="A704" s="7"/>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row>
    <row r="705" spans="1:78" x14ac:dyDescent="0.25">
      <c r="A705" s="7"/>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row>
    <row r="706" spans="1:78" x14ac:dyDescent="0.25">
      <c r="A706" s="7"/>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row>
    <row r="707" spans="1:78" x14ac:dyDescent="0.25">
      <c r="A707" s="7"/>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row>
    <row r="708" spans="1:78" x14ac:dyDescent="0.25">
      <c r="A708" s="7"/>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row>
    <row r="709" spans="1:78" x14ac:dyDescent="0.25">
      <c r="A709" s="7"/>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row>
    <row r="710" spans="1:78" x14ac:dyDescent="0.25">
      <c r="A710" s="7"/>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row>
    <row r="711" spans="1:78" x14ac:dyDescent="0.25">
      <c r="A711" s="7"/>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row>
    <row r="712" spans="1:78" x14ac:dyDescent="0.25">
      <c r="A712" s="7"/>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row>
    <row r="713" spans="1:78" x14ac:dyDescent="0.25">
      <c r="A713" s="7"/>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row>
    <row r="714" spans="1:78" x14ac:dyDescent="0.25">
      <c r="A714" s="7"/>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row>
    <row r="715" spans="1:78" x14ac:dyDescent="0.25">
      <c r="A715" s="7"/>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row>
    <row r="716" spans="1:78" x14ac:dyDescent="0.25">
      <c r="A716" s="7"/>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row>
    <row r="717" spans="1:78" x14ac:dyDescent="0.25">
      <c r="A717" s="7"/>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row>
    <row r="718" spans="1:78" x14ac:dyDescent="0.25">
      <c r="A718" s="7"/>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row>
    <row r="719" spans="1:78" x14ac:dyDescent="0.25">
      <c r="A719" s="7"/>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row>
    <row r="720" spans="1:78" x14ac:dyDescent="0.25">
      <c r="A720" s="7"/>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row>
    <row r="721" spans="1:78" x14ac:dyDescent="0.25">
      <c r="A721" s="7"/>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row>
    <row r="722" spans="1:78" x14ac:dyDescent="0.25">
      <c r="A722" s="7"/>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row>
    <row r="723" spans="1:78" x14ac:dyDescent="0.25">
      <c r="A723" s="7"/>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row>
    <row r="724" spans="1:78" x14ac:dyDescent="0.25">
      <c r="A724" s="7"/>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row>
    <row r="725" spans="1:78" x14ac:dyDescent="0.25">
      <c r="A725" s="7"/>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row>
    <row r="726" spans="1:78" x14ac:dyDescent="0.25">
      <c r="A726" s="7"/>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row>
    <row r="727" spans="1:78" x14ac:dyDescent="0.25">
      <c r="A727" s="7"/>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row>
    <row r="728" spans="1:78" x14ac:dyDescent="0.25">
      <c r="A728" s="7"/>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row>
    <row r="729" spans="1:78" x14ac:dyDescent="0.25">
      <c r="A729" s="7"/>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row>
    <row r="730" spans="1:78" x14ac:dyDescent="0.25">
      <c r="A730" s="7"/>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row>
    <row r="731" spans="1:78" x14ac:dyDescent="0.25">
      <c r="A731" s="7"/>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row>
    <row r="732" spans="1:78" x14ac:dyDescent="0.25">
      <c r="A732" s="7"/>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row>
    <row r="733" spans="1:78" x14ac:dyDescent="0.25">
      <c r="A733" s="7"/>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row>
    <row r="734" spans="1:78" x14ac:dyDescent="0.25">
      <c r="A734" s="7"/>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row>
    <row r="735" spans="1:78" x14ac:dyDescent="0.25">
      <c r="A735" s="7"/>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row>
    <row r="736" spans="1:78" x14ac:dyDescent="0.25">
      <c r="A736" s="7"/>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row>
    <row r="737" spans="1:78" x14ac:dyDescent="0.25">
      <c r="A737" s="7"/>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row>
    <row r="738" spans="1:78" x14ac:dyDescent="0.25">
      <c r="A738" s="7"/>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row>
    <row r="739" spans="1:78" x14ac:dyDescent="0.25">
      <c r="A739" s="7"/>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row>
    <row r="740" spans="1:78" x14ac:dyDescent="0.25">
      <c r="A740" s="7"/>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row>
    <row r="741" spans="1:78" x14ac:dyDescent="0.25">
      <c r="A741" s="7"/>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row>
    <row r="742" spans="1:78" x14ac:dyDescent="0.25">
      <c r="A742" s="7"/>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row>
    <row r="743" spans="1:78" x14ac:dyDescent="0.25">
      <c r="A743" s="7"/>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row>
    <row r="744" spans="1:78" x14ac:dyDescent="0.25">
      <c r="A744" s="7"/>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row>
    <row r="745" spans="1:78" x14ac:dyDescent="0.25">
      <c r="A745" s="7"/>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row>
    <row r="746" spans="1:78" x14ac:dyDescent="0.25">
      <c r="A746" s="7"/>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row>
    <row r="747" spans="1:78" x14ac:dyDescent="0.25">
      <c r="A747" s="7"/>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row>
    <row r="748" spans="1:78" x14ac:dyDescent="0.25">
      <c r="A748" s="7"/>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row>
    <row r="749" spans="1:78" x14ac:dyDescent="0.25">
      <c r="A749" s="7"/>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row>
    <row r="750" spans="1:78" x14ac:dyDescent="0.25">
      <c r="A750" s="7"/>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row>
    <row r="751" spans="1:78" x14ac:dyDescent="0.25">
      <c r="A751" s="7"/>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row>
    <row r="752" spans="1:78" x14ac:dyDescent="0.25">
      <c r="A752" s="7"/>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row>
    <row r="753" spans="1:78" x14ac:dyDescent="0.25">
      <c r="A753" s="7"/>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row>
    <row r="754" spans="1:78" x14ac:dyDescent="0.25">
      <c r="A754" s="7"/>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row>
    <row r="755" spans="1:78" x14ac:dyDescent="0.25">
      <c r="A755" s="7"/>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row>
    <row r="756" spans="1:78" x14ac:dyDescent="0.25">
      <c r="A756" s="7"/>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row>
    <row r="757" spans="1:78" x14ac:dyDescent="0.25">
      <c r="A757" s="7"/>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row>
    <row r="758" spans="1:78" x14ac:dyDescent="0.25">
      <c r="A758" s="7"/>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row>
    <row r="759" spans="1:78" x14ac:dyDescent="0.25">
      <c r="A759" s="7"/>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row>
    <row r="760" spans="1:78" x14ac:dyDescent="0.25">
      <c r="A760" s="7"/>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row>
    <row r="761" spans="1:78" x14ac:dyDescent="0.25">
      <c r="A761" s="7"/>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row>
    <row r="762" spans="1:78" x14ac:dyDescent="0.25">
      <c r="A762" s="7"/>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row>
    <row r="763" spans="1:78" x14ac:dyDescent="0.25">
      <c r="A763" s="7"/>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row>
    <row r="764" spans="1:78" x14ac:dyDescent="0.25">
      <c r="A764" s="7"/>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row>
    <row r="765" spans="1:78" x14ac:dyDescent="0.25">
      <c r="A765" s="7"/>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row>
    <row r="766" spans="1:78" x14ac:dyDescent="0.25">
      <c r="A766" s="7"/>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row>
    <row r="767" spans="1:78" x14ac:dyDescent="0.25">
      <c r="A767" s="7"/>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row>
    <row r="768" spans="1:78" x14ac:dyDescent="0.25">
      <c r="A768" s="7"/>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row>
    <row r="769" spans="1:78" x14ac:dyDescent="0.25">
      <c r="A769" s="7"/>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row>
    <row r="770" spans="1:78" x14ac:dyDescent="0.25">
      <c r="A770" s="7"/>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row>
    <row r="771" spans="1:78" x14ac:dyDescent="0.25">
      <c r="A771" s="7"/>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row>
    <row r="772" spans="1:78" x14ac:dyDescent="0.25">
      <c r="A772" s="7"/>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row>
    <row r="773" spans="1:78" x14ac:dyDescent="0.25">
      <c r="A773" s="7"/>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row>
    <row r="774" spans="1:78" x14ac:dyDescent="0.25">
      <c r="A774" s="7"/>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row>
    <row r="775" spans="1:78" x14ac:dyDescent="0.25">
      <c r="A775" s="7"/>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row>
    <row r="776" spans="1:78" x14ac:dyDescent="0.25">
      <c r="A776" s="7"/>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row>
    <row r="777" spans="1:78" x14ac:dyDescent="0.25">
      <c r="A777" s="7"/>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row>
    <row r="778" spans="1:78" x14ac:dyDescent="0.25">
      <c r="A778" s="7"/>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row>
    <row r="779" spans="1:78" x14ac:dyDescent="0.25">
      <c r="A779" s="7"/>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row>
    <row r="780" spans="1:78" x14ac:dyDescent="0.25">
      <c r="A780" s="7"/>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row>
    <row r="781" spans="1:78" x14ac:dyDescent="0.25">
      <c r="A781" s="7"/>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row>
    <row r="782" spans="1:78" x14ac:dyDescent="0.25">
      <c r="A782" s="7"/>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row>
    <row r="783" spans="1:78" x14ac:dyDescent="0.25">
      <c r="A783" s="7"/>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row>
    <row r="784" spans="1:78" x14ac:dyDescent="0.25">
      <c r="A784" s="7"/>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row>
    <row r="785" spans="1:78" x14ac:dyDescent="0.25">
      <c r="A785" s="7"/>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row>
    <row r="786" spans="1:78" x14ac:dyDescent="0.25">
      <c r="A786" s="7"/>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row>
    <row r="787" spans="1:78" x14ac:dyDescent="0.25">
      <c r="A787" s="7"/>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row>
    <row r="788" spans="1:78" x14ac:dyDescent="0.25">
      <c r="A788" s="7"/>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row>
    <row r="789" spans="1:78" x14ac:dyDescent="0.25">
      <c r="A789" s="7"/>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row>
    <row r="790" spans="1:78" x14ac:dyDescent="0.25">
      <c r="A790" s="7"/>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row>
    <row r="791" spans="1:78" x14ac:dyDescent="0.25">
      <c r="A791" s="7"/>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row>
    <row r="792" spans="1:78" x14ac:dyDescent="0.25">
      <c r="A792" s="7"/>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row>
    <row r="793" spans="1:78" x14ac:dyDescent="0.25">
      <c r="A793" s="7"/>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row>
    <row r="794" spans="1:78" x14ac:dyDescent="0.25">
      <c r="A794" s="7"/>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row>
    <row r="795" spans="1:78" x14ac:dyDescent="0.25">
      <c r="A795" s="7"/>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row>
    <row r="796" spans="1:78" x14ac:dyDescent="0.25">
      <c r="A796" s="7"/>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row>
    <row r="797" spans="1:78" x14ac:dyDescent="0.25">
      <c r="A797" s="7"/>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row>
    <row r="798" spans="1:78" x14ac:dyDescent="0.25">
      <c r="A798" s="7"/>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row>
    <row r="799" spans="1:78" x14ac:dyDescent="0.25">
      <c r="A799" s="7"/>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row>
    <row r="800" spans="1:78" x14ac:dyDescent="0.25">
      <c r="A800" s="7"/>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row>
    <row r="801" spans="1:78" x14ac:dyDescent="0.25">
      <c r="A801" s="7"/>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row>
    <row r="802" spans="1:78" x14ac:dyDescent="0.25">
      <c r="A802" s="7"/>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row>
    <row r="803" spans="1:78" x14ac:dyDescent="0.25">
      <c r="A803" s="7"/>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row>
    <row r="804" spans="1:78" x14ac:dyDescent="0.25">
      <c r="A804" s="7"/>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row>
    <row r="805" spans="1:78" x14ac:dyDescent="0.25">
      <c r="A805" s="7"/>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row>
    <row r="806" spans="1:78" x14ac:dyDescent="0.25">
      <c r="A806" s="7"/>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row>
    <row r="807" spans="1:78" x14ac:dyDescent="0.25">
      <c r="A807" s="7"/>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row>
    <row r="808" spans="1:78" x14ac:dyDescent="0.25">
      <c r="A808" s="7"/>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row>
    <row r="809" spans="1:78" x14ac:dyDescent="0.25">
      <c r="A809" s="7"/>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row>
    <row r="810" spans="1:78" x14ac:dyDescent="0.25">
      <c r="A810" s="7"/>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row>
    <row r="811" spans="1:78" x14ac:dyDescent="0.25">
      <c r="A811" s="7"/>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row>
    <row r="812" spans="1:78" x14ac:dyDescent="0.25">
      <c r="A812" s="7"/>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row>
    <row r="813" spans="1:78" x14ac:dyDescent="0.25">
      <c r="A813" s="7"/>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row>
    <row r="814" spans="1:78" x14ac:dyDescent="0.25">
      <c r="A814" s="7"/>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row>
    <row r="815" spans="1:78" x14ac:dyDescent="0.25">
      <c r="A815" s="7"/>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row>
    <row r="816" spans="1:78" x14ac:dyDescent="0.25">
      <c r="A816" s="7"/>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row>
    <row r="817" spans="1:78" x14ac:dyDescent="0.25">
      <c r="A817" s="7"/>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row>
    <row r="818" spans="1:78" x14ac:dyDescent="0.25">
      <c r="A818" s="7"/>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row>
    <row r="819" spans="1:78" x14ac:dyDescent="0.25">
      <c r="A819" s="7"/>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row>
    <row r="820" spans="1:78" x14ac:dyDescent="0.25">
      <c r="A820" s="7"/>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row>
    <row r="821" spans="1:78" x14ac:dyDescent="0.25">
      <c r="A821" s="7"/>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row>
    <row r="822" spans="1:78" x14ac:dyDescent="0.25">
      <c r="A822" s="7"/>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row>
    <row r="823" spans="1:78" x14ac:dyDescent="0.25">
      <c r="A823" s="7"/>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row>
    <row r="824" spans="1:78" x14ac:dyDescent="0.25">
      <c r="A824" s="7"/>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row>
    <row r="825" spans="1:78" x14ac:dyDescent="0.25">
      <c r="A825" s="7"/>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row>
    <row r="826" spans="1:78" x14ac:dyDescent="0.25">
      <c r="A826" s="7"/>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row>
    <row r="827" spans="1:78" x14ac:dyDescent="0.25">
      <c r="A827" s="7"/>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row>
    <row r="828" spans="1:78" x14ac:dyDescent="0.25">
      <c r="A828" s="7"/>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row>
    <row r="829" spans="1:78" x14ac:dyDescent="0.25">
      <c r="A829" s="7"/>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row>
    <row r="830" spans="1:78" x14ac:dyDescent="0.25">
      <c r="A830" s="7"/>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row>
    <row r="831" spans="1:78" x14ac:dyDescent="0.25">
      <c r="A831" s="7"/>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row>
    <row r="832" spans="1:78" x14ac:dyDescent="0.25">
      <c r="A832" s="7"/>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row>
    <row r="833" spans="1:78" x14ac:dyDescent="0.25">
      <c r="A833" s="7"/>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row>
    <row r="834" spans="1:78" x14ac:dyDescent="0.25">
      <c r="A834" s="7"/>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row>
    <row r="835" spans="1:78" x14ac:dyDescent="0.25">
      <c r="A835" s="7"/>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row>
    <row r="836" spans="1:78" x14ac:dyDescent="0.25">
      <c r="A836" s="7"/>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row>
    <row r="837" spans="1:78" x14ac:dyDescent="0.25">
      <c r="A837" s="7"/>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row>
    <row r="838" spans="1:78" x14ac:dyDescent="0.25">
      <c r="A838" s="7"/>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row>
    <row r="839" spans="1:78" x14ac:dyDescent="0.25">
      <c r="A839" s="7"/>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row>
    <row r="840" spans="1:78" x14ac:dyDescent="0.25">
      <c r="A840" s="7"/>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row>
    <row r="841" spans="1:78" x14ac:dyDescent="0.25">
      <c r="A841" s="7"/>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row>
    <row r="842" spans="1:78" x14ac:dyDescent="0.25">
      <c r="A842" s="7"/>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row>
    <row r="843" spans="1:78" x14ac:dyDescent="0.25">
      <c r="A843" s="7"/>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row>
    <row r="844" spans="1:78" x14ac:dyDescent="0.25">
      <c r="A844" s="7"/>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row>
    <row r="845" spans="1:78" x14ac:dyDescent="0.25">
      <c r="A845" s="7"/>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row>
    <row r="846" spans="1:78" x14ac:dyDescent="0.25">
      <c r="A846" s="7"/>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row>
    <row r="847" spans="1:78" x14ac:dyDescent="0.25">
      <c r="A847" s="7"/>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row>
    <row r="848" spans="1:78" x14ac:dyDescent="0.25">
      <c r="A848" s="7"/>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row>
    <row r="849" spans="1:78" x14ac:dyDescent="0.25">
      <c r="A849" s="7"/>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row>
    <row r="850" spans="1:78" x14ac:dyDescent="0.25">
      <c r="A850" s="7"/>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row>
    <row r="851" spans="1:78" x14ac:dyDescent="0.25">
      <c r="A851" s="7"/>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row>
    <row r="852" spans="1:78" x14ac:dyDescent="0.25">
      <c r="A852" s="7"/>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row>
    <row r="853" spans="1:78" x14ac:dyDescent="0.25">
      <c r="A853" s="7"/>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row>
    <row r="854" spans="1:78" x14ac:dyDescent="0.25">
      <c r="A854" s="7"/>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row>
    <row r="855" spans="1:78" x14ac:dyDescent="0.25">
      <c r="A855" s="7"/>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row>
    <row r="856" spans="1:78" x14ac:dyDescent="0.25">
      <c r="A856" s="7"/>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row>
    <row r="857" spans="1:78" x14ac:dyDescent="0.25">
      <c r="A857" s="7"/>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row>
    <row r="858" spans="1:78" x14ac:dyDescent="0.25">
      <c r="A858" s="7"/>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row>
    <row r="859" spans="1:78" x14ac:dyDescent="0.25">
      <c r="A859" s="7"/>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row>
    <row r="860" spans="1:78" x14ac:dyDescent="0.25">
      <c r="A860" s="7"/>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row>
    <row r="861" spans="1:78" x14ac:dyDescent="0.25">
      <c r="A861" s="7"/>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row>
    <row r="862" spans="1:78" x14ac:dyDescent="0.25">
      <c r="A862" s="7"/>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row>
    <row r="863" spans="1:78" x14ac:dyDescent="0.25">
      <c r="A863" s="7"/>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row>
    <row r="864" spans="1:78" x14ac:dyDescent="0.25">
      <c r="A864" s="7"/>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row>
    <row r="865" spans="1:78" x14ac:dyDescent="0.25">
      <c r="A865" s="7"/>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row>
    <row r="866" spans="1:78" x14ac:dyDescent="0.25">
      <c r="A866" s="7"/>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row>
    <row r="867" spans="1:78" x14ac:dyDescent="0.25">
      <c r="A867" s="7"/>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row>
    <row r="868" spans="1:78" x14ac:dyDescent="0.25">
      <c r="A868" s="7"/>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row>
    <row r="869" spans="1:78" x14ac:dyDescent="0.25">
      <c r="A869" s="7"/>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row>
    <row r="870" spans="1:78" x14ac:dyDescent="0.25">
      <c r="A870" s="7"/>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row>
    <row r="871" spans="1:78" x14ac:dyDescent="0.25">
      <c r="A871" s="7"/>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row>
    <row r="872" spans="1:78" x14ac:dyDescent="0.25">
      <c r="A872" s="7"/>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row>
    <row r="873" spans="1:78" x14ac:dyDescent="0.25">
      <c r="A873" s="7"/>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row>
    <row r="874" spans="1:78" x14ac:dyDescent="0.25">
      <c r="A874" s="7"/>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row>
    <row r="875" spans="1:78" x14ac:dyDescent="0.25">
      <c r="A875" s="7"/>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row>
    <row r="876" spans="1:78" x14ac:dyDescent="0.25">
      <c r="A876" s="7"/>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row>
    <row r="877" spans="1:78" x14ac:dyDescent="0.25">
      <c r="A877" s="7"/>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row>
    <row r="878" spans="1:78" x14ac:dyDescent="0.25">
      <c r="A878" s="7"/>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row>
    <row r="879" spans="1:78" x14ac:dyDescent="0.25">
      <c r="A879" s="7"/>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row>
    <row r="880" spans="1:78" x14ac:dyDescent="0.25">
      <c r="A880" s="7"/>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row>
    <row r="881" spans="1:78" x14ac:dyDescent="0.25">
      <c r="A881" s="7"/>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row>
    <row r="882" spans="1:78" x14ac:dyDescent="0.25">
      <c r="A882" s="7"/>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row>
    <row r="883" spans="1:78" x14ac:dyDescent="0.25">
      <c r="A883" s="7"/>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row>
    <row r="884" spans="1:78" x14ac:dyDescent="0.25">
      <c r="A884" s="7"/>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row>
    <row r="885" spans="1:78" x14ac:dyDescent="0.25">
      <c r="A885" s="7"/>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row>
    <row r="886" spans="1:78" x14ac:dyDescent="0.25">
      <c r="A886" s="7"/>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row>
    <row r="887" spans="1:78" x14ac:dyDescent="0.25">
      <c r="A887" s="7"/>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row>
    <row r="888" spans="1:78" x14ac:dyDescent="0.25">
      <c r="A888" s="7"/>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row>
    <row r="889" spans="1:78" x14ac:dyDescent="0.25">
      <c r="A889" s="7"/>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row>
    <row r="890" spans="1:78" x14ac:dyDescent="0.25">
      <c r="A890" s="7"/>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row>
    <row r="891" spans="1:78" x14ac:dyDescent="0.25">
      <c r="A891" s="7"/>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row>
    <row r="892" spans="1:78" x14ac:dyDescent="0.25">
      <c r="A892" s="7"/>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row>
    <row r="893" spans="1:78" x14ac:dyDescent="0.25">
      <c r="A893" s="7"/>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row>
    <row r="894" spans="1:78" x14ac:dyDescent="0.25">
      <c r="A894" s="7"/>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row>
    <row r="895" spans="1:78" x14ac:dyDescent="0.25">
      <c r="A895" s="7"/>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row>
    <row r="896" spans="1:78" x14ac:dyDescent="0.25">
      <c r="A896" s="7"/>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row>
    <row r="897" spans="1:78" x14ac:dyDescent="0.25">
      <c r="A897" s="7"/>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row>
    <row r="898" spans="1:78" x14ac:dyDescent="0.25">
      <c r="A898" s="7"/>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row>
    <row r="899" spans="1:78" x14ac:dyDescent="0.25">
      <c r="A899" s="7"/>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row>
    <row r="900" spans="1:78" x14ac:dyDescent="0.25">
      <c r="A900" s="7"/>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row>
    <row r="901" spans="1:78" x14ac:dyDescent="0.25">
      <c r="A901" s="7"/>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row>
    <row r="902" spans="1:78" x14ac:dyDescent="0.25">
      <c r="A902" s="7"/>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row>
    <row r="903" spans="1:78" x14ac:dyDescent="0.25">
      <c r="A903" s="7"/>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row>
    <row r="904" spans="1:78" x14ac:dyDescent="0.25">
      <c r="A904" s="7"/>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row>
    <row r="905" spans="1:78" x14ac:dyDescent="0.25">
      <c r="A905" s="7"/>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row>
    <row r="906" spans="1:78" x14ac:dyDescent="0.25">
      <c r="A906" s="7"/>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row>
    <row r="907" spans="1:78" x14ac:dyDescent="0.25">
      <c r="A907" s="7"/>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row>
    <row r="908" spans="1:78" x14ac:dyDescent="0.25">
      <c r="A908" s="7"/>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row>
  </sheetData>
  <mergeCells count="1">
    <mergeCell ref="A1:F2"/>
  </mergeCells>
  <phoneticPr fontId="7" type="noConversion"/>
  <dataValidations count="2">
    <dataValidation type="list" allowBlank="1" showInputMessage="1" showErrorMessage="1" sqref="C5:C14" xr:uid="{0AA0B400-388E-4087-9CF7-DF456FD2352F}">
      <formula1>$F$5:$F$8</formula1>
    </dataValidation>
    <dataValidation type="list" allowBlank="1" showInputMessage="1" showErrorMessage="1" sqref="H17:H34" xr:uid="{F7A106CB-7EC9-41CA-BF69-0482BAA399CB}">
      <formula1>"Single Origin Run, House Blend Run, Espresso Blend Run, Daily Cleaning Kit"</formula1>
    </dataValidation>
  </dataValidations>
  <pageMargins left="0.75" right="0.75" top="1" bottom="1" header="0.5" footer="0.5"/>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BBAAD-0D5D-4CD4-A957-356B6562D8CB}">
  <sheetPr codeName="Sheet2">
    <tabColor rgb="FFF6F5F0"/>
  </sheetPr>
  <dimension ref="A1:G114"/>
  <sheetViews>
    <sheetView workbookViewId="0"/>
  </sheetViews>
  <sheetFormatPr defaultRowHeight="15" x14ac:dyDescent="0.25"/>
  <cols>
    <col min="1" max="1" width="29" bestFit="1" customWidth="1"/>
    <col min="2" max="3" width="26.28515625" bestFit="1" customWidth="1"/>
    <col min="4" max="4" width="15.140625" bestFit="1" customWidth="1"/>
    <col min="5" max="5" width="27.7109375" bestFit="1" customWidth="1"/>
    <col min="6" max="6" width="26.42578125" bestFit="1" customWidth="1"/>
    <col min="7" max="7" width="10.7109375" bestFit="1" customWidth="1"/>
  </cols>
  <sheetData>
    <row r="1" spans="1:7" s="11" customFormat="1" x14ac:dyDescent="0.25">
      <c r="A1" s="11" t="s">
        <v>17</v>
      </c>
      <c r="B1" s="11" t="s">
        <v>2</v>
      </c>
      <c r="C1" s="11" t="s">
        <v>3</v>
      </c>
      <c r="D1" s="11" t="s">
        <v>119</v>
      </c>
      <c r="E1" s="11" t="s">
        <v>1196</v>
      </c>
      <c r="F1" s="11" t="s">
        <v>1197</v>
      </c>
      <c r="G1" s="11" t="s">
        <v>1198</v>
      </c>
    </row>
    <row r="2" spans="1:7" x14ac:dyDescent="0.25">
      <c r="A2" s="179" t="s">
        <v>556</v>
      </c>
      <c r="B2" s="179" t="s">
        <v>165</v>
      </c>
      <c r="C2" s="179" t="s">
        <v>173</v>
      </c>
      <c r="D2" s="179">
        <v>120</v>
      </c>
      <c r="E2" s="179">
        <v>30</v>
      </c>
      <c r="F2" s="179">
        <v>-90</v>
      </c>
      <c r="G2" s="180">
        <v>-0.75</v>
      </c>
    </row>
    <row r="3" spans="1:7" x14ac:dyDescent="0.25">
      <c r="A3" s="179" t="s">
        <v>556</v>
      </c>
      <c r="B3" s="179" t="s">
        <v>166</v>
      </c>
      <c r="C3" s="179" t="s">
        <v>174</v>
      </c>
      <c r="D3" s="179">
        <v>90</v>
      </c>
      <c r="E3" s="179">
        <v>22.5</v>
      </c>
      <c r="F3" s="179">
        <v>-67.5</v>
      </c>
      <c r="G3" s="180">
        <v>-0.75</v>
      </c>
    </row>
    <row r="4" spans="1:7" x14ac:dyDescent="0.25">
      <c r="A4" s="179" t="s">
        <v>556</v>
      </c>
      <c r="B4" s="179" t="s">
        <v>189</v>
      </c>
      <c r="C4" s="179" t="s">
        <v>190</v>
      </c>
      <c r="D4" s="179">
        <v>240</v>
      </c>
      <c r="E4" s="179">
        <v>60</v>
      </c>
      <c r="F4" s="179">
        <v>-180</v>
      </c>
      <c r="G4" s="180">
        <v>-0.75</v>
      </c>
    </row>
    <row r="5" spans="1:7" x14ac:dyDescent="0.25">
      <c r="A5" s="179" t="s">
        <v>556</v>
      </c>
      <c r="B5" s="179" t="s">
        <v>205</v>
      </c>
      <c r="C5" s="179" t="s">
        <v>206</v>
      </c>
      <c r="D5" s="179">
        <v>6</v>
      </c>
      <c r="E5" s="179">
        <v>1.5</v>
      </c>
      <c r="F5" s="179">
        <v>-4.5</v>
      </c>
      <c r="G5" s="180">
        <v>-0.75</v>
      </c>
    </row>
    <row r="6" spans="1:7" x14ac:dyDescent="0.25">
      <c r="A6" t="s">
        <v>557</v>
      </c>
      <c r="B6" t="s">
        <v>169</v>
      </c>
      <c r="C6" t="s">
        <v>177</v>
      </c>
      <c r="D6">
        <v>120</v>
      </c>
      <c r="E6">
        <v>120</v>
      </c>
      <c r="F6">
        <v>0</v>
      </c>
      <c r="G6" s="178">
        <v>0</v>
      </c>
    </row>
    <row r="7" spans="1:7" x14ac:dyDescent="0.25">
      <c r="A7" t="s">
        <v>557</v>
      </c>
      <c r="B7" t="s">
        <v>167</v>
      </c>
      <c r="C7" t="s">
        <v>175</v>
      </c>
      <c r="D7">
        <v>60</v>
      </c>
      <c r="E7">
        <v>60</v>
      </c>
      <c r="F7">
        <v>0</v>
      </c>
      <c r="G7" s="178">
        <v>0</v>
      </c>
    </row>
    <row r="8" spans="1:7" x14ac:dyDescent="0.25">
      <c r="A8" t="s">
        <v>557</v>
      </c>
      <c r="B8" t="s">
        <v>171</v>
      </c>
      <c r="C8" t="s">
        <v>179</v>
      </c>
      <c r="D8">
        <v>20</v>
      </c>
      <c r="E8">
        <v>20</v>
      </c>
      <c r="F8">
        <v>0</v>
      </c>
      <c r="G8" s="178">
        <v>0</v>
      </c>
    </row>
    <row r="9" spans="1:7" x14ac:dyDescent="0.25">
      <c r="A9" t="s">
        <v>557</v>
      </c>
      <c r="B9" t="s">
        <v>191</v>
      </c>
      <c r="C9" t="s">
        <v>192</v>
      </c>
      <c r="D9">
        <v>120</v>
      </c>
      <c r="E9">
        <v>120</v>
      </c>
      <c r="F9">
        <v>0</v>
      </c>
      <c r="G9" s="178">
        <v>0</v>
      </c>
    </row>
    <row r="10" spans="1:7" x14ac:dyDescent="0.25">
      <c r="A10" t="s">
        <v>557</v>
      </c>
      <c r="B10" t="s">
        <v>205</v>
      </c>
      <c r="C10" t="s">
        <v>206</v>
      </c>
      <c r="D10">
        <v>4</v>
      </c>
      <c r="E10">
        <v>4</v>
      </c>
      <c r="F10">
        <v>0</v>
      </c>
      <c r="G10" s="178">
        <v>0</v>
      </c>
    </row>
    <row r="11" spans="1:7" x14ac:dyDescent="0.25">
      <c r="A11" s="179" t="s">
        <v>558</v>
      </c>
      <c r="B11" s="179" t="s">
        <v>168</v>
      </c>
      <c r="C11" s="179" t="s">
        <v>176</v>
      </c>
      <c r="D11" s="179">
        <v>150</v>
      </c>
      <c r="E11" s="179">
        <v>79.5</v>
      </c>
      <c r="F11" s="179">
        <v>-70.5</v>
      </c>
      <c r="G11" s="180">
        <v>-0.47</v>
      </c>
    </row>
    <row r="12" spans="1:7" x14ac:dyDescent="0.25">
      <c r="A12" s="179" t="s">
        <v>558</v>
      </c>
      <c r="B12" s="179" t="s">
        <v>166</v>
      </c>
      <c r="C12" s="179" t="s">
        <v>174</v>
      </c>
      <c r="D12" s="179">
        <v>120</v>
      </c>
      <c r="E12" s="179">
        <v>64</v>
      </c>
      <c r="F12" s="179">
        <v>-56</v>
      </c>
      <c r="G12" s="180">
        <v>-0.46666666666666667</v>
      </c>
    </row>
    <row r="13" spans="1:7" x14ac:dyDescent="0.25">
      <c r="A13" s="179" t="s">
        <v>558</v>
      </c>
      <c r="B13" s="179" t="s">
        <v>169</v>
      </c>
      <c r="C13" s="179" t="s">
        <v>177</v>
      </c>
      <c r="D13" s="179">
        <v>60</v>
      </c>
      <c r="E13" s="179">
        <v>32</v>
      </c>
      <c r="F13" s="179">
        <v>-28</v>
      </c>
      <c r="G13" s="180">
        <v>-0.46666666666666667</v>
      </c>
    </row>
    <row r="14" spans="1:7" x14ac:dyDescent="0.25">
      <c r="A14" s="179" t="s">
        <v>558</v>
      </c>
      <c r="B14" s="179" t="s">
        <v>191</v>
      </c>
      <c r="C14" s="179" t="s">
        <v>192</v>
      </c>
      <c r="D14" s="179">
        <v>180</v>
      </c>
      <c r="E14" s="179">
        <v>93</v>
      </c>
      <c r="F14" s="179">
        <v>-87</v>
      </c>
      <c r="G14" s="180">
        <v>-0.48333333333333334</v>
      </c>
    </row>
    <row r="15" spans="1:7" x14ac:dyDescent="0.25">
      <c r="A15" s="179" t="s">
        <v>558</v>
      </c>
      <c r="B15" s="179" t="s">
        <v>205</v>
      </c>
      <c r="C15" s="179" t="s">
        <v>206</v>
      </c>
      <c r="D15" s="179">
        <v>6</v>
      </c>
      <c r="E15" s="179">
        <v>3.2000000000000006</v>
      </c>
      <c r="F15" s="179">
        <v>-2.7999999999999994</v>
      </c>
      <c r="G15" s="180">
        <v>-0.46666666666666656</v>
      </c>
    </row>
    <row r="16" spans="1:7" x14ac:dyDescent="0.25">
      <c r="A16" s="179" t="s">
        <v>559</v>
      </c>
      <c r="B16" s="179" t="s">
        <v>239</v>
      </c>
      <c r="C16" s="179" t="s">
        <v>347</v>
      </c>
      <c r="D16" s="179">
        <v>2</v>
      </c>
      <c r="E16" s="179">
        <v>1.5</v>
      </c>
      <c r="F16" s="179">
        <v>-0.5</v>
      </c>
      <c r="G16" s="180">
        <v>-0.25</v>
      </c>
    </row>
    <row r="17" spans="1:7" x14ac:dyDescent="0.25">
      <c r="A17" s="179" t="s">
        <v>559</v>
      </c>
      <c r="B17" s="179" t="s">
        <v>241</v>
      </c>
      <c r="C17" s="179" t="s">
        <v>350</v>
      </c>
      <c r="D17" s="179">
        <v>4</v>
      </c>
      <c r="E17" s="179">
        <v>3</v>
      </c>
      <c r="F17" s="179">
        <v>-1</v>
      </c>
      <c r="G17" s="180">
        <v>-0.25</v>
      </c>
    </row>
    <row r="18" spans="1:7" x14ac:dyDescent="0.25">
      <c r="A18" s="179" t="s">
        <v>559</v>
      </c>
      <c r="B18" s="179" t="s">
        <v>243</v>
      </c>
      <c r="C18" s="179" t="s">
        <v>244</v>
      </c>
      <c r="D18" s="179">
        <v>10</v>
      </c>
      <c r="E18" s="179">
        <v>7.5</v>
      </c>
      <c r="F18" s="179">
        <v>-2.5</v>
      </c>
      <c r="G18" s="180">
        <v>-0.25</v>
      </c>
    </row>
    <row r="19" spans="1:7" x14ac:dyDescent="0.25">
      <c r="A19" s="179" t="s">
        <v>559</v>
      </c>
      <c r="B19" s="179" t="s">
        <v>251</v>
      </c>
      <c r="C19" s="179" t="s">
        <v>252</v>
      </c>
      <c r="D19" s="179">
        <v>4</v>
      </c>
      <c r="E19" s="179">
        <v>3</v>
      </c>
      <c r="F19" s="179">
        <v>-1</v>
      </c>
      <c r="G19" s="180">
        <v>-0.25</v>
      </c>
    </row>
    <row r="23" spans="1:7" x14ac:dyDescent="0.25">
      <c r="A23" s="11" t="s">
        <v>1199</v>
      </c>
    </row>
    <row r="24" spans="1:7" s="11" customFormat="1" x14ac:dyDescent="0.25">
      <c r="A24" s="11" t="s">
        <v>2</v>
      </c>
      <c r="B24" s="11" t="s">
        <v>3</v>
      </c>
      <c r="C24" s="11" t="s">
        <v>102</v>
      </c>
      <c r="D24" s="11" t="s">
        <v>100</v>
      </c>
      <c r="E24" s="11" t="s">
        <v>1200</v>
      </c>
      <c r="F24" s="11" t="s">
        <v>1201</v>
      </c>
      <c r="G24" s="11" t="s">
        <v>1202</v>
      </c>
    </row>
    <row r="25" spans="1:7" x14ac:dyDescent="0.25">
      <c r="A25" s="181" t="s">
        <v>165</v>
      </c>
      <c r="B25" s="181" t="s">
        <v>173</v>
      </c>
      <c r="C25" s="181">
        <v>60</v>
      </c>
      <c r="D25" s="181">
        <v>30</v>
      </c>
      <c r="E25" s="181">
        <v>30</v>
      </c>
      <c r="F25" s="181">
        <v>62</v>
      </c>
      <c r="G25" s="181">
        <v>32</v>
      </c>
    </row>
    <row r="26" spans="1:7" x14ac:dyDescent="0.25">
      <c r="A26" s="181" t="s">
        <v>166</v>
      </c>
      <c r="B26" s="181" t="s">
        <v>174</v>
      </c>
      <c r="C26" s="181">
        <v>216</v>
      </c>
      <c r="D26" s="181">
        <v>86.5</v>
      </c>
      <c r="E26" s="181">
        <v>129.5</v>
      </c>
      <c r="F26" s="181">
        <v>214.5</v>
      </c>
      <c r="G26" s="181">
        <v>85</v>
      </c>
    </row>
    <row r="27" spans="1:7" x14ac:dyDescent="0.25">
      <c r="A27" s="181" t="s">
        <v>167</v>
      </c>
      <c r="B27" s="181" t="s">
        <v>175</v>
      </c>
      <c r="C27" s="181">
        <v>432</v>
      </c>
      <c r="D27" s="181">
        <v>60</v>
      </c>
      <c r="E27" s="181">
        <v>372</v>
      </c>
      <c r="F27" s="181">
        <v>657</v>
      </c>
      <c r="G27" s="181">
        <v>285</v>
      </c>
    </row>
    <row r="28" spans="1:7" x14ac:dyDescent="0.25">
      <c r="A28" s="181" t="s">
        <v>168</v>
      </c>
      <c r="B28" s="181" t="s">
        <v>176</v>
      </c>
      <c r="C28" s="181">
        <v>186</v>
      </c>
      <c r="D28" s="181">
        <v>80</v>
      </c>
      <c r="E28" s="181">
        <v>106</v>
      </c>
      <c r="F28" s="181">
        <v>105</v>
      </c>
      <c r="G28" s="181">
        <v>-1</v>
      </c>
    </row>
    <row r="29" spans="1:7" x14ac:dyDescent="0.25">
      <c r="A29" s="181" t="s">
        <v>169</v>
      </c>
      <c r="B29" s="181" t="s">
        <v>177</v>
      </c>
      <c r="C29" s="181">
        <v>360</v>
      </c>
      <c r="D29" s="181">
        <v>152</v>
      </c>
      <c r="E29" s="181">
        <v>208</v>
      </c>
      <c r="F29" s="181">
        <v>339</v>
      </c>
      <c r="G29" s="181">
        <v>131</v>
      </c>
    </row>
    <row r="30" spans="1:7" x14ac:dyDescent="0.25">
      <c r="A30" t="s">
        <v>170</v>
      </c>
      <c r="C30">
        <v>192</v>
      </c>
      <c r="D30">
        <v>0</v>
      </c>
      <c r="E30">
        <v>192</v>
      </c>
      <c r="F30">
        <v>192</v>
      </c>
      <c r="G30">
        <v>0</v>
      </c>
    </row>
    <row r="31" spans="1:7" x14ac:dyDescent="0.25">
      <c r="A31" s="181" t="s">
        <v>171</v>
      </c>
      <c r="B31" s="181" t="s">
        <v>179</v>
      </c>
      <c r="C31" s="181">
        <v>9408</v>
      </c>
      <c r="D31" s="181">
        <v>20</v>
      </c>
      <c r="E31" s="181">
        <v>9388</v>
      </c>
      <c r="F31" s="181">
        <v>18741.5</v>
      </c>
      <c r="G31" s="181">
        <v>9353.5</v>
      </c>
    </row>
    <row r="32" spans="1:7" x14ac:dyDescent="0.25">
      <c r="A32" t="s">
        <v>172</v>
      </c>
      <c r="C32">
        <v>240</v>
      </c>
      <c r="D32">
        <v>0</v>
      </c>
      <c r="E32">
        <v>240</v>
      </c>
      <c r="F32">
        <v>240</v>
      </c>
      <c r="G32">
        <v>0</v>
      </c>
    </row>
    <row r="33" spans="1:7" x14ac:dyDescent="0.25">
      <c r="A33" t="s">
        <v>181</v>
      </c>
      <c r="C33">
        <v>720</v>
      </c>
      <c r="D33">
        <v>0</v>
      </c>
      <c r="E33">
        <v>720</v>
      </c>
      <c r="F33">
        <v>720</v>
      </c>
      <c r="G33">
        <v>0</v>
      </c>
    </row>
    <row r="34" spans="1:7" x14ac:dyDescent="0.25">
      <c r="A34" t="s">
        <v>183</v>
      </c>
      <c r="C34">
        <v>108</v>
      </c>
      <c r="D34">
        <v>0</v>
      </c>
      <c r="E34">
        <v>108</v>
      </c>
      <c r="F34">
        <v>108</v>
      </c>
      <c r="G34">
        <v>0</v>
      </c>
    </row>
    <row r="35" spans="1:7" x14ac:dyDescent="0.25">
      <c r="A35" t="s">
        <v>185</v>
      </c>
      <c r="C35">
        <v>1224</v>
      </c>
      <c r="D35">
        <v>0</v>
      </c>
      <c r="E35">
        <v>1224</v>
      </c>
      <c r="F35">
        <v>1224</v>
      </c>
      <c r="G35">
        <v>0</v>
      </c>
    </row>
    <row r="36" spans="1:7" x14ac:dyDescent="0.25">
      <c r="A36" t="s">
        <v>187</v>
      </c>
      <c r="C36">
        <v>1674</v>
      </c>
      <c r="D36">
        <v>0</v>
      </c>
      <c r="E36">
        <v>1674</v>
      </c>
      <c r="F36">
        <v>1674</v>
      </c>
      <c r="G36">
        <v>0</v>
      </c>
    </row>
    <row r="37" spans="1:7" x14ac:dyDescent="0.25">
      <c r="A37" t="s">
        <v>313</v>
      </c>
      <c r="C37">
        <v>48</v>
      </c>
      <c r="D37">
        <v>0</v>
      </c>
      <c r="E37">
        <v>48</v>
      </c>
      <c r="F37">
        <v>48</v>
      </c>
      <c r="G37">
        <v>0</v>
      </c>
    </row>
    <row r="38" spans="1:7" x14ac:dyDescent="0.25">
      <c r="A38" s="181" t="s">
        <v>189</v>
      </c>
      <c r="B38" s="181" t="s">
        <v>190</v>
      </c>
      <c r="C38" s="181">
        <v>3600</v>
      </c>
      <c r="D38" s="181">
        <v>60</v>
      </c>
      <c r="E38" s="181">
        <v>3540</v>
      </c>
      <c r="F38" s="181">
        <v>10516</v>
      </c>
      <c r="G38" s="181">
        <v>6976</v>
      </c>
    </row>
    <row r="39" spans="1:7" x14ac:dyDescent="0.25">
      <c r="A39" s="181" t="s">
        <v>191</v>
      </c>
      <c r="B39" s="181" t="s">
        <v>192</v>
      </c>
      <c r="C39" s="181">
        <v>348</v>
      </c>
      <c r="D39" s="181">
        <v>238.94</v>
      </c>
      <c r="E39" s="181">
        <v>109.06</v>
      </c>
      <c r="F39" s="181">
        <v>124.06</v>
      </c>
      <c r="G39" s="181">
        <v>15</v>
      </c>
    </row>
    <row r="40" spans="1:7" x14ac:dyDescent="0.25">
      <c r="A40" t="s">
        <v>193</v>
      </c>
      <c r="C40">
        <v>33</v>
      </c>
      <c r="D40">
        <v>0</v>
      </c>
      <c r="E40">
        <v>33</v>
      </c>
      <c r="F40">
        <v>33</v>
      </c>
      <c r="G40">
        <v>0</v>
      </c>
    </row>
    <row r="41" spans="1:7" x14ac:dyDescent="0.25">
      <c r="A41" s="181" t="s">
        <v>195</v>
      </c>
      <c r="B41" s="181"/>
      <c r="C41" s="181">
        <v>660</v>
      </c>
      <c r="D41" s="181">
        <v>50</v>
      </c>
      <c r="E41" s="181">
        <v>610</v>
      </c>
      <c r="F41" s="181">
        <v>560</v>
      </c>
      <c r="G41" s="181">
        <v>-50</v>
      </c>
    </row>
    <row r="42" spans="1:7" x14ac:dyDescent="0.25">
      <c r="A42" t="s">
        <v>197</v>
      </c>
      <c r="C42">
        <v>9000</v>
      </c>
      <c r="D42">
        <v>0</v>
      </c>
      <c r="E42">
        <v>9000</v>
      </c>
      <c r="F42">
        <v>9000</v>
      </c>
      <c r="G42">
        <v>0</v>
      </c>
    </row>
    <row r="43" spans="1:7" x14ac:dyDescent="0.25">
      <c r="A43" t="s">
        <v>199</v>
      </c>
      <c r="C43">
        <v>6400</v>
      </c>
      <c r="D43">
        <v>0</v>
      </c>
      <c r="E43">
        <v>6400</v>
      </c>
      <c r="F43">
        <v>6400</v>
      </c>
      <c r="G43">
        <v>0</v>
      </c>
    </row>
    <row r="44" spans="1:7" x14ac:dyDescent="0.25">
      <c r="A44" s="181" t="s">
        <v>201</v>
      </c>
      <c r="B44" s="181"/>
      <c r="C44" s="181">
        <v>6</v>
      </c>
      <c r="D44" s="181">
        <v>1</v>
      </c>
      <c r="E44" s="181">
        <v>5</v>
      </c>
      <c r="F44" s="181">
        <v>8</v>
      </c>
      <c r="G44" s="181">
        <v>3</v>
      </c>
    </row>
    <row r="45" spans="1:7" x14ac:dyDescent="0.25">
      <c r="A45" t="s">
        <v>203</v>
      </c>
      <c r="C45">
        <v>32400</v>
      </c>
      <c r="D45">
        <v>0</v>
      </c>
      <c r="E45">
        <v>32400</v>
      </c>
      <c r="F45">
        <v>32400</v>
      </c>
      <c r="G45">
        <v>0</v>
      </c>
    </row>
    <row r="46" spans="1:7" x14ac:dyDescent="0.25">
      <c r="A46" s="181" t="s">
        <v>205</v>
      </c>
      <c r="B46" s="181" t="s">
        <v>206</v>
      </c>
      <c r="C46" s="181">
        <v>200</v>
      </c>
      <c r="D46" s="181">
        <v>8.6999999999999993</v>
      </c>
      <c r="E46" s="181">
        <v>191.3</v>
      </c>
      <c r="F46" s="181">
        <v>787.89999999999964</v>
      </c>
      <c r="G46" s="181">
        <v>596.59999999999968</v>
      </c>
    </row>
    <row r="47" spans="1:7" x14ac:dyDescent="0.25">
      <c r="A47" t="s">
        <v>207</v>
      </c>
      <c r="C47">
        <v>352</v>
      </c>
      <c r="D47">
        <v>0</v>
      </c>
      <c r="E47">
        <v>352</v>
      </c>
      <c r="F47">
        <v>352</v>
      </c>
      <c r="G47">
        <v>0</v>
      </c>
    </row>
    <row r="48" spans="1:7" x14ac:dyDescent="0.25">
      <c r="A48" s="181" t="s">
        <v>209</v>
      </c>
      <c r="B48" s="181"/>
      <c r="C48" s="181">
        <v>2100</v>
      </c>
      <c r="D48" s="181">
        <v>100</v>
      </c>
      <c r="E48" s="181">
        <v>2000</v>
      </c>
      <c r="F48" s="181">
        <v>4000</v>
      </c>
      <c r="G48" s="181">
        <v>2000</v>
      </c>
    </row>
    <row r="49" spans="1:7" x14ac:dyDescent="0.25">
      <c r="A49" t="s">
        <v>211</v>
      </c>
      <c r="C49">
        <v>60</v>
      </c>
      <c r="D49">
        <v>0</v>
      </c>
      <c r="E49">
        <v>60</v>
      </c>
      <c r="F49">
        <v>60</v>
      </c>
      <c r="G49">
        <v>0</v>
      </c>
    </row>
    <row r="50" spans="1:7" x14ac:dyDescent="0.25">
      <c r="A50" t="s">
        <v>213</v>
      </c>
      <c r="C50">
        <v>32400</v>
      </c>
      <c r="D50">
        <v>0</v>
      </c>
      <c r="E50">
        <v>32400</v>
      </c>
      <c r="F50">
        <v>32400</v>
      </c>
      <c r="G50">
        <v>0</v>
      </c>
    </row>
    <row r="51" spans="1:7" x14ac:dyDescent="0.25">
      <c r="A51" t="s">
        <v>215</v>
      </c>
      <c r="C51">
        <v>2400</v>
      </c>
      <c r="D51">
        <v>28.310000000000002</v>
      </c>
      <c r="E51">
        <v>2371.69</v>
      </c>
      <c r="F51">
        <v>2371.69</v>
      </c>
      <c r="G51">
        <v>0</v>
      </c>
    </row>
    <row r="52" spans="1:7" x14ac:dyDescent="0.25">
      <c r="A52" t="s">
        <v>217</v>
      </c>
      <c r="C52">
        <v>300</v>
      </c>
      <c r="D52">
        <v>6.77</v>
      </c>
      <c r="E52">
        <v>293.23</v>
      </c>
      <c r="F52">
        <v>293.23</v>
      </c>
      <c r="G52">
        <v>0</v>
      </c>
    </row>
    <row r="53" spans="1:7" x14ac:dyDescent="0.25">
      <c r="A53" s="181" t="s">
        <v>219</v>
      </c>
      <c r="B53" s="181"/>
      <c r="C53" s="181">
        <v>100</v>
      </c>
      <c r="D53" s="181">
        <v>10</v>
      </c>
      <c r="E53" s="181">
        <v>90</v>
      </c>
      <c r="F53" s="181">
        <v>180</v>
      </c>
      <c r="G53" s="181">
        <v>90</v>
      </c>
    </row>
    <row r="54" spans="1:7" x14ac:dyDescent="0.25">
      <c r="A54" t="s">
        <v>221</v>
      </c>
      <c r="C54">
        <v>19200</v>
      </c>
      <c r="D54">
        <v>0</v>
      </c>
      <c r="E54">
        <v>19200</v>
      </c>
      <c r="F54">
        <v>19200</v>
      </c>
      <c r="G54">
        <v>0</v>
      </c>
    </row>
    <row r="55" spans="1:7" x14ac:dyDescent="0.25">
      <c r="A55" t="s">
        <v>223</v>
      </c>
      <c r="C55">
        <v>69000</v>
      </c>
      <c r="D55">
        <v>0</v>
      </c>
      <c r="E55">
        <v>69000</v>
      </c>
      <c r="F55">
        <v>69000</v>
      </c>
      <c r="G55">
        <v>0</v>
      </c>
    </row>
    <row r="56" spans="1:7" x14ac:dyDescent="0.25">
      <c r="A56" t="s">
        <v>225</v>
      </c>
      <c r="C56">
        <v>3600</v>
      </c>
      <c r="D56">
        <v>7.13</v>
      </c>
      <c r="E56">
        <v>3592.87</v>
      </c>
      <c r="F56">
        <v>3592.87</v>
      </c>
      <c r="G56">
        <v>0</v>
      </c>
    </row>
    <row r="57" spans="1:7" x14ac:dyDescent="0.25">
      <c r="A57" t="s">
        <v>227</v>
      </c>
      <c r="C57">
        <v>1000</v>
      </c>
      <c r="D57">
        <v>0</v>
      </c>
      <c r="E57">
        <v>1000</v>
      </c>
      <c r="F57">
        <v>1000</v>
      </c>
      <c r="G57">
        <v>0</v>
      </c>
    </row>
    <row r="58" spans="1:7" x14ac:dyDescent="0.25">
      <c r="A58" t="s">
        <v>229</v>
      </c>
      <c r="C58">
        <v>4800</v>
      </c>
      <c r="D58">
        <v>0</v>
      </c>
      <c r="E58">
        <v>4800</v>
      </c>
      <c r="F58">
        <v>4800</v>
      </c>
      <c r="G58">
        <v>0</v>
      </c>
    </row>
    <row r="59" spans="1:7" x14ac:dyDescent="0.25">
      <c r="A59" t="s">
        <v>231</v>
      </c>
      <c r="C59">
        <v>4000</v>
      </c>
      <c r="D59">
        <v>12.89</v>
      </c>
      <c r="E59">
        <v>3987.11</v>
      </c>
      <c r="F59">
        <v>3987.11</v>
      </c>
      <c r="G59">
        <v>0</v>
      </c>
    </row>
    <row r="60" spans="1:7" x14ac:dyDescent="0.25">
      <c r="A60" t="s">
        <v>233</v>
      </c>
      <c r="C60">
        <v>300</v>
      </c>
      <c r="D60">
        <v>0</v>
      </c>
      <c r="E60">
        <v>300</v>
      </c>
      <c r="F60">
        <v>300</v>
      </c>
      <c r="G60">
        <v>0</v>
      </c>
    </row>
    <row r="61" spans="1:7" x14ac:dyDescent="0.25">
      <c r="A61" t="s">
        <v>235</v>
      </c>
      <c r="C61">
        <v>10800</v>
      </c>
      <c r="D61">
        <v>0</v>
      </c>
      <c r="E61">
        <v>10800</v>
      </c>
      <c r="F61">
        <v>10800</v>
      </c>
      <c r="G61">
        <v>0</v>
      </c>
    </row>
    <row r="62" spans="1:7" x14ac:dyDescent="0.25">
      <c r="A62" t="s">
        <v>237</v>
      </c>
      <c r="C62">
        <v>29430</v>
      </c>
      <c r="D62">
        <v>0</v>
      </c>
      <c r="E62">
        <v>29430</v>
      </c>
      <c r="F62">
        <v>29430</v>
      </c>
      <c r="G62">
        <v>0</v>
      </c>
    </row>
    <row r="63" spans="1:7" x14ac:dyDescent="0.25">
      <c r="A63" s="181" t="s">
        <v>239</v>
      </c>
      <c r="B63" s="181" t="s">
        <v>347</v>
      </c>
      <c r="C63" s="181">
        <v>7680</v>
      </c>
      <c r="D63" s="181">
        <v>1.5</v>
      </c>
      <c r="E63" s="181">
        <v>7678.5</v>
      </c>
      <c r="F63" s="181">
        <v>14877.800000000001</v>
      </c>
      <c r="G63" s="181">
        <v>7199.3000000000011</v>
      </c>
    </row>
    <row r="64" spans="1:7" x14ac:dyDescent="0.25">
      <c r="A64" s="181" t="s">
        <v>241</v>
      </c>
      <c r="B64" s="181" t="s">
        <v>350</v>
      </c>
      <c r="C64" s="181">
        <v>3792</v>
      </c>
      <c r="D64" s="181">
        <v>3</v>
      </c>
      <c r="E64" s="181">
        <v>3789</v>
      </c>
      <c r="F64" s="181">
        <v>7532.4</v>
      </c>
      <c r="G64" s="181">
        <v>3743.3999999999996</v>
      </c>
    </row>
    <row r="65" spans="1:7" x14ac:dyDescent="0.25">
      <c r="A65" s="181" t="s">
        <v>243</v>
      </c>
      <c r="B65" s="181" t="s">
        <v>244</v>
      </c>
      <c r="C65" s="181">
        <v>570</v>
      </c>
      <c r="D65" s="181">
        <v>26.34</v>
      </c>
      <c r="E65" s="181">
        <v>543.66</v>
      </c>
      <c r="F65" s="181">
        <v>1052.1600000000001</v>
      </c>
      <c r="G65" s="181">
        <v>508.50000000000011</v>
      </c>
    </row>
    <row r="66" spans="1:7" x14ac:dyDescent="0.25">
      <c r="A66" t="s">
        <v>245</v>
      </c>
      <c r="C66">
        <v>390000</v>
      </c>
      <c r="D66">
        <v>0</v>
      </c>
      <c r="E66">
        <v>390000</v>
      </c>
      <c r="F66">
        <v>390000</v>
      </c>
      <c r="G66">
        <v>0</v>
      </c>
    </row>
    <row r="67" spans="1:7" x14ac:dyDescent="0.25">
      <c r="A67" t="s">
        <v>247</v>
      </c>
      <c r="C67">
        <v>6900</v>
      </c>
      <c r="D67">
        <v>4.3499999999999996</v>
      </c>
      <c r="E67">
        <v>6895.65</v>
      </c>
      <c r="F67">
        <v>6895.65</v>
      </c>
      <c r="G67">
        <v>0</v>
      </c>
    </row>
    <row r="68" spans="1:7" x14ac:dyDescent="0.25">
      <c r="A68" t="s">
        <v>249</v>
      </c>
      <c r="C68">
        <v>7600</v>
      </c>
      <c r="D68">
        <v>0</v>
      </c>
      <c r="E68">
        <v>7600</v>
      </c>
      <c r="F68">
        <v>7600</v>
      </c>
      <c r="G68">
        <v>0</v>
      </c>
    </row>
    <row r="69" spans="1:7" x14ac:dyDescent="0.25">
      <c r="A69" s="181" t="s">
        <v>251</v>
      </c>
      <c r="B69" s="181" t="s">
        <v>252</v>
      </c>
      <c r="C69" s="181">
        <v>1100</v>
      </c>
      <c r="D69" s="181">
        <v>3</v>
      </c>
      <c r="E69" s="181">
        <v>1097</v>
      </c>
      <c r="F69" s="181">
        <v>2146.4</v>
      </c>
      <c r="G69" s="181">
        <v>1049.4000000000001</v>
      </c>
    </row>
    <row r="70" spans="1:7" x14ac:dyDescent="0.25">
      <c r="A70" t="s">
        <v>357</v>
      </c>
      <c r="C70">
        <v>13</v>
      </c>
      <c r="D70">
        <v>0</v>
      </c>
      <c r="E70">
        <v>13</v>
      </c>
      <c r="F70">
        <v>13</v>
      </c>
      <c r="G70">
        <v>0</v>
      </c>
    </row>
    <row r="71" spans="1:7" x14ac:dyDescent="0.25">
      <c r="A71" t="s">
        <v>365</v>
      </c>
      <c r="C71">
        <v>14</v>
      </c>
      <c r="D71">
        <v>0</v>
      </c>
      <c r="E71">
        <v>14</v>
      </c>
      <c r="F71">
        <v>14</v>
      </c>
      <c r="G71">
        <v>0</v>
      </c>
    </row>
    <row r="72" spans="1:7" x14ac:dyDescent="0.25">
      <c r="A72" t="s">
        <v>370</v>
      </c>
      <c r="C72">
        <v>1040</v>
      </c>
      <c r="D72">
        <v>0</v>
      </c>
      <c r="E72">
        <v>1040</v>
      </c>
      <c r="F72">
        <v>1040</v>
      </c>
      <c r="G72">
        <v>0</v>
      </c>
    </row>
    <row r="73" spans="1:7" x14ac:dyDescent="0.25">
      <c r="A73" t="s">
        <v>375</v>
      </c>
      <c r="C73">
        <v>24</v>
      </c>
      <c r="D73">
        <v>0</v>
      </c>
      <c r="E73">
        <v>24</v>
      </c>
      <c r="F73">
        <v>24</v>
      </c>
      <c r="G73">
        <v>0</v>
      </c>
    </row>
    <row r="74" spans="1:7" x14ac:dyDescent="0.25">
      <c r="A74" t="s">
        <v>379</v>
      </c>
      <c r="C74">
        <v>24</v>
      </c>
      <c r="D74">
        <v>0</v>
      </c>
      <c r="E74">
        <v>24</v>
      </c>
      <c r="F74">
        <v>24</v>
      </c>
      <c r="G74">
        <v>0</v>
      </c>
    </row>
    <row r="75" spans="1:7" x14ac:dyDescent="0.25">
      <c r="A75" t="s">
        <v>386</v>
      </c>
      <c r="C75">
        <v>10500</v>
      </c>
      <c r="D75">
        <v>14.09</v>
      </c>
      <c r="E75">
        <v>10485.91</v>
      </c>
      <c r="F75">
        <v>10485.91</v>
      </c>
      <c r="G75">
        <v>0</v>
      </c>
    </row>
    <row r="76" spans="1:7" x14ac:dyDescent="0.25">
      <c r="A76" t="s">
        <v>390</v>
      </c>
      <c r="C76">
        <v>700</v>
      </c>
      <c r="D76">
        <v>0</v>
      </c>
      <c r="E76">
        <v>700</v>
      </c>
      <c r="F76">
        <v>700</v>
      </c>
      <c r="G76">
        <v>0</v>
      </c>
    </row>
    <row r="77" spans="1:7" x14ac:dyDescent="0.25">
      <c r="A77" t="s">
        <v>396</v>
      </c>
      <c r="C77">
        <v>500</v>
      </c>
      <c r="D77">
        <v>0</v>
      </c>
      <c r="E77">
        <v>500</v>
      </c>
      <c r="F77">
        <v>500</v>
      </c>
      <c r="G77">
        <v>0</v>
      </c>
    </row>
    <row r="78" spans="1:7" x14ac:dyDescent="0.25">
      <c r="A78" t="s">
        <v>399</v>
      </c>
      <c r="C78">
        <v>60</v>
      </c>
      <c r="D78">
        <v>0</v>
      </c>
      <c r="E78">
        <v>60</v>
      </c>
      <c r="F78">
        <v>60</v>
      </c>
      <c r="G78">
        <v>0</v>
      </c>
    </row>
    <row r="79" spans="1:7" x14ac:dyDescent="0.25">
      <c r="A79" t="s">
        <v>403</v>
      </c>
      <c r="C79">
        <v>52</v>
      </c>
      <c r="D79">
        <v>0</v>
      </c>
      <c r="E79">
        <v>52</v>
      </c>
      <c r="F79">
        <v>52</v>
      </c>
      <c r="G79">
        <v>0</v>
      </c>
    </row>
    <row r="80" spans="1:7" x14ac:dyDescent="0.25">
      <c r="A80" t="s">
        <v>407</v>
      </c>
      <c r="C80">
        <v>2500</v>
      </c>
      <c r="D80">
        <v>0</v>
      </c>
      <c r="E80">
        <v>2500</v>
      </c>
      <c r="F80">
        <v>2500</v>
      </c>
      <c r="G80">
        <v>0</v>
      </c>
    </row>
    <row r="81" spans="1:7" x14ac:dyDescent="0.25">
      <c r="A81" t="s">
        <v>413</v>
      </c>
      <c r="C81">
        <v>6000</v>
      </c>
      <c r="D81">
        <v>14.7</v>
      </c>
      <c r="E81">
        <v>5985.3</v>
      </c>
      <c r="F81">
        <v>5985.3</v>
      </c>
      <c r="G81">
        <v>0</v>
      </c>
    </row>
    <row r="82" spans="1:7" x14ac:dyDescent="0.25">
      <c r="A82" t="s">
        <v>416</v>
      </c>
      <c r="C82">
        <v>20300</v>
      </c>
      <c r="D82">
        <v>0</v>
      </c>
      <c r="E82">
        <v>20300</v>
      </c>
      <c r="F82">
        <v>20300</v>
      </c>
      <c r="G82">
        <v>0</v>
      </c>
    </row>
    <row r="83" spans="1:7" x14ac:dyDescent="0.25">
      <c r="A83" t="s">
        <v>420</v>
      </c>
      <c r="C83">
        <v>21168</v>
      </c>
      <c r="D83">
        <v>0</v>
      </c>
      <c r="E83">
        <v>21168</v>
      </c>
      <c r="F83">
        <v>21168</v>
      </c>
      <c r="G83">
        <v>0</v>
      </c>
    </row>
    <row r="84" spans="1:7" x14ac:dyDescent="0.25">
      <c r="A84" t="s">
        <v>424</v>
      </c>
      <c r="C84">
        <v>14</v>
      </c>
      <c r="D84">
        <v>0</v>
      </c>
      <c r="E84">
        <v>14</v>
      </c>
      <c r="F84">
        <v>14</v>
      </c>
      <c r="G84">
        <v>0</v>
      </c>
    </row>
    <row r="85" spans="1:7" x14ac:dyDescent="0.25">
      <c r="A85" t="s">
        <v>429</v>
      </c>
      <c r="C85">
        <v>40</v>
      </c>
      <c r="D85">
        <v>0</v>
      </c>
      <c r="E85">
        <v>40</v>
      </c>
      <c r="F85">
        <v>40</v>
      </c>
      <c r="G85">
        <v>0</v>
      </c>
    </row>
    <row r="86" spans="1:7" x14ac:dyDescent="0.25">
      <c r="A86" t="s">
        <v>433</v>
      </c>
      <c r="C86">
        <v>480</v>
      </c>
      <c r="D86">
        <v>0</v>
      </c>
      <c r="E86">
        <v>480</v>
      </c>
      <c r="F86">
        <v>480</v>
      </c>
      <c r="G86">
        <v>0</v>
      </c>
    </row>
    <row r="87" spans="1:7" x14ac:dyDescent="0.25">
      <c r="A87" t="s">
        <v>437</v>
      </c>
      <c r="C87">
        <v>48</v>
      </c>
      <c r="D87">
        <v>18.3</v>
      </c>
      <c r="E87">
        <v>29.7</v>
      </c>
      <c r="F87">
        <v>29.7</v>
      </c>
      <c r="G87">
        <v>0</v>
      </c>
    </row>
    <row r="88" spans="1:7" x14ac:dyDescent="0.25">
      <c r="A88" t="s">
        <v>441</v>
      </c>
      <c r="C88">
        <v>1175</v>
      </c>
      <c r="D88">
        <v>0</v>
      </c>
      <c r="E88">
        <v>1175</v>
      </c>
      <c r="F88">
        <v>1175</v>
      </c>
      <c r="G88">
        <v>0</v>
      </c>
    </row>
    <row r="89" spans="1:7" x14ac:dyDescent="0.25">
      <c r="A89" t="s">
        <v>445</v>
      </c>
      <c r="C89">
        <v>960</v>
      </c>
      <c r="D89">
        <v>0</v>
      </c>
      <c r="E89">
        <v>960</v>
      </c>
      <c r="F89">
        <v>960</v>
      </c>
      <c r="G89">
        <v>0</v>
      </c>
    </row>
    <row r="90" spans="1:7" x14ac:dyDescent="0.25">
      <c r="A90" t="s">
        <v>450</v>
      </c>
      <c r="C90">
        <v>3100</v>
      </c>
      <c r="D90">
        <v>0</v>
      </c>
      <c r="E90">
        <v>3100</v>
      </c>
      <c r="F90">
        <v>3100</v>
      </c>
      <c r="G90">
        <v>0</v>
      </c>
    </row>
    <row r="91" spans="1:7" x14ac:dyDescent="0.25">
      <c r="A91" t="s">
        <v>454</v>
      </c>
      <c r="C91">
        <v>37450</v>
      </c>
      <c r="D91">
        <v>0</v>
      </c>
      <c r="E91">
        <v>37450</v>
      </c>
      <c r="F91">
        <v>37450</v>
      </c>
      <c r="G91">
        <v>0</v>
      </c>
    </row>
    <row r="92" spans="1:7" x14ac:dyDescent="0.25">
      <c r="A92" t="s">
        <v>458</v>
      </c>
      <c r="C92">
        <v>57100</v>
      </c>
      <c r="D92">
        <v>0</v>
      </c>
      <c r="E92">
        <v>57100</v>
      </c>
      <c r="F92">
        <v>57100</v>
      </c>
      <c r="G92">
        <v>0</v>
      </c>
    </row>
    <row r="93" spans="1:7" x14ac:dyDescent="0.25">
      <c r="A93" t="s">
        <v>462</v>
      </c>
      <c r="C93">
        <v>22</v>
      </c>
      <c r="D93">
        <v>0</v>
      </c>
      <c r="E93">
        <v>22</v>
      </c>
      <c r="F93">
        <v>22</v>
      </c>
      <c r="G93">
        <v>0</v>
      </c>
    </row>
    <row r="94" spans="1:7" x14ac:dyDescent="0.25">
      <c r="A94" t="s">
        <v>466</v>
      </c>
      <c r="C94">
        <v>52</v>
      </c>
      <c r="D94">
        <v>17.02</v>
      </c>
      <c r="E94">
        <v>34.980000000000004</v>
      </c>
      <c r="F94">
        <v>34.980000000000004</v>
      </c>
      <c r="G94">
        <v>0</v>
      </c>
    </row>
    <row r="95" spans="1:7" x14ac:dyDescent="0.25">
      <c r="A95" t="s">
        <v>472</v>
      </c>
      <c r="C95">
        <v>77</v>
      </c>
      <c r="D95">
        <v>0</v>
      </c>
      <c r="E95">
        <v>77</v>
      </c>
      <c r="F95">
        <v>77</v>
      </c>
      <c r="G95">
        <v>0</v>
      </c>
    </row>
    <row r="96" spans="1:7" x14ac:dyDescent="0.25">
      <c r="A96" t="s">
        <v>479</v>
      </c>
      <c r="C96">
        <v>45</v>
      </c>
      <c r="D96">
        <v>0</v>
      </c>
      <c r="E96">
        <v>45</v>
      </c>
      <c r="F96">
        <v>45</v>
      </c>
      <c r="G96">
        <v>0</v>
      </c>
    </row>
    <row r="97" spans="1:7" x14ac:dyDescent="0.25">
      <c r="A97" t="s">
        <v>483</v>
      </c>
      <c r="C97">
        <v>44</v>
      </c>
      <c r="D97">
        <v>0</v>
      </c>
      <c r="E97">
        <v>44</v>
      </c>
      <c r="F97">
        <v>44</v>
      </c>
      <c r="G97">
        <v>0</v>
      </c>
    </row>
    <row r="98" spans="1:7" x14ac:dyDescent="0.25">
      <c r="A98" t="s">
        <v>487</v>
      </c>
      <c r="C98">
        <v>98</v>
      </c>
      <c r="D98">
        <v>0</v>
      </c>
      <c r="E98">
        <v>98</v>
      </c>
      <c r="F98">
        <v>98</v>
      </c>
      <c r="G98">
        <v>0</v>
      </c>
    </row>
    <row r="99" spans="1:7" x14ac:dyDescent="0.25">
      <c r="A99" t="s">
        <v>491</v>
      </c>
      <c r="C99">
        <v>7</v>
      </c>
      <c r="D99">
        <v>2.72</v>
      </c>
      <c r="E99">
        <v>4.2799999999999994</v>
      </c>
      <c r="F99">
        <v>4.2799999999999994</v>
      </c>
      <c r="G99">
        <v>0</v>
      </c>
    </row>
    <row r="100" spans="1:7" x14ac:dyDescent="0.25">
      <c r="A100" s="181" t="s">
        <v>495</v>
      </c>
      <c r="B100" s="181"/>
      <c r="C100" s="181">
        <v>1000</v>
      </c>
      <c r="D100" s="181">
        <v>0</v>
      </c>
      <c r="E100" s="181">
        <v>1000</v>
      </c>
      <c r="F100" s="181">
        <v>10000</v>
      </c>
      <c r="G100" s="181">
        <v>9000</v>
      </c>
    </row>
    <row r="101" spans="1:7" x14ac:dyDescent="0.25">
      <c r="A101" t="s">
        <v>499</v>
      </c>
      <c r="C101">
        <v>6</v>
      </c>
      <c r="D101">
        <v>0</v>
      </c>
      <c r="E101">
        <v>6</v>
      </c>
      <c r="F101">
        <v>6</v>
      </c>
      <c r="G101">
        <v>0</v>
      </c>
    </row>
    <row r="102" spans="1:7" x14ac:dyDescent="0.25">
      <c r="A102" t="s">
        <v>504</v>
      </c>
      <c r="C102">
        <v>4</v>
      </c>
      <c r="D102">
        <v>0</v>
      </c>
      <c r="E102">
        <v>4</v>
      </c>
      <c r="F102">
        <v>4</v>
      </c>
      <c r="G102">
        <v>0</v>
      </c>
    </row>
    <row r="103" spans="1:7" x14ac:dyDescent="0.25">
      <c r="A103" t="s">
        <v>508</v>
      </c>
      <c r="C103">
        <v>27</v>
      </c>
      <c r="D103">
        <v>13.77</v>
      </c>
      <c r="E103">
        <v>13.23</v>
      </c>
      <c r="F103">
        <v>13.23</v>
      </c>
      <c r="G103">
        <v>0</v>
      </c>
    </row>
    <row r="104" spans="1:7" x14ac:dyDescent="0.25">
      <c r="A104" t="s">
        <v>511</v>
      </c>
      <c r="C104">
        <v>31</v>
      </c>
      <c r="D104">
        <v>19.93</v>
      </c>
      <c r="E104">
        <v>11.07</v>
      </c>
      <c r="F104">
        <v>11.07</v>
      </c>
      <c r="G104">
        <v>0</v>
      </c>
    </row>
    <row r="105" spans="1:7" x14ac:dyDescent="0.25">
      <c r="A105" t="s">
        <v>515</v>
      </c>
      <c r="C105">
        <v>9</v>
      </c>
      <c r="D105">
        <v>0</v>
      </c>
      <c r="E105">
        <v>9</v>
      </c>
      <c r="F105">
        <v>9</v>
      </c>
      <c r="G105">
        <v>0</v>
      </c>
    </row>
    <row r="106" spans="1:7" x14ac:dyDescent="0.25">
      <c r="A106" t="s">
        <v>519</v>
      </c>
      <c r="C106">
        <v>37</v>
      </c>
      <c r="D106">
        <v>16.93</v>
      </c>
      <c r="E106">
        <v>20.07</v>
      </c>
      <c r="F106">
        <v>20.07</v>
      </c>
      <c r="G106">
        <v>0</v>
      </c>
    </row>
    <row r="107" spans="1:7" x14ac:dyDescent="0.25">
      <c r="A107" t="s">
        <v>523</v>
      </c>
      <c r="C107">
        <v>2</v>
      </c>
      <c r="D107">
        <v>0</v>
      </c>
      <c r="E107">
        <v>2</v>
      </c>
      <c r="F107">
        <v>2</v>
      </c>
      <c r="G107">
        <v>0</v>
      </c>
    </row>
    <row r="108" spans="1:7" x14ac:dyDescent="0.25">
      <c r="A108" t="s">
        <v>528</v>
      </c>
      <c r="C108">
        <v>2</v>
      </c>
      <c r="D108">
        <v>0</v>
      </c>
      <c r="E108">
        <v>2</v>
      </c>
      <c r="F108">
        <v>2</v>
      </c>
      <c r="G108">
        <v>0</v>
      </c>
    </row>
    <row r="109" spans="1:7" x14ac:dyDescent="0.25">
      <c r="A109" t="s">
        <v>531</v>
      </c>
      <c r="C109">
        <v>68</v>
      </c>
      <c r="D109">
        <v>31.07</v>
      </c>
      <c r="E109">
        <v>36.93</v>
      </c>
      <c r="F109">
        <v>36.93</v>
      </c>
      <c r="G109">
        <v>0</v>
      </c>
    </row>
    <row r="110" spans="1:7" x14ac:dyDescent="0.25">
      <c r="A110" t="s">
        <v>535</v>
      </c>
      <c r="C110">
        <v>5</v>
      </c>
      <c r="D110">
        <v>0</v>
      </c>
      <c r="E110">
        <v>5</v>
      </c>
      <c r="F110">
        <v>5</v>
      </c>
      <c r="G110">
        <v>0</v>
      </c>
    </row>
    <row r="111" spans="1:7" x14ac:dyDescent="0.25">
      <c r="A111" t="s">
        <v>539</v>
      </c>
      <c r="C111">
        <v>14</v>
      </c>
      <c r="D111">
        <v>6.23</v>
      </c>
      <c r="E111">
        <v>7.77</v>
      </c>
      <c r="F111">
        <v>7.77</v>
      </c>
      <c r="G111">
        <v>0</v>
      </c>
    </row>
    <row r="112" spans="1:7" x14ac:dyDescent="0.25">
      <c r="A112" t="s">
        <v>543</v>
      </c>
      <c r="C112">
        <v>5</v>
      </c>
      <c r="D112">
        <v>0</v>
      </c>
      <c r="E112">
        <v>5</v>
      </c>
      <c r="F112">
        <v>5</v>
      </c>
      <c r="G112">
        <v>0</v>
      </c>
    </row>
    <row r="113" spans="1:7" x14ac:dyDescent="0.25">
      <c r="A113" t="s">
        <v>548</v>
      </c>
      <c r="C113">
        <v>5</v>
      </c>
      <c r="D113">
        <v>0</v>
      </c>
      <c r="E113">
        <v>5</v>
      </c>
      <c r="F113">
        <v>5</v>
      </c>
      <c r="G113">
        <v>0</v>
      </c>
    </row>
    <row r="114" spans="1:7" x14ac:dyDescent="0.25">
      <c r="A114" t="s">
        <v>552</v>
      </c>
      <c r="C114">
        <v>9</v>
      </c>
      <c r="D114">
        <v>0</v>
      </c>
      <c r="E114">
        <v>9</v>
      </c>
      <c r="F114">
        <v>9</v>
      </c>
      <c r="G11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F6F5F0"/>
    <pageSetUpPr fitToPage="1"/>
  </sheetPr>
  <dimension ref="A1:Q198"/>
  <sheetViews>
    <sheetView zoomScale="80" zoomScaleNormal="80" workbookViewId="0">
      <pane ySplit="4" topLeftCell="A5" activePane="bottomLeft" state="frozen"/>
      <selection pane="bottomLeft" activeCell="D18" sqref="D18"/>
    </sheetView>
  </sheetViews>
  <sheetFormatPr defaultColWidth="8.85546875" defaultRowHeight="20.100000000000001" customHeight="1" x14ac:dyDescent="0.25"/>
  <cols>
    <col min="1" max="1" width="12.85546875" style="1" bestFit="1" customWidth="1"/>
    <col min="2" max="2" width="8" bestFit="1" customWidth="1"/>
    <col min="3" max="3" width="29.42578125" bestFit="1" customWidth="1"/>
    <col min="4" max="4" width="28.140625" customWidth="1"/>
    <col min="5" max="5" width="15.85546875" bestFit="1" customWidth="1"/>
    <col min="6" max="6" width="21.7109375" bestFit="1" customWidth="1"/>
    <col min="7" max="7" width="13.42578125" bestFit="1" customWidth="1"/>
    <col min="8" max="8" width="14.140625" style="3" bestFit="1" customWidth="1"/>
    <col min="9" max="9" width="16.28515625" style="34" bestFit="1" customWidth="1"/>
    <col min="10" max="10" width="18" style="1" bestFit="1" customWidth="1"/>
    <col min="11" max="11" width="20.85546875" bestFit="1" customWidth="1"/>
    <col min="12" max="12" width="16.7109375" bestFit="1" customWidth="1"/>
    <col min="13" max="13" width="30" bestFit="1" customWidth="1"/>
    <col min="14" max="14" width="23.42578125" bestFit="1" customWidth="1"/>
    <col min="15" max="15" width="18.7109375" bestFit="1" customWidth="1"/>
    <col min="16" max="16" width="18.140625" bestFit="1" customWidth="1"/>
    <col min="17" max="17" width="36.42578125" bestFit="1" customWidth="1"/>
    <col min="19" max="19" width="12.140625" bestFit="1" customWidth="1"/>
    <col min="20" max="20" width="22.140625" bestFit="1" customWidth="1"/>
    <col min="21" max="21" width="15.28515625" bestFit="1" customWidth="1"/>
    <col min="22" max="24" width="4.140625" bestFit="1" customWidth="1"/>
    <col min="25" max="25" width="3.140625" bestFit="1" customWidth="1"/>
    <col min="26" max="28" width="4.140625" bestFit="1" customWidth="1"/>
    <col min="29" max="30" width="5.140625" bestFit="1" customWidth="1"/>
    <col min="31" max="31" width="3.140625" bestFit="1" customWidth="1"/>
    <col min="32" max="32" width="10" bestFit="1" customWidth="1"/>
    <col min="33" max="33" width="4.85546875" bestFit="1" customWidth="1"/>
    <col min="34" max="34" width="7.28515625" bestFit="1" customWidth="1"/>
    <col min="35" max="35" width="5.140625" bestFit="1" customWidth="1"/>
    <col min="36" max="36" width="7.28515625" bestFit="1" customWidth="1"/>
    <col min="37" max="37" width="5.140625" bestFit="1" customWidth="1"/>
    <col min="38" max="38" width="7.28515625" bestFit="1" customWidth="1"/>
    <col min="39" max="39" width="4.85546875" bestFit="1" customWidth="1"/>
    <col min="40" max="40" width="7.28515625" bestFit="1" customWidth="1"/>
    <col min="41" max="41" width="10" bestFit="1" customWidth="1"/>
  </cols>
  <sheetData>
    <row r="1" spans="1:17" ht="20.100000000000001" customHeight="1" x14ac:dyDescent="0.25">
      <c r="A1" s="183" t="s">
        <v>617</v>
      </c>
      <c r="B1" s="183"/>
      <c r="C1" s="183"/>
      <c r="D1" s="183"/>
      <c r="E1" s="183"/>
      <c r="F1" s="183"/>
      <c r="G1" s="183"/>
      <c r="H1" s="183"/>
      <c r="I1" s="183"/>
      <c r="J1" s="183"/>
      <c r="K1" s="183"/>
      <c r="L1" s="183"/>
      <c r="M1" s="186"/>
      <c r="N1" s="187"/>
      <c r="O1" s="187"/>
      <c r="P1" s="187"/>
      <c r="Q1" s="187"/>
    </row>
    <row r="2" spans="1:17" ht="20.100000000000001" customHeight="1" x14ac:dyDescent="0.25">
      <c r="A2" s="183"/>
      <c r="B2" s="183"/>
      <c r="C2" s="183"/>
      <c r="D2" s="183"/>
      <c r="E2" s="183"/>
      <c r="F2" s="183"/>
      <c r="G2" s="183"/>
      <c r="H2" s="183"/>
      <c r="I2" s="183"/>
      <c r="J2" s="183"/>
      <c r="K2" s="183"/>
      <c r="L2" s="183"/>
      <c r="M2" s="186"/>
      <c r="N2" s="187"/>
      <c r="O2" s="187"/>
      <c r="P2" s="187"/>
      <c r="Q2" s="187"/>
    </row>
    <row r="3" spans="1:17" ht="20.100000000000001" customHeight="1" x14ac:dyDescent="0.25">
      <c r="A3" s="7"/>
      <c r="B3" s="4"/>
      <c r="C3" s="4"/>
      <c r="D3" s="4"/>
      <c r="E3" s="4"/>
      <c r="F3" s="4"/>
      <c r="G3" s="4"/>
      <c r="H3" s="5"/>
      <c r="I3" s="35"/>
      <c r="J3" s="7"/>
      <c r="K3" s="4"/>
      <c r="L3" s="4"/>
      <c r="M3" s="4"/>
      <c r="N3" s="4"/>
      <c r="O3" s="4"/>
      <c r="P3" s="4"/>
      <c r="Q3" s="4"/>
    </row>
    <row r="4" spans="1:17" ht="20.100000000000001" customHeight="1" x14ac:dyDescent="0.25">
      <c r="A4" s="90" t="s">
        <v>18</v>
      </c>
      <c r="B4" s="87" t="s">
        <v>2</v>
      </c>
      <c r="C4" s="87" t="s">
        <v>3</v>
      </c>
      <c r="D4" s="87" t="s">
        <v>4</v>
      </c>
      <c r="E4" s="87" t="s">
        <v>5</v>
      </c>
      <c r="F4" s="87" t="s">
        <v>61</v>
      </c>
      <c r="G4" s="87" t="s">
        <v>21</v>
      </c>
      <c r="H4" s="87" t="s">
        <v>62</v>
      </c>
      <c r="I4" s="87" t="s">
        <v>19</v>
      </c>
      <c r="J4" s="90" t="s">
        <v>24</v>
      </c>
      <c r="K4" s="87" t="s">
        <v>17</v>
      </c>
      <c r="L4" s="87" t="s">
        <v>878</v>
      </c>
      <c r="M4" s="87" t="s">
        <v>8</v>
      </c>
      <c r="N4" s="87" t="s">
        <v>63</v>
      </c>
      <c r="O4" s="87" t="s">
        <v>64</v>
      </c>
      <c r="P4" s="87" t="s">
        <v>65</v>
      </c>
      <c r="Q4" s="87" t="s">
        <v>66</v>
      </c>
    </row>
    <row r="5" spans="1:17" ht="20.100000000000001" customHeight="1" x14ac:dyDescent="0.25">
      <c r="A5" s="60">
        <v>46193</v>
      </c>
      <c r="B5" t="s">
        <v>165</v>
      </c>
      <c r="C5" t="s">
        <v>173</v>
      </c>
      <c r="D5" t="s">
        <v>255</v>
      </c>
      <c r="E5" t="s">
        <v>256</v>
      </c>
      <c r="F5">
        <v>4</v>
      </c>
      <c r="G5" s="3">
        <v>6.03</v>
      </c>
      <c r="H5" s="3">
        <v>24.12</v>
      </c>
      <c r="I5" s="34" t="s">
        <v>577</v>
      </c>
      <c r="J5" s="1">
        <v>46107</v>
      </c>
      <c r="K5" t="s">
        <v>556</v>
      </c>
      <c r="L5">
        <v>2</v>
      </c>
      <c r="M5" t="str">
        <f>VLOOKUP(Outflow[[#This Row],[SKU]],MasterFile[#All],7,0)</f>
        <v>Texaflo Austin</v>
      </c>
      <c r="N5" t="s">
        <v>880</v>
      </c>
      <c r="P5" t="s">
        <v>68</v>
      </c>
      <c r="Q5" t="s">
        <v>156</v>
      </c>
    </row>
    <row r="6" spans="1:17" ht="20.100000000000001" customHeight="1" x14ac:dyDescent="0.25">
      <c r="A6" s="60">
        <v>46193</v>
      </c>
      <c r="B6" t="s">
        <v>166</v>
      </c>
      <c r="C6" t="s">
        <v>174</v>
      </c>
      <c r="D6" t="s">
        <v>255</v>
      </c>
      <c r="E6" t="s">
        <v>256</v>
      </c>
      <c r="F6">
        <v>3</v>
      </c>
      <c r="G6" s="3">
        <v>7.2</v>
      </c>
      <c r="H6" s="3">
        <v>21.6</v>
      </c>
      <c r="I6" s="34" t="s">
        <v>602</v>
      </c>
      <c r="J6" s="1">
        <v>45922</v>
      </c>
      <c r="K6" t="s">
        <v>556</v>
      </c>
      <c r="L6">
        <v>2</v>
      </c>
      <c r="M6" t="str">
        <f>VLOOKUP(Outflow[[#This Row],[SKU]],MasterFile[#All],7,0)</f>
        <v>Texaflo Austin</v>
      </c>
      <c r="N6" t="s">
        <v>880</v>
      </c>
      <c r="P6" t="s">
        <v>68</v>
      </c>
      <c r="Q6" t="s">
        <v>156</v>
      </c>
    </row>
    <row r="7" spans="1:17" ht="20.100000000000001" customHeight="1" x14ac:dyDescent="0.25">
      <c r="A7" s="60">
        <v>46193</v>
      </c>
      <c r="B7" t="s">
        <v>189</v>
      </c>
      <c r="C7" t="s">
        <v>190</v>
      </c>
      <c r="D7" t="s">
        <v>265</v>
      </c>
      <c r="E7" t="s">
        <v>266</v>
      </c>
      <c r="F7">
        <v>8</v>
      </c>
      <c r="G7" s="3">
        <v>1.3944000000000001</v>
      </c>
      <c r="H7" s="3">
        <v>11.155200000000001</v>
      </c>
      <c r="I7" s="34" t="s">
        <v>583</v>
      </c>
      <c r="J7" s="1">
        <v>46214</v>
      </c>
      <c r="K7" t="s">
        <v>556</v>
      </c>
      <c r="L7">
        <v>2</v>
      </c>
      <c r="M7" t="str">
        <f>VLOOKUP(Outflow[[#This Row],[SKU]],MasterFile[#All],7,0)</f>
        <v>Texaflo Austin</v>
      </c>
      <c r="N7" t="s">
        <v>880</v>
      </c>
      <c r="P7" t="s">
        <v>68</v>
      </c>
      <c r="Q7" t="s">
        <v>156</v>
      </c>
    </row>
    <row r="8" spans="1:17" ht="20.100000000000001" customHeight="1" x14ac:dyDescent="0.25">
      <c r="A8" s="60">
        <v>46193</v>
      </c>
      <c r="B8" t="s">
        <v>205</v>
      </c>
      <c r="C8" t="s">
        <v>206</v>
      </c>
      <c r="D8" t="s">
        <v>265</v>
      </c>
      <c r="E8" t="s">
        <v>272</v>
      </c>
      <c r="F8">
        <v>0.2</v>
      </c>
      <c r="G8" s="3">
        <v>4.2000000000000003E-2</v>
      </c>
      <c r="H8" s="3">
        <v>8.4000000000000012E-3</v>
      </c>
      <c r="I8" s="34" t="s">
        <v>578</v>
      </c>
      <c r="J8" s="1">
        <v>46131</v>
      </c>
      <c r="K8" t="s">
        <v>556</v>
      </c>
      <c r="L8">
        <v>2</v>
      </c>
      <c r="M8" t="str">
        <f>VLOOKUP(Outflow[[#This Row],[SKU]],MasterFile[#All],7,0)</f>
        <v>Texaflo Austin</v>
      </c>
      <c r="N8" t="s">
        <v>880</v>
      </c>
      <c r="P8" t="s">
        <v>68</v>
      </c>
      <c r="Q8" t="s">
        <v>156</v>
      </c>
    </row>
    <row r="9" spans="1:17" ht="20.100000000000001" customHeight="1" x14ac:dyDescent="0.25">
      <c r="A9" s="60">
        <v>46193</v>
      </c>
      <c r="B9" t="s">
        <v>169</v>
      </c>
      <c r="C9" t="s">
        <v>177</v>
      </c>
      <c r="D9" t="s">
        <v>255</v>
      </c>
      <c r="E9" t="s">
        <v>258</v>
      </c>
      <c r="F9">
        <v>12</v>
      </c>
      <c r="G9" s="3">
        <v>1.8246</v>
      </c>
      <c r="H9" s="3">
        <v>21.895199999999999</v>
      </c>
      <c r="I9" s="34" t="s">
        <v>591</v>
      </c>
      <c r="J9" s="1">
        <v>45973</v>
      </c>
      <c r="K9" t="s">
        <v>557</v>
      </c>
      <c r="L9">
        <v>4</v>
      </c>
      <c r="M9" t="str">
        <f>VLOOKUP(Outflow[[#This Row],[SKU]],MasterFile[#All],7,0)</f>
        <v>Texaflo Austin</v>
      </c>
      <c r="N9" t="s">
        <v>880</v>
      </c>
      <c r="P9" t="s">
        <v>68</v>
      </c>
      <c r="Q9" t="s">
        <v>156</v>
      </c>
    </row>
    <row r="10" spans="1:17" ht="20.100000000000001" customHeight="1" x14ac:dyDescent="0.25">
      <c r="A10" s="60">
        <v>46193</v>
      </c>
      <c r="B10" t="s">
        <v>167</v>
      </c>
      <c r="C10" t="s">
        <v>175</v>
      </c>
      <c r="D10" t="s">
        <v>255</v>
      </c>
      <c r="E10" t="s">
        <v>258</v>
      </c>
      <c r="F10">
        <v>6</v>
      </c>
      <c r="G10" s="3">
        <v>0.91349999999999998</v>
      </c>
      <c r="H10" s="3">
        <v>5.4809999999999999</v>
      </c>
      <c r="I10" s="34" t="s">
        <v>609</v>
      </c>
      <c r="J10" s="1">
        <v>46244</v>
      </c>
      <c r="K10" t="s">
        <v>557</v>
      </c>
      <c r="L10">
        <v>4</v>
      </c>
      <c r="M10" t="str">
        <f>VLOOKUP(Outflow[[#This Row],[SKU]],MasterFile[#All],7,0)</f>
        <v>Texaflo Distribution Center</v>
      </c>
      <c r="N10" t="s">
        <v>880</v>
      </c>
      <c r="P10" t="s">
        <v>68</v>
      </c>
      <c r="Q10" t="s">
        <v>156</v>
      </c>
    </row>
    <row r="11" spans="1:17" ht="20.100000000000001" customHeight="1" x14ac:dyDescent="0.25">
      <c r="A11" s="60">
        <v>46193</v>
      </c>
      <c r="B11" t="s">
        <v>171</v>
      </c>
      <c r="C11" t="s">
        <v>179</v>
      </c>
      <c r="D11" t="s">
        <v>255</v>
      </c>
      <c r="E11" t="s">
        <v>259</v>
      </c>
      <c r="F11">
        <v>2</v>
      </c>
      <c r="G11" s="3">
        <v>2.7368999999999999</v>
      </c>
      <c r="H11" s="3">
        <v>5.4737999999999998</v>
      </c>
      <c r="I11" s="34" t="s">
        <v>585</v>
      </c>
      <c r="J11" s="1">
        <v>46147</v>
      </c>
      <c r="K11" t="s">
        <v>557</v>
      </c>
      <c r="L11">
        <v>4</v>
      </c>
      <c r="M11" t="str">
        <f>VLOOKUP(Outflow[[#This Row],[SKU]],MasterFile[#All],7,0)</f>
        <v>Texaflo Distribution Center</v>
      </c>
      <c r="N11" t="s">
        <v>880</v>
      </c>
      <c r="P11" t="s">
        <v>68</v>
      </c>
      <c r="Q11" t="s">
        <v>156</v>
      </c>
    </row>
    <row r="12" spans="1:17" ht="20.100000000000001" customHeight="1" x14ac:dyDescent="0.25">
      <c r="A12" s="60">
        <v>46193</v>
      </c>
      <c r="B12" t="s">
        <v>191</v>
      </c>
      <c r="C12" t="s">
        <v>192</v>
      </c>
      <c r="D12" t="s">
        <v>265</v>
      </c>
      <c r="E12" t="s">
        <v>266</v>
      </c>
      <c r="F12">
        <v>12</v>
      </c>
      <c r="G12" s="3">
        <v>1.395</v>
      </c>
      <c r="H12" s="3">
        <v>16.740000000000002</v>
      </c>
      <c r="I12" s="34" t="s">
        <v>589</v>
      </c>
      <c r="J12" s="1">
        <v>46415</v>
      </c>
      <c r="K12" t="s">
        <v>557</v>
      </c>
      <c r="L12">
        <v>4</v>
      </c>
      <c r="M12" t="str">
        <f>VLOOKUP(Outflow[[#This Row],[SKU]],MasterFile[#All],7,0)</f>
        <v>Texaflo Austin</v>
      </c>
      <c r="N12" t="s">
        <v>880</v>
      </c>
      <c r="P12" t="s">
        <v>68</v>
      </c>
      <c r="Q12" t="s">
        <v>156</v>
      </c>
    </row>
    <row r="13" spans="1:17" ht="20.100000000000001" customHeight="1" x14ac:dyDescent="0.25">
      <c r="A13" s="60">
        <v>46193</v>
      </c>
      <c r="B13" t="s">
        <v>205</v>
      </c>
      <c r="C13" t="s">
        <v>206</v>
      </c>
      <c r="D13" t="s">
        <v>265</v>
      </c>
      <c r="E13" t="s">
        <v>272</v>
      </c>
      <c r="F13">
        <v>0.4</v>
      </c>
      <c r="G13" s="3">
        <v>4.2000000000000003E-2</v>
      </c>
      <c r="H13" s="3">
        <v>1.6800000000000002E-2</v>
      </c>
      <c r="I13" s="34" t="s">
        <v>578</v>
      </c>
      <c r="J13" s="1">
        <v>46131</v>
      </c>
      <c r="K13" t="s">
        <v>557</v>
      </c>
      <c r="L13">
        <v>4</v>
      </c>
      <c r="M13" t="str">
        <f>VLOOKUP(Outflow[[#This Row],[SKU]],MasterFile[#All],7,0)</f>
        <v>Texaflo Austin</v>
      </c>
      <c r="N13" t="s">
        <v>880</v>
      </c>
      <c r="P13" t="s">
        <v>68</v>
      </c>
      <c r="Q13" t="s">
        <v>156</v>
      </c>
    </row>
    <row r="14" spans="1:17" ht="20.100000000000001" customHeight="1" x14ac:dyDescent="0.25">
      <c r="A14" s="60">
        <v>46193</v>
      </c>
      <c r="B14" t="s">
        <v>168</v>
      </c>
      <c r="C14" t="s">
        <v>176</v>
      </c>
      <c r="D14" t="s">
        <v>255</v>
      </c>
      <c r="E14" t="s">
        <v>256</v>
      </c>
      <c r="F14">
        <v>12</v>
      </c>
      <c r="G14" s="3">
        <v>0.9133</v>
      </c>
      <c r="H14" s="3">
        <v>10.9596</v>
      </c>
      <c r="I14" s="34" t="s">
        <v>598</v>
      </c>
      <c r="J14" s="1">
        <v>46355</v>
      </c>
      <c r="K14" t="s">
        <v>558</v>
      </c>
      <c r="L14">
        <v>5</v>
      </c>
      <c r="M14" t="str">
        <f>VLOOKUP(Outflow[[#This Row],[SKU]],MasterFile[#All],7,0)</f>
        <v>Texaflo Austin</v>
      </c>
      <c r="N14" t="s">
        <v>880</v>
      </c>
      <c r="P14" t="s">
        <v>68</v>
      </c>
      <c r="Q14" t="s">
        <v>156</v>
      </c>
    </row>
    <row r="15" spans="1:17" ht="20.100000000000001" customHeight="1" x14ac:dyDescent="0.25">
      <c r="A15" s="60">
        <v>46193</v>
      </c>
      <c r="B15" t="s">
        <v>168</v>
      </c>
      <c r="C15" t="s">
        <v>176</v>
      </c>
      <c r="D15" t="s">
        <v>255</v>
      </c>
      <c r="E15" t="s">
        <v>256</v>
      </c>
      <c r="F15">
        <v>0.5</v>
      </c>
      <c r="G15" s="3">
        <v>0.9133</v>
      </c>
      <c r="H15" s="3">
        <v>0.45665</v>
      </c>
      <c r="I15" s="34" t="s">
        <v>598</v>
      </c>
      <c r="J15" s="1">
        <v>46355</v>
      </c>
      <c r="K15" t="s">
        <v>558</v>
      </c>
      <c r="L15">
        <v>5</v>
      </c>
      <c r="M15" t="str">
        <f>VLOOKUP(Outflow[[#This Row],[SKU]],MasterFile[#All],7,0)</f>
        <v>Texaflo Austin</v>
      </c>
      <c r="N15" t="s">
        <v>880</v>
      </c>
      <c r="P15" t="s">
        <v>68</v>
      </c>
      <c r="Q15" t="s">
        <v>877</v>
      </c>
    </row>
    <row r="16" spans="1:17" ht="20.100000000000001" customHeight="1" x14ac:dyDescent="0.25">
      <c r="A16" s="60">
        <v>46193</v>
      </c>
      <c r="B16" t="s">
        <v>166</v>
      </c>
      <c r="C16" t="s">
        <v>174</v>
      </c>
      <c r="D16" t="s">
        <v>255</v>
      </c>
      <c r="E16" t="s">
        <v>256</v>
      </c>
      <c r="F16">
        <v>10</v>
      </c>
      <c r="G16" s="3">
        <v>7.2</v>
      </c>
      <c r="H16" s="3">
        <v>72</v>
      </c>
      <c r="I16" s="34" t="s">
        <v>602</v>
      </c>
      <c r="J16" s="1">
        <v>45922</v>
      </c>
      <c r="K16" t="s">
        <v>558</v>
      </c>
      <c r="L16">
        <v>5</v>
      </c>
      <c r="M16" t="str">
        <f>VLOOKUP(Outflow[[#This Row],[SKU]],MasterFile[#All],7,0)</f>
        <v>Texaflo Austin</v>
      </c>
      <c r="N16" t="s">
        <v>880</v>
      </c>
      <c r="P16" t="s">
        <v>68</v>
      </c>
      <c r="Q16" t="s">
        <v>156</v>
      </c>
    </row>
    <row r="17" spans="1:17" ht="20.100000000000001" customHeight="1" x14ac:dyDescent="0.25">
      <c r="A17" s="60">
        <v>46193</v>
      </c>
      <c r="B17" t="s">
        <v>169</v>
      </c>
      <c r="C17" t="s">
        <v>177</v>
      </c>
      <c r="D17" t="s">
        <v>255</v>
      </c>
      <c r="E17" t="s">
        <v>258</v>
      </c>
      <c r="F17">
        <v>5</v>
      </c>
      <c r="G17" s="3">
        <v>1.8246</v>
      </c>
      <c r="H17" s="3">
        <v>9.1229999999999993</v>
      </c>
      <c r="I17" s="34" t="s">
        <v>591</v>
      </c>
      <c r="J17" s="1">
        <v>45973</v>
      </c>
      <c r="K17" t="s">
        <v>558</v>
      </c>
      <c r="L17">
        <v>5</v>
      </c>
      <c r="M17" t="str">
        <f>VLOOKUP(Outflow[[#This Row],[SKU]],MasterFile[#All],7,0)</f>
        <v>Texaflo Austin</v>
      </c>
      <c r="N17" t="s">
        <v>880</v>
      </c>
      <c r="P17" t="s">
        <v>68</v>
      </c>
      <c r="Q17" t="s">
        <v>156</v>
      </c>
    </row>
    <row r="18" spans="1:17" ht="20.100000000000001" customHeight="1" x14ac:dyDescent="0.25">
      <c r="A18" s="60">
        <v>46193</v>
      </c>
      <c r="B18" t="s">
        <v>191</v>
      </c>
      <c r="C18" t="s">
        <v>192</v>
      </c>
      <c r="D18" t="s">
        <v>265</v>
      </c>
      <c r="E18" t="s">
        <v>266</v>
      </c>
      <c r="F18">
        <v>12</v>
      </c>
      <c r="G18" s="3">
        <v>1.395</v>
      </c>
      <c r="H18" s="3">
        <v>16.740000000000002</v>
      </c>
      <c r="I18" s="34" t="s">
        <v>589</v>
      </c>
      <c r="J18" s="1">
        <v>46415</v>
      </c>
      <c r="K18" t="s">
        <v>558</v>
      </c>
      <c r="L18">
        <v>5</v>
      </c>
      <c r="M18" t="str">
        <f>VLOOKUP(Outflow[[#This Row],[SKU]],MasterFile[#All],7,0)</f>
        <v>Texaflo Austin</v>
      </c>
      <c r="N18" t="s">
        <v>880</v>
      </c>
      <c r="P18" t="s">
        <v>68</v>
      </c>
      <c r="Q18" t="s">
        <v>156</v>
      </c>
    </row>
    <row r="19" spans="1:17" ht="20.100000000000001" customHeight="1" x14ac:dyDescent="0.25">
      <c r="A19" s="60">
        <v>46193</v>
      </c>
      <c r="B19" t="s">
        <v>191</v>
      </c>
      <c r="C19" t="s">
        <v>192</v>
      </c>
      <c r="D19" t="s">
        <v>265</v>
      </c>
      <c r="E19" t="s">
        <v>266</v>
      </c>
      <c r="F19">
        <v>3</v>
      </c>
      <c r="G19" s="3">
        <v>1.395</v>
      </c>
      <c r="H19" s="3">
        <v>4.1850000000000005</v>
      </c>
      <c r="I19" s="34" t="s">
        <v>589</v>
      </c>
      <c r="J19" s="1">
        <v>46415</v>
      </c>
      <c r="K19" t="s">
        <v>558</v>
      </c>
      <c r="L19">
        <v>5</v>
      </c>
      <c r="M19" t="str">
        <f>VLOOKUP(Outflow[[#This Row],[SKU]],MasterFile[#All],7,0)</f>
        <v>Texaflo Austin</v>
      </c>
      <c r="N19" t="s">
        <v>880</v>
      </c>
      <c r="P19" t="s">
        <v>68</v>
      </c>
      <c r="Q19" t="s">
        <v>877</v>
      </c>
    </row>
    <row r="20" spans="1:17" ht="20.100000000000001" customHeight="1" x14ac:dyDescent="0.25">
      <c r="A20" s="60">
        <v>46193</v>
      </c>
      <c r="B20" t="s">
        <v>205</v>
      </c>
      <c r="C20" t="s">
        <v>206</v>
      </c>
      <c r="D20" t="s">
        <v>265</v>
      </c>
      <c r="E20" t="s">
        <v>272</v>
      </c>
      <c r="F20">
        <v>0.5</v>
      </c>
      <c r="G20" s="3">
        <v>4.2000000000000003E-2</v>
      </c>
      <c r="H20" s="3">
        <v>2.1000000000000001E-2</v>
      </c>
      <c r="I20" s="34" t="s">
        <v>578</v>
      </c>
      <c r="J20" s="1">
        <v>46131</v>
      </c>
      <c r="K20" t="s">
        <v>558</v>
      </c>
      <c r="L20">
        <v>5</v>
      </c>
      <c r="M20" t="str">
        <f>VLOOKUP(Outflow[[#This Row],[SKU]],MasterFile[#All],7,0)</f>
        <v>Texaflo Austin</v>
      </c>
      <c r="N20" t="s">
        <v>880</v>
      </c>
      <c r="P20" t="s">
        <v>68</v>
      </c>
      <c r="Q20" t="s">
        <v>156</v>
      </c>
    </row>
    <row r="21" spans="1:17" ht="20.100000000000001" customHeight="1" x14ac:dyDescent="0.25">
      <c r="A21" s="60">
        <v>46193</v>
      </c>
      <c r="B21" t="s">
        <v>239</v>
      </c>
      <c r="C21" t="s">
        <v>347</v>
      </c>
      <c r="D21" t="s">
        <v>348</v>
      </c>
      <c r="E21" t="s">
        <v>277</v>
      </c>
      <c r="F21">
        <v>0.30000000000000004</v>
      </c>
      <c r="G21" s="3">
        <v>0.70669999999999999</v>
      </c>
      <c r="H21" s="3">
        <v>0.21201000000000003</v>
      </c>
      <c r="I21" s="34" t="s">
        <v>594</v>
      </c>
      <c r="J21" s="1">
        <v>46093</v>
      </c>
      <c r="K21" t="s">
        <v>559</v>
      </c>
      <c r="L21">
        <v>6</v>
      </c>
      <c r="M21" t="str">
        <f>VLOOKUP(Outflow[[#This Row],[SKU]],MasterFile[#All],7,0)</f>
        <v>Texaflo Distribution Center</v>
      </c>
      <c r="N21" t="s">
        <v>880</v>
      </c>
      <c r="P21" t="s">
        <v>68</v>
      </c>
      <c r="Q21" t="s">
        <v>156</v>
      </c>
    </row>
    <row r="22" spans="1:17" ht="20.100000000000001" customHeight="1" x14ac:dyDescent="0.25">
      <c r="A22" s="60">
        <v>46193</v>
      </c>
      <c r="B22" t="s">
        <v>241</v>
      </c>
      <c r="C22" t="s">
        <v>350</v>
      </c>
      <c r="D22" t="s">
        <v>348</v>
      </c>
      <c r="E22" t="s">
        <v>289</v>
      </c>
      <c r="F22">
        <v>0.60000000000000009</v>
      </c>
      <c r="G22" s="3">
        <v>0.70669999999999999</v>
      </c>
      <c r="H22" s="3">
        <v>0.42402000000000006</v>
      </c>
      <c r="I22" s="34" t="s">
        <v>580</v>
      </c>
      <c r="J22" s="1">
        <v>46406</v>
      </c>
      <c r="K22" t="s">
        <v>559</v>
      </c>
      <c r="L22">
        <v>6</v>
      </c>
      <c r="M22" t="str">
        <f>VLOOKUP(Outflow[[#This Row],[SKU]],MasterFile[#All],7,0)</f>
        <v>Texaflo Austin</v>
      </c>
      <c r="N22" t="s">
        <v>880</v>
      </c>
      <c r="P22" t="s">
        <v>68</v>
      </c>
      <c r="Q22" t="s">
        <v>156</v>
      </c>
    </row>
    <row r="23" spans="1:17" ht="20.100000000000001" customHeight="1" x14ac:dyDescent="0.25">
      <c r="A23" s="60">
        <v>46193</v>
      </c>
      <c r="B23" t="s">
        <v>243</v>
      </c>
      <c r="C23" t="s">
        <v>244</v>
      </c>
      <c r="D23" t="s">
        <v>348</v>
      </c>
      <c r="E23" t="s">
        <v>275</v>
      </c>
      <c r="F23">
        <v>1.5</v>
      </c>
      <c r="G23" s="3">
        <v>0.26600000000000001</v>
      </c>
      <c r="H23" s="3">
        <v>0.39900000000000002</v>
      </c>
      <c r="I23" s="34" t="s">
        <v>599</v>
      </c>
      <c r="J23" s="1">
        <v>46105</v>
      </c>
      <c r="K23" t="s">
        <v>559</v>
      </c>
      <c r="L23">
        <v>6</v>
      </c>
      <c r="M23" t="str">
        <f>VLOOKUP(Outflow[[#This Row],[SKU]],MasterFile[#All],7,0)</f>
        <v>Texaflo Austin</v>
      </c>
      <c r="N23" t="s">
        <v>880</v>
      </c>
      <c r="P23" t="s">
        <v>68</v>
      </c>
      <c r="Q23" t="s">
        <v>156</v>
      </c>
    </row>
    <row r="24" spans="1:17" ht="20.100000000000001" customHeight="1" x14ac:dyDescent="0.25">
      <c r="A24" s="60">
        <v>46193</v>
      </c>
      <c r="B24" t="s">
        <v>251</v>
      </c>
      <c r="C24" t="s">
        <v>252</v>
      </c>
      <c r="D24" t="s">
        <v>348</v>
      </c>
      <c r="E24" t="s">
        <v>277</v>
      </c>
      <c r="F24">
        <v>0.60000000000000009</v>
      </c>
      <c r="G24" s="3">
        <v>0.96379999999999999</v>
      </c>
      <c r="H24" s="3">
        <v>0.57828000000000013</v>
      </c>
      <c r="I24" s="34" t="s">
        <v>610</v>
      </c>
      <c r="J24" s="1">
        <v>46491</v>
      </c>
      <c r="K24" t="s">
        <v>559</v>
      </c>
      <c r="L24">
        <v>6</v>
      </c>
      <c r="M24" t="str">
        <f>VLOOKUP(Outflow[[#This Row],[SKU]],MasterFile[#All],7,0)</f>
        <v>Texaflo Austin</v>
      </c>
      <c r="N24" t="s">
        <v>880</v>
      </c>
      <c r="P24" t="s">
        <v>68</v>
      </c>
      <c r="Q24" t="s">
        <v>156</v>
      </c>
    </row>
    <row r="25" spans="1:17" ht="20.100000000000001" customHeight="1" x14ac:dyDescent="0.25">
      <c r="A25" s="60">
        <v>46193</v>
      </c>
      <c r="B25" t="s">
        <v>165</v>
      </c>
      <c r="C25" t="s">
        <v>173</v>
      </c>
      <c r="D25" t="s">
        <v>255</v>
      </c>
      <c r="E25" t="s">
        <v>256</v>
      </c>
      <c r="F25">
        <v>4</v>
      </c>
      <c r="G25" s="3">
        <v>6.03</v>
      </c>
      <c r="H25" s="3">
        <v>24.12</v>
      </c>
      <c r="I25" s="34" t="s">
        <v>577</v>
      </c>
      <c r="J25" s="1">
        <v>46107</v>
      </c>
      <c r="K25" t="s">
        <v>556</v>
      </c>
      <c r="L25">
        <v>2</v>
      </c>
      <c r="M25" t="str">
        <f>VLOOKUP(Outflow[[#This Row],[SKU]],MasterFile[#All],7,0)</f>
        <v>Texaflo Austin</v>
      </c>
      <c r="N25" t="s">
        <v>880</v>
      </c>
      <c r="P25" t="s">
        <v>68</v>
      </c>
      <c r="Q25" t="s">
        <v>156</v>
      </c>
    </row>
    <row r="26" spans="1:17" ht="20.100000000000001" customHeight="1" x14ac:dyDescent="0.25">
      <c r="A26" s="60">
        <v>46193</v>
      </c>
      <c r="B26" t="s">
        <v>166</v>
      </c>
      <c r="C26" t="s">
        <v>174</v>
      </c>
      <c r="D26" t="s">
        <v>255</v>
      </c>
      <c r="E26" t="s">
        <v>256</v>
      </c>
      <c r="F26">
        <v>3</v>
      </c>
      <c r="G26" s="3">
        <v>7.2</v>
      </c>
      <c r="H26" s="3">
        <v>21.6</v>
      </c>
      <c r="I26" s="34" t="s">
        <v>602</v>
      </c>
      <c r="J26" s="1">
        <v>45922</v>
      </c>
      <c r="K26" t="s">
        <v>556</v>
      </c>
      <c r="L26">
        <v>2</v>
      </c>
      <c r="M26" t="str">
        <f>VLOOKUP(Outflow[[#This Row],[SKU]],MasterFile[#All],7,0)</f>
        <v>Texaflo Austin</v>
      </c>
      <c r="N26" t="s">
        <v>880</v>
      </c>
      <c r="P26" t="s">
        <v>68</v>
      </c>
      <c r="Q26" t="s">
        <v>156</v>
      </c>
    </row>
    <row r="27" spans="1:17" ht="20.100000000000001" customHeight="1" x14ac:dyDescent="0.25">
      <c r="A27" s="60">
        <v>46193</v>
      </c>
      <c r="B27" t="s">
        <v>189</v>
      </c>
      <c r="C27" t="s">
        <v>190</v>
      </c>
      <c r="D27" t="s">
        <v>265</v>
      </c>
      <c r="E27" t="s">
        <v>266</v>
      </c>
      <c r="F27">
        <v>8</v>
      </c>
      <c r="G27" s="3">
        <v>1.3944000000000001</v>
      </c>
      <c r="H27" s="3">
        <v>11.155200000000001</v>
      </c>
      <c r="I27" s="34" t="s">
        <v>583</v>
      </c>
      <c r="J27" s="1">
        <v>46214</v>
      </c>
      <c r="K27" t="s">
        <v>556</v>
      </c>
      <c r="L27">
        <v>2</v>
      </c>
      <c r="M27" t="str">
        <f>VLOOKUP(Outflow[[#This Row],[SKU]],MasterFile[#All],7,0)</f>
        <v>Texaflo Austin</v>
      </c>
      <c r="N27" t="s">
        <v>880</v>
      </c>
      <c r="P27" t="s">
        <v>68</v>
      </c>
      <c r="Q27" t="s">
        <v>156</v>
      </c>
    </row>
    <row r="28" spans="1:17" ht="20.100000000000001" customHeight="1" x14ac:dyDescent="0.25">
      <c r="A28" s="60">
        <v>46193</v>
      </c>
      <c r="B28" t="s">
        <v>205</v>
      </c>
      <c r="C28" t="s">
        <v>206</v>
      </c>
      <c r="D28" t="s">
        <v>265</v>
      </c>
      <c r="E28" t="s">
        <v>272</v>
      </c>
      <c r="F28">
        <v>0.2</v>
      </c>
      <c r="G28" s="3">
        <v>4.2000000000000003E-2</v>
      </c>
      <c r="H28" s="3">
        <v>8.4000000000000012E-3</v>
      </c>
      <c r="I28" s="34" t="s">
        <v>578</v>
      </c>
      <c r="J28" s="1">
        <v>46131</v>
      </c>
      <c r="K28" t="s">
        <v>556</v>
      </c>
      <c r="L28">
        <v>2</v>
      </c>
      <c r="M28" t="str">
        <f>VLOOKUP(Outflow[[#This Row],[SKU]],MasterFile[#All],7,0)</f>
        <v>Texaflo Austin</v>
      </c>
      <c r="N28" t="s">
        <v>880</v>
      </c>
      <c r="P28" t="s">
        <v>68</v>
      </c>
      <c r="Q28" t="s">
        <v>156</v>
      </c>
    </row>
    <row r="29" spans="1:17" ht="20.100000000000001" customHeight="1" x14ac:dyDescent="0.25">
      <c r="A29" s="60">
        <v>46193</v>
      </c>
      <c r="B29" t="s">
        <v>169</v>
      </c>
      <c r="C29" t="s">
        <v>177</v>
      </c>
      <c r="D29" t="s">
        <v>255</v>
      </c>
      <c r="E29" t="s">
        <v>258</v>
      </c>
      <c r="F29">
        <v>3</v>
      </c>
      <c r="G29" s="3">
        <v>1.8246</v>
      </c>
      <c r="H29" s="3">
        <v>5.4737999999999998</v>
      </c>
      <c r="I29" s="34" t="s">
        <v>591</v>
      </c>
      <c r="J29" s="1">
        <v>45973</v>
      </c>
      <c r="K29" t="s">
        <v>557</v>
      </c>
      <c r="L29">
        <v>1</v>
      </c>
      <c r="M29" t="str">
        <f>VLOOKUP(Outflow[[#This Row],[SKU]],MasterFile[#All],7,0)</f>
        <v>Texaflo Austin</v>
      </c>
      <c r="N29" t="s">
        <v>880</v>
      </c>
      <c r="P29" t="s">
        <v>68</v>
      </c>
      <c r="Q29" t="s">
        <v>156</v>
      </c>
    </row>
    <row r="30" spans="1:17" ht="20.100000000000001" customHeight="1" x14ac:dyDescent="0.25">
      <c r="A30" s="60">
        <v>46193</v>
      </c>
      <c r="B30" t="s">
        <v>167</v>
      </c>
      <c r="C30" t="s">
        <v>175</v>
      </c>
      <c r="D30" t="s">
        <v>255</v>
      </c>
      <c r="E30" t="s">
        <v>258</v>
      </c>
      <c r="F30">
        <v>1.5</v>
      </c>
      <c r="G30" s="3">
        <v>0.91349999999999998</v>
      </c>
      <c r="H30" s="3">
        <v>1.37025</v>
      </c>
      <c r="I30" s="34" t="s">
        <v>609</v>
      </c>
      <c r="J30" s="1">
        <v>46244</v>
      </c>
      <c r="K30" t="s">
        <v>557</v>
      </c>
      <c r="L30">
        <v>1</v>
      </c>
      <c r="M30" t="str">
        <f>VLOOKUP(Outflow[[#This Row],[SKU]],MasterFile[#All],7,0)</f>
        <v>Texaflo Distribution Center</v>
      </c>
      <c r="N30" t="s">
        <v>880</v>
      </c>
      <c r="P30" t="s">
        <v>68</v>
      </c>
      <c r="Q30" t="s">
        <v>156</v>
      </c>
    </row>
    <row r="31" spans="1:17" ht="20.100000000000001" customHeight="1" x14ac:dyDescent="0.25">
      <c r="A31" s="60">
        <v>46193</v>
      </c>
      <c r="B31" t="s">
        <v>171</v>
      </c>
      <c r="C31" t="s">
        <v>179</v>
      </c>
      <c r="D31" t="s">
        <v>255</v>
      </c>
      <c r="E31" t="s">
        <v>259</v>
      </c>
      <c r="F31">
        <v>0.5</v>
      </c>
      <c r="G31" s="3">
        <v>2.7368999999999999</v>
      </c>
      <c r="H31" s="3">
        <v>1.3684499999999999</v>
      </c>
      <c r="I31" s="34" t="s">
        <v>585</v>
      </c>
      <c r="J31" s="1">
        <v>46147</v>
      </c>
      <c r="K31" t="s">
        <v>557</v>
      </c>
      <c r="L31">
        <v>1</v>
      </c>
      <c r="M31" t="str">
        <f>VLOOKUP(Outflow[[#This Row],[SKU]],MasterFile[#All],7,0)</f>
        <v>Texaflo Distribution Center</v>
      </c>
      <c r="N31" t="s">
        <v>880</v>
      </c>
      <c r="P31" t="s">
        <v>68</v>
      </c>
      <c r="Q31" t="s">
        <v>156</v>
      </c>
    </row>
    <row r="32" spans="1:17" ht="20.100000000000001" customHeight="1" x14ac:dyDescent="0.25">
      <c r="A32" s="60">
        <v>46193</v>
      </c>
      <c r="B32" t="s">
        <v>191</v>
      </c>
      <c r="C32" t="s">
        <v>192</v>
      </c>
      <c r="D32" t="s">
        <v>265</v>
      </c>
      <c r="E32" t="s">
        <v>266</v>
      </c>
      <c r="F32">
        <v>3</v>
      </c>
      <c r="G32" s="3">
        <v>1.395</v>
      </c>
      <c r="H32" s="3">
        <v>4.1850000000000005</v>
      </c>
      <c r="I32" s="34" t="s">
        <v>589</v>
      </c>
      <c r="J32" s="1">
        <v>46415</v>
      </c>
      <c r="K32" t="s">
        <v>557</v>
      </c>
      <c r="L32">
        <v>1</v>
      </c>
      <c r="M32" t="str">
        <f>VLOOKUP(Outflow[[#This Row],[SKU]],MasterFile[#All],7,0)</f>
        <v>Texaflo Austin</v>
      </c>
      <c r="N32" t="s">
        <v>880</v>
      </c>
      <c r="P32" t="s">
        <v>68</v>
      </c>
      <c r="Q32" t="s">
        <v>156</v>
      </c>
    </row>
    <row r="33" spans="1:17" ht="20.100000000000001" customHeight="1" x14ac:dyDescent="0.25">
      <c r="A33" s="60">
        <v>46193</v>
      </c>
      <c r="B33" t="s">
        <v>205</v>
      </c>
      <c r="C33" t="s">
        <v>206</v>
      </c>
      <c r="D33" t="s">
        <v>265</v>
      </c>
      <c r="E33" t="s">
        <v>272</v>
      </c>
      <c r="F33">
        <v>0.1</v>
      </c>
      <c r="G33" s="3">
        <v>4.2000000000000003E-2</v>
      </c>
      <c r="H33" s="3">
        <v>4.2000000000000006E-3</v>
      </c>
      <c r="I33" s="34" t="s">
        <v>578</v>
      </c>
      <c r="J33" s="1">
        <v>46131</v>
      </c>
      <c r="K33" t="s">
        <v>557</v>
      </c>
      <c r="L33">
        <v>1</v>
      </c>
      <c r="M33" t="str">
        <f>VLOOKUP(Outflow[[#This Row],[SKU]],MasterFile[#All],7,0)</f>
        <v>Texaflo Austin</v>
      </c>
      <c r="N33" t="s">
        <v>880</v>
      </c>
      <c r="P33" t="s">
        <v>68</v>
      </c>
      <c r="Q33" t="s">
        <v>156</v>
      </c>
    </row>
    <row r="34" spans="1:17" ht="20.100000000000001" customHeight="1" x14ac:dyDescent="0.25">
      <c r="A34" s="60">
        <v>46193</v>
      </c>
      <c r="B34" t="s">
        <v>168</v>
      </c>
      <c r="C34" t="s">
        <v>176</v>
      </c>
      <c r="D34" t="s">
        <v>255</v>
      </c>
      <c r="E34" t="s">
        <v>256</v>
      </c>
      <c r="F34">
        <v>5</v>
      </c>
      <c r="G34" s="3">
        <v>0.9133</v>
      </c>
      <c r="H34" s="3">
        <v>4.5664999999999996</v>
      </c>
      <c r="I34" s="34" t="s">
        <v>598</v>
      </c>
      <c r="J34" s="1">
        <v>46355</v>
      </c>
      <c r="K34" t="s">
        <v>558</v>
      </c>
      <c r="M34" t="str">
        <f>VLOOKUP(Outflow[[#This Row],[SKU]],MasterFile[#All],7,0)</f>
        <v>Texaflo Austin</v>
      </c>
      <c r="N34" t="s">
        <v>880</v>
      </c>
      <c r="P34" t="s">
        <v>731</v>
      </c>
      <c r="Q34" t="s">
        <v>885</v>
      </c>
    </row>
    <row r="35" spans="1:17" ht="20.100000000000001" customHeight="1" x14ac:dyDescent="0.25">
      <c r="A35" s="60">
        <v>46193</v>
      </c>
      <c r="B35" t="s">
        <v>166</v>
      </c>
      <c r="C35" t="s">
        <v>174</v>
      </c>
      <c r="D35" t="s">
        <v>255</v>
      </c>
      <c r="E35" t="s">
        <v>256</v>
      </c>
      <c r="F35">
        <v>4</v>
      </c>
      <c r="G35" s="3">
        <v>7.2</v>
      </c>
      <c r="H35" s="3">
        <v>28.8</v>
      </c>
      <c r="I35" s="34" t="s">
        <v>602</v>
      </c>
      <c r="J35" s="1">
        <v>45922</v>
      </c>
      <c r="K35" t="s">
        <v>558</v>
      </c>
      <c r="M35" t="str">
        <f>VLOOKUP(Outflow[[#This Row],[SKU]],MasterFile[#All],7,0)</f>
        <v>Texaflo Austin</v>
      </c>
      <c r="N35" t="s">
        <v>880</v>
      </c>
      <c r="P35" t="s">
        <v>731</v>
      </c>
      <c r="Q35" t="s">
        <v>885</v>
      </c>
    </row>
    <row r="36" spans="1:17" ht="20.100000000000001" customHeight="1" x14ac:dyDescent="0.25">
      <c r="A36" s="60">
        <v>46193</v>
      </c>
      <c r="B36" t="s">
        <v>169</v>
      </c>
      <c r="C36" t="s">
        <v>177</v>
      </c>
      <c r="D36" t="s">
        <v>255</v>
      </c>
      <c r="E36" t="s">
        <v>258</v>
      </c>
      <c r="F36">
        <v>2</v>
      </c>
      <c r="G36" s="3">
        <v>1.8246</v>
      </c>
      <c r="H36" s="3">
        <v>3.6492</v>
      </c>
      <c r="I36" s="34" t="s">
        <v>591</v>
      </c>
      <c r="J36" s="1">
        <v>45973</v>
      </c>
      <c r="K36" t="s">
        <v>558</v>
      </c>
      <c r="M36" t="str">
        <f>VLOOKUP(Outflow[[#This Row],[SKU]],MasterFile[#All],7,0)</f>
        <v>Texaflo Austin</v>
      </c>
      <c r="N36" t="s">
        <v>880</v>
      </c>
      <c r="P36" t="s">
        <v>731</v>
      </c>
      <c r="Q36" t="s">
        <v>885</v>
      </c>
    </row>
    <row r="37" spans="1:17" ht="20.100000000000001" customHeight="1" x14ac:dyDescent="0.25">
      <c r="A37" s="60">
        <v>46193</v>
      </c>
      <c r="B37" t="s">
        <v>191</v>
      </c>
      <c r="C37" t="s">
        <v>192</v>
      </c>
      <c r="D37" t="s">
        <v>265</v>
      </c>
      <c r="E37" t="s">
        <v>266</v>
      </c>
      <c r="F37">
        <v>6</v>
      </c>
      <c r="G37" s="3">
        <v>1.395</v>
      </c>
      <c r="H37" s="3">
        <v>8.370000000000001</v>
      </c>
      <c r="I37" s="34" t="s">
        <v>589</v>
      </c>
      <c r="J37" s="1">
        <v>46415</v>
      </c>
      <c r="K37" t="s">
        <v>558</v>
      </c>
      <c r="M37" t="str">
        <f>VLOOKUP(Outflow[[#This Row],[SKU]],MasterFile[#All],7,0)</f>
        <v>Texaflo Austin</v>
      </c>
      <c r="N37" t="s">
        <v>880</v>
      </c>
      <c r="P37" t="s">
        <v>731</v>
      </c>
      <c r="Q37" t="s">
        <v>885</v>
      </c>
    </row>
    <row r="38" spans="1:17" ht="20.100000000000001" customHeight="1" x14ac:dyDescent="0.25">
      <c r="A38" s="60">
        <v>46193</v>
      </c>
      <c r="B38" t="s">
        <v>205</v>
      </c>
      <c r="C38" t="s">
        <v>206</v>
      </c>
      <c r="D38" t="s">
        <v>265</v>
      </c>
      <c r="E38" t="s">
        <v>272</v>
      </c>
      <c r="F38">
        <v>0.2</v>
      </c>
      <c r="G38" s="3">
        <v>4.2000000000000003E-2</v>
      </c>
      <c r="H38" s="3">
        <v>8.4000000000000012E-3</v>
      </c>
      <c r="I38" s="34" t="s">
        <v>578</v>
      </c>
      <c r="J38" s="1">
        <v>46131</v>
      </c>
      <c r="K38" t="s">
        <v>558</v>
      </c>
      <c r="M38" t="str">
        <f>VLOOKUP(Outflow[[#This Row],[SKU]],MasterFile[#All],7,0)</f>
        <v>Texaflo Austin</v>
      </c>
      <c r="N38" t="s">
        <v>880</v>
      </c>
      <c r="P38" t="s">
        <v>731</v>
      </c>
      <c r="Q38" t="s">
        <v>885</v>
      </c>
    </row>
    <row r="39" spans="1:17" ht="20.100000000000001" customHeight="1" x14ac:dyDescent="0.25">
      <c r="A39" s="60">
        <v>46193</v>
      </c>
      <c r="B39" t="s">
        <v>201</v>
      </c>
      <c r="C39" t="s">
        <v>202</v>
      </c>
      <c r="D39" t="s">
        <v>265</v>
      </c>
      <c r="E39" t="s">
        <v>269</v>
      </c>
      <c r="F39">
        <v>1</v>
      </c>
      <c r="G39" s="3">
        <v>1.4999999999999999E-2</v>
      </c>
      <c r="H39" s="3">
        <v>1.4999999999999999E-2</v>
      </c>
      <c r="I39" s="34" t="s">
        <v>595</v>
      </c>
      <c r="J39" s="1">
        <v>46373</v>
      </c>
      <c r="M39" t="s">
        <v>322</v>
      </c>
      <c r="N39" t="s">
        <v>299</v>
      </c>
      <c r="O39" t="s">
        <v>67</v>
      </c>
      <c r="P39" t="s">
        <v>881</v>
      </c>
      <c r="Q39" t="s">
        <v>882</v>
      </c>
    </row>
    <row r="40" spans="1:17" ht="20.100000000000001" customHeight="1" x14ac:dyDescent="0.25">
      <c r="A40" s="60">
        <v>46193</v>
      </c>
      <c r="B40" t="s">
        <v>209</v>
      </c>
      <c r="C40" t="s">
        <v>210</v>
      </c>
      <c r="D40" t="s">
        <v>274</v>
      </c>
      <c r="E40" t="s">
        <v>277</v>
      </c>
      <c r="F40">
        <v>100</v>
      </c>
      <c r="G40" s="3">
        <v>0.45839999999999997</v>
      </c>
      <c r="H40" s="3">
        <v>45.839999999999996</v>
      </c>
      <c r="I40" s="34" t="s">
        <v>612</v>
      </c>
      <c r="J40" s="1">
        <v>46074</v>
      </c>
      <c r="M40" t="s">
        <v>322</v>
      </c>
      <c r="N40" t="s">
        <v>299</v>
      </c>
      <c r="O40" t="s">
        <v>67</v>
      </c>
      <c r="P40" t="s">
        <v>881</v>
      </c>
      <c r="Q40" t="s">
        <v>883</v>
      </c>
    </row>
    <row r="41" spans="1:17" ht="20.100000000000001" customHeight="1" x14ac:dyDescent="0.25">
      <c r="A41" s="60">
        <v>46193</v>
      </c>
      <c r="B41" t="s">
        <v>219</v>
      </c>
      <c r="C41" t="s">
        <v>220</v>
      </c>
      <c r="D41" t="s">
        <v>274</v>
      </c>
      <c r="E41" t="s">
        <v>280</v>
      </c>
      <c r="F41">
        <v>10</v>
      </c>
      <c r="G41" s="3">
        <v>0.1002</v>
      </c>
      <c r="H41" s="3">
        <v>1.002</v>
      </c>
      <c r="I41" s="34" t="s">
        <v>678</v>
      </c>
      <c r="J41" s="1">
        <v>46178</v>
      </c>
      <c r="M41" t="s">
        <v>322</v>
      </c>
      <c r="N41" t="s">
        <v>299</v>
      </c>
      <c r="O41" t="s">
        <v>67</v>
      </c>
      <c r="P41" t="s">
        <v>881</v>
      </c>
      <c r="Q41" t="s">
        <v>884</v>
      </c>
    </row>
    <row r="42" spans="1:17" ht="20.100000000000001" customHeight="1" x14ac:dyDescent="0.25">
      <c r="A42" s="60">
        <v>46194</v>
      </c>
      <c r="B42" t="s">
        <v>169</v>
      </c>
      <c r="C42" t="s">
        <v>177</v>
      </c>
      <c r="D42" t="s">
        <v>255</v>
      </c>
      <c r="E42" t="s">
        <v>258</v>
      </c>
      <c r="F42">
        <v>3</v>
      </c>
      <c r="G42" s="3">
        <v>1.8246</v>
      </c>
      <c r="H42" s="3">
        <v>5.4737999999999998</v>
      </c>
      <c r="I42" s="34" t="s">
        <v>591</v>
      </c>
      <c r="J42" s="1">
        <v>45973</v>
      </c>
      <c r="K42" t="s">
        <v>557</v>
      </c>
      <c r="M42" t="str">
        <f>VLOOKUP(Outflow[[#This Row],[SKU]],MasterFile[#All],7,0)</f>
        <v>Texaflo Austin</v>
      </c>
      <c r="P42" t="s">
        <v>731</v>
      </c>
      <c r="Q42" t="s">
        <v>885</v>
      </c>
    </row>
    <row r="43" spans="1:17" ht="20.100000000000001" customHeight="1" x14ac:dyDescent="0.25">
      <c r="A43" s="60">
        <v>46194</v>
      </c>
      <c r="B43" t="s">
        <v>167</v>
      </c>
      <c r="C43" t="s">
        <v>175</v>
      </c>
      <c r="D43" t="s">
        <v>255</v>
      </c>
      <c r="E43" t="s">
        <v>258</v>
      </c>
      <c r="F43">
        <v>1.5</v>
      </c>
      <c r="G43" s="3">
        <v>0.91349999999999998</v>
      </c>
      <c r="H43" s="3">
        <v>1.37025</v>
      </c>
      <c r="I43" s="34" t="s">
        <v>609</v>
      </c>
      <c r="J43" s="1">
        <v>46244</v>
      </c>
      <c r="K43" t="s">
        <v>557</v>
      </c>
      <c r="M43" t="str">
        <f>VLOOKUP(Outflow[[#This Row],[SKU]],MasterFile[#All],7,0)</f>
        <v>Texaflo Distribution Center</v>
      </c>
      <c r="P43" t="s">
        <v>731</v>
      </c>
      <c r="Q43" t="s">
        <v>885</v>
      </c>
    </row>
    <row r="44" spans="1:17" ht="20.100000000000001" customHeight="1" x14ac:dyDescent="0.25">
      <c r="A44" s="60">
        <v>46194</v>
      </c>
      <c r="B44" t="s">
        <v>171</v>
      </c>
      <c r="C44" t="s">
        <v>179</v>
      </c>
      <c r="D44" t="s">
        <v>255</v>
      </c>
      <c r="E44" t="s">
        <v>259</v>
      </c>
      <c r="F44">
        <v>0.5</v>
      </c>
      <c r="G44" s="3">
        <v>2.7368999999999999</v>
      </c>
      <c r="H44" s="3">
        <v>1.3684499999999999</v>
      </c>
      <c r="I44" s="34" t="s">
        <v>585</v>
      </c>
      <c r="J44" s="1">
        <v>46147</v>
      </c>
      <c r="K44" t="s">
        <v>557</v>
      </c>
      <c r="M44" t="str">
        <f>VLOOKUP(Outflow[[#This Row],[SKU]],MasterFile[#All],7,0)</f>
        <v>Texaflo Distribution Center</v>
      </c>
      <c r="P44" t="s">
        <v>731</v>
      </c>
      <c r="Q44" t="s">
        <v>885</v>
      </c>
    </row>
    <row r="45" spans="1:17" ht="20.100000000000001" customHeight="1" x14ac:dyDescent="0.25">
      <c r="A45" s="60">
        <v>46194</v>
      </c>
      <c r="B45" t="s">
        <v>191</v>
      </c>
      <c r="C45" t="s">
        <v>192</v>
      </c>
      <c r="D45" t="s">
        <v>265</v>
      </c>
      <c r="E45" t="s">
        <v>266</v>
      </c>
      <c r="F45">
        <v>3</v>
      </c>
      <c r="G45" s="3">
        <v>1.395</v>
      </c>
      <c r="H45" s="3">
        <v>4.1850000000000005</v>
      </c>
      <c r="I45" s="34" t="s">
        <v>589</v>
      </c>
      <c r="J45" s="1">
        <v>46415</v>
      </c>
      <c r="K45" t="s">
        <v>557</v>
      </c>
      <c r="M45" t="str">
        <f>VLOOKUP(Outflow[[#This Row],[SKU]],MasterFile[#All],7,0)</f>
        <v>Texaflo Austin</v>
      </c>
      <c r="P45" t="s">
        <v>731</v>
      </c>
      <c r="Q45" t="s">
        <v>885</v>
      </c>
    </row>
    <row r="46" spans="1:17" ht="20.100000000000001" customHeight="1" x14ac:dyDescent="0.25">
      <c r="A46" s="60">
        <v>46194</v>
      </c>
      <c r="B46" t="s">
        <v>205</v>
      </c>
      <c r="C46" t="s">
        <v>206</v>
      </c>
      <c r="D46" t="s">
        <v>265</v>
      </c>
      <c r="E46" t="s">
        <v>272</v>
      </c>
      <c r="F46">
        <v>0.1</v>
      </c>
      <c r="G46" s="3">
        <v>4.2000000000000003E-2</v>
      </c>
      <c r="H46" s="3">
        <v>4.2000000000000006E-3</v>
      </c>
      <c r="I46" s="34" t="s">
        <v>578</v>
      </c>
      <c r="J46" s="1">
        <v>46131</v>
      </c>
      <c r="K46" t="s">
        <v>557</v>
      </c>
      <c r="M46" t="str">
        <f>VLOOKUP(Outflow[[#This Row],[SKU]],MasterFile[#All],7,0)</f>
        <v>Texaflo Austin</v>
      </c>
      <c r="P46" t="s">
        <v>731</v>
      </c>
      <c r="Q46" t="s">
        <v>885</v>
      </c>
    </row>
    <row r="47" spans="1:17" ht="20.100000000000001" customHeight="1" x14ac:dyDescent="0.25">
      <c r="A47" s="60">
        <v>46194</v>
      </c>
      <c r="B47" t="s">
        <v>168</v>
      </c>
      <c r="C47" t="s">
        <v>176</v>
      </c>
      <c r="D47" t="s">
        <v>255</v>
      </c>
      <c r="E47" t="s">
        <v>256</v>
      </c>
      <c r="F47">
        <v>2.5</v>
      </c>
      <c r="G47" s="3">
        <v>0.9133</v>
      </c>
      <c r="H47" s="3">
        <v>2.2832499999999998</v>
      </c>
      <c r="I47" s="34" t="s">
        <v>598</v>
      </c>
      <c r="K47" t="s">
        <v>558</v>
      </c>
      <c r="M47" t="str">
        <f>VLOOKUP(Outflow[[#This Row],[SKU]],MasterFile[#All],7,0)</f>
        <v>Texaflo Austin</v>
      </c>
      <c r="P47" t="s">
        <v>731</v>
      </c>
      <c r="Q47" t="s">
        <v>885</v>
      </c>
    </row>
    <row r="48" spans="1:17" ht="20.100000000000001" customHeight="1" x14ac:dyDescent="0.25">
      <c r="A48" s="60">
        <v>46194</v>
      </c>
      <c r="B48" t="s">
        <v>166</v>
      </c>
      <c r="C48" t="s">
        <v>174</v>
      </c>
      <c r="D48" t="s">
        <v>255</v>
      </c>
      <c r="E48" t="s">
        <v>256</v>
      </c>
      <c r="F48">
        <v>2</v>
      </c>
      <c r="G48" s="3">
        <v>7.2</v>
      </c>
      <c r="H48" s="3">
        <v>14.4</v>
      </c>
      <c r="I48" s="34" t="s">
        <v>602</v>
      </c>
      <c r="J48" s="1">
        <v>45922</v>
      </c>
      <c r="K48" t="s">
        <v>558</v>
      </c>
      <c r="M48" t="str">
        <f>VLOOKUP(Outflow[[#This Row],[SKU]],MasterFile[#All],7,0)</f>
        <v>Texaflo Austin</v>
      </c>
      <c r="P48" t="s">
        <v>731</v>
      </c>
      <c r="Q48" t="s">
        <v>885</v>
      </c>
    </row>
    <row r="49" spans="1:17" ht="20.100000000000001" customHeight="1" x14ac:dyDescent="0.25">
      <c r="A49" s="60">
        <v>46194</v>
      </c>
      <c r="B49" t="s">
        <v>169</v>
      </c>
      <c r="C49" t="s">
        <v>177</v>
      </c>
      <c r="D49" t="s">
        <v>255</v>
      </c>
      <c r="E49" t="s">
        <v>258</v>
      </c>
      <c r="F49">
        <v>1</v>
      </c>
      <c r="G49" s="3">
        <v>1.8246</v>
      </c>
      <c r="H49" s="3">
        <v>1.8246</v>
      </c>
      <c r="I49" s="34" t="s">
        <v>591</v>
      </c>
      <c r="J49" s="1">
        <v>45973</v>
      </c>
      <c r="K49" t="s">
        <v>558</v>
      </c>
      <c r="M49" t="str">
        <f>VLOOKUP(Outflow[[#This Row],[SKU]],MasterFile[#All],7,0)</f>
        <v>Texaflo Austin</v>
      </c>
      <c r="P49" t="s">
        <v>731</v>
      </c>
      <c r="Q49" t="s">
        <v>885</v>
      </c>
    </row>
    <row r="50" spans="1:17" ht="20.100000000000001" customHeight="1" x14ac:dyDescent="0.25">
      <c r="A50" s="60">
        <v>46194</v>
      </c>
      <c r="B50" t="s">
        <v>191</v>
      </c>
      <c r="C50" t="s">
        <v>192</v>
      </c>
      <c r="D50" t="s">
        <v>265</v>
      </c>
      <c r="E50" t="s">
        <v>266</v>
      </c>
      <c r="F50">
        <v>3</v>
      </c>
      <c r="G50" s="3">
        <v>1.395</v>
      </c>
      <c r="H50" s="3">
        <v>4.1850000000000005</v>
      </c>
      <c r="I50" s="34" t="s">
        <v>589</v>
      </c>
      <c r="J50" s="1">
        <v>46415</v>
      </c>
      <c r="K50" t="s">
        <v>558</v>
      </c>
      <c r="M50" t="str">
        <f>VLOOKUP(Outflow[[#This Row],[SKU]],MasterFile[#All],7,0)</f>
        <v>Texaflo Austin</v>
      </c>
      <c r="P50" t="s">
        <v>731</v>
      </c>
      <c r="Q50" t="s">
        <v>885</v>
      </c>
    </row>
    <row r="51" spans="1:17" ht="20.100000000000001" customHeight="1" x14ac:dyDescent="0.25">
      <c r="A51" s="60">
        <v>46194</v>
      </c>
      <c r="B51" t="s">
        <v>205</v>
      </c>
      <c r="C51" t="s">
        <v>206</v>
      </c>
      <c r="D51" t="s">
        <v>265</v>
      </c>
      <c r="E51" t="s">
        <v>272</v>
      </c>
      <c r="F51">
        <v>0.1</v>
      </c>
      <c r="G51" s="3">
        <v>4.2000000000000003E-2</v>
      </c>
      <c r="H51" s="3">
        <v>4.2000000000000006E-3</v>
      </c>
      <c r="I51" s="34" t="s">
        <v>578</v>
      </c>
      <c r="J51" s="1">
        <v>46131</v>
      </c>
      <c r="K51" t="s">
        <v>558</v>
      </c>
      <c r="M51" t="str">
        <f>VLOOKUP(Outflow[[#This Row],[SKU]],MasterFile[#All],7,0)</f>
        <v>Texaflo Austin</v>
      </c>
      <c r="P51" t="s">
        <v>731</v>
      </c>
      <c r="Q51" t="s">
        <v>885</v>
      </c>
    </row>
    <row r="52" spans="1:17" ht="20.100000000000001" customHeight="1" x14ac:dyDescent="0.25">
      <c r="A52" s="60">
        <v>46194</v>
      </c>
      <c r="B52" t="s">
        <v>169</v>
      </c>
      <c r="C52" t="s">
        <v>177</v>
      </c>
      <c r="D52" t="s">
        <v>255</v>
      </c>
      <c r="E52" t="s">
        <v>258</v>
      </c>
      <c r="F52">
        <v>3</v>
      </c>
      <c r="G52" s="3">
        <v>1.8246</v>
      </c>
      <c r="H52" s="3">
        <v>5.4737999999999998</v>
      </c>
      <c r="I52" s="34" t="s">
        <v>591</v>
      </c>
      <c r="J52" s="1">
        <v>45973</v>
      </c>
      <c r="K52" t="s">
        <v>557</v>
      </c>
      <c r="M52" t="str">
        <f>VLOOKUP(Outflow[[#This Row],[SKU]],MasterFile[#All],7,0)</f>
        <v>Texaflo Austin</v>
      </c>
      <c r="P52" t="s">
        <v>731</v>
      </c>
      <c r="Q52" t="s">
        <v>885</v>
      </c>
    </row>
    <row r="53" spans="1:17" ht="20.100000000000001" customHeight="1" x14ac:dyDescent="0.25">
      <c r="A53" s="60">
        <v>46194</v>
      </c>
      <c r="B53" t="s">
        <v>167</v>
      </c>
      <c r="C53" t="s">
        <v>175</v>
      </c>
      <c r="D53" t="s">
        <v>255</v>
      </c>
      <c r="E53" t="s">
        <v>258</v>
      </c>
      <c r="F53">
        <v>1.5</v>
      </c>
      <c r="G53" s="3">
        <v>0.91349999999999998</v>
      </c>
      <c r="H53" s="3">
        <v>1.37025</v>
      </c>
      <c r="I53" s="34" t="s">
        <v>609</v>
      </c>
      <c r="J53" s="1">
        <v>46244</v>
      </c>
      <c r="K53" t="s">
        <v>557</v>
      </c>
      <c r="M53" t="str">
        <f>VLOOKUP(Outflow[[#This Row],[SKU]],MasterFile[#All],7,0)</f>
        <v>Texaflo Distribution Center</v>
      </c>
      <c r="P53" t="s">
        <v>731</v>
      </c>
      <c r="Q53" t="s">
        <v>885</v>
      </c>
    </row>
    <row r="54" spans="1:17" ht="20.100000000000001" customHeight="1" x14ac:dyDescent="0.25">
      <c r="A54" s="60">
        <v>46194</v>
      </c>
      <c r="B54" t="s">
        <v>171</v>
      </c>
      <c r="C54" t="s">
        <v>179</v>
      </c>
      <c r="D54" t="s">
        <v>255</v>
      </c>
      <c r="E54" t="s">
        <v>259</v>
      </c>
      <c r="F54">
        <v>0.5</v>
      </c>
      <c r="G54" s="3">
        <v>2.7368999999999999</v>
      </c>
      <c r="H54" s="3">
        <v>1.3684499999999999</v>
      </c>
      <c r="I54" s="34" t="s">
        <v>585</v>
      </c>
      <c r="J54" s="1">
        <v>46147</v>
      </c>
      <c r="K54" t="s">
        <v>557</v>
      </c>
      <c r="M54" t="str">
        <f>VLOOKUP(Outflow[[#This Row],[SKU]],MasterFile[#All],7,0)</f>
        <v>Texaflo Distribution Center</v>
      </c>
      <c r="P54" t="s">
        <v>731</v>
      </c>
      <c r="Q54" t="s">
        <v>885</v>
      </c>
    </row>
    <row r="55" spans="1:17" ht="20.100000000000001" customHeight="1" x14ac:dyDescent="0.25">
      <c r="A55" s="60">
        <v>46194</v>
      </c>
      <c r="B55" t="s">
        <v>191</v>
      </c>
      <c r="C55" t="s">
        <v>192</v>
      </c>
      <c r="D55" t="s">
        <v>265</v>
      </c>
      <c r="E55" t="s">
        <v>266</v>
      </c>
      <c r="F55">
        <v>3</v>
      </c>
      <c r="G55" s="3">
        <v>1.395</v>
      </c>
      <c r="H55" s="3">
        <v>4.1850000000000005</v>
      </c>
      <c r="I55" s="34" t="s">
        <v>589</v>
      </c>
      <c r="J55" s="1">
        <v>46415</v>
      </c>
      <c r="K55" t="s">
        <v>557</v>
      </c>
      <c r="M55" t="str">
        <f>VLOOKUP(Outflow[[#This Row],[SKU]],MasterFile[#All],7,0)</f>
        <v>Texaflo Austin</v>
      </c>
      <c r="P55" t="s">
        <v>731</v>
      </c>
      <c r="Q55" t="s">
        <v>885</v>
      </c>
    </row>
    <row r="56" spans="1:17" ht="20.100000000000001" customHeight="1" x14ac:dyDescent="0.25">
      <c r="A56" s="60">
        <v>46194</v>
      </c>
      <c r="B56" t="s">
        <v>205</v>
      </c>
      <c r="C56" t="s">
        <v>206</v>
      </c>
      <c r="D56" t="s">
        <v>265</v>
      </c>
      <c r="E56" t="s">
        <v>272</v>
      </c>
      <c r="F56">
        <v>0.1</v>
      </c>
      <c r="G56" s="3">
        <v>4.2000000000000003E-2</v>
      </c>
      <c r="H56" s="3">
        <v>4.2000000000000006E-3</v>
      </c>
      <c r="I56" s="34" t="s">
        <v>578</v>
      </c>
      <c r="J56" s="1">
        <v>46131</v>
      </c>
      <c r="K56" t="s">
        <v>557</v>
      </c>
      <c r="M56" t="str">
        <f>VLOOKUP(Outflow[[#This Row],[SKU]],MasterFile[#All],7,0)</f>
        <v>Texaflo Austin</v>
      </c>
      <c r="P56" t="s">
        <v>731</v>
      </c>
      <c r="Q56" t="s">
        <v>885</v>
      </c>
    </row>
    <row r="57" spans="1:17" ht="20.100000000000001" customHeight="1" x14ac:dyDescent="0.25">
      <c r="A57" s="60">
        <v>46194</v>
      </c>
      <c r="B57" t="s">
        <v>168</v>
      </c>
      <c r="C57" t="s">
        <v>176</v>
      </c>
      <c r="D57" t="s">
        <v>255</v>
      </c>
      <c r="E57" t="s">
        <v>256</v>
      </c>
      <c r="F57">
        <v>2.5</v>
      </c>
      <c r="G57" s="3">
        <v>0.9133</v>
      </c>
      <c r="H57" s="3">
        <v>2.2832499999999998</v>
      </c>
      <c r="I57" s="34" t="s">
        <v>598</v>
      </c>
      <c r="K57" t="s">
        <v>558</v>
      </c>
      <c r="M57" t="str">
        <f>VLOOKUP(Outflow[[#This Row],[SKU]],MasterFile[#All],7,0)</f>
        <v>Texaflo Austin</v>
      </c>
      <c r="P57" t="s">
        <v>731</v>
      </c>
      <c r="Q57" t="s">
        <v>885</v>
      </c>
    </row>
    <row r="58" spans="1:17" ht="20.100000000000001" customHeight="1" x14ac:dyDescent="0.25">
      <c r="A58" s="60">
        <v>46194</v>
      </c>
      <c r="B58" t="s">
        <v>166</v>
      </c>
      <c r="C58" t="s">
        <v>174</v>
      </c>
      <c r="D58" t="s">
        <v>255</v>
      </c>
      <c r="E58" t="s">
        <v>256</v>
      </c>
      <c r="F58">
        <v>2</v>
      </c>
      <c r="G58" s="3">
        <v>7.2</v>
      </c>
      <c r="H58" s="3">
        <v>14.4</v>
      </c>
      <c r="I58" s="34" t="s">
        <v>602</v>
      </c>
      <c r="J58" s="1">
        <v>45922</v>
      </c>
      <c r="K58" t="s">
        <v>558</v>
      </c>
      <c r="M58" t="str">
        <f>VLOOKUP(Outflow[[#This Row],[SKU]],MasterFile[#All],7,0)</f>
        <v>Texaflo Austin</v>
      </c>
      <c r="P58" t="s">
        <v>731</v>
      </c>
      <c r="Q58" t="s">
        <v>885</v>
      </c>
    </row>
    <row r="59" spans="1:17" ht="20.100000000000001" customHeight="1" x14ac:dyDescent="0.25">
      <c r="A59" s="60">
        <v>46194</v>
      </c>
      <c r="B59" t="s">
        <v>169</v>
      </c>
      <c r="C59" t="s">
        <v>177</v>
      </c>
      <c r="D59" t="s">
        <v>255</v>
      </c>
      <c r="E59" t="s">
        <v>258</v>
      </c>
      <c r="F59">
        <v>1</v>
      </c>
      <c r="G59" s="3">
        <v>1.8246</v>
      </c>
      <c r="H59" s="3">
        <v>1.8246</v>
      </c>
      <c r="I59" s="34" t="s">
        <v>591</v>
      </c>
      <c r="J59" s="1">
        <v>45973</v>
      </c>
      <c r="K59" t="s">
        <v>558</v>
      </c>
      <c r="M59" t="str">
        <f>VLOOKUP(Outflow[[#This Row],[SKU]],MasterFile[#All],7,0)</f>
        <v>Texaflo Austin</v>
      </c>
      <c r="P59" t="s">
        <v>731</v>
      </c>
      <c r="Q59" t="s">
        <v>885</v>
      </c>
    </row>
    <row r="60" spans="1:17" ht="20.100000000000001" customHeight="1" x14ac:dyDescent="0.25">
      <c r="A60" s="60">
        <v>46194</v>
      </c>
      <c r="B60" t="s">
        <v>191</v>
      </c>
      <c r="C60" t="s">
        <v>192</v>
      </c>
      <c r="D60" t="s">
        <v>265</v>
      </c>
      <c r="E60" t="s">
        <v>266</v>
      </c>
      <c r="F60">
        <v>3</v>
      </c>
      <c r="G60" s="3">
        <v>1.395</v>
      </c>
      <c r="H60" s="3">
        <v>4.1850000000000005</v>
      </c>
      <c r="I60" s="34" t="s">
        <v>589</v>
      </c>
      <c r="J60" s="1">
        <v>46415</v>
      </c>
      <c r="K60" t="s">
        <v>558</v>
      </c>
      <c r="M60" t="str">
        <f>VLOOKUP(Outflow[[#This Row],[SKU]],MasterFile[#All],7,0)</f>
        <v>Texaflo Austin</v>
      </c>
      <c r="P60" t="s">
        <v>731</v>
      </c>
      <c r="Q60" t="s">
        <v>885</v>
      </c>
    </row>
    <row r="61" spans="1:17" ht="20.100000000000001" customHeight="1" x14ac:dyDescent="0.25">
      <c r="A61" s="60">
        <v>46194</v>
      </c>
      <c r="B61" t="s">
        <v>205</v>
      </c>
      <c r="C61" t="s">
        <v>206</v>
      </c>
      <c r="D61" t="s">
        <v>265</v>
      </c>
      <c r="E61" t="s">
        <v>272</v>
      </c>
      <c r="F61">
        <v>0.1</v>
      </c>
      <c r="G61" s="3">
        <v>4.2000000000000003E-2</v>
      </c>
      <c r="H61" s="3">
        <v>4.2000000000000006E-3</v>
      </c>
      <c r="I61" s="34" t="s">
        <v>578</v>
      </c>
      <c r="J61" s="1">
        <v>46131</v>
      </c>
      <c r="K61" t="s">
        <v>558</v>
      </c>
      <c r="M61" t="str">
        <f>VLOOKUP(Outflow[[#This Row],[SKU]],MasterFile[#All],7,0)</f>
        <v>Texaflo Austin</v>
      </c>
      <c r="P61" t="s">
        <v>731</v>
      </c>
      <c r="Q61" t="s">
        <v>885</v>
      </c>
    </row>
    <row r="62" spans="1:17" ht="20.100000000000001" customHeight="1" x14ac:dyDescent="0.25">
      <c r="A62" s="60">
        <v>46194</v>
      </c>
      <c r="B62" t="s">
        <v>195</v>
      </c>
      <c r="C62" t="s">
        <v>196</v>
      </c>
      <c r="D62" t="s">
        <v>265</v>
      </c>
      <c r="E62" t="s">
        <v>268</v>
      </c>
      <c r="F62">
        <v>50</v>
      </c>
      <c r="G62" s="3">
        <v>1.6154999999999999</v>
      </c>
      <c r="H62" s="3">
        <v>80.774999999999991</v>
      </c>
      <c r="I62" s="34" t="s">
        <v>606</v>
      </c>
      <c r="J62" s="1">
        <v>46241</v>
      </c>
      <c r="M62" t="s">
        <v>322</v>
      </c>
      <c r="N62" t="s">
        <v>299</v>
      </c>
      <c r="O62" t="s">
        <v>67</v>
      </c>
      <c r="P62" t="s">
        <v>881</v>
      </c>
      <c r="Q62" t="s">
        <v>890</v>
      </c>
    </row>
    <row r="63" spans="1:17" ht="20.100000000000001" customHeight="1" x14ac:dyDescent="0.25">
      <c r="A63" s="173">
        <v>45969</v>
      </c>
      <c r="B63" s="170" t="s">
        <v>169</v>
      </c>
      <c r="C63" s="170" t="s">
        <v>177</v>
      </c>
      <c r="D63" s="170" t="s">
        <v>255</v>
      </c>
      <c r="E63" s="170" t="s">
        <v>258</v>
      </c>
      <c r="F63" s="170">
        <v>6</v>
      </c>
      <c r="G63" s="170">
        <v>1.8246</v>
      </c>
      <c r="H63" s="170">
        <v>10.9476</v>
      </c>
      <c r="I63" s="170" t="s">
        <v>1115</v>
      </c>
      <c r="J63" s="173">
        <v>46387</v>
      </c>
      <c r="K63" s="170" t="s">
        <v>557</v>
      </c>
      <c r="L63" s="170">
        <v>2</v>
      </c>
      <c r="M63" t="str">
        <f>VLOOKUP(Outflow[[#This Row],[SKU]],MasterFile[#All],7,0)</f>
        <v>Texaflo Austin</v>
      </c>
      <c r="N63" s="170" t="s">
        <v>880</v>
      </c>
      <c r="O63" s="170"/>
      <c r="P63" s="170" t="s">
        <v>68</v>
      </c>
      <c r="Q63" s="170" t="s">
        <v>156</v>
      </c>
    </row>
    <row r="64" spans="1:17" ht="20.100000000000001" customHeight="1" x14ac:dyDescent="0.25">
      <c r="A64" s="1">
        <v>45969</v>
      </c>
      <c r="B64" t="s">
        <v>167</v>
      </c>
      <c r="C64" t="s">
        <v>175</v>
      </c>
      <c r="D64" t="s">
        <v>255</v>
      </c>
      <c r="E64" t="s">
        <v>258</v>
      </c>
      <c r="F64">
        <v>3</v>
      </c>
      <c r="G64">
        <v>0.91349999999999998</v>
      </c>
      <c r="H64">
        <v>2.7404999999999999</v>
      </c>
      <c r="I64" t="s">
        <v>1174</v>
      </c>
      <c r="J64" s="1">
        <v>46176</v>
      </c>
      <c r="K64" t="s">
        <v>557</v>
      </c>
      <c r="L64">
        <v>2</v>
      </c>
      <c r="M64" t="str">
        <f>VLOOKUP(Outflow[[#This Row],[SKU]],MasterFile[#All],7,0)</f>
        <v>Texaflo Distribution Center</v>
      </c>
      <c r="N64" t="s">
        <v>880</v>
      </c>
      <c r="P64" t="s">
        <v>68</v>
      </c>
      <c r="Q64" t="s">
        <v>156</v>
      </c>
    </row>
    <row r="65" spans="1:17" ht="20.100000000000001" customHeight="1" x14ac:dyDescent="0.25">
      <c r="A65" s="1">
        <v>45969</v>
      </c>
      <c r="B65" t="s">
        <v>171</v>
      </c>
      <c r="C65" t="s">
        <v>179</v>
      </c>
      <c r="D65" t="s">
        <v>255</v>
      </c>
      <c r="E65" t="s">
        <v>259</v>
      </c>
      <c r="F65">
        <v>1</v>
      </c>
      <c r="G65">
        <v>2.7368999999999999</v>
      </c>
      <c r="H65">
        <v>2.7368999999999999</v>
      </c>
      <c r="I65" t="s">
        <v>1175</v>
      </c>
      <c r="J65" s="1">
        <v>46352</v>
      </c>
      <c r="K65" t="s">
        <v>557</v>
      </c>
      <c r="L65">
        <v>2</v>
      </c>
      <c r="M65" t="str">
        <f>VLOOKUP(Outflow[[#This Row],[SKU]],MasterFile[#All],7,0)</f>
        <v>Texaflo Distribution Center</v>
      </c>
      <c r="N65" t="s">
        <v>880</v>
      </c>
      <c r="P65" t="s">
        <v>68</v>
      </c>
      <c r="Q65" t="s">
        <v>156</v>
      </c>
    </row>
    <row r="66" spans="1:17" ht="20.100000000000001" customHeight="1" x14ac:dyDescent="0.25">
      <c r="A66" s="1">
        <v>45969</v>
      </c>
      <c r="B66" t="s">
        <v>191</v>
      </c>
      <c r="C66" t="s">
        <v>192</v>
      </c>
      <c r="D66" t="s">
        <v>265</v>
      </c>
      <c r="E66" t="s">
        <v>266</v>
      </c>
      <c r="F66">
        <v>6</v>
      </c>
      <c r="G66">
        <v>1.395</v>
      </c>
      <c r="H66">
        <v>8.3699999999999992</v>
      </c>
      <c r="I66" t="s">
        <v>1129</v>
      </c>
      <c r="J66" s="1">
        <v>46578</v>
      </c>
      <c r="K66" t="s">
        <v>557</v>
      </c>
      <c r="L66">
        <v>2</v>
      </c>
      <c r="M66" t="str">
        <f>VLOOKUP(Outflow[[#This Row],[SKU]],MasterFile[#All],7,0)</f>
        <v>Texaflo Austin</v>
      </c>
      <c r="N66" t="s">
        <v>880</v>
      </c>
      <c r="P66" t="s">
        <v>68</v>
      </c>
      <c r="Q66" t="s">
        <v>156</v>
      </c>
    </row>
    <row r="67" spans="1:17" ht="20.100000000000001" customHeight="1" x14ac:dyDescent="0.25">
      <c r="A67" s="1">
        <v>45969</v>
      </c>
      <c r="B67" t="s">
        <v>205</v>
      </c>
      <c r="C67" t="s">
        <v>206</v>
      </c>
      <c r="D67" t="s">
        <v>265</v>
      </c>
      <c r="E67" t="s">
        <v>272</v>
      </c>
      <c r="F67">
        <v>0.2</v>
      </c>
      <c r="G67">
        <v>4.2000000000000003E-2</v>
      </c>
      <c r="H67">
        <v>8.3999999999999995E-3</v>
      </c>
      <c r="I67" t="s">
        <v>1148</v>
      </c>
      <c r="J67" s="1">
        <v>46608</v>
      </c>
      <c r="K67" t="s">
        <v>557</v>
      </c>
      <c r="L67">
        <v>2</v>
      </c>
      <c r="M67" t="str">
        <f>VLOOKUP(Outflow[[#This Row],[SKU]],MasterFile[#All],7,0)</f>
        <v>Texaflo Austin</v>
      </c>
      <c r="N67" t="s">
        <v>880</v>
      </c>
      <c r="P67" t="s">
        <v>68</v>
      </c>
      <c r="Q67" t="s">
        <v>156</v>
      </c>
    </row>
    <row r="68" spans="1:17" ht="20.100000000000001" customHeight="1" x14ac:dyDescent="0.25">
      <c r="A68" s="1">
        <v>45970</v>
      </c>
      <c r="B68" t="s">
        <v>466</v>
      </c>
      <c r="C68" t="s">
        <v>467</v>
      </c>
      <c r="D68" t="s">
        <v>468</v>
      </c>
      <c r="E68" t="s">
        <v>469</v>
      </c>
      <c r="F68">
        <v>17.02</v>
      </c>
      <c r="G68">
        <v>34</v>
      </c>
      <c r="H68">
        <v>578.67999999999995</v>
      </c>
      <c r="I68" t="s">
        <v>1121</v>
      </c>
      <c r="J68" s="1">
        <v>46301</v>
      </c>
      <c r="M68" t="str">
        <f>VLOOKUP(Outflow[[#This Row],[SKU]],MasterFile[#All],7,0)</f>
        <v>Lone Star Houston</v>
      </c>
      <c r="N68" t="s">
        <v>880</v>
      </c>
      <c r="P68" t="s">
        <v>68</v>
      </c>
      <c r="Q68" t="s">
        <v>67</v>
      </c>
    </row>
    <row r="69" spans="1:17" ht="20.100000000000001" customHeight="1" x14ac:dyDescent="0.25">
      <c r="A69" s="1">
        <v>45975</v>
      </c>
      <c r="B69" t="s">
        <v>165</v>
      </c>
      <c r="C69" t="s">
        <v>173</v>
      </c>
      <c r="D69" t="s">
        <v>255</v>
      </c>
      <c r="E69" t="s">
        <v>256</v>
      </c>
      <c r="F69">
        <v>12</v>
      </c>
      <c r="G69">
        <v>6.03</v>
      </c>
      <c r="H69">
        <v>72.36</v>
      </c>
      <c r="I69" t="s">
        <v>1109</v>
      </c>
      <c r="J69" s="1">
        <v>46242</v>
      </c>
      <c r="K69" t="s">
        <v>556</v>
      </c>
      <c r="L69">
        <v>6</v>
      </c>
      <c r="M69" t="str">
        <f>VLOOKUP(Outflow[[#This Row],[SKU]],MasterFile[#All],7,0)</f>
        <v>Texaflo Austin</v>
      </c>
      <c r="N69" t="s">
        <v>880</v>
      </c>
      <c r="P69" t="s">
        <v>68</v>
      </c>
      <c r="Q69" t="s">
        <v>156</v>
      </c>
    </row>
    <row r="70" spans="1:17" ht="20.100000000000001" customHeight="1" x14ac:dyDescent="0.25">
      <c r="A70" s="1">
        <v>45975</v>
      </c>
      <c r="B70" t="s">
        <v>166</v>
      </c>
      <c r="C70" t="s">
        <v>174</v>
      </c>
      <c r="D70" t="s">
        <v>255</v>
      </c>
      <c r="E70" t="s">
        <v>256</v>
      </c>
      <c r="F70">
        <v>9</v>
      </c>
      <c r="G70">
        <v>7.2</v>
      </c>
      <c r="H70">
        <v>64.8</v>
      </c>
      <c r="I70" t="s">
        <v>1111</v>
      </c>
      <c r="J70" s="1">
        <v>46652</v>
      </c>
      <c r="K70" t="s">
        <v>556</v>
      </c>
      <c r="L70">
        <v>6</v>
      </c>
      <c r="M70" t="str">
        <f>VLOOKUP(Outflow[[#This Row],[SKU]],MasterFile[#All],7,0)</f>
        <v>Texaflo Austin</v>
      </c>
      <c r="N70" t="s">
        <v>880</v>
      </c>
      <c r="P70" t="s">
        <v>68</v>
      </c>
      <c r="Q70" t="s">
        <v>156</v>
      </c>
    </row>
    <row r="71" spans="1:17" ht="20.100000000000001" customHeight="1" x14ac:dyDescent="0.25">
      <c r="A71" s="1">
        <v>45975</v>
      </c>
      <c r="B71" t="s">
        <v>189</v>
      </c>
      <c r="C71" t="s">
        <v>190</v>
      </c>
      <c r="D71" t="s">
        <v>265</v>
      </c>
      <c r="E71" t="s">
        <v>266</v>
      </c>
      <c r="F71">
        <v>24</v>
      </c>
      <c r="G71">
        <v>1.3944000000000001</v>
      </c>
      <c r="H71">
        <v>33.465600000000002</v>
      </c>
      <c r="I71" t="s">
        <v>1139</v>
      </c>
      <c r="J71" s="1">
        <v>46700</v>
      </c>
      <c r="K71" t="s">
        <v>556</v>
      </c>
      <c r="L71">
        <v>6</v>
      </c>
      <c r="M71" t="str">
        <f>VLOOKUP(Outflow[[#This Row],[SKU]],MasterFile[#All],7,0)</f>
        <v>Texaflo Austin</v>
      </c>
      <c r="N71" t="s">
        <v>880</v>
      </c>
      <c r="P71" t="s">
        <v>68</v>
      </c>
      <c r="Q71" t="s">
        <v>156</v>
      </c>
    </row>
    <row r="72" spans="1:17" ht="20.100000000000001" customHeight="1" x14ac:dyDescent="0.25">
      <c r="A72" s="1">
        <v>45975</v>
      </c>
      <c r="B72" t="s">
        <v>205</v>
      </c>
      <c r="C72" t="s">
        <v>206</v>
      </c>
      <c r="D72" t="s">
        <v>265</v>
      </c>
      <c r="E72" t="s">
        <v>272</v>
      </c>
      <c r="F72">
        <v>0.6</v>
      </c>
      <c r="G72">
        <v>4.2000000000000003E-2</v>
      </c>
      <c r="H72">
        <v>2.52E-2</v>
      </c>
      <c r="I72" t="s">
        <v>1117</v>
      </c>
      <c r="J72" s="1">
        <v>46283</v>
      </c>
      <c r="K72" t="s">
        <v>556</v>
      </c>
      <c r="L72">
        <v>6</v>
      </c>
      <c r="M72" t="str">
        <f>VLOOKUP(Outflow[[#This Row],[SKU]],MasterFile[#All],7,0)</f>
        <v>Texaflo Austin</v>
      </c>
      <c r="N72" t="s">
        <v>880</v>
      </c>
      <c r="P72" t="s">
        <v>68</v>
      </c>
      <c r="Q72" t="s">
        <v>156</v>
      </c>
    </row>
    <row r="73" spans="1:17" ht="20.100000000000001" customHeight="1" x14ac:dyDescent="0.25">
      <c r="A73" s="1">
        <v>45975</v>
      </c>
      <c r="B73" t="s">
        <v>169</v>
      </c>
      <c r="C73" t="s">
        <v>177</v>
      </c>
      <c r="D73" t="s">
        <v>255</v>
      </c>
      <c r="E73" t="s">
        <v>258</v>
      </c>
      <c r="F73">
        <v>18</v>
      </c>
      <c r="G73">
        <v>1.8246</v>
      </c>
      <c r="H73">
        <v>32.842799999999997</v>
      </c>
      <c r="I73" t="s">
        <v>1140</v>
      </c>
      <c r="J73" s="1">
        <v>46669</v>
      </c>
      <c r="K73" t="s">
        <v>557</v>
      </c>
      <c r="L73">
        <v>6</v>
      </c>
      <c r="M73" t="str">
        <f>VLOOKUP(Outflow[[#This Row],[SKU]],MasterFile[#All],7,0)</f>
        <v>Texaflo Austin</v>
      </c>
      <c r="N73" t="s">
        <v>880</v>
      </c>
      <c r="P73" t="s">
        <v>68</v>
      </c>
      <c r="Q73" t="s">
        <v>156</v>
      </c>
    </row>
    <row r="74" spans="1:17" ht="20.100000000000001" customHeight="1" x14ac:dyDescent="0.25">
      <c r="A74" s="1">
        <v>45975</v>
      </c>
      <c r="B74" t="s">
        <v>167</v>
      </c>
      <c r="C74" t="s">
        <v>175</v>
      </c>
      <c r="D74" t="s">
        <v>255</v>
      </c>
      <c r="E74" t="s">
        <v>258</v>
      </c>
      <c r="F74">
        <v>9</v>
      </c>
      <c r="G74">
        <v>0.91349999999999998</v>
      </c>
      <c r="H74">
        <v>8.2215000000000007</v>
      </c>
      <c r="I74" t="s">
        <v>1137</v>
      </c>
      <c r="J74" s="1">
        <v>46316</v>
      </c>
      <c r="K74" t="s">
        <v>557</v>
      </c>
      <c r="L74">
        <v>6</v>
      </c>
      <c r="M74" t="str">
        <f>VLOOKUP(Outflow[[#This Row],[SKU]],MasterFile[#All],7,0)</f>
        <v>Texaflo Distribution Center</v>
      </c>
      <c r="N74" t="s">
        <v>880</v>
      </c>
      <c r="P74" t="s">
        <v>68</v>
      </c>
      <c r="Q74" t="s">
        <v>156</v>
      </c>
    </row>
    <row r="75" spans="1:17" ht="20.100000000000001" customHeight="1" x14ac:dyDescent="0.25">
      <c r="A75" s="1">
        <v>45975</v>
      </c>
      <c r="B75" t="s">
        <v>171</v>
      </c>
      <c r="C75" t="s">
        <v>179</v>
      </c>
      <c r="D75" t="s">
        <v>255</v>
      </c>
      <c r="E75" t="s">
        <v>259</v>
      </c>
      <c r="F75">
        <v>3</v>
      </c>
      <c r="G75">
        <v>2.7368999999999999</v>
      </c>
      <c r="H75">
        <v>8.2106999999999992</v>
      </c>
      <c r="I75" t="s">
        <v>1124</v>
      </c>
      <c r="J75" s="1">
        <v>46675</v>
      </c>
      <c r="K75" t="s">
        <v>557</v>
      </c>
      <c r="L75">
        <v>6</v>
      </c>
      <c r="M75" t="str">
        <f>VLOOKUP(Outflow[[#This Row],[SKU]],MasterFile[#All],7,0)</f>
        <v>Texaflo Distribution Center</v>
      </c>
      <c r="N75" t="s">
        <v>880</v>
      </c>
      <c r="P75" t="s">
        <v>68</v>
      </c>
      <c r="Q75" t="s">
        <v>156</v>
      </c>
    </row>
    <row r="76" spans="1:17" ht="20.100000000000001" customHeight="1" x14ac:dyDescent="0.25">
      <c r="A76" s="1">
        <v>45975</v>
      </c>
      <c r="B76" t="s">
        <v>191</v>
      </c>
      <c r="C76" t="s">
        <v>192</v>
      </c>
      <c r="D76" t="s">
        <v>265</v>
      </c>
      <c r="E76" t="s">
        <v>266</v>
      </c>
      <c r="F76">
        <v>18</v>
      </c>
      <c r="G76">
        <v>1.395</v>
      </c>
      <c r="H76">
        <v>25.11</v>
      </c>
      <c r="I76" t="s">
        <v>1109</v>
      </c>
      <c r="J76" s="1">
        <v>46345</v>
      </c>
      <c r="K76" t="s">
        <v>557</v>
      </c>
      <c r="L76">
        <v>6</v>
      </c>
      <c r="M76" t="str">
        <f>VLOOKUP(Outflow[[#This Row],[SKU]],MasterFile[#All],7,0)</f>
        <v>Texaflo Austin</v>
      </c>
      <c r="N76" t="s">
        <v>880</v>
      </c>
      <c r="P76" t="s">
        <v>68</v>
      </c>
      <c r="Q76" t="s">
        <v>156</v>
      </c>
    </row>
    <row r="77" spans="1:17" ht="20.100000000000001" customHeight="1" x14ac:dyDescent="0.25">
      <c r="A77" s="1">
        <v>45975</v>
      </c>
      <c r="B77" t="s">
        <v>205</v>
      </c>
      <c r="C77" t="s">
        <v>206</v>
      </c>
      <c r="D77" t="s">
        <v>265</v>
      </c>
      <c r="E77" t="s">
        <v>272</v>
      </c>
      <c r="F77">
        <v>0.6</v>
      </c>
      <c r="G77">
        <v>4.2000000000000003E-2</v>
      </c>
      <c r="H77">
        <v>2.52E-2</v>
      </c>
      <c r="I77" t="s">
        <v>1139</v>
      </c>
      <c r="J77" s="1">
        <v>46224</v>
      </c>
      <c r="K77" t="s">
        <v>557</v>
      </c>
      <c r="L77">
        <v>6</v>
      </c>
      <c r="M77" t="str">
        <f>VLOOKUP(Outflow[[#This Row],[SKU]],MasterFile[#All],7,0)</f>
        <v>Texaflo Austin</v>
      </c>
      <c r="N77" t="s">
        <v>880</v>
      </c>
      <c r="P77" t="s">
        <v>68</v>
      </c>
      <c r="Q77" t="s">
        <v>156</v>
      </c>
    </row>
    <row r="78" spans="1:17" ht="20.100000000000001" customHeight="1" x14ac:dyDescent="0.25">
      <c r="A78" s="1">
        <v>45980</v>
      </c>
      <c r="B78" t="s">
        <v>191</v>
      </c>
      <c r="C78" t="s">
        <v>192</v>
      </c>
      <c r="D78" t="s">
        <v>265</v>
      </c>
      <c r="E78" t="s">
        <v>266</v>
      </c>
      <c r="F78">
        <v>19.010000000000002</v>
      </c>
      <c r="G78">
        <v>1.395</v>
      </c>
      <c r="H78">
        <v>26.518999999999998</v>
      </c>
      <c r="I78" t="s">
        <v>1176</v>
      </c>
      <c r="J78" s="1">
        <v>46312</v>
      </c>
      <c r="M78" t="str">
        <f>VLOOKUP(Outflow[[#This Row],[SKU]],MasterFile[#All],7,0)</f>
        <v>Texaflo Austin</v>
      </c>
      <c r="N78" t="s">
        <v>880</v>
      </c>
      <c r="P78" t="s">
        <v>68</v>
      </c>
      <c r="Q78" t="s">
        <v>67</v>
      </c>
    </row>
    <row r="79" spans="1:17" ht="20.100000000000001" customHeight="1" x14ac:dyDescent="0.25">
      <c r="A79" s="1">
        <v>45987</v>
      </c>
      <c r="B79" t="s">
        <v>169</v>
      </c>
      <c r="C79" t="s">
        <v>177</v>
      </c>
      <c r="D79" t="s">
        <v>255</v>
      </c>
      <c r="E79" t="s">
        <v>258</v>
      </c>
      <c r="F79">
        <v>15</v>
      </c>
      <c r="G79">
        <v>1.8246</v>
      </c>
      <c r="H79">
        <v>27.369</v>
      </c>
      <c r="I79" t="s">
        <v>1147</v>
      </c>
      <c r="J79" s="1">
        <v>46534</v>
      </c>
      <c r="K79" t="s">
        <v>557</v>
      </c>
      <c r="L79">
        <v>5</v>
      </c>
      <c r="M79" t="str">
        <f>VLOOKUP(Outflow[[#This Row],[SKU]],MasterFile[#All],7,0)</f>
        <v>Texaflo Austin</v>
      </c>
      <c r="N79" t="s">
        <v>880</v>
      </c>
      <c r="P79" t="s">
        <v>68</v>
      </c>
      <c r="Q79" t="s">
        <v>156</v>
      </c>
    </row>
    <row r="80" spans="1:17" ht="20.100000000000001" customHeight="1" x14ac:dyDescent="0.25">
      <c r="A80" s="1">
        <v>45987</v>
      </c>
      <c r="B80" t="s">
        <v>167</v>
      </c>
      <c r="C80" t="s">
        <v>175</v>
      </c>
      <c r="D80" t="s">
        <v>255</v>
      </c>
      <c r="E80" t="s">
        <v>258</v>
      </c>
      <c r="F80">
        <v>7.5</v>
      </c>
      <c r="G80">
        <v>0.91349999999999998</v>
      </c>
      <c r="H80">
        <v>6.8513000000000002</v>
      </c>
      <c r="I80" t="s">
        <v>1130</v>
      </c>
      <c r="J80" s="1">
        <v>46437</v>
      </c>
      <c r="K80" t="s">
        <v>557</v>
      </c>
      <c r="L80">
        <v>5</v>
      </c>
      <c r="M80" t="str">
        <f>VLOOKUP(Outflow[[#This Row],[SKU]],MasterFile[#All],7,0)</f>
        <v>Texaflo Distribution Center</v>
      </c>
      <c r="N80" t="s">
        <v>880</v>
      </c>
      <c r="P80" t="s">
        <v>68</v>
      </c>
      <c r="Q80" t="s">
        <v>156</v>
      </c>
    </row>
    <row r="81" spans="1:17" ht="20.100000000000001" customHeight="1" x14ac:dyDescent="0.25">
      <c r="A81" s="1">
        <v>45987</v>
      </c>
      <c r="B81" t="s">
        <v>171</v>
      </c>
      <c r="C81" t="s">
        <v>179</v>
      </c>
      <c r="D81" t="s">
        <v>255</v>
      </c>
      <c r="E81" t="s">
        <v>259</v>
      </c>
      <c r="F81">
        <v>2.5</v>
      </c>
      <c r="G81">
        <v>2.7368999999999999</v>
      </c>
      <c r="H81">
        <v>6.8422000000000001</v>
      </c>
      <c r="I81" t="s">
        <v>1125</v>
      </c>
      <c r="J81" s="1">
        <v>46637</v>
      </c>
      <c r="K81" t="s">
        <v>557</v>
      </c>
      <c r="L81">
        <v>5</v>
      </c>
      <c r="M81" t="str">
        <f>VLOOKUP(Outflow[[#This Row],[SKU]],MasterFile[#All],7,0)</f>
        <v>Texaflo Distribution Center</v>
      </c>
      <c r="N81" t="s">
        <v>880</v>
      </c>
      <c r="P81" t="s">
        <v>68</v>
      </c>
      <c r="Q81" t="s">
        <v>156</v>
      </c>
    </row>
    <row r="82" spans="1:17" ht="20.100000000000001" customHeight="1" x14ac:dyDescent="0.25">
      <c r="A82" s="1">
        <v>45987</v>
      </c>
      <c r="B82" t="s">
        <v>191</v>
      </c>
      <c r="C82" t="s">
        <v>192</v>
      </c>
      <c r="D82" t="s">
        <v>265</v>
      </c>
      <c r="E82" t="s">
        <v>266</v>
      </c>
      <c r="F82">
        <v>15</v>
      </c>
      <c r="G82">
        <v>1.395</v>
      </c>
      <c r="H82">
        <v>20.925000000000001</v>
      </c>
      <c r="I82" t="s">
        <v>1099</v>
      </c>
      <c r="J82" s="1">
        <v>46294</v>
      </c>
      <c r="K82" t="s">
        <v>557</v>
      </c>
      <c r="L82">
        <v>5</v>
      </c>
      <c r="M82" t="str">
        <f>VLOOKUP(Outflow[[#This Row],[SKU]],MasterFile[#All],7,0)</f>
        <v>Texaflo Austin</v>
      </c>
      <c r="N82" t="s">
        <v>880</v>
      </c>
      <c r="P82" t="s">
        <v>68</v>
      </c>
      <c r="Q82" t="s">
        <v>156</v>
      </c>
    </row>
    <row r="83" spans="1:17" ht="20.100000000000001" customHeight="1" x14ac:dyDescent="0.25">
      <c r="A83" s="1">
        <v>45987</v>
      </c>
      <c r="B83" t="s">
        <v>205</v>
      </c>
      <c r="C83" t="s">
        <v>206</v>
      </c>
      <c r="D83" t="s">
        <v>265</v>
      </c>
      <c r="E83" t="s">
        <v>272</v>
      </c>
      <c r="F83">
        <v>0.5</v>
      </c>
      <c r="G83">
        <v>4.2000000000000003E-2</v>
      </c>
      <c r="H83">
        <v>2.1000000000000001E-2</v>
      </c>
      <c r="I83" t="s">
        <v>1098</v>
      </c>
      <c r="J83" s="1">
        <v>46247</v>
      </c>
      <c r="K83" t="s">
        <v>557</v>
      </c>
      <c r="L83">
        <v>5</v>
      </c>
      <c r="M83" t="str">
        <f>VLOOKUP(Outflow[[#This Row],[SKU]],MasterFile[#All],7,0)</f>
        <v>Texaflo Austin</v>
      </c>
      <c r="N83" t="s">
        <v>880</v>
      </c>
      <c r="P83" t="s">
        <v>68</v>
      </c>
      <c r="Q83" t="s">
        <v>156</v>
      </c>
    </row>
    <row r="84" spans="1:17" ht="20.100000000000001" customHeight="1" x14ac:dyDescent="0.25">
      <c r="A84" s="1">
        <v>45987</v>
      </c>
      <c r="B84" t="s">
        <v>531</v>
      </c>
      <c r="C84" t="s">
        <v>532</v>
      </c>
      <c r="D84" t="s">
        <v>525</v>
      </c>
      <c r="E84" t="s">
        <v>533</v>
      </c>
      <c r="F84">
        <v>18.899999999999999</v>
      </c>
      <c r="G84">
        <v>55</v>
      </c>
      <c r="H84">
        <v>1039.5</v>
      </c>
      <c r="I84" t="s">
        <v>1120</v>
      </c>
      <c r="J84" s="1">
        <v>46437</v>
      </c>
      <c r="M84" t="str">
        <f>VLOOKUP(Outflow[[#This Row],[SKU]],MasterFile[#All],7,0)</f>
        <v>Gulf Rim Miami</v>
      </c>
      <c r="N84" t="s">
        <v>880</v>
      </c>
      <c r="P84" t="s">
        <v>68</v>
      </c>
      <c r="Q84" t="s">
        <v>67</v>
      </c>
    </row>
    <row r="85" spans="1:17" ht="20.100000000000001" customHeight="1" x14ac:dyDescent="0.25">
      <c r="A85" s="1">
        <v>45993</v>
      </c>
      <c r="B85" t="s">
        <v>239</v>
      </c>
      <c r="C85" t="s">
        <v>347</v>
      </c>
      <c r="D85" t="s">
        <v>348</v>
      </c>
      <c r="E85" t="s">
        <v>277</v>
      </c>
      <c r="F85">
        <v>0.3</v>
      </c>
      <c r="G85">
        <v>0.70669999999999999</v>
      </c>
      <c r="H85">
        <v>0.21199999999999999</v>
      </c>
      <c r="I85" t="s">
        <v>1177</v>
      </c>
      <c r="J85" s="1">
        <v>46444</v>
      </c>
      <c r="K85" t="s">
        <v>559</v>
      </c>
      <c r="L85">
        <v>6</v>
      </c>
      <c r="M85" t="str">
        <f>VLOOKUP(Outflow[[#This Row],[SKU]],MasterFile[#All],7,0)</f>
        <v>Texaflo Distribution Center</v>
      </c>
      <c r="N85" t="s">
        <v>880</v>
      </c>
      <c r="P85" t="s">
        <v>68</v>
      </c>
      <c r="Q85" t="s">
        <v>156</v>
      </c>
    </row>
    <row r="86" spans="1:17" ht="20.100000000000001" customHeight="1" x14ac:dyDescent="0.25">
      <c r="A86" s="1">
        <v>45993</v>
      </c>
      <c r="B86" t="s">
        <v>241</v>
      </c>
      <c r="C86" t="s">
        <v>350</v>
      </c>
      <c r="D86" t="s">
        <v>348</v>
      </c>
      <c r="E86" t="s">
        <v>289</v>
      </c>
      <c r="F86">
        <v>0.6</v>
      </c>
      <c r="G86">
        <v>0.70669999999999999</v>
      </c>
      <c r="H86">
        <v>0.42399999999999999</v>
      </c>
      <c r="I86" t="s">
        <v>1137</v>
      </c>
      <c r="J86" s="1">
        <v>46606</v>
      </c>
      <c r="K86" t="s">
        <v>559</v>
      </c>
      <c r="L86">
        <v>6</v>
      </c>
      <c r="M86" t="str">
        <f>VLOOKUP(Outflow[[#This Row],[SKU]],MasterFile[#All],7,0)</f>
        <v>Texaflo Austin</v>
      </c>
      <c r="N86" t="s">
        <v>880</v>
      </c>
      <c r="P86" t="s">
        <v>68</v>
      </c>
      <c r="Q86" t="s">
        <v>156</v>
      </c>
    </row>
    <row r="87" spans="1:17" ht="20.100000000000001" customHeight="1" x14ac:dyDescent="0.25">
      <c r="A87" s="1">
        <v>45993</v>
      </c>
      <c r="B87" t="s">
        <v>243</v>
      </c>
      <c r="C87" t="s">
        <v>244</v>
      </c>
      <c r="D87" t="s">
        <v>348</v>
      </c>
      <c r="E87" t="s">
        <v>275</v>
      </c>
      <c r="F87">
        <v>1.5</v>
      </c>
      <c r="G87">
        <v>0.26600000000000001</v>
      </c>
      <c r="H87">
        <v>0.39900000000000002</v>
      </c>
      <c r="I87" t="s">
        <v>1115</v>
      </c>
      <c r="J87" s="1">
        <v>46378</v>
      </c>
      <c r="K87" t="s">
        <v>559</v>
      </c>
      <c r="L87">
        <v>6</v>
      </c>
      <c r="M87" t="str">
        <f>VLOOKUP(Outflow[[#This Row],[SKU]],MasterFile[#All],7,0)</f>
        <v>Texaflo Austin</v>
      </c>
      <c r="N87" t="s">
        <v>880</v>
      </c>
      <c r="P87" t="s">
        <v>68</v>
      </c>
      <c r="Q87" t="s">
        <v>156</v>
      </c>
    </row>
    <row r="88" spans="1:17" ht="20.100000000000001" customHeight="1" x14ac:dyDescent="0.25">
      <c r="A88" s="1">
        <v>45993</v>
      </c>
      <c r="B88" t="s">
        <v>251</v>
      </c>
      <c r="C88" t="s">
        <v>252</v>
      </c>
      <c r="D88" t="s">
        <v>348</v>
      </c>
      <c r="E88" t="s">
        <v>277</v>
      </c>
      <c r="F88">
        <v>0.6</v>
      </c>
      <c r="G88">
        <v>0.96379999999999999</v>
      </c>
      <c r="H88">
        <v>0.57830000000000004</v>
      </c>
      <c r="I88" t="s">
        <v>1129</v>
      </c>
      <c r="J88" s="1">
        <v>46492</v>
      </c>
      <c r="K88" t="s">
        <v>559</v>
      </c>
      <c r="L88">
        <v>6</v>
      </c>
      <c r="M88" t="str">
        <f>VLOOKUP(Outflow[[#This Row],[SKU]],MasterFile[#All],7,0)</f>
        <v>Texaflo Austin</v>
      </c>
      <c r="N88" t="s">
        <v>880</v>
      </c>
      <c r="P88" t="s">
        <v>68</v>
      </c>
      <c r="Q88" t="s">
        <v>156</v>
      </c>
    </row>
    <row r="89" spans="1:17" ht="20.100000000000001" customHeight="1" x14ac:dyDescent="0.25">
      <c r="A89" s="1">
        <v>45994</v>
      </c>
      <c r="B89" t="s">
        <v>386</v>
      </c>
      <c r="C89" t="s">
        <v>387</v>
      </c>
      <c r="D89" t="s">
        <v>381</v>
      </c>
      <c r="E89" t="s">
        <v>388</v>
      </c>
      <c r="F89">
        <v>14.09</v>
      </c>
      <c r="G89">
        <v>3.5999999999999997E-2</v>
      </c>
      <c r="H89">
        <v>0.50719999999999998</v>
      </c>
      <c r="I89" t="s">
        <v>1131</v>
      </c>
      <c r="J89" s="1">
        <v>46642</v>
      </c>
      <c r="M89" t="str">
        <f>VLOOKUP(Outflow[[#This Row],[SKU]],MasterFile[#All],7,0)</f>
        <v>Lone Star Houston</v>
      </c>
      <c r="N89" t="s">
        <v>880</v>
      </c>
      <c r="P89" t="s">
        <v>68</v>
      </c>
      <c r="Q89" t="s">
        <v>67</v>
      </c>
    </row>
    <row r="90" spans="1:17" ht="20.100000000000001" customHeight="1" x14ac:dyDescent="0.25">
      <c r="A90" s="1">
        <v>46000</v>
      </c>
      <c r="B90" t="s">
        <v>168</v>
      </c>
      <c r="C90" t="s">
        <v>176</v>
      </c>
      <c r="D90" t="s">
        <v>255</v>
      </c>
      <c r="E90" t="s">
        <v>256</v>
      </c>
      <c r="F90">
        <v>7.5</v>
      </c>
      <c r="G90">
        <v>0.9133</v>
      </c>
      <c r="H90">
        <v>6.8498000000000001</v>
      </c>
      <c r="I90" t="s">
        <v>1106</v>
      </c>
      <c r="J90" s="1">
        <v>46723</v>
      </c>
      <c r="K90" t="s">
        <v>558</v>
      </c>
      <c r="L90">
        <v>3</v>
      </c>
      <c r="M90" t="str">
        <f>VLOOKUP(Outflow[[#This Row],[SKU]],MasterFile[#All],7,0)</f>
        <v>Texaflo Austin</v>
      </c>
      <c r="N90" t="s">
        <v>880</v>
      </c>
      <c r="P90" t="s">
        <v>68</v>
      </c>
      <c r="Q90" t="s">
        <v>156</v>
      </c>
    </row>
    <row r="91" spans="1:17" ht="20.100000000000001" customHeight="1" x14ac:dyDescent="0.25">
      <c r="A91" s="1">
        <v>46000</v>
      </c>
      <c r="B91" t="s">
        <v>166</v>
      </c>
      <c r="C91" t="s">
        <v>174</v>
      </c>
      <c r="D91" t="s">
        <v>255</v>
      </c>
      <c r="E91" t="s">
        <v>256</v>
      </c>
      <c r="F91">
        <v>6</v>
      </c>
      <c r="G91">
        <v>7.2</v>
      </c>
      <c r="H91">
        <v>43.2</v>
      </c>
      <c r="I91" t="s">
        <v>1178</v>
      </c>
      <c r="J91" s="1">
        <v>46511</v>
      </c>
      <c r="K91" t="s">
        <v>558</v>
      </c>
      <c r="L91">
        <v>3</v>
      </c>
      <c r="M91" t="str">
        <f>VLOOKUP(Outflow[[#This Row],[SKU]],MasterFile[#All],7,0)</f>
        <v>Texaflo Austin</v>
      </c>
      <c r="N91" t="s">
        <v>880</v>
      </c>
      <c r="P91" t="s">
        <v>68</v>
      </c>
      <c r="Q91" t="s">
        <v>156</v>
      </c>
    </row>
    <row r="92" spans="1:17" ht="20.100000000000001" customHeight="1" x14ac:dyDescent="0.25">
      <c r="A92" s="1">
        <v>46000</v>
      </c>
      <c r="B92" t="s">
        <v>169</v>
      </c>
      <c r="C92" t="s">
        <v>177</v>
      </c>
      <c r="D92" t="s">
        <v>255</v>
      </c>
      <c r="E92" t="s">
        <v>258</v>
      </c>
      <c r="F92">
        <v>3</v>
      </c>
      <c r="G92">
        <v>1.8246</v>
      </c>
      <c r="H92">
        <v>5.4737999999999998</v>
      </c>
      <c r="I92" t="s">
        <v>1145</v>
      </c>
      <c r="J92" s="1">
        <v>46199</v>
      </c>
      <c r="K92" t="s">
        <v>558</v>
      </c>
      <c r="L92">
        <v>3</v>
      </c>
      <c r="M92" t="str">
        <f>VLOOKUP(Outflow[[#This Row],[SKU]],MasterFile[#All],7,0)</f>
        <v>Texaflo Austin</v>
      </c>
      <c r="N92" t="s">
        <v>880</v>
      </c>
      <c r="P92" t="s">
        <v>68</v>
      </c>
      <c r="Q92" t="s">
        <v>156</v>
      </c>
    </row>
    <row r="93" spans="1:17" ht="20.100000000000001" customHeight="1" x14ac:dyDescent="0.25">
      <c r="A93" s="1">
        <v>46000</v>
      </c>
      <c r="B93" t="s">
        <v>191</v>
      </c>
      <c r="C93" t="s">
        <v>192</v>
      </c>
      <c r="D93" t="s">
        <v>265</v>
      </c>
      <c r="E93" t="s">
        <v>266</v>
      </c>
      <c r="F93">
        <v>9</v>
      </c>
      <c r="G93">
        <v>1.395</v>
      </c>
      <c r="H93">
        <v>12.555</v>
      </c>
      <c r="I93" t="s">
        <v>1127</v>
      </c>
      <c r="J93" s="1">
        <v>46551</v>
      </c>
      <c r="K93" t="s">
        <v>558</v>
      </c>
      <c r="L93">
        <v>3</v>
      </c>
      <c r="M93" t="str">
        <f>VLOOKUP(Outflow[[#This Row],[SKU]],MasterFile[#All],7,0)</f>
        <v>Texaflo Austin</v>
      </c>
      <c r="N93" t="s">
        <v>880</v>
      </c>
      <c r="P93" t="s">
        <v>68</v>
      </c>
      <c r="Q93" t="s">
        <v>156</v>
      </c>
    </row>
    <row r="94" spans="1:17" ht="20.100000000000001" customHeight="1" x14ac:dyDescent="0.25">
      <c r="A94" s="1">
        <v>46000</v>
      </c>
      <c r="B94" t="s">
        <v>205</v>
      </c>
      <c r="C94" t="s">
        <v>206</v>
      </c>
      <c r="D94" t="s">
        <v>265</v>
      </c>
      <c r="E94" t="s">
        <v>272</v>
      </c>
      <c r="F94">
        <v>0.3</v>
      </c>
      <c r="G94">
        <v>4.2000000000000003E-2</v>
      </c>
      <c r="H94">
        <v>1.26E-2</v>
      </c>
      <c r="I94" t="s">
        <v>1142</v>
      </c>
      <c r="J94" s="1">
        <v>46425</v>
      </c>
      <c r="K94" t="s">
        <v>558</v>
      </c>
      <c r="L94">
        <v>3</v>
      </c>
      <c r="M94" t="str">
        <f>VLOOKUP(Outflow[[#This Row],[SKU]],MasterFile[#All],7,0)</f>
        <v>Texaflo Austin</v>
      </c>
      <c r="N94" t="s">
        <v>880</v>
      </c>
      <c r="P94" t="s">
        <v>68</v>
      </c>
      <c r="Q94" t="s">
        <v>156</v>
      </c>
    </row>
    <row r="95" spans="1:17" ht="20.100000000000001" customHeight="1" x14ac:dyDescent="0.25">
      <c r="A95" s="1">
        <v>46015</v>
      </c>
      <c r="B95" t="s">
        <v>239</v>
      </c>
      <c r="C95" t="s">
        <v>347</v>
      </c>
      <c r="D95" t="s">
        <v>348</v>
      </c>
      <c r="E95" t="s">
        <v>277</v>
      </c>
      <c r="F95">
        <v>0.1</v>
      </c>
      <c r="G95">
        <v>0.70669999999999999</v>
      </c>
      <c r="H95">
        <v>7.0699999999999999E-2</v>
      </c>
      <c r="I95" t="s">
        <v>1177</v>
      </c>
      <c r="J95" s="1">
        <v>46583</v>
      </c>
      <c r="K95" t="s">
        <v>559</v>
      </c>
      <c r="L95">
        <v>2</v>
      </c>
      <c r="M95" t="str">
        <f>VLOOKUP(Outflow[[#This Row],[SKU]],MasterFile[#All],7,0)</f>
        <v>Texaflo Distribution Center</v>
      </c>
      <c r="N95" t="s">
        <v>880</v>
      </c>
      <c r="P95" t="s">
        <v>68</v>
      </c>
      <c r="Q95" t="s">
        <v>156</v>
      </c>
    </row>
    <row r="96" spans="1:17" ht="20.100000000000001" customHeight="1" x14ac:dyDescent="0.25">
      <c r="A96" s="1">
        <v>46015</v>
      </c>
      <c r="B96" t="s">
        <v>241</v>
      </c>
      <c r="C96" t="s">
        <v>350</v>
      </c>
      <c r="D96" t="s">
        <v>348</v>
      </c>
      <c r="E96" t="s">
        <v>289</v>
      </c>
      <c r="F96">
        <v>0.2</v>
      </c>
      <c r="G96">
        <v>0.70669999999999999</v>
      </c>
      <c r="H96">
        <v>0.14130000000000001</v>
      </c>
      <c r="I96" t="s">
        <v>1178</v>
      </c>
      <c r="J96" s="1">
        <v>46594</v>
      </c>
      <c r="K96" t="s">
        <v>559</v>
      </c>
      <c r="L96">
        <v>2</v>
      </c>
      <c r="M96" t="str">
        <f>VLOOKUP(Outflow[[#This Row],[SKU]],MasterFile[#All],7,0)</f>
        <v>Texaflo Austin</v>
      </c>
      <c r="N96" t="s">
        <v>880</v>
      </c>
      <c r="P96" t="s">
        <v>68</v>
      </c>
      <c r="Q96" t="s">
        <v>156</v>
      </c>
    </row>
    <row r="97" spans="1:17" ht="20.100000000000001" customHeight="1" x14ac:dyDescent="0.25">
      <c r="A97" s="1">
        <v>46015</v>
      </c>
      <c r="B97" t="s">
        <v>243</v>
      </c>
      <c r="C97" t="s">
        <v>244</v>
      </c>
      <c r="D97" t="s">
        <v>348</v>
      </c>
      <c r="E97" t="s">
        <v>275</v>
      </c>
      <c r="F97">
        <v>0.5</v>
      </c>
      <c r="G97">
        <v>0.26600000000000001</v>
      </c>
      <c r="H97">
        <v>0.13300000000000001</v>
      </c>
      <c r="I97" t="s">
        <v>1116</v>
      </c>
      <c r="J97" s="1">
        <v>46660</v>
      </c>
      <c r="K97" t="s">
        <v>559</v>
      </c>
      <c r="L97">
        <v>2</v>
      </c>
      <c r="M97" t="str">
        <f>VLOOKUP(Outflow[[#This Row],[SKU]],MasterFile[#All],7,0)</f>
        <v>Texaflo Austin</v>
      </c>
      <c r="N97" t="s">
        <v>880</v>
      </c>
      <c r="P97" t="s">
        <v>68</v>
      </c>
      <c r="Q97" t="s">
        <v>156</v>
      </c>
    </row>
    <row r="98" spans="1:17" ht="20.100000000000001" customHeight="1" x14ac:dyDescent="0.25">
      <c r="A98" s="1">
        <v>46015</v>
      </c>
      <c r="B98" t="s">
        <v>251</v>
      </c>
      <c r="C98" t="s">
        <v>252</v>
      </c>
      <c r="D98" t="s">
        <v>348</v>
      </c>
      <c r="E98" t="s">
        <v>277</v>
      </c>
      <c r="F98">
        <v>0.2</v>
      </c>
      <c r="G98">
        <v>0.96379999999999999</v>
      </c>
      <c r="H98">
        <v>0.1928</v>
      </c>
      <c r="I98" t="s">
        <v>1138</v>
      </c>
      <c r="J98" s="1">
        <v>46628</v>
      </c>
      <c r="K98" t="s">
        <v>559</v>
      </c>
      <c r="L98">
        <v>2</v>
      </c>
      <c r="M98" t="str">
        <f>VLOOKUP(Outflow[[#This Row],[SKU]],MasterFile[#All],7,0)</f>
        <v>Texaflo Austin</v>
      </c>
      <c r="N98" t="s">
        <v>880</v>
      </c>
      <c r="P98" t="s">
        <v>68</v>
      </c>
      <c r="Q98" t="s">
        <v>156</v>
      </c>
    </row>
    <row r="99" spans="1:17" ht="20.100000000000001" customHeight="1" x14ac:dyDescent="0.25">
      <c r="A99" s="1">
        <v>46021</v>
      </c>
      <c r="B99" t="s">
        <v>168</v>
      </c>
      <c r="C99" t="s">
        <v>176</v>
      </c>
      <c r="D99" t="s">
        <v>255</v>
      </c>
      <c r="E99" t="s">
        <v>256</v>
      </c>
      <c r="F99">
        <v>12.5</v>
      </c>
      <c r="G99">
        <v>0.9133</v>
      </c>
      <c r="H99">
        <v>11.4162</v>
      </c>
      <c r="I99" t="s">
        <v>1115</v>
      </c>
      <c r="J99" s="1">
        <v>46336</v>
      </c>
      <c r="K99" t="s">
        <v>558</v>
      </c>
      <c r="L99">
        <v>5</v>
      </c>
      <c r="M99" t="str">
        <f>VLOOKUP(Outflow[[#This Row],[SKU]],MasterFile[#All],7,0)</f>
        <v>Texaflo Austin</v>
      </c>
      <c r="N99" t="s">
        <v>880</v>
      </c>
      <c r="P99" t="s">
        <v>68</v>
      </c>
      <c r="Q99" t="s">
        <v>156</v>
      </c>
    </row>
    <row r="100" spans="1:17" ht="20.100000000000001" customHeight="1" x14ac:dyDescent="0.25">
      <c r="A100" s="1">
        <v>46021</v>
      </c>
      <c r="B100" t="s">
        <v>166</v>
      </c>
      <c r="C100" t="s">
        <v>174</v>
      </c>
      <c r="D100" t="s">
        <v>255</v>
      </c>
      <c r="E100" t="s">
        <v>256</v>
      </c>
      <c r="F100">
        <v>10</v>
      </c>
      <c r="G100">
        <v>7.2</v>
      </c>
      <c r="H100">
        <v>72</v>
      </c>
      <c r="I100" t="s">
        <v>1143</v>
      </c>
      <c r="J100" s="1">
        <v>46685</v>
      </c>
      <c r="K100" t="s">
        <v>558</v>
      </c>
      <c r="L100">
        <v>5</v>
      </c>
      <c r="M100" t="str">
        <f>VLOOKUP(Outflow[[#This Row],[SKU]],MasterFile[#All],7,0)</f>
        <v>Texaflo Austin</v>
      </c>
      <c r="N100" t="s">
        <v>880</v>
      </c>
      <c r="P100" t="s">
        <v>68</v>
      </c>
      <c r="Q100" t="s">
        <v>156</v>
      </c>
    </row>
    <row r="101" spans="1:17" ht="20.100000000000001" customHeight="1" x14ac:dyDescent="0.25">
      <c r="A101" s="1">
        <v>46021</v>
      </c>
      <c r="B101" t="s">
        <v>169</v>
      </c>
      <c r="C101" t="s">
        <v>177</v>
      </c>
      <c r="D101" t="s">
        <v>255</v>
      </c>
      <c r="E101" t="s">
        <v>258</v>
      </c>
      <c r="F101">
        <v>5</v>
      </c>
      <c r="G101">
        <v>1.8246</v>
      </c>
      <c r="H101">
        <v>9.1229999999999993</v>
      </c>
      <c r="I101" t="s">
        <v>1179</v>
      </c>
      <c r="J101" s="1">
        <v>46685</v>
      </c>
      <c r="K101" t="s">
        <v>558</v>
      </c>
      <c r="L101">
        <v>5</v>
      </c>
      <c r="M101" t="str">
        <f>VLOOKUP(Outflow[[#This Row],[SKU]],MasterFile[#All],7,0)</f>
        <v>Texaflo Austin</v>
      </c>
      <c r="N101" t="s">
        <v>880</v>
      </c>
      <c r="P101" t="s">
        <v>68</v>
      </c>
      <c r="Q101" t="s">
        <v>156</v>
      </c>
    </row>
    <row r="102" spans="1:17" ht="20.100000000000001" customHeight="1" x14ac:dyDescent="0.25">
      <c r="A102" s="1">
        <v>46021</v>
      </c>
      <c r="B102" t="s">
        <v>191</v>
      </c>
      <c r="C102" t="s">
        <v>192</v>
      </c>
      <c r="D102" t="s">
        <v>265</v>
      </c>
      <c r="E102" t="s">
        <v>266</v>
      </c>
      <c r="F102">
        <v>15</v>
      </c>
      <c r="G102">
        <v>1.395</v>
      </c>
      <c r="H102">
        <v>20.925000000000001</v>
      </c>
      <c r="I102" t="s">
        <v>1135</v>
      </c>
      <c r="J102" s="1">
        <v>46395</v>
      </c>
      <c r="K102" t="s">
        <v>558</v>
      </c>
      <c r="L102">
        <v>5</v>
      </c>
      <c r="M102" t="str">
        <f>VLOOKUP(Outflow[[#This Row],[SKU]],MasterFile[#All],7,0)</f>
        <v>Texaflo Austin</v>
      </c>
      <c r="N102" t="s">
        <v>880</v>
      </c>
      <c r="P102" t="s">
        <v>68</v>
      </c>
      <c r="Q102" t="s">
        <v>156</v>
      </c>
    </row>
    <row r="103" spans="1:17" ht="20.100000000000001" customHeight="1" x14ac:dyDescent="0.25">
      <c r="A103" s="1">
        <v>46021</v>
      </c>
      <c r="B103" t="s">
        <v>205</v>
      </c>
      <c r="C103" t="s">
        <v>206</v>
      </c>
      <c r="D103" t="s">
        <v>265</v>
      </c>
      <c r="E103" t="s">
        <v>272</v>
      </c>
      <c r="F103">
        <v>0.5</v>
      </c>
      <c r="G103">
        <v>4.2000000000000003E-2</v>
      </c>
      <c r="H103">
        <v>2.1000000000000001E-2</v>
      </c>
      <c r="I103" t="s">
        <v>1147</v>
      </c>
      <c r="J103" s="1">
        <v>46300</v>
      </c>
      <c r="K103" t="s">
        <v>558</v>
      </c>
      <c r="L103">
        <v>5</v>
      </c>
      <c r="M103" t="str">
        <f>VLOOKUP(Outflow[[#This Row],[SKU]],MasterFile[#All],7,0)</f>
        <v>Texaflo Austin</v>
      </c>
      <c r="N103" t="s">
        <v>880</v>
      </c>
      <c r="P103" t="s">
        <v>68</v>
      </c>
      <c r="Q103" t="s">
        <v>156</v>
      </c>
    </row>
    <row r="104" spans="1:17" ht="20.100000000000001" customHeight="1" x14ac:dyDescent="0.25">
      <c r="A104" s="1">
        <v>46024</v>
      </c>
      <c r="B104" t="s">
        <v>169</v>
      </c>
      <c r="C104" t="s">
        <v>177</v>
      </c>
      <c r="D104" t="s">
        <v>255</v>
      </c>
      <c r="E104" t="s">
        <v>258</v>
      </c>
      <c r="F104">
        <v>15</v>
      </c>
      <c r="G104">
        <v>1.8246</v>
      </c>
      <c r="H104">
        <v>27.369</v>
      </c>
      <c r="I104" t="s">
        <v>1180</v>
      </c>
      <c r="J104" s="1">
        <v>46304</v>
      </c>
      <c r="K104" t="s">
        <v>557</v>
      </c>
      <c r="L104">
        <v>5</v>
      </c>
      <c r="M104" t="str">
        <f>VLOOKUP(Outflow[[#This Row],[SKU]],MasterFile[#All],7,0)</f>
        <v>Texaflo Austin</v>
      </c>
      <c r="N104" t="s">
        <v>880</v>
      </c>
      <c r="P104" t="s">
        <v>68</v>
      </c>
      <c r="Q104" t="s">
        <v>156</v>
      </c>
    </row>
    <row r="105" spans="1:17" ht="20.100000000000001" customHeight="1" x14ac:dyDescent="0.25">
      <c r="A105" s="1">
        <v>46024</v>
      </c>
      <c r="B105" t="s">
        <v>167</v>
      </c>
      <c r="C105" t="s">
        <v>175</v>
      </c>
      <c r="D105" t="s">
        <v>255</v>
      </c>
      <c r="E105" t="s">
        <v>258</v>
      </c>
      <c r="F105">
        <v>7.5</v>
      </c>
      <c r="G105">
        <v>0.91349999999999998</v>
      </c>
      <c r="H105">
        <v>6.8513000000000002</v>
      </c>
      <c r="I105" t="s">
        <v>1097</v>
      </c>
      <c r="J105" s="1">
        <v>46219</v>
      </c>
      <c r="K105" t="s">
        <v>557</v>
      </c>
      <c r="L105">
        <v>5</v>
      </c>
      <c r="M105" t="str">
        <f>VLOOKUP(Outflow[[#This Row],[SKU]],MasterFile[#All],7,0)</f>
        <v>Texaflo Distribution Center</v>
      </c>
      <c r="N105" t="s">
        <v>880</v>
      </c>
      <c r="P105" t="s">
        <v>68</v>
      </c>
      <c r="Q105" t="s">
        <v>156</v>
      </c>
    </row>
    <row r="106" spans="1:17" ht="20.100000000000001" customHeight="1" x14ac:dyDescent="0.25">
      <c r="A106" s="1">
        <v>46024</v>
      </c>
      <c r="B106" t="s">
        <v>171</v>
      </c>
      <c r="C106" t="s">
        <v>179</v>
      </c>
      <c r="D106" t="s">
        <v>255</v>
      </c>
      <c r="E106" t="s">
        <v>259</v>
      </c>
      <c r="F106">
        <v>2.5</v>
      </c>
      <c r="G106">
        <v>2.7368999999999999</v>
      </c>
      <c r="H106">
        <v>6.8422000000000001</v>
      </c>
      <c r="I106" t="s">
        <v>1100</v>
      </c>
      <c r="J106" s="1">
        <v>46446</v>
      </c>
      <c r="K106" t="s">
        <v>557</v>
      </c>
      <c r="L106">
        <v>5</v>
      </c>
      <c r="M106" t="str">
        <f>VLOOKUP(Outflow[[#This Row],[SKU]],MasterFile[#All],7,0)</f>
        <v>Texaflo Distribution Center</v>
      </c>
      <c r="N106" t="s">
        <v>880</v>
      </c>
      <c r="P106" t="s">
        <v>68</v>
      </c>
      <c r="Q106" t="s">
        <v>156</v>
      </c>
    </row>
    <row r="107" spans="1:17" ht="20.100000000000001" customHeight="1" x14ac:dyDescent="0.25">
      <c r="A107" s="1">
        <v>46024</v>
      </c>
      <c r="B107" t="s">
        <v>191</v>
      </c>
      <c r="C107" t="s">
        <v>192</v>
      </c>
      <c r="D107" t="s">
        <v>265</v>
      </c>
      <c r="E107" t="s">
        <v>266</v>
      </c>
      <c r="F107">
        <v>15</v>
      </c>
      <c r="G107">
        <v>1.395</v>
      </c>
      <c r="H107">
        <v>20.925000000000001</v>
      </c>
      <c r="I107" t="s">
        <v>1177</v>
      </c>
      <c r="J107" s="1">
        <v>46620</v>
      </c>
      <c r="K107" t="s">
        <v>557</v>
      </c>
      <c r="L107">
        <v>5</v>
      </c>
      <c r="M107" t="str">
        <f>VLOOKUP(Outflow[[#This Row],[SKU]],MasterFile[#All],7,0)</f>
        <v>Texaflo Austin</v>
      </c>
      <c r="N107" t="s">
        <v>880</v>
      </c>
      <c r="P107" t="s">
        <v>68</v>
      </c>
      <c r="Q107" t="s">
        <v>156</v>
      </c>
    </row>
    <row r="108" spans="1:17" ht="20.100000000000001" customHeight="1" x14ac:dyDescent="0.25">
      <c r="A108" s="1">
        <v>46024</v>
      </c>
      <c r="B108" t="s">
        <v>205</v>
      </c>
      <c r="C108" t="s">
        <v>206</v>
      </c>
      <c r="D108" t="s">
        <v>265</v>
      </c>
      <c r="E108" t="s">
        <v>272</v>
      </c>
      <c r="F108">
        <v>0.5</v>
      </c>
      <c r="G108">
        <v>4.2000000000000003E-2</v>
      </c>
      <c r="H108">
        <v>2.1000000000000001E-2</v>
      </c>
      <c r="I108" t="s">
        <v>1145</v>
      </c>
      <c r="J108" s="1">
        <v>46696</v>
      </c>
      <c r="K108" t="s">
        <v>557</v>
      </c>
      <c r="L108">
        <v>5</v>
      </c>
      <c r="M108" t="str">
        <f>VLOOKUP(Outflow[[#This Row],[SKU]],MasterFile[#All],7,0)</f>
        <v>Texaflo Austin</v>
      </c>
      <c r="N108" t="s">
        <v>880</v>
      </c>
      <c r="P108" t="s">
        <v>68</v>
      </c>
      <c r="Q108" t="s">
        <v>156</v>
      </c>
    </row>
    <row r="109" spans="1:17" ht="20.100000000000001" customHeight="1" x14ac:dyDescent="0.25">
      <c r="A109" s="1">
        <v>46025</v>
      </c>
      <c r="B109" t="s">
        <v>437</v>
      </c>
      <c r="C109" t="s">
        <v>438</v>
      </c>
      <c r="D109" t="s">
        <v>426</v>
      </c>
      <c r="E109" t="s">
        <v>439</v>
      </c>
      <c r="F109">
        <v>18.3</v>
      </c>
      <c r="G109">
        <v>16</v>
      </c>
      <c r="H109">
        <v>292.8</v>
      </c>
      <c r="I109" t="s">
        <v>1097</v>
      </c>
      <c r="J109" s="1">
        <v>46299</v>
      </c>
      <c r="M109" t="str">
        <f>VLOOKUP(Outflow[[#This Row],[SKU]],MasterFile[#All],7,0)</f>
        <v>Lone Star Houston</v>
      </c>
      <c r="N109" t="s">
        <v>880</v>
      </c>
      <c r="P109" t="s">
        <v>68</v>
      </c>
      <c r="Q109" t="s">
        <v>67</v>
      </c>
    </row>
    <row r="110" spans="1:17" ht="20.100000000000001" customHeight="1" x14ac:dyDescent="0.25">
      <c r="A110" s="1">
        <v>46033</v>
      </c>
      <c r="B110" t="s">
        <v>231</v>
      </c>
      <c r="C110" t="s">
        <v>232</v>
      </c>
      <c r="D110" t="s">
        <v>281</v>
      </c>
      <c r="E110" t="s">
        <v>285</v>
      </c>
      <c r="F110">
        <v>12.89</v>
      </c>
      <c r="G110">
        <v>2.7099999999999999E-2</v>
      </c>
      <c r="H110">
        <v>0.3493</v>
      </c>
      <c r="I110" t="s">
        <v>1129</v>
      </c>
      <c r="J110" s="1">
        <v>46564</v>
      </c>
      <c r="M110" t="str">
        <f>VLOOKUP(Outflow[[#This Row],[SKU]],MasterFile[#All],7,0)</f>
        <v>Texaflo Austin</v>
      </c>
      <c r="N110" t="s">
        <v>880</v>
      </c>
      <c r="P110" t="s">
        <v>68</v>
      </c>
      <c r="Q110" t="s">
        <v>67</v>
      </c>
    </row>
    <row r="111" spans="1:17" ht="20.100000000000001" customHeight="1" x14ac:dyDescent="0.25">
      <c r="A111" s="1">
        <v>46053</v>
      </c>
      <c r="B111" t="s">
        <v>165</v>
      </c>
      <c r="C111" t="s">
        <v>173</v>
      </c>
      <c r="D111" t="s">
        <v>255</v>
      </c>
      <c r="E111" t="s">
        <v>256</v>
      </c>
      <c r="F111">
        <v>6</v>
      </c>
      <c r="G111">
        <v>6.03</v>
      </c>
      <c r="H111">
        <v>36.18</v>
      </c>
      <c r="I111" t="s">
        <v>1146</v>
      </c>
      <c r="J111" s="1">
        <v>46738</v>
      </c>
      <c r="K111" t="s">
        <v>556</v>
      </c>
      <c r="L111">
        <v>3</v>
      </c>
      <c r="M111" t="str">
        <f>VLOOKUP(Outflow[[#This Row],[SKU]],MasterFile[#All],7,0)</f>
        <v>Texaflo Austin</v>
      </c>
      <c r="N111" t="s">
        <v>880</v>
      </c>
      <c r="P111" t="s">
        <v>68</v>
      </c>
      <c r="Q111" t="s">
        <v>156</v>
      </c>
    </row>
    <row r="112" spans="1:17" ht="20.100000000000001" customHeight="1" x14ac:dyDescent="0.25">
      <c r="A112" s="1">
        <v>46053</v>
      </c>
      <c r="B112" t="s">
        <v>166</v>
      </c>
      <c r="C112" t="s">
        <v>174</v>
      </c>
      <c r="D112" t="s">
        <v>255</v>
      </c>
      <c r="E112" t="s">
        <v>256</v>
      </c>
      <c r="F112">
        <v>4.5</v>
      </c>
      <c r="G112">
        <v>7.2</v>
      </c>
      <c r="H112">
        <v>32.4</v>
      </c>
      <c r="I112" t="s">
        <v>1100</v>
      </c>
      <c r="J112" s="1">
        <v>46281</v>
      </c>
      <c r="K112" t="s">
        <v>556</v>
      </c>
      <c r="L112">
        <v>3</v>
      </c>
      <c r="M112" t="str">
        <f>VLOOKUP(Outflow[[#This Row],[SKU]],MasterFile[#All],7,0)</f>
        <v>Texaflo Austin</v>
      </c>
      <c r="N112" t="s">
        <v>880</v>
      </c>
      <c r="P112" t="s">
        <v>68</v>
      </c>
      <c r="Q112" t="s">
        <v>156</v>
      </c>
    </row>
    <row r="113" spans="1:17" ht="20.100000000000001" customHeight="1" x14ac:dyDescent="0.25">
      <c r="A113" s="1">
        <v>46053</v>
      </c>
      <c r="B113" t="s">
        <v>189</v>
      </c>
      <c r="C113" t="s">
        <v>190</v>
      </c>
      <c r="D113" t="s">
        <v>265</v>
      </c>
      <c r="E113" t="s">
        <v>266</v>
      </c>
      <c r="F113">
        <v>12</v>
      </c>
      <c r="G113">
        <v>1.3944000000000001</v>
      </c>
      <c r="H113">
        <v>16.732800000000001</v>
      </c>
      <c r="I113" t="s">
        <v>1127</v>
      </c>
      <c r="J113" s="1">
        <v>46389</v>
      </c>
      <c r="K113" t="s">
        <v>556</v>
      </c>
      <c r="L113">
        <v>3</v>
      </c>
      <c r="M113" t="str">
        <f>VLOOKUP(Outflow[[#This Row],[SKU]],MasterFile[#All],7,0)</f>
        <v>Texaflo Austin</v>
      </c>
      <c r="N113" t="s">
        <v>880</v>
      </c>
      <c r="P113" t="s">
        <v>68</v>
      </c>
      <c r="Q113" t="s">
        <v>156</v>
      </c>
    </row>
    <row r="114" spans="1:17" ht="20.100000000000001" customHeight="1" x14ac:dyDescent="0.25">
      <c r="A114" s="1">
        <v>46053</v>
      </c>
      <c r="B114" t="s">
        <v>205</v>
      </c>
      <c r="C114" t="s">
        <v>206</v>
      </c>
      <c r="D114" t="s">
        <v>265</v>
      </c>
      <c r="E114" t="s">
        <v>272</v>
      </c>
      <c r="F114">
        <v>0.3</v>
      </c>
      <c r="G114">
        <v>4.2000000000000003E-2</v>
      </c>
      <c r="H114">
        <v>1.26E-2</v>
      </c>
      <c r="I114" t="s">
        <v>1128</v>
      </c>
      <c r="J114" s="1">
        <v>46396</v>
      </c>
      <c r="K114" t="s">
        <v>556</v>
      </c>
      <c r="L114">
        <v>3</v>
      </c>
      <c r="M114" t="str">
        <f>VLOOKUP(Outflow[[#This Row],[SKU]],MasterFile[#All],7,0)</f>
        <v>Texaflo Austin</v>
      </c>
      <c r="N114" t="s">
        <v>880</v>
      </c>
      <c r="P114" t="s">
        <v>68</v>
      </c>
      <c r="Q114" t="s">
        <v>156</v>
      </c>
    </row>
    <row r="115" spans="1:17" ht="20.100000000000001" customHeight="1" x14ac:dyDescent="0.25">
      <c r="A115" s="1">
        <v>46055</v>
      </c>
      <c r="B115" t="s">
        <v>225</v>
      </c>
      <c r="C115" t="s">
        <v>226</v>
      </c>
      <c r="D115" t="s">
        <v>281</v>
      </c>
      <c r="E115" t="s">
        <v>284</v>
      </c>
      <c r="F115">
        <v>7.13</v>
      </c>
      <c r="G115">
        <v>2.0899999999999998E-2</v>
      </c>
      <c r="H115">
        <v>0.14899999999999999</v>
      </c>
      <c r="I115" t="s">
        <v>1112</v>
      </c>
      <c r="J115" s="1">
        <v>46544</v>
      </c>
      <c r="M115" t="str">
        <f>VLOOKUP(Outflow[[#This Row],[SKU]],MasterFile[#All],7,0)</f>
        <v>Texaflo Distribution Center</v>
      </c>
      <c r="N115" t="s">
        <v>880</v>
      </c>
      <c r="P115" t="s">
        <v>68</v>
      </c>
      <c r="Q115" t="s">
        <v>67</v>
      </c>
    </row>
    <row r="116" spans="1:17" ht="20.100000000000001" customHeight="1" x14ac:dyDescent="0.25">
      <c r="A116" s="1">
        <v>46062</v>
      </c>
      <c r="B116" t="s">
        <v>239</v>
      </c>
      <c r="C116" t="s">
        <v>347</v>
      </c>
      <c r="D116" t="s">
        <v>348</v>
      </c>
      <c r="E116" t="s">
        <v>277</v>
      </c>
      <c r="F116">
        <v>0.15</v>
      </c>
      <c r="G116">
        <v>0.70669999999999999</v>
      </c>
      <c r="H116">
        <v>0.106</v>
      </c>
      <c r="I116" t="s">
        <v>1116</v>
      </c>
      <c r="J116" s="1">
        <v>46384</v>
      </c>
      <c r="K116" t="s">
        <v>559</v>
      </c>
      <c r="L116">
        <v>3</v>
      </c>
      <c r="M116" t="str">
        <f>VLOOKUP(Outflow[[#This Row],[SKU]],MasterFile[#All],7,0)</f>
        <v>Texaflo Distribution Center</v>
      </c>
      <c r="N116" t="s">
        <v>880</v>
      </c>
      <c r="P116" t="s">
        <v>68</v>
      </c>
      <c r="Q116" t="s">
        <v>156</v>
      </c>
    </row>
    <row r="117" spans="1:17" ht="20.100000000000001" customHeight="1" x14ac:dyDescent="0.25">
      <c r="A117" s="1">
        <v>46062</v>
      </c>
      <c r="B117" t="s">
        <v>241</v>
      </c>
      <c r="C117" t="s">
        <v>350</v>
      </c>
      <c r="D117" t="s">
        <v>348</v>
      </c>
      <c r="E117" t="s">
        <v>289</v>
      </c>
      <c r="F117">
        <v>0.3</v>
      </c>
      <c r="G117">
        <v>0.70669999999999999</v>
      </c>
      <c r="H117">
        <v>0.21199999999999999</v>
      </c>
      <c r="I117" t="s">
        <v>1179</v>
      </c>
      <c r="J117" s="1">
        <v>46511</v>
      </c>
      <c r="K117" t="s">
        <v>559</v>
      </c>
      <c r="L117">
        <v>3</v>
      </c>
      <c r="M117" t="str">
        <f>VLOOKUP(Outflow[[#This Row],[SKU]],MasterFile[#All],7,0)</f>
        <v>Texaflo Austin</v>
      </c>
      <c r="N117" t="s">
        <v>880</v>
      </c>
      <c r="P117" t="s">
        <v>68</v>
      </c>
      <c r="Q117" t="s">
        <v>156</v>
      </c>
    </row>
    <row r="118" spans="1:17" ht="20.100000000000001" customHeight="1" x14ac:dyDescent="0.25">
      <c r="A118" s="1">
        <v>46062</v>
      </c>
      <c r="B118" t="s">
        <v>243</v>
      </c>
      <c r="C118" t="s">
        <v>244</v>
      </c>
      <c r="D118" t="s">
        <v>348</v>
      </c>
      <c r="E118" t="s">
        <v>275</v>
      </c>
      <c r="F118">
        <v>0.75</v>
      </c>
      <c r="G118">
        <v>0.26600000000000001</v>
      </c>
      <c r="H118">
        <v>0.19950000000000001</v>
      </c>
      <c r="I118" t="s">
        <v>1181</v>
      </c>
      <c r="J118" s="1">
        <v>46680</v>
      </c>
      <c r="K118" t="s">
        <v>559</v>
      </c>
      <c r="L118">
        <v>3</v>
      </c>
      <c r="M118" t="str">
        <f>VLOOKUP(Outflow[[#This Row],[SKU]],MasterFile[#All],7,0)</f>
        <v>Texaflo Austin</v>
      </c>
      <c r="N118" t="s">
        <v>880</v>
      </c>
      <c r="P118" t="s">
        <v>68</v>
      </c>
      <c r="Q118" t="s">
        <v>156</v>
      </c>
    </row>
    <row r="119" spans="1:17" ht="20.100000000000001" customHeight="1" x14ac:dyDescent="0.25">
      <c r="A119" s="1">
        <v>46062</v>
      </c>
      <c r="B119" t="s">
        <v>251</v>
      </c>
      <c r="C119" t="s">
        <v>252</v>
      </c>
      <c r="D119" t="s">
        <v>348</v>
      </c>
      <c r="E119" t="s">
        <v>277</v>
      </c>
      <c r="F119">
        <v>0.3</v>
      </c>
      <c r="G119">
        <v>0.96379999999999999</v>
      </c>
      <c r="H119">
        <v>0.28910000000000002</v>
      </c>
      <c r="I119" t="s">
        <v>1121</v>
      </c>
      <c r="J119" s="1">
        <v>46650</v>
      </c>
      <c r="K119" t="s">
        <v>559</v>
      </c>
      <c r="L119">
        <v>3</v>
      </c>
      <c r="M119" t="str">
        <f>VLOOKUP(Outflow[[#This Row],[SKU]],MasterFile[#All],7,0)</f>
        <v>Texaflo Austin</v>
      </c>
      <c r="N119" t="s">
        <v>880</v>
      </c>
      <c r="P119" t="s">
        <v>68</v>
      </c>
      <c r="Q119" t="s">
        <v>156</v>
      </c>
    </row>
    <row r="120" spans="1:17" ht="20.100000000000001" customHeight="1" x14ac:dyDescent="0.25">
      <c r="A120" s="1">
        <v>46063</v>
      </c>
      <c r="B120" t="s">
        <v>168</v>
      </c>
      <c r="C120" t="s">
        <v>176</v>
      </c>
      <c r="D120" t="s">
        <v>255</v>
      </c>
      <c r="E120" t="s">
        <v>256</v>
      </c>
      <c r="F120">
        <v>12.5</v>
      </c>
      <c r="G120">
        <v>0.9133</v>
      </c>
      <c r="H120">
        <v>11.4162</v>
      </c>
      <c r="I120" t="s">
        <v>1104</v>
      </c>
      <c r="J120" s="1">
        <v>46705</v>
      </c>
      <c r="K120" t="s">
        <v>558</v>
      </c>
      <c r="L120">
        <v>5</v>
      </c>
      <c r="M120" t="str">
        <f>VLOOKUP(Outflow[[#This Row],[SKU]],MasterFile[#All],7,0)</f>
        <v>Texaflo Austin</v>
      </c>
      <c r="N120" t="s">
        <v>880</v>
      </c>
      <c r="P120" t="s">
        <v>68</v>
      </c>
      <c r="Q120" t="s">
        <v>156</v>
      </c>
    </row>
    <row r="121" spans="1:17" ht="20.100000000000001" customHeight="1" x14ac:dyDescent="0.25">
      <c r="A121" s="1">
        <v>46063</v>
      </c>
      <c r="B121" t="s">
        <v>166</v>
      </c>
      <c r="C121" t="s">
        <v>174</v>
      </c>
      <c r="D121" t="s">
        <v>255</v>
      </c>
      <c r="E121" t="s">
        <v>256</v>
      </c>
      <c r="F121">
        <v>10</v>
      </c>
      <c r="G121">
        <v>7.2</v>
      </c>
      <c r="H121">
        <v>72</v>
      </c>
      <c r="I121" t="s">
        <v>1182</v>
      </c>
      <c r="J121" s="1">
        <v>46496</v>
      </c>
      <c r="K121" t="s">
        <v>558</v>
      </c>
      <c r="L121">
        <v>5</v>
      </c>
      <c r="M121" t="str">
        <f>VLOOKUP(Outflow[[#This Row],[SKU]],MasterFile[#All],7,0)</f>
        <v>Texaflo Austin</v>
      </c>
      <c r="N121" t="s">
        <v>880</v>
      </c>
      <c r="P121" t="s">
        <v>68</v>
      </c>
      <c r="Q121" t="s">
        <v>156</v>
      </c>
    </row>
    <row r="122" spans="1:17" ht="20.100000000000001" customHeight="1" x14ac:dyDescent="0.25">
      <c r="A122" s="1">
        <v>46063</v>
      </c>
      <c r="B122" t="s">
        <v>169</v>
      </c>
      <c r="C122" t="s">
        <v>177</v>
      </c>
      <c r="D122" t="s">
        <v>255</v>
      </c>
      <c r="E122" t="s">
        <v>258</v>
      </c>
      <c r="F122">
        <v>5</v>
      </c>
      <c r="G122">
        <v>1.8246</v>
      </c>
      <c r="H122">
        <v>9.1229999999999993</v>
      </c>
      <c r="I122" t="s">
        <v>1148</v>
      </c>
      <c r="J122" s="1">
        <v>46308</v>
      </c>
      <c r="K122" t="s">
        <v>558</v>
      </c>
      <c r="L122">
        <v>5</v>
      </c>
      <c r="M122" t="str">
        <f>VLOOKUP(Outflow[[#This Row],[SKU]],MasterFile[#All],7,0)</f>
        <v>Texaflo Austin</v>
      </c>
      <c r="N122" t="s">
        <v>880</v>
      </c>
      <c r="P122" t="s">
        <v>68</v>
      </c>
      <c r="Q122" t="s">
        <v>156</v>
      </c>
    </row>
    <row r="123" spans="1:17" ht="20.100000000000001" customHeight="1" x14ac:dyDescent="0.25">
      <c r="A123" s="1">
        <v>46063</v>
      </c>
      <c r="B123" t="s">
        <v>191</v>
      </c>
      <c r="C123" t="s">
        <v>192</v>
      </c>
      <c r="D123" t="s">
        <v>265</v>
      </c>
      <c r="E123" t="s">
        <v>266</v>
      </c>
      <c r="F123">
        <v>15</v>
      </c>
      <c r="G123">
        <v>1.395</v>
      </c>
      <c r="H123">
        <v>20.925000000000001</v>
      </c>
      <c r="I123" t="s">
        <v>1108</v>
      </c>
      <c r="J123" s="1">
        <v>46264</v>
      </c>
      <c r="K123" t="s">
        <v>558</v>
      </c>
      <c r="L123">
        <v>5</v>
      </c>
      <c r="M123" t="str">
        <f>VLOOKUP(Outflow[[#This Row],[SKU]],MasterFile[#All],7,0)</f>
        <v>Texaflo Austin</v>
      </c>
      <c r="N123" t="s">
        <v>880</v>
      </c>
      <c r="P123" t="s">
        <v>68</v>
      </c>
      <c r="Q123" t="s">
        <v>156</v>
      </c>
    </row>
    <row r="124" spans="1:17" ht="20.100000000000001" customHeight="1" x14ac:dyDescent="0.25">
      <c r="A124" s="1">
        <v>46063</v>
      </c>
      <c r="B124" t="s">
        <v>205</v>
      </c>
      <c r="C124" t="s">
        <v>206</v>
      </c>
      <c r="D124" t="s">
        <v>265</v>
      </c>
      <c r="E124" t="s">
        <v>272</v>
      </c>
      <c r="F124">
        <v>0.5</v>
      </c>
      <c r="G124">
        <v>4.2000000000000003E-2</v>
      </c>
      <c r="H124">
        <v>2.1000000000000001E-2</v>
      </c>
      <c r="I124" t="s">
        <v>1103</v>
      </c>
      <c r="J124" s="1">
        <v>46478</v>
      </c>
      <c r="K124" t="s">
        <v>558</v>
      </c>
      <c r="L124">
        <v>5</v>
      </c>
      <c r="M124" t="str">
        <f>VLOOKUP(Outflow[[#This Row],[SKU]],MasterFile[#All],7,0)</f>
        <v>Texaflo Austin</v>
      </c>
      <c r="N124" t="s">
        <v>880</v>
      </c>
      <c r="P124" t="s">
        <v>68</v>
      </c>
      <c r="Q124" t="s">
        <v>156</v>
      </c>
    </row>
    <row r="125" spans="1:17" ht="20.100000000000001" customHeight="1" x14ac:dyDescent="0.25">
      <c r="A125" s="1">
        <v>46069</v>
      </c>
      <c r="B125" t="s">
        <v>519</v>
      </c>
      <c r="C125" t="s">
        <v>520</v>
      </c>
      <c r="D125" t="s">
        <v>501</v>
      </c>
      <c r="E125" t="s">
        <v>521</v>
      </c>
      <c r="F125">
        <v>16.93</v>
      </c>
      <c r="G125">
        <v>62</v>
      </c>
      <c r="H125">
        <v>1049.6600000000001</v>
      </c>
      <c r="I125" t="s">
        <v>1125</v>
      </c>
      <c r="J125" s="1">
        <v>46252</v>
      </c>
      <c r="M125" t="str">
        <f>VLOOKUP(Outflow[[#This Row],[SKU]],MasterFile[#All],7,0)</f>
        <v>Gulf Rim Miami</v>
      </c>
      <c r="N125" t="s">
        <v>880</v>
      </c>
      <c r="P125" t="s">
        <v>68</v>
      </c>
      <c r="Q125" t="s">
        <v>67</v>
      </c>
    </row>
    <row r="126" spans="1:17" ht="20.100000000000001" customHeight="1" x14ac:dyDescent="0.25">
      <c r="A126" s="1">
        <v>46090</v>
      </c>
      <c r="B126" t="s">
        <v>217</v>
      </c>
      <c r="C126" t="s">
        <v>218</v>
      </c>
      <c r="D126" t="s">
        <v>274</v>
      </c>
      <c r="E126" t="s">
        <v>265</v>
      </c>
      <c r="F126">
        <v>6.77</v>
      </c>
      <c r="G126">
        <v>0.1084</v>
      </c>
      <c r="H126">
        <v>0.7339</v>
      </c>
      <c r="I126" t="s">
        <v>1130</v>
      </c>
      <c r="J126" s="1">
        <v>46340</v>
      </c>
      <c r="M126" t="str">
        <f>VLOOKUP(Outflow[[#This Row],[SKU]],MasterFile[#All],7,0)</f>
        <v>Texaflo Austin</v>
      </c>
      <c r="N126" t="s">
        <v>880</v>
      </c>
      <c r="P126" t="s">
        <v>68</v>
      </c>
      <c r="Q126" t="s">
        <v>67</v>
      </c>
    </row>
    <row r="127" spans="1:17" ht="20.100000000000001" customHeight="1" x14ac:dyDescent="0.25">
      <c r="A127" s="1">
        <v>46102</v>
      </c>
      <c r="B127" t="s">
        <v>168</v>
      </c>
      <c r="C127" t="s">
        <v>176</v>
      </c>
      <c r="D127" t="s">
        <v>255</v>
      </c>
      <c r="E127" t="s">
        <v>256</v>
      </c>
      <c r="F127">
        <v>15</v>
      </c>
      <c r="G127">
        <v>0.9133</v>
      </c>
      <c r="H127">
        <v>13.6995</v>
      </c>
      <c r="I127" t="s">
        <v>1183</v>
      </c>
      <c r="J127" s="1">
        <v>46478</v>
      </c>
      <c r="K127" t="s">
        <v>558</v>
      </c>
      <c r="L127">
        <v>6</v>
      </c>
      <c r="M127" t="str">
        <f>VLOOKUP(Outflow[[#This Row],[SKU]],MasterFile[#All],7,0)</f>
        <v>Texaflo Austin</v>
      </c>
      <c r="N127" t="s">
        <v>880</v>
      </c>
      <c r="P127" t="s">
        <v>68</v>
      </c>
      <c r="Q127" t="s">
        <v>156</v>
      </c>
    </row>
    <row r="128" spans="1:17" ht="20.100000000000001" customHeight="1" x14ac:dyDescent="0.25">
      <c r="A128" s="1">
        <v>46102</v>
      </c>
      <c r="B128" t="s">
        <v>166</v>
      </c>
      <c r="C128" t="s">
        <v>174</v>
      </c>
      <c r="D128" t="s">
        <v>255</v>
      </c>
      <c r="E128" t="s">
        <v>256</v>
      </c>
      <c r="F128">
        <v>12</v>
      </c>
      <c r="G128">
        <v>7.2</v>
      </c>
      <c r="H128">
        <v>86.4</v>
      </c>
      <c r="I128" t="s">
        <v>1136</v>
      </c>
      <c r="J128" s="1">
        <v>46353</v>
      </c>
      <c r="K128" t="s">
        <v>558</v>
      </c>
      <c r="L128">
        <v>6</v>
      </c>
      <c r="M128" t="str">
        <f>VLOOKUP(Outflow[[#This Row],[SKU]],MasterFile[#All],7,0)</f>
        <v>Texaflo Austin</v>
      </c>
      <c r="N128" t="s">
        <v>880</v>
      </c>
      <c r="P128" t="s">
        <v>68</v>
      </c>
      <c r="Q128" t="s">
        <v>156</v>
      </c>
    </row>
    <row r="129" spans="1:17" ht="20.100000000000001" customHeight="1" x14ac:dyDescent="0.25">
      <c r="A129" s="1">
        <v>46102</v>
      </c>
      <c r="B129" t="s">
        <v>169</v>
      </c>
      <c r="C129" t="s">
        <v>177</v>
      </c>
      <c r="D129" t="s">
        <v>255</v>
      </c>
      <c r="E129" t="s">
        <v>258</v>
      </c>
      <c r="F129">
        <v>6</v>
      </c>
      <c r="G129">
        <v>1.8246</v>
      </c>
      <c r="H129">
        <v>10.9476</v>
      </c>
      <c r="I129" t="s">
        <v>1125</v>
      </c>
      <c r="J129" s="1">
        <v>46515</v>
      </c>
      <c r="K129" t="s">
        <v>558</v>
      </c>
      <c r="L129">
        <v>6</v>
      </c>
      <c r="M129" t="str">
        <f>VLOOKUP(Outflow[[#This Row],[SKU]],MasterFile[#All],7,0)</f>
        <v>Texaflo Austin</v>
      </c>
      <c r="N129" t="s">
        <v>880</v>
      </c>
      <c r="P129" t="s">
        <v>68</v>
      </c>
      <c r="Q129" t="s">
        <v>156</v>
      </c>
    </row>
    <row r="130" spans="1:17" ht="20.100000000000001" customHeight="1" x14ac:dyDescent="0.25">
      <c r="A130" s="1">
        <v>46102</v>
      </c>
      <c r="B130" t="s">
        <v>191</v>
      </c>
      <c r="C130" t="s">
        <v>192</v>
      </c>
      <c r="D130" t="s">
        <v>265</v>
      </c>
      <c r="E130" t="s">
        <v>266</v>
      </c>
      <c r="F130">
        <v>18</v>
      </c>
      <c r="G130">
        <v>1.395</v>
      </c>
      <c r="H130">
        <v>25.11</v>
      </c>
      <c r="I130" t="s">
        <v>1117</v>
      </c>
      <c r="J130" s="1">
        <v>46578</v>
      </c>
      <c r="K130" t="s">
        <v>558</v>
      </c>
      <c r="L130">
        <v>6</v>
      </c>
      <c r="M130" t="str">
        <f>VLOOKUP(Outflow[[#This Row],[SKU]],MasterFile[#All],7,0)</f>
        <v>Texaflo Austin</v>
      </c>
      <c r="N130" t="s">
        <v>880</v>
      </c>
      <c r="P130" t="s">
        <v>68</v>
      </c>
      <c r="Q130" t="s">
        <v>156</v>
      </c>
    </row>
    <row r="131" spans="1:17" ht="20.100000000000001" customHeight="1" x14ac:dyDescent="0.25">
      <c r="A131" s="1">
        <v>46102</v>
      </c>
      <c r="B131" t="s">
        <v>205</v>
      </c>
      <c r="C131" t="s">
        <v>206</v>
      </c>
      <c r="D131" t="s">
        <v>265</v>
      </c>
      <c r="E131" t="s">
        <v>272</v>
      </c>
      <c r="F131">
        <v>0.6</v>
      </c>
      <c r="G131">
        <v>4.2000000000000003E-2</v>
      </c>
      <c r="H131">
        <v>2.52E-2</v>
      </c>
      <c r="I131" t="s">
        <v>1109</v>
      </c>
      <c r="J131" s="1">
        <v>46520</v>
      </c>
      <c r="K131" t="s">
        <v>558</v>
      </c>
      <c r="L131">
        <v>6</v>
      </c>
      <c r="M131" t="str">
        <f>VLOOKUP(Outflow[[#This Row],[SKU]],MasterFile[#All],7,0)</f>
        <v>Texaflo Austin</v>
      </c>
      <c r="N131" t="s">
        <v>880</v>
      </c>
      <c r="P131" t="s">
        <v>68</v>
      </c>
      <c r="Q131" t="s">
        <v>156</v>
      </c>
    </row>
    <row r="132" spans="1:17" ht="20.100000000000001" customHeight="1" x14ac:dyDescent="0.25">
      <c r="A132" s="1">
        <v>46102</v>
      </c>
      <c r="B132" t="s">
        <v>413</v>
      </c>
      <c r="C132" t="s">
        <v>414</v>
      </c>
      <c r="D132" t="s">
        <v>409</v>
      </c>
      <c r="E132" t="s">
        <v>410</v>
      </c>
      <c r="F132">
        <v>14.7</v>
      </c>
      <c r="G132">
        <v>0.14499999999999999</v>
      </c>
      <c r="H132">
        <v>2.1315</v>
      </c>
      <c r="I132" t="s">
        <v>1175</v>
      </c>
      <c r="J132" s="1">
        <v>46291</v>
      </c>
      <c r="M132" t="str">
        <f>VLOOKUP(Outflow[[#This Row],[SKU]],MasterFile[#All],7,0)</f>
        <v>Lone Star Distribution Center</v>
      </c>
      <c r="N132" t="s">
        <v>880</v>
      </c>
      <c r="P132" t="s">
        <v>68</v>
      </c>
      <c r="Q132" t="s">
        <v>67</v>
      </c>
    </row>
    <row r="133" spans="1:17" ht="20.100000000000001" customHeight="1" x14ac:dyDescent="0.25">
      <c r="A133" s="1">
        <v>46105</v>
      </c>
      <c r="B133" t="s">
        <v>511</v>
      </c>
      <c r="C133" t="s">
        <v>512</v>
      </c>
      <c r="D133" t="s">
        <v>501</v>
      </c>
      <c r="E133" t="s">
        <v>513</v>
      </c>
      <c r="F133">
        <v>19.93</v>
      </c>
      <c r="G133">
        <v>86</v>
      </c>
      <c r="H133">
        <v>1713.98</v>
      </c>
      <c r="I133" t="s">
        <v>1118</v>
      </c>
      <c r="J133" s="1">
        <v>46835</v>
      </c>
      <c r="M133" t="str">
        <f>VLOOKUP(Outflow[[#This Row],[SKU]],MasterFile[#All],7,0)</f>
        <v>Gulf Rim Miami</v>
      </c>
      <c r="N133" t="s">
        <v>880</v>
      </c>
      <c r="P133" t="s">
        <v>68</v>
      </c>
      <c r="Q133" t="s">
        <v>67</v>
      </c>
    </row>
    <row r="134" spans="1:17" ht="20.100000000000001" customHeight="1" x14ac:dyDescent="0.25">
      <c r="A134" s="1">
        <v>46110</v>
      </c>
      <c r="B134" t="s">
        <v>531</v>
      </c>
      <c r="C134" t="s">
        <v>532</v>
      </c>
      <c r="D134" t="s">
        <v>525</v>
      </c>
      <c r="E134" t="s">
        <v>533</v>
      </c>
      <c r="F134">
        <v>12.17</v>
      </c>
      <c r="G134">
        <v>55</v>
      </c>
      <c r="H134">
        <v>669.35</v>
      </c>
      <c r="I134" t="s">
        <v>1141</v>
      </c>
      <c r="J134" s="1">
        <v>46557</v>
      </c>
      <c r="M134" t="str">
        <f>VLOOKUP(Outflow[[#This Row],[SKU]],MasterFile[#All],7,0)</f>
        <v>Gulf Rim Miami</v>
      </c>
      <c r="N134" t="s">
        <v>880</v>
      </c>
      <c r="P134" t="s">
        <v>68</v>
      </c>
      <c r="Q134" t="s">
        <v>67</v>
      </c>
    </row>
    <row r="135" spans="1:17" ht="20.100000000000001" customHeight="1" x14ac:dyDescent="0.25">
      <c r="A135" s="1">
        <v>46111</v>
      </c>
      <c r="B135" t="s">
        <v>168</v>
      </c>
      <c r="C135" t="s">
        <v>176</v>
      </c>
      <c r="D135" t="s">
        <v>255</v>
      </c>
      <c r="E135" t="s">
        <v>256</v>
      </c>
      <c r="F135">
        <v>5</v>
      </c>
      <c r="G135">
        <v>0.9133</v>
      </c>
      <c r="H135">
        <v>4.5664999999999996</v>
      </c>
      <c r="I135" t="s">
        <v>1184</v>
      </c>
      <c r="J135" s="1">
        <v>46454</v>
      </c>
      <c r="K135" t="s">
        <v>558</v>
      </c>
      <c r="L135">
        <v>2</v>
      </c>
      <c r="M135" t="str">
        <f>VLOOKUP(Outflow[[#This Row],[SKU]],MasterFile[#All],7,0)</f>
        <v>Texaflo Austin</v>
      </c>
      <c r="N135" t="s">
        <v>880</v>
      </c>
      <c r="P135" t="s">
        <v>68</v>
      </c>
      <c r="Q135" t="s">
        <v>156</v>
      </c>
    </row>
    <row r="136" spans="1:17" ht="20.100000000000001" customHeight="1" x14ac:dyDescent="0.25">
      <c r="A136" s="1">
        <v>46111</v>
      </c>
      <c r="B136" t="s">
        <v>166</v>
      </c>
      <c r="C136" t="s">
        <v>174</v>
      </c>
      <c r="D136" t="s">
        <v>255</v>
      </c>
      <c r="E136" t="s">
        <v>256</v>
      </c>
      <c r="F136">
        <v>4</v>
      </c>
      <c r="G136">
        <v>7.2</v>
      </c>
      <c r="H136">
        <v>28.8</v>
      </c>
      <c r="I136" t="s">
        <v>1101</v>
      </c>
      <c r="J136" s="1">
        <v>46723</v>
      </c>
      <c r="K136" t="s">
        <v>558</v>
      </c>
      <c r="L136">
        <v>2</v>
      </c>
      <c r="M136" t="str">
        <f>VLOOKUP(Outflow[[#This Row],[SKU]],MasterFile[#All],7,0)</f>
        <v>Texaflo Austin</v>
      </c>
      <c r="N136" t="s">
        <v>880</v>
      </c>
      <c r="P136" t="s">
        <v>68</v>
      </c>
      <c r="Q136" t="s">
        <v>156</v>
      </c>
    </row>
    <row r="137" spans="1:17" ht="20.100000000000001" customHeight="1" x14ac:dyDescent="0.25">
      <c r="A137" s="1">
        <v>46111</v>
      </c>
      <c r="B137" t="s">
        <v>169</v>
      </c>
      <c r="C137" t="s">
        <v>177</v>
      </c>
      <c r="D137" t="s">
        <v>255</v>
      </c>
      <c r="E137" t="s">
        <v>258</v>
      </c>
      <c r="F137">
        <v>2</v>
      </c>
      <c r="G137">
        <v>1.8246</v>
      </c>
      <c r="H137">
        <v>3.6492</v>
      </c>
      <c r="I137" t="s">
        <v>1108</v>
      </c>
      <c r="J137" s="1">
        <v>46575</v>
      </c>
      <c r="K137" t="s">
        <v>558</v>
      </c>
      <c r="L137">
        <v>2</v>
      </c>
      <c r="M137" t="str">
        <f>VLOOKUP(Outflow[[#This Row],[SKU]],MasterFile[#All],7,0)</f>
        <v>Texaflo Austin</v>
      </c>
      <c r="N137" t="s">
        <v>880</v>
      </c>
      <c r="P137" t="s">
        <v>68</v>
      </c>
      <c r="Q137" t="s">
        <v>156</v>
      </c>
    </row>
    <row r="138" spans="1:17" ht="20.100000000000001" customHeight="1" x14ac:dyDescent="0.25">
      <c r="A138" s="1">
        <v>46111</v>
      </c>
      <c r="B138" t="s">
        <v>191</v>
      </c>
      <c r="C138" t="s">
        <v>192</v>
      </c>
      <c r="D138" t="s">
        <v>265</v>
      </c>
      <c r="E138" t="s">
        <v>266</v>
      </c>
      <c r="F138">
        <v>6</v>
      </c>
      <c r="G138">
        <v>1.395</v>
      </c>
      <c r="H138">
        <v>8.3699999999999992</v>
      </c>
      <c r="I138" t="s">
        <v>1185</v>
      </c>
      <c r="J138" s="1">
        <v>46511</v>
      </c>
      <c r="K138" t="s">
        <v>558</v>
      </c>
      <c r="L138">
        <v>2</v>
      </c>
      <c r="M138" t="str">
        <f>VLOOKUP(Outflow[[#This Row],[SKU]],MasterFile[#All],7,0)</f>
        <v>Texaflo Austin</v>
      </c>
      <c r="N138" t="s">
        <v>880</v>
      </c>
      <c r="P138" t="s">
        <v>68</v>
      </c>
      <c r="Q138" t="s">
        <v>156</v>
      </c>
    </row>
    <row r="139" spans="1:17" ht="20.100000000000001" customHeight="1" x14ac:dyDescent="0.25">
      <c r="A139" s="1">
        <v>46111</v>
      </c>
      <c r="B139" t="s">
        <v>205</v>
      </c>
      <c r="C139" t="s">
        <v>206</v>
      </c>
      <c r="D139" t="s">
        <v>265</v>
      </c>
      <c r="E139" t="s">
        <v>272</v>
      </c>
      <c r="F139">
        <v>0.2</v>
      </c>
      <c r="G139">
        <v>4.2000000000000003E-2</v>
      </c>
      <c r="H139">
        <v>8.3999999999999995E-3</v>
      </c>
      <c r="I139" t="s">
        <v>1184</v>
      </c>
      <c r="J139" s="1">
        <v>46635</v>
      </c>
      <c r="K139" t="s">
        <v>558</v>
      </c>
      <c r="L139">
        <v>2</v>
      </c>
      <c r="M139" t="str">
        <f>VLOOKUP(Outflow[[#This Row],[SKU]],MasterFile[#All],7,0)</f>
        <v>Texaflo Austin</v>
      </c>
      <c r="N139" t="s">
        <v>880</v>
      </c>
      <c r="P139" t="s">
        <v>68</v>
      </c>
      <c r="Q139" t="s">
        <v>156</v>
      </c>
    </row>
    <row r="140" spans="1:17" ht="20.100000000000001" customHeight="1" x14ac:dyDescent="0.25">
      <c r="A140" s="1">
        <v>46111</v>
      </c>
      <c r="B140" t="s">
        <v>165</v>
      </c>
      <c r="C140" t="s">
        <v>173</v>
      </c>
      <c r="D140" t="s">
        <v>255</v>
      </c>
      <c r="E140" t="s">
        <v>256</v>
      </c>
      <c r="F140">
        <v>4</v>
      </c>
      <c r="G140">
        <v>6.03</v>
      </c>
      <c r="H140">
        <v>24.12</v>
      </c>
      <c r="I140" t="s">
        <v>1118</v>
      </c>
      <c r="J140" s="1">
        <v>46351</v>
      </c>
      <c r="K140" t="s">
        <v>556</v>
      </c>
      <c r="L140">
        <v>2</v>
      </c>
      <c r="M140" t="str">
        <f>VLOOKUP(Outflow[[#This Row],[SKU]],MasterFile[#All],7,0)</f>
        <v>Texaflo Austin</v>
      </c>
      <c r="N140" t="s">
        <v>880</v>
      </c>
      <c r="P140" t="s">
        <v>68</v>
      </c>
      <c r="Q140" t="s">
        <v>156</v>
      </c>
    </row>
    <row r="141" spans="1:17" ht="20.100000000000001" customHeight="1" x14ac:dyDescent="0.25">
      <c r="A141" s="1">
        <v>46111</v>
      </c>
      <c r="B141" t="s">
        <v>166</v>
      </c>
      <c r="C141" t="s">
        <v>174</v>
      </c>
      <c r="D141" t="s">
        <v>255</v>
      </c>
      <c r="E141" t="s">
        <v>256</v>
      </c>
      <c r="F141">
        <v>3</v>
      </c>
      <c r="G141">
        <v>7.2</v>
      </c>
      <c r="H141">
        <v>21.6</v>
      </c>
      <c r="I141" t="s">
        <v>1186</v>
      </c>
      <c r="J141" s="1">
        <v>46360</v>
      </c>
      <c r="K141" t="s">
        <v>556</v>
      </c>
      <c r="L141">
        <v>2</v>
      </c>
      <c r="M141" t="str">
        <f>VLOOKUP(Outflow[[#This Row],[SKU]],MasterFile[#All],7,0)</f>
        <v>Texaflo Austin</v>
      </c>
      <c r="N141" t="s">
        <v>880</v>
      </c>
      <c r="P141" t="s">
        <v>68</v>
      </c>
      <c r="Q141" t="s">
        <v>156</v>
      </c>
    </row>
    <row r="142" spans="1:17" ht="20.100000000000001" customHeight="1" x14ac:dyDescent="0.25">
      <c r="A142" s="1">
        <v>46111</v>
      </c>
      <c r="B142" t="s">
        <v>189</v>
      </c>
      <c r="C142" t="s">
        <v>190</v>
      </c>
      <c r="D142" t="s">
        <v>265</v>
      </c>
      <c r="E142" t="s">
        <v>266</v>
      </c>
      <c r="F142">
        <v>8</v>
      </c>
      <c r="G142">
        <v>1.3944000000000001</v>
      </c>
      <c r="H142">
        <v>11.155200000000001</v>
      </c>
      <c r="I142" t="s">
        <v>1105</v>
      </c>
      <c r="J142" s="1">
        <v>46629</v>
      </c>
      <c r="K142" t="s">
        <v>556</v>
      </c>
      <c r="L142">
        <v>2</v>
      </c>
      <c r="M142" t="str">
        <f>VLOOKUP(Outflow[[#This Row],[SKU]],MasterFile[#All],7,0)</f>
        <v>Texaflo Austin</v>
      </c>
      <c r="N142" t="s">
        <v>880</v>
      </c>
      <c r="P142" t="s">
        <v>68</v>
      </c>
      <c r="Q142" t="s">
        <v>156</v>
      </c>
    </row>
    <row r="143" spans="1:17" ht="20.100000000000001" customHeight="1" x14ac:dyDescent="0.25">
      <c r="A143" s="1">
        <v>46111</v>
      </c>
      <c r="B143" t="s">
        <v>205</v>
      </c>
      <c r="C143" t="s">
        <v>206</v>
      </c>
      <c r="D143" t="s">
        <v>265</v>
      </c>
      <c r="E143" t="s">
        <v>272</v>
      </c>
      <c r="F143">
        <v>0.2</v>
      </c>
      <c r="G143">
        <v>4.2000000000000003E-2</v>
      </c>
      <c r="H143">
        <v>8.3999999999999995E-3</v>
      </c>
      <c r="I143" t="s">
        <v>1118</v>
      </c>
      <c r="J143" s="1">
        <v>46817</v>
      </c>
      <c r="K143" t="s">
        <v>556</v>
      </c>
      <c r="L143">
        <v>2</v>
      </c>
      <c r="M143" t="str">
        <f>VLOOKUP(Outflow[[#This Row],[SKU]],MasterFile[#All],7,0)</f>
        <v>Texaflo Austin</v>
      </c>
      <c r="N143" t="s">
        <v>880</v>
      </c>
      <c r="P143" t="s">
        <v>68</v>
      </c>
      <c r="Q143" t="s">
        <v>156</v>
      </c>
    </row>
    <row r="144" spans="1:17" ht="20.100000000000001" customHeight="1" x14ac:dyDescent="0.25">
      <c r="A144" s="1">
        <v>46113</v>
      </c>
      <c r="B144" t="s">
        <v>491</v>
      </c>
      <c r="C144" t="s">
        <v>492</v>
      </c>
      <c r="D144" t="s">
        <v>474</v>
      </c>
      <c r="E144" t="s">
        <v>493</v>
      </c>
      <c r="F144">
        <v>2.72</v>
      </c>
      <c r="G144">
        <v>18</v>
      </c>
      <c r="H144">
        <v>48.96</v>
      </c>
      <c r="I144" t="s">
        <v>1109</v>
      </c>
      <c r="J144" s="1">
        <v>46722</v>
      </c>
      <c r="M144" t="str">
        <f>VLOOKUP(Outflow[[#This Row],[SKU]],MasterFile[#All],7,0)</f>
        <v>Gulf Rim Miami</v>
      </c>
      <c r="N144" t="s">
        <v>880</v>
      </c>
      <c r="P144" t="s">
        <v>68</v>
      </c>
      <c r="Q144" t="s">
        <v>67</v>
      </c>
    </row>
    <row r="145" spans="1:17" ht="20.100000000000001" customHeight="1" x14ac:dyDescent="0.25">
      <c r="A145" s="1">
        <v>46124</v>
      </c>
      <c r="B145" t="s">
        <v>169</v>
      </c>
      <c r="C145" t="s">
        <v>177</v>
      </c>
      <c r="D145" t="s">
        <v>255</v>
      </c>
      <c r="E145" t="s">
        <v>258</v>
      </c>
      <c r="F145">
        <v>6</v>
      </c>
      <c r="G145">
        <v>1.8246</v>
      </c>
      <c r="H145">
        <v>10.9476</v>
      </c>
      <c r="I145" t="s">
        <v>1107</v>
      </c>
      <c r="J145" s="1">
        <v>46585</v>
      </c>
      <c r="K145" t="s">
        <v>557</v>
      </c>
      <c r="L145">
        <v>2</v>
      </c>
      <c r="M145" t="str">
        <f>VLOOKUP(Outflow[[#This Row],[SKU]],MasterFile[#All],7,0)</f>
        <v>Texaflo Austin</v>
      </c>
      <c r="N145" t="s">
        <v>880</v>
      </c>
      <c r="P145" t="s">
        <v>68</v>
      </c>
      <c r="Q145" t="s">
        <v>156</v>
      </c>
    </row>
    <row r="146" spans="1:17" ht="20.100000000000001" customHeight="1" x14ac:dyDescent="0.25">
      <c r="A146" s="1">
        <v>46124</v>
      </c>
      <c r="B146" t="s">
        <v>167</v>
      </c>
      <c r="C146" t="s">
        <v>175</v>
      </c>
      <c r="D146" t="s">
        <v>255</v>
      </c>
      <c r="E146" t="s">
        <v>258</v>
      </c>
      <c r="F146">
        <v>3</v>
      </c>
      <c r="G146">
        <v>0.91349999999999998</v>
      </c>
      <c r="H146">
        <v>2.7404999999999999</v>
      </c>
      <c r="I146" t="s">
        <v>1179</v>
      </c>
      <c r="J146" s="1">
        <v>46532</v>
      </c>
      <c r="K146" t="s">
        <v>557</v>
      </c>
      <c r="L146">
        <v>2</v>
      </c>
      <c r="M146" t="str">
        <f>VLOOKUP(Outflow[[#This Row],[SKU]],MasterFile[#All],7,0)</f>
        <v>Texaflo Distribution Center</v>
      </c>
      <c r="N146" t="s">
        <v>880</v>
      </c>
      <c r="P146" t="s">
        <v>68</v>
      </c>
      <c r="Q146" t="s">
        <v>156</v>
      </c>
    </row>
    <row r="147" spans="1:17" ht="20.100000000000001" customHeight="1" x14ac:dyDescent="0.25">
      <c r="A147" s="1">
        <v>46124</v>
      </c>
      <c r="B147" t="s">
        <v>171</v>
      </c>
      <c r="C147" t="s">
        <v>179</v>
      </c>
      <c r="D147" t="s">
        <v>255</v>
      </c>
      <c r="E147" t="s">
        <v>259</v>
      </c>
      <c r="F147">
        <v>1</v>
      </c>
      <c r="G147">
        <v>2.7368999999999999</v>
      </c>
      <c r="H147">
        <v>2.7368999999999999</v>
      </c>
      <c r="I147" t="s">
        <v>1120</v>
      </c>
      <c r="J147" s="1">
        <v>46408</v>
      </c>
      <c r="K147" t="s">
        <v>557</v>
      </c>
      <c r="L147">
        <v>2</v>
      </c>
      <c r="M147" t="str">
        <f>VLOOKUP(Outflow[[#This Row],[SKU]],MasterFile[#All],7,0)</f>
        <v>Texaflo Distribution Center</v>
      </c>
      <c r="N147" t="s">
        <v>880</v>
      </c>
      <c r="P147" t="s">
        <v>68</v>
      </c>
      <c r="Q147" t="s">
        <v>156</v>
      </c>
    </row>
    <row r="148" spans="1:17" ht="20.100000000000001" customHeight="1" x14ac:dyDescent="0.25">
      <c r="A148" s="1">
        <v>46124</v>
      </c>
      <c r="B148" t="s">
        <v>191</v>
      </c>
      <c r="C148" t="s">
        <v>192</v>
      </c>
      <c r="D148" t="s">
        <v>265</v>
      </c>
      <c r="E148" t="s">
        <v>266</v>
      </c>
      <c r="F148">
        <v>6</v>
      </c>
      <c r="G148">
        <v>1.395</v>
      </c>
      <c r="H148">
        <v>8.3699999999999992</v>
      </c>
      <c r="I148" t="s">
        <v>1132</v>
      </c>
      <c r="J148" s="1">
        <v>46393</v>
      </c>
      <c r="K148" t="s">
        <v>557</v>
      </c>
      <c r="L148">
        <v>2</v>
      </c>
      <c r="M148" t="str">
        <f>VLOOKUP(Outflow[[#This Row],[SKU]],MasterFile[#All],7,0)</f>
        <v>Texaflo Austin</v>
      </c>
      <c r="N148" t="s">
        <v>880</v>
      </c>
      <c r="P148" t="s">
        <v>68</v>
      </c>
      <c r="Q148" t="s">
        <v>156</v>
      </c>
    </row>
    <row r="149" spans="1:17" ht="20.100000000000001" customHeight="1" x14ac:dyDescent="0.25">
      <c r="A149" s="1">
        <v>46124</v>
      </c>
      <c r="B149" t="s">
        <v>205</v>
      </c>
      <c r="C149" t="s">
        <v>206</v>
      </c>
      <c r="D149" t="s">
        <v>265</v>
      </c>
      <c r="E149" t="s">
        <v>272</v>
      </c>
      <c r="F149">
        <v>0.2</v>
      </c>
      <c r="G149">
        <v>4.2000000000000003E-2</v>
      </c>
      <c r="H149">
        <v>8.3999999999999995E-3</v>
      </c>
      <c r="I149" t="s">
        <v>1103</v>
      </c>
      <c r="J149" s="1">
        <v>46736</v>
      </c>
      <c r="K149" t="s">
        <v>557</v>
      </c>
      <c r="L149">
        <v>2</v>
      </c>
      <c r="M149" t="str">
        <f>VLOOKUP(Outflow[[#This Row],[SKU]],MasterFile[#All],7,0)</f>
        <v>Texaflo Austin</v>
      </c>
      <c r="N149" t="s">
        <v>880</v>
      </c>
      <c r="P149" t="s">
        <v>68</v>
      </c>
      <c r="Q149" t="s">
        <v>156</v>
      </c>
    </row>
    <row r="150" spans="1:17" ht="20.100000000000001" customHeight="1" x14ac:dyDescent="0.25">
      <c r="A150" s="1">
        <v>46129</v>
      </c>
      <c r="B150" t="s">
        <v>239</v>
      </c>
      <c r="C150" t="s">
        <v>347</v>
      </c>
      <c r="D150" t="s">
        <v>348</v>
      </c>
      <c r="E150" t="s">
        <v>277</v>
      </c>
      <c r="F150">
        <v>0.2</v>
      </c>
      <c r="G150">
        <v>0.70669999999999999</v>
      </c>
      <c r="H150">
        <v>0.14130000000000001</v>
      </c>
      <c r="I150" t="s">
        <v>1187</v>
      </c>
      <c r="J150" s="1">
        <v>46729</v>
      </c>
      <c r="K150" t="s">
        <v>559</v>
      </c>
      <c r="L150">
        <v>4</v>
      </c>
      <c r="M150" t="str">
        <f>VLOOKUP(Outflow[[#This Row],[SKU]],MasterFile[#All],7,0)</f>
        <v>Texaflo Distribution Center</v>
      </c>
      <c r="N150" t="s">
        <v>880</v>
      </c>
      <c r="P150" t="s">
        <v>68</v>
      </c>
      <c r="Q150" t="s">
        <v>156</v>
      </c>
    </row>
    <row r="151" spans="1:17" ht="20.100000000000001" customHeight="1" x14ac:dyDescent="0.25">
      <c r="A151" s="1">
        <v>46129</v>
      </c>
      <c r="B151" t="s">
        <v>241</v>
      </c>
      <c r="C151" t="s">
        <v>350</v>
      </c>
      <c r="D151" t="s">
        <v>348</v>
      </c>
      <c r="E151" t="s">
        <v>289</v>
      </c>
      <c r="F151">
        <v>0.4</v>
      </c>
      <c r="G151">
        <v>0.70669999999999999</v>
      </c>
      <c r="H151">
        <v>0.28270000000000001</v>
      </c>
      <c r="I151" t="s">
        <v>1188</v>
      </c>
      <c r="J151" s="1">
        <v>46364</v>
      </c>
      <c r="K151" t="s">
        <v>559</v>
      </c>
      <c r="L151">
        <v>4</v>
      </c>
      <c r="M151" t="str">
        <f>VLOOKUP(Outflow[[#This Row],[SKU]],MasterFile[#All],7,0)</f>
        <v>Texaflo Austin</v>
      </c>
      <c r="N151" t="s">
        <v>880</v>
      </c>
      <c r="P151" t="s">
        <v>68</v>
      </c>
      <c r="Q151" t="s">
        <v>156</v>
      </c>
    </row>
    <row r="152" spans="1:17" ht="20.100000000000001" customHeight="1" x14ac:dyDescent="0.25">
      <c r="A152" s="1">
        <v>46129</v>
      </c>
      <c r="B152" t="s">
        <v>243</v>
      </c>
      <c r="C152" t="s">
        <v>244</v>
      </c>
      <c r="D152" t="s">
        <v>348</v>
      </c>
      <c r="E152" t="s">
        <v>275</v>
      </c>
      <c r="F152">
        <v>1</v>
      </c>
      <c r="G152">
        <v>0.26600000000000001</v>
      </c>
      <c r="H152">
        <v>0.26600000000000001</v>
      </c>
      <c r="I152" t="s">
        <v>1132</v>
      </c>
      <c r="J152" s="1">
        <v>46409</v>
      </c>
      <c r="K152" t="s">
        <v>559</v>
      </c>
      <c r="L152">
        <v>4</v>
      </c>
      <c r="M152" t="str">
        <f>VLOOKUP(Outflow[[#This Row],[SKU]],MasterFile[#All],7,0)</f>
        <v>Texaflo Austin</v>
      </c>
      <c r="N152" t="s">
        <v>880</v>
      </c>
      <c r="P152" t="s">
        <v>68</v>
      </c>
      <c r="Q152" t="s">
        <v>156</v>
      </c>
    </row>
    <row r="153" spans="1:17" ht="20.100000000000001" customHeight="1" x14ac:dyDescent="0.25">
      <c r="A153" s="1">
        <v>46129</v>
      </c>
      <c r="B153" t="s">
        <v>251</v>
      </c>
      <c r="C153" t="s">
        <v>252</v>
      </c>
      <c r="D153" t="s">
        <v>348</v>
      </c>
      <c r="E153" t="s">
        <v>277</v>
      </c>
      <c r="F153">
        <v>0.4</v>
      </c>
      <c r="G153">
        <v>0.96379999999999999</v>
      </c>
      <c r="H153">
        <v>0.38550000000000001</v>
      </c>
      <c r="I153" t="s">
        <v>1124</v>
      </c>
      <c r="J153" s="1">
        <v>46721</v>
      </c>
      <c r="K153" t="s">
        <v>559</v>
      </c>
      <c r="L153">
        <v>4</v>
      </c>
      <c r="M153" t="str">
        <f>VLOOKUP(Outflow[[#This Row],[SKU]],MasterFile[#All],7,0)</f>
        <v>Texaflo Austin</v>
      </c>
      <c r="N153" t="s">
        <v>880</v>
      </c>
      <c r="P153" t="s">
        <v>68</v>
      </c>
      <c r="Q153" t="s">
        <v>156</v>
      </c>
    </row>
    <row r="154" spans="1:17" ht="20.100000000000001" customHeight="1" x14ac:dyDescent="0.25">
      <c r="A154" s="1">
        <v>46132</v>
      </c>
      <c r="B154" t="s">
        <v>215</v>
      </c>
      <c r="C154" t="s">
        <v>216</v>
      </c>
      <c r="D154" t="s">
        <v>274</v>
      </c>
      <c r="E154" t="s">
        <v>278</v>
      </c>
      <c r="F154">
        <v>14.89</v>
      </c>
      <c r="G154">
        <v>0.10199999999999999</v>
      </c>
      <c r="H154">
        <v>1.5187999999999999</v>
      </c>
      <c r="I154" t="s">
        <v>1102</v>
      </c>
      <c r="J154" s="1">
        <v>46583</v>
      </c>
      <c r="M154" t="str">
        <f>VLOOKUP(Outflow[[#This Row],[SKU]],MasterFile[#All],7,0)</f>
        <v>Texaflo Austin</v>
      </c>
      <c r="N154" t="s">
        <v>880</v>
      </c>
      <c r="P154" t="s">
        <v>68</v>
      </c>
      <c r="Q154" t="s">
        <v>67</v>
      </c>
    </row>
    <row r="155" spans="1:17" ht="20.100000000000001" customHeight="1" x14ac:dyDescent="0.25">
      <c r="A155" s="1">
        <v>46135</v>
      </c>
      <c r="B155" t="s">
        <v>169</v>
      </c>
      <c r="C155" t="s">
        <v>177</v>
      </c>
      <c r="D155" t="s">
        <v>255</v>
      </c>
      <c r="E155" t="s">
        <v>258</v>
      </c>
      <c r="F155">
        <v>18</v>
      </c>
      <c r="G155">
        <v>1.8246</v>
      </c>
      <c r="H155">
        <v>32.842799999999997</v>
      </c>
      <c r="I155" t="s">
        <v>1133</v>
      </c>
      <c r="J155" s="1">
        <v>46588</v>
      </c>
      <c r="K155" t="s">
        <v>557</v>
      </c>
      <c r="L155">
        <v>6</v>
      </c>
      <c r="M155" t="str">
        <f>VLOOKUP(Outflow[[#This Row],[SKU]],MasterFile[#All],7,0)</f>
        <v>Texaflo Austin</v>
      </c>
      <c r="N155" t="s">
        <v>880</v>
      </c>
      <c r="P155" t="s">
        <v>68</v>
      </c>
      <c r="Q155" t="s">
        <v>156</v>
      </c>
    </row>
    <row r="156" spans="1:17" ht="20.100000000000001" customHeight="1" x14ac:dyDescent="0.25">
      <c r="A156" s="1">
        <v>46135</v>
      </c>
      <c r="B156" t="s">
        <v>167</v>
      </c>
      <c r="C156" t="s">
        <v>175</v>
      </c>
      <c r="D156" t="s">
        <v>255</v>
      </c>
      <c r="E156" t="s">
        <v>258</v>
      </c>
      <c r="F156">
        <v>9</v>
      </c>
      <c r="G156">
        <v>0.91349999999999998</v>
      </c>
      <c r="H156">
        <v>8.2215000000000007</v>
      </c>
      <c r="I156" t="s">
        <v>1117</v>
      </c>
      <c r="J156" s="1">
        <v>46663</v>
      </c>
      <c r="K156" t="s">
        <v>557</v>
      </c>
      <c r="L156">
        <v>6</v>
      </c>
      <c r="M156" t="str">
        <f>VLOOKUP(Outflow[[#This Row],[SKU]],MasterFile[#All],7,0)</f>
        <v>Texaflo Distribution Center</v>
      </c>
      <c r="N156" t="s">
        <v>880</v>
      </c>
      <c r="P156" t="s">
        <v>68</v>
      </c>
      <c r="Q156" t="s">
        <v>156</v>
      </c>
    </row>
    <row r="157" spans="1:17" ht="20.100000000000001" customHeight="1" x14ac:dyDescent="0.25">
      <c r="A157" s="1">
        <v>46135</v>
      </c>
      <c r="B157" t="s">
        <v>171</v>
      </c>
      <c r="C157" t="s">
        <v>179</v>
      </c>
      <c r="D157" t="s">
        <v>255</v>
      </c>
      <c r="E157" t="s">
        <v>259</v>
      </c>
      <c r="F157">
        <v>3</v>
      </c>
      <c r="G157">
        <v>2.7368999999999999</v>
      </c>
      <c r="H157">
        <v>8.2106999999999992</v>
      </c>
      <c r="I157" t="s">
        <v>1127</v>
      </c>
      <c r="J157" s="1">
        <v>46615</v>
      </c>
      <c r="K157" t="s">
        <v>557</v>
      </c>
      <c r="L157">
        <v>6</v>
      </c>
      <c r="M157" t="str">
        <f>VLOOKUP(Outflow[[#This Row],[SKU]],MasterFile[#All],7,0)</f>
        <v>Texaflo Distribution Center</v>
      </c>
      <c r="N157" t="s">
        <v>880</v>
      </c>
      <c r="P157" t="s">
        <v>68</v>
      </c>
      <c r="Q157" t="s">
        <v>156</v>
      </c>
    </row>
    <row r="158" spans="1:17" ht="20.100000000000001" customHeight="1" x14ac:dyDescent="0.25">
      <c r="A158" s="1">
        <v>46135</v>
      </c>
      <c r="B158" t="s">
        <v>191</v>
      </c>
      <c r="C158" t="s">
        <v>192</v>
      </c>
      <c r="D158" t="s">
        <v>265</v>
      </c>
      <c r="E158" t="s">
        <v>266</v>
      </c>
      <c r="F158">
        <v>18</v>
      </c>
      <c r="G158">
        <v>1.395</v>
      </c>
      <c r="H158">
        <v>25.11</v>
      </c>
      <c r="I158" t="s">
        <v>1189</v>
      </c>
      <c r="J158" s="1">
        <v>46476</v>
      </c>
      <c r="K158" t="s">
        <v>557</v>
      </c>
      <c r="L158">
        <v>6</v>
      </c>
      <c r="M158" t="str">
        <f>VLOOKUP(Outflow[[#This Row],[SKU]],MasterFile[#All],7,0)</f>
        <v>Texaflo Austin</v>
      </c>
      <c r="N158" t="s">
        <v>880</v>
      </c>
      <c r="P158" t="s">
        <v>68</v>
      </c>
      <c r="Q158" t="s">
        <v>156</v>
      </c>
    </row>
    <row r="159" spans="1:17" ht="20.100000000000001" customHeight="1" x14ac:dyDescent="0.25">
      <c r="A159" s="1">
        <v>46135</v>
      </c>
      <c r="B159" t="s">
        <v>205</v>
      </c>
      <c r="C159" t="s">
        <v>206</v>
      </c>
      <c r="D159" t="s">
        <v>265</v>
      </c>
      <c r="E159" t="s">
        <v>272</v>
      </c>
      <c r="F159">
        <v>0.6</v>
      </c>
      <c r="G159">
        <v>4.2000000000000003E-2</v>
      </c>
      <c r="H159">
        <v>2.52E-2</v>
      </c>
      <c r="I159" t="s">
        <v>1134</v>
      </c>
      <c r="J159" s="1">
        <v>46318</v>
      </c>
      <c r="K159" t="s">
        <v>557</v>
      </c>
      <c r="L159">
        <v>6</v>
      </c>
      <c r="M159" t="str">
        <f>VLOOKUP(Outflow[[#This Row],[SKU]],MasterFile[#All],7,0)</f>
        <v>Texaflo Austin</v>
      </c>
      <c r="N159" t="s">
        <v>880</v>
      </c>
      <c r="P159" t="s">
        <v>68</v>
      </c>
      <c r="Q159" t="s">
        <v>156</v>
      </c>
    </row>
    <row r="160" spans="1:17" ht="20.100000000000001" customHeight="1" x14ac:dyDescent="0.25">
      <c r="A160" s="1">
        <v>46136</v>
      </c>
      <c r="B160" t="s">
        <v>168</v>
      </c>
      <c r="C160" t="s">
        <v>176</v>
      </c>
      <c r="D160" t="s">
        <v>255</v>
      </c>
      <c r="E160" t="s">
        <v>256</v>
      </c>
      <c r="F160">
        <v>5</v>
      </c>
      <c r="G160">
        <v>0.9133</v>
      </c>
      <c r="H160">
        <v>4.5664999999999996</v>
      </c>
      <c r="I160" t="s">
        <v>1186</v>
      </c>
      <c r="J160" s="1">
        <v>46348</v>
      </c>
      <c r="K160" t="s">
        <v>558</v>
      </c>
      <c r="L160">
        <v>2</v>
      </c>
      <c r="M160" t="str">
        <f>VLOOKUP(Outflow[[#This Row],[SKU]],MasterFile[#All],7,0)</f>
        <v>Texaflo Austin</v>
      </c>
      <c r="N160" t="s">
        <v>880</v>
      </c>
      <c r="P160" t="s">
        <v>68</v>
      </c>
      <c r="Q160" t="s">
        <v>156</v>
      </c>
    </row>
    <row r="161" spans="1:17" ht="20.100000000000001" customHeight="1" x14ac:dyDescent="0.25">
      <c r="A161" s="1">
        <v>46136</v>
      </c>
      <c r="B161" t="s">
        <v>166</v>
      </c>
      <c r="C161" t="s">
        <v>174</v>
      </c>
      <c r="D161" t="s">
        <v>255</v>
      </c>
      <c r="E161" t="s">
        <v>256</v>
      </c>
      <c r="F161">
        <v>4</v>
      </c>
      <c r="G161">
        <v>7.2</v>
      </c>
      <c r="H161">
        <v>28.8</v>
      </c>
      <c r="I161" t="s">
        <v>1141</v>
      </c>
      <c r="J161" s="1">
        <v>46726</v>
      </c>
      <c r="K161" t="s">
        <v>558</v>
      </c>
      <c r="L161">
        <v>2</v>
      </c>
      <c r="M161" t="str">
        <f>VLOOKUP(Outflow[[#This Row],[SKU]],MasterFile[#All],7,0)</f>
        <v>Texaflo Austin</v>
      </c>
      <c r="N161" t="s">
        <v>880</v>
      </c>
      <c r="P161" t="s">
        <v>68</v>
      </c>
      <c r="Q161" t="s">
        <v>156</v>
      </c>
    </row>
    <row r="162" spans="1:17" ht="20.100000000000001" customHeight="1" x14ac:dyDescent="0.25">
      <c r="A162" s="1">
        <v>46136</v>
      </c>
      <c r="B162" t="s">
        <v>169</v>
      </c>
      <c r="C162" t="s">
        <v>177</v>
      </c>
      <c r="D162" t="s">
        <v>255</v>
      </c>
      <c r="E162" t="s">
        <v>258</v>
      </c>
      <c r="F162">
        <v>2</v>
      </c>
      <c r="G162">
        <v>1.8246</v>
      </c>
      <c r="H162">
        <v>3.6492</v>
      </c>
      <c r="I162" t="s">
        <v>1119</v>
      </c>
      <c r="J162" s="1">
        <v>46383</v>
      </c>
      <c r="K162" t="s">
        <v>558</v>
      </c>
      <c r="L162">
        <v>2</v>
      </c>
      <c r="M162" t="str">
        <f>VLOOKUP(Outflow[[#This Row],[SKU]],MasterFile[#All],7,0)</f>
        <v>Texaflo Austin</v>
      </c>
      <c r="N162" t="s">
        <v>880</v>
      </c>
      <c r="P162" t="s">
        <v>68</v>
      </c>
      <c r="Q162" t="s">
        <v>156</v>
      </c>
    </row>
    <row r="163" spans="1:17" ht="20.100000000000001" customHeight="1" x14ac:dyDescent="0.25">
      <c r="A163" s="1">
        <v>46136</v>
      </c>
      <c r="B163" t="s">
        <v>191</v>
      </c>
      <c r="C163" t="s">
        <v>192</v>
      </c>
      <c r="D163" t="s">
        <v>265</v>
      </c>
      <c r="E163" t="s">
        <v>266</v>
      </c>
      <c r="F163">
        <v>6</v>
      </c>
      <c r="G163">
        <v>1.395</v>
      </c>
      <c r="H163">
        <v>8.3699999999999992</v>
      </c>
      <c r="I163" t="s">
        <v>1115</v>
      </c>
      <c r="J163" s="1">
        <v>46638</v>
      </c>
      <c r="K163" t="s">
        <v>558</v>
      </c>
      <c r="L163">
        <v>2</v>
      </c>
      <c r="M163" t="str">
        <f>VLOOKUP(Outflow[[#This Row],[SKU]],MasterFile[#All],7,0)</f>
        <v>Texaflo Austin</v>
      </c>
      <c r="N163" t="s">
        <v>880</v>
      </c>
      <c r="P163" t="s">
        <v>68</v>
      </c>
      <c r="Q163" t="s">
        <v>156</v>
      </c>
    </row>
    <row r="164" spans="1:17" ht="20.100000000000001" customHeight="1" x14ac:dyDescent="0.25">
      <c r="A164" s="1">
        <v>46136</v>
      </c>
      <c r="B164" t="s">
        <v>205</v>
      </c>
      <c r="C164" t="s">
        <v>206</v>
      </c>
      <c r="D164" t="s">
        <v>265</v>
      </c>
      <c r="E164" t="s">
        <v>272</v>
      </c>
      <c r="F164">
        <v>0.2</v>
      </c>
      <c r="G164">
        <v>4.2000000000000003E-2</v>
      </c>
      <c r="H164">
        <v>8.3999999999999995E-3</v>
      </c>
      <c r="I164" t="s">
        <v>1115</v>
      </c>
      <c r="J164" s="1">
        <v>46827</v>
      </c>
      <c r="K164" t="s">
        <v>558</v>
      </c>
      <c r="L164">
        <v>2</v>
      </c>
      <c r="M164" t="str">
        <f>VLOOKUP(Outflow[[#This Row],[SKU]],MasterFile[#All],7,0)</f>
        <v>Texaflo Austin</v>
      </c>
      <c r="N164" t="s">
        <v>880</v>
      </c>
      <c r="P164" t="s">
        <v>68</v>
      </c>
      <c r="Q164" t="s">
        <v>156</v>
      </c>
    </row>
    <row r="165" spans="1:17" ht="20.100000000000001" customHeight="1" x14ac:dyDescent="0.25">
      <c r="A165" s="1">
        <v>46136</v>
      </c>
      <c r="B165" t="s">
        <v>215</v>
      </c>
      <c r="C165" t="s">
        <v>216</v>
      </c>
      <c r="D165" t="s">
        <v>274</v>
      </c>
      <c r="E165" t="s">
        <v>278</v>
      </c>
      <c r="F165">
        <v>13.42</v>
      </c>
      <c r="G165">
        <v>0.10199999999999999</v>
      </c>
      <c r="H165">
        <v>1.3688</v>
      </c>
      <c r="I165" t="s">
        <v>1116</v>
      </c>
      <c r="J165" s="1">
        <v>46833</v>
      </c>
      <c r="M165" t="str">
        <f>VLOOKUP(Outflow[[#This Row],[SKU]],MasterFile[#All],7,0)</f>
        <v>Texaflo Austin</v>
      </c>
      <c r="N165" t="s">
        <v>880</v>
      </c>
      <c r="P165" t="s">
        <v>68</v>
      </c>
      <c r="Q165" t="s">
        <v>67</v>
      </c>
    </row>
    <row r="166" spans="1:17" ht="20.100000000000001" customHeight="1" x14ac:dyDescent="0.25">
      <c r="A166" s="1">
        <v>46139</v>
      </c>
      <c r="B166" t="s">
        <v>239</v>
      </c>
      <c r="C166" t="s">
        <v>347</v>
      </c>
      <c r="D166" t="s">
        <v>348</v>
      </c>
      <c r="E166" t="s">
        <v>277</v>
      </c>
      <c r="F166">
        <v>0.15</v>
      </c>
      <c r="G166">
        <v>0.70669999999999999</v>
      </c>
      <c r="H166">
        <v>0.106</v>
      </c>
      <c r="I166" t="s">
        <v>1122</v>
      </c>
      <c r="J166" s="1">
        <v>46622</v>
      </c>
      <c r="K166" t="s">
        <v>559</v>
      </c>
      <c r="L166">
        <v>3</v>
      </c>
      <c r="M166" t="str">
        <f>VLOOKUP(Outflow[[#This Row],[SKU]],MasterFile[#All],7,0)</f>
        <v>Texaflo Distribution Center</v>
      </c>
      <c r="N166" t="s">
        <v>880</v>
      </c>
      <c r="P166" t="s">
        <v>68</v>
      </c>
      <c r="Q166" t="s">
        <v>156</v>
      </c>
    </row>
    <row r="167" spans="1:17" ht="20.100000000000001" customHeight="1" x14ac:dyDescent="0.25">
      <c r="A167" s="1">
        <v>46139</v>
      </c>
      <c r="B167" t="s">
        <v>241</v>
      </c>
      <c r="C167" t="s">
        <v>350</v>
      </c>
      <c r="D167" t="s">
        <v>348</v>
      </c>
      <c r="E167" t="s">
        <v>289</v>
      </c>
      <c r="F167">
        <v>0.3</v>
      </c>
      <c r="G167">
        <v>0.70669999999999999</v>
      </c>
      <c r="H167">
        <v>0.21199999999999999</v>
      </c>
      <c r="I167" t="s">
        <v>1115</v>
      </c>
      <c r="J167" s="1">
        <v>46378</v>
      </c>
      <c r="K167" t="s">
        <v>559</v>
      </c>
      <c r="L167">
        <v>3</v>
      </c>
      <c r="M167" t="str">
        <f>VLOOKUP(Outflow[[#This Row],[SKU]],MasterFile[#All],7,0)</f>
        <v>Texaflo Austin</v>
      </c>
      <c r="N167" t="s">
        <v>880</v>
      </c>
      <c r="P167" t="s">
        <v>68</v>
      </c>
      <c r="Q167" t="s">
        <v>156</v>
      </c>
    </row>
    <row r="168" spans="1:17" ht="20.100000000000001" customHeight="1" x14ac:dyDescent="0.25">
      <c r="A168" s="1">
        <v>46139</v>
      </c>
      <c r="B168" t="s">
        <v>243</v>
      </c>
      <c r="C168" t="s">
        <v>244</v>
      </c>
      <c r="D168" t="s">
        <v>348</v>
      </c>
      <c r="E168" t="s">
        <v>275</v>
      </c>
      <c r="F168">
        <v>0.75</v>
      </c>
      <c r="G168">
        <v>0.26600000000000001</v>
      </c>
      <c r="H168">
        <v>0.19950000000000001</v>
      </c>
      <c r="I168" t="s">
        <v>1121</v>
      </c>
      <c r="J168" s="1">
        <v>46381</v>
      </c>
      <c r="K168" t="s">
        <v>559</v>
      </c>
      <c r="L168">
        <v>3</v>
      </c>
      <c r="M168" t="str">
        <f>VLOOKUP(Outflow[[#This Row],[SKU]],MasterFile[#All],7,0)</f>
        <v>Texaflo Austin</v>
      </c>
      <c r="N168" t="s">
        <v>880</v>
      </c>
      <c r="P168" t="s">
        <v>68</v>
      </c>
      <c r="Q168" t="s">
        <v>156</v>
      </c>
    </row>
    <row r="169" spans="1:17" ht="20.100000000000001" customHeight="1" x14ac:dyDescent="0.25">
      <c r="A169" s="1">
        <v>46139</v>
      </c>
      <c r="B169" t="s">
        <v>251</v>
      </c>
      <c r="C169" t="s">
        <v>252</v>
      </c>
      <c r="D169" t="s">
        <v>348</v>
      </c>
      <c r="E169" t="s">
        <v>277</v>
      </c>
      <c r="F169">
        <v>0.3</v>
      </c>
      <c r="G169">
        <v>0.96379999999999999</v>
      </c>
      <c r="H169">
        <v>0.28910000000000002</v>
      </c>
      <c r="I169" t="s">
        <v>1181</v>
      </c>
      <c r="J169" s="1">
        <v>46640</v>
      </c>
      <c r="K169" t="s">
        <v>559</v>
      </c>
      <c r="L169">
        <v>3</v>
      </c>
      <c r="M169" t="str">
        <f>VLOOKUP(Outflow[[#This Row],[SKU]],MasterFile[#All],7,0)</f>
        <v>Texaflo Austin</v>
      </c>
      <c r="N169" t="s">
        <v>880</v>
      </c>
      <c r="P169" t="s">
        <v>68</v>
      </c>
      <c r="Q169" t="s">
        <v>156</v>
      </c>
    </row>
    <row r="170" spans="1:17" ht="20.100000000000001" customHeight="1" x14ac:dyDescent="0.25">
      <c r="A170" s="1">
        <v>46140</v>
      </c>
      <c r="B170" t="s">
        <v>169</v>
      </c>
      <c r="C170" t="s">
        <v>177</v>
      </c>
      <c r="D170" t="s">
        <v>255</v>
      </c>
      <c r="E170" t="s">
        <v>258</v>
      </c>
      <c r="F170">
        <v>18</v>
      </c>
      <c r="G170">
        <v>1.8246</v>
      </c>
      <c r="H170">
        <v>32.842799999999997</v>
      </c>
      <c r="I170" t="s">
        <v>1113</v>
      </c>
      <c r="J170" s="1">
        <v>46495</v>
      </c>
      <c r="K170" t="s">
        <v>557</v>
      </c>
      <c r="L170">
        <v>6</v>
      </c>
      <c r="M170" t="str">
        <f>VLOOKUP(Outflow[[#This Row],[SKU]],MasterFile[#All],7,0)</f>
        <v>Texaflo Austin</v>
      </c>
      <c r="N170" t="s">
        <v>880</v>
      </c>
      <c r="P170" t="s">
        <v>68</v>
      </c>
      <c r="Q170" t="s">
        <v>156</v>
      </c>
    </row>
    <row r="171" spans="1:17" ht="20.100000000000001" customHeight="1" x14ac:dyDescent="0.25">
      <c r="A171" s="1">
        <v>46140</v>
      </c>
      <c r="B171" t="s">
        <v>167</v>
      </c>
      <c r="C171" t="s">
        <v>175</v>
      </c>
      <c r="D171" t="s">
        <v>255</v>
      </c>
      <c r="E171" t="s">
        <v>258</v>
      </c>
      <c r="F171">
        <v>9</v>
      </c>
      <c r="G171">
        <v>0.91349999999999998</v>
      </c>
      <c r="H171">
        <v>8.2215000000000007</v>
      </c>
      <c r="I171" t="s">
        <v>1099</v>
      </c>
      <c r="J171" s="1">
        <v>46570</v>
      </c>
      <c r="K171" t="s">
        <v>557</v>
      </c>
      <c r="L171">
        <v>6</v>
      </c>
      <c r="M171" t="str">
        <f>VLOOKUP(Outflow[[#This Row],[SKU]],MasterFile[#All],7,0)</f>
        <v>Texaflo Distribution Center</v>
      </c>
      <c r="N171" t="s">
        <v>880</v>
      </c>
      <c r="P171" t="s">
        <v>68</v>
      </c>
      <c r="Q171" t="s">
        <v>156</v>
      </c>
    </row>
    <row r="172" spans="1:17" ht="20.100000000000001" customHeight="1" x14ac:dyDescent="0.25">
      <c r="A172" s="1">
        <v>46140</v>
      </c>
      <c r="B172" t="s">
        <v>171</v>
      </c>
      <c r="C172" t="s">
        <v>179</v>
      </c>
      <c r="D172" t="s">
        <v>255</v>
      </c>
      <c r="E172" t="s">
        <v>259</v>
      </c>
      <c r="F172">
        <v>3</v>
      </c>
      <c r="G172">
        <v>2.7368999999999999</v>
      </c>
      <c r="H172">
        <v>8.2106999999999992</v>
      </c>
      <c r="I172" t="s">
        <v>1144</v>
      </c>
      <c r="J172" s="1">
        <v>46793</v>
      </c>
      <c r="K172" t="s">
        <v>557</v>
      </c>
      <c r="L172">
        <v>6</v>
      </c>
      <c r="M172" t="str">
        <f>VLOOKUP(Outflow[[#This Row],[SKU]],MasterFile[#All],7,0)</f>
        <v>Texaflo Distribution Center</v>
      </c>
      <c r="N172" t="s">
        <v>880</v>
      </c>
      <c r="P172" t="s">
        <v>68</v>
      </c>
      <c r="Q172" t="s">
        <v>156</v>
      </c>
    </row>
    <row r="173" spans="1:17" ht="20.100000000000001" customHeight="1" x14ac:dyDescent="0.25">
      <c r="A173" s="1">
        <v>46140</v>
      </c>
      <c r="B173" t="s">
        <v>191</v>
      </c>
      <c r="C173" t="s">
        <v>192</v>
      </c>
      <c r="D173" t="s">
        <v>265</v>
      </c>
      <c r="E173" t="s">
        <v>266</v>
      </c>
      <c r="F173">
        <v>18</v>
      </c>
      <c r="G173">
        <v>1.395</v>
      </c>
      <c r="H173">
        <v>25.11</v>
      </c>
      <c r="I173" t="s">
        <v>1098</v>
      </c>
      <c r="J173" s="1">
        <v>46596</v>
      </c>
      <c r="K173" t="s">
        <v>557</v>
      </c>
      <c r="L173">
        <v>6</v>
      </c>
      <c r="M173" t="str">
        <f>VLOOKUP(Outflow[[#This Row],[SKU]],MasterFile[#All],7,0)</f>
        <v>Texaflo Austin</v>
      </c>
      <c r="N173" t="s">
        <v>880</v>
      </c>
      <c r="P173" t="s">
        <v>68</v>
      </c>
      <c r="Q173" t="s">
        <v>156</v>
      </c>
    </row>
    <row r="174" spans="1:17" ht="20.100000000000001" customHeight="1" x14ac:dyDescent="0.25">
      <c r="A174" s="1">
        <v>46140</v>
      </c>
      <c r="B174" t="s">
        <v>205</v>
      </c>
      <c r="C174" t="s">
        <v>206</v>
      </c>
      <c r="D174" t="s">
        <v>265</v>
      </c>
      <c r="E174" t="s">
        <v>272</v>
      </c>
      <c r="F174">
        <v>0.6</v>
      </c>
      <c r="G174">
        <v>4.2000000000000003E-2</v>
      </c>
      <c r="H174">
        <v>2.52E-2</v>
      </c>
      <c r="I174" t="s">
        <v>1113</v>
      </c>
      <c r="J174" s="1">
        <v>46544</v>
      </c>
      <c r="K174" t="s">
        <v>557</v>
      </c>
      <c r="L174">
        <v>6</v>
      </c>
      <c r="M174" t="str">
        <f>VLOOKUP(Outflow[[#This Row],[SKU]],MasterFile[#All],7,0)</f>
        <v>Texaflo Austin</v>
      </c>
      <c r="N174" t="s">
        <v>880</v>
      </c>
      <c r="P174" t="s">
        <v>68</v>
      </c>
      <c r="Q174" t="s">
        <v>156</v>
      </c>
    </row>
    <row r="175" spans="1:17" ht="20.100000000000001" customHeight="1" x14ac:dyDescent="0.25">
      <c r="A175" s="1">
        <v>46145</v>
      </c>
      <c r="B175" t="s">
        <v>168</v>
      </c>
      <c r="C175" t="s">
        <v>176</v>
      </c>
      <c r="D175" t="s">
        <v>255</v>
      </c>
      <c r="E175" t="s">
        <v>256</v>
      </c>
      <c r="F175">
        <v>15</v>
      </c>
      <c r="G175">
        <v>0.9133</v>
      </c>
      <c r="H175">
        <v>13.6995</v>
      </c>
      <c r="I175" t="s">
        <v>1184</v>
      </c>
      <c r="J175" s="1">
        <v>46507</v>
      </c>
      <c r="K175" t="s">
        <v>558</v>
      </c>
      <c r="L175">
        <v>6</v>
      </c>
      <c r="M175" t="str">
        <f>VLOOKUP(Outflow[[#This Row],[SKU]],MasterFile[#All],7,0)</f>
        <v>Texaflo Austin</v>
      </c>
      <c r="N175" t="s">
        <v>880</v>
      </c>
      <c r="P175" t="s">
        <v>68</v>
      </c>
      <c r="Q175" t="s">
        <v>156</v>
      </c>
    </row>
    <row r="176" spans="1:17" ht="20.100000000000001" customHeight="1" x14ac:dyDescent="0.25">
      <c r="A176" s="1">
        <v>46145</v>
      </c>
      <c r="B176" t="s">
        <v>166</v>
      </c>
      <c r="C176" t="s">
        <v>174</v>
      </c>
      <c r="D176" t="s">
        <v>255</v>
      </c>
      <c r="E176" t="s">
        <v>256</v>
      </c>
      <c r="F176">
        <v>12</v>
      </c>
      <c r="G176">
        <v>7.2</v>
      </c>
      <c r="H176">
        <v>86.4</v>
      </c>
      <c r="I176" t="s">
        <v>1174</v>
      </c>
      <c r="J176" s="1">
        <v>46433</v>
      </c>
      <c r="K176" t="s">
        <v>558</v>
      </c>
      <c r="L176">
        <v>6</v>
      </c>
      <c r="M176" t="str">
        <f>VLOOKUP(Outflow[[#This Row],[SKU]],MasterFile[#All],7,0)</f>
        <v>Texaflo Austin</v>
      </c>
      <c r="N176" t="s">
        <v>880</v>
      </c>
      <c r="P176" t="s">
        <v>68</v>
      </c>
      <c r="Q176" t="s">
        <v>156</v>
      </c>
    </row>
    <row r="177" spans="1:17" ht="20.100000000000001" customHeight="1" x14ac:dyDescent="0.25">
      <c r="A177" s="1">
        <v>46145</v>
      </c>
      <c r="B177" t="s">
        <v>169</v>
      </c>
      <c r="C177" t="s">
        <v>177</v>
      </c>
      <c r="D177" t="s">
        <v>255</v>
      </c>
      <c r="E177" t="s">
        <v>258</v>
      </c>
      <c r="F177">
        <v>6</v>
      </c>
      <c r="G177">
        <v>1.8246</v>
      </c>
      <c r="H177">
        <v>10.9476</v>
      </c>
      <c r="I177" t="s">
        <v>1128</v>
      </c>
      <c r="J177" s="1">
        <v>46630</v>
      </c>
      <c r="K177" t="s">
        <v>558</v>
      </c>
      <c r="L177">
        <v>6</v>
      </c>
      <c r="M177" t="str">
        <f>VLOOKUP(Outflow[[#This Row],[SKU]],MasterFile[#All],7,0)</f>
        <v>Texaflo Austin</v>
      </c>
      <c r="N177" t="s">
        <v>880</v>
      </c>
      <c r="P177" t="s">
        <v>68</v>
      </c>
      <c r="Q177" t="s">
        <v>156</v>
      </c>
    </row>
    <row r="178" spans="1:17" ht="20.100000000000001" customHeight="1" x14ac:dyDescent="0.25">
      <c r="A178" s="1">
        <v>46145</v>
      </c>
      <c r="B178" t="s">
        <v>191</v>
      </c>
      <c r="C178" t="s">
        <v>192</v>
      </c>
      <c r="D178" t="s">
        <v>265</v>
      </c>
      <c r="E178" t="s">
        <v>266</v>
      </c>
      <c r="F178">
        <v>18</v>
      </c>
      <c r="G178">
        <v>1.395</v>
      </c>
      <c r="H178">
        <v>25.11</v>
      </c>
      <c r="I178" t="s">
        <v>1113</v>
      </c>
      <c r="J178" s="1">
        <v>46844</v>
      </c>
      <c r="K178" t="s">
        <v>558</v>
      </c>
      <c r="L178">
        <v>6</v>
      </c>
      <c r="M178" t="str">
        <f>VLOOKUP(Outflow[[#This Row],[SKU]],MasterFile[#All],7,0)</f>
        <v>Texaflo Austin</v>
      </c>
      <c r="N178" t="s">
        <v>880</v>
      </c>
      <c r="P178" t="s">
        <v>68</v>
      </c>
      <c r="Q178" t="s">
        <v>156</v>
      </c>
    </row>
    <row r="179" spans="1:17" ht="20.100000000000001" customHeight="1" x14ac:dyDescent="0.25">
      <c r="A179" s="1">
        <v>46145</v>
      </c>
      <c r="B179" t="s">
        <v>205</v>
      </c>
      <c r="C179" t="s">
        <v>206</v>
      </c>
      <c r="D179" t="s">
        <v>265</v>
      </c>
      <c r="E179" t="s">
        <v>272</v>
      </c>
      <c r="F179">
        <v>0.6</v>
      </c>
      <c r="G179">
        <v>4.2000000000000003E-2</v>
      </c>
      <c r="H179">
        <v>2.52E-2</v>
      </c>
      <c r="I179" t="s">
        <v>1110</v>
      </c>
      <c r="J179" s="1">
        <v>46528</v>
      </c>
      <c r="K179" t="s">
        <v>558</v>
      </c>
      <c r="L179">
        <v>6</v>
      </c>
      <c r="M179" t="str">
        <f>VLOOKUP(Outflow[[#This Row],[SKU]],MasterFile[#All],7,0)</f>
        <v>Texaflo Austin</v>
      </c>
      <c r="N179" t="s">
        <v>880</v>
      </c>
      <c r="P179" t="s">
        <v>68</v>
      </c>
      <c r="Q179" t="s">
        <v>156</v>
      </c>
    </row>
    <row r="180" spans="1:17" ht="20.100000000000001" customHeight="1" x14ac:dyDescent="0.25">
      <c r="A180" s="1">
        <v>46147</v>
      </c>
      <c r="B180" t="s">
        <v>168</v>
      </c>
      <c r="C180" t="s">
        <v>176</v>
      </c>
      <c r="D180" t="s">
        <v>255</v>
      </c>
      <c r="E180" t="s">
        <v>256</v>
      </c>
      <c r="F180">
        <v>5</v>
      </c>
      <c r="G180">
        <v>0.9133</v>
      </c>
      <c r="H180">
        <v>4.5664999999999996</v>
      </c>
      <c r="I180" t="s">
        <v>1179</v>
      </c>
      <c r="J180" s="1">
        <v>46523</v>
      </c>
      <c r="K180" t="s">
        <v>558</v>
      </c>
      <c r="L180">
        <v>2</v>
      </c>
      <c r="M180" t="str">
        <f>VLOOKUP(Outflow[[#This Row],[SKU]],MasterFile[#All],7,0)</f>
        <v>Texaflo Austin</v>
      </c>
      <c r="N180" t="s">
        <v>880</v>
      </c>
      <c r="P180" t="s">
        <v>68</v>
      </c>
      <c r="Q180" t="s">
        <v>156</v>
      </c>
    </row>
    <row r="181" spans="1:17" ht="20.100000000000001" customHeight="1" x14ac:dyDescent="0.25">
      <c r="A181" s="1">
        <v>46147</v>
      </c>
      <c r="B181" t="s">
        <v>166</v>
      </c>
      <c r="C181" t="s">
        <v>174</v>
      </c>
      <c r="D181" t="s">
        <v>255</v>
      </c>
      <c r="E181" t="s">
        <v>256</v>
      </c>
      <c r="F181">
        <v>4</v>
      </c>
      <c r="G181">
        <v>7.2</v>
      </c>
      <c r="H181">
        <v>28.8</v>
      </c>
      <c r="I181" t="s">
        <v>1122</v>
      </c>
      <c r="J181" s="1">
        <v>46876</v>
      </c>
      <c r="K181" t="s">
        <v>558</v>
      </c>
      <c r="L181">
        <v>2</v>
      </c>
      <c r="M181" t="str">
        <f>VLOOKUP(Outflow[[#This Row],[SKU]],MasterFile[#All],7,0)</f>
        <v>Texaflo Austin</v>
      </c>
      <c r="N181" t="s">
        <v>880</v>
      </c>
      <c r="P181" t="s">
        <v>68</v>
      </c>
      <c r="Q181" t="s">
        <v>156</v>
      </c>
    </row>
    <row r="182" spans="1:17" ht="20.100000000000001" customHeight="1" x14ac:dyDescent="0.25">
      <c r="A182" s="1">
        <v>46147</v>
      </c>
      <c r="B182" t="s">
        <v>169</v>
      </c>
      <c r="C182" t="s">
        <v>177</v>
      </c>
      <c r="D182" t="s">
        <v>255</v>
      </c>
      <c r="E182" t="s">
        <v>258</v>
      </c>
      <c r="F182">
        <v>2</v>
      </c>
      <c r="G182">
        <v>1.8246</v>
      </c>
      <c r="H182">
        <v>3.6492</v>
      </c>
      <c r="I182" t="s">
        <v>1123</v>
      </c>
      <c r="J182" s="1">
        <v>46470</v>
      </c>
      <c r="K182" t="s">
        <v>558</v>
      </c>
      <c r="L182">
        <v>2</v>
      </c>
      <c r="M182" t="str">
        <f>VLOOKUP(Outflow[[#This Row],[SKU]],MasterFile[#All],7,0)</f>
        <v>Texaflo Austin</v>
      </c>
      <c r="N182" t="s">
        <v>880</v>
      </c>
      <c r="P182" t="s">
        <v>68</v>
      </c>
      <c r="Q182" t="s">
        <v>156</v>
      </c>
    </row>
    <row r="183" spans="1:17" ht="20.100000000000001" customHeight="1" x14ac:dyDescent="0.25">
      <c r="A183" s="1">
        <v>46147</v>
      </c>
      <c r="B183" t="s">
        <v>191</v>
      </c>
      <c r="C183" t="s">
        <v>192</v>
      </c>
      <c r="D183" t="s">
        <v>265</v>
      </c>
      <c r="E183" t="s">
        <v>266</v>
      </c>
      <c r="F183">
        <v>6</v>
      </c>
      <c r="G183">
        <v>1.395</v>
      </c>
      <c r="H183">
        <v>8.3699999999999992</v>
      </c>
      <c r="I183" t="s">
        <v>1187</v>
      </c>
      <c r="J183" s="1">
        <v>46514</v>
      </c>
      <c r="K183" t="s">
        <v>558</v>
      </c>
      <c r="L183">
        <v>2</v>
      </c>
      <c r="M183" t="str">
        <f>VLOOKUP(Outflow[[#This Row],[SKU]],MasterFile[#All],7,0)</f>
        <v>Texaflo Austin</v>
      </c>
      <c r="N183" t="s">
        <v>880</v>
      </c>
      <c r="P183" t="s">
        <v>68</v>
      </c>
      <c r="Q183" t="s">
        <v>156</v>
      </c>
    </row>
    <row r="184" spans="1:17" ht="20.100000000000001" customHeight="1" x14ac:dyDescent="0.25">
      <c r="A184" s="1">
        <v>46147</v>
      </c>
      <c r="B184" t="s">
        <v>205</v>
      </c>
      <c r="C184" t="s">
        <v>206</v>
      </c>
      <c r="D184" t="s">
        <v>265</v>
      </c>
      <c r="E184" t="s">
        <v>272</v>
      </c>
      <c r="F184">
        <v>0.2</v>
      </c>
      <c r="G184">
        <v>4.2000000000000003E-2</v>
      </c>
      <c r="H184">
        <v>8.3999999999999995E-3</v>
      </c>
      <c r="I184" t="s">
        <v>1126</v>
      </c>
      <c r="J184" s="1">
        <v>46800</v>
      </c>
      <c r="K184" t="s">
        <v>558</v>
      </c>
      <c r="L184">
        <v>2</v>
      </c>
      <c r="M184" t="str">
        <f>VLOOKUP(Outflow[[#This Row],[SKU]],MasterFile[#All],7,0)</f>
        <v>Texaflo Austin</v>
      </c>
      <c r="N184" t="s">
        <v>880</v>
      </c>
      <c r="P184" t="s">
        <v>68</v>
      </c>
      <c r="Q184" t="s">
        <v>156</v>
      </c>
    </row>
    <row r="185" spans="1:17" ht="20.100000000000001" customHeight="1" x14ac:dyDescent="0.25">
      <c r="A185" s="1">
        <v>46153</v>
      </c>
      <c r="B185" t="s">
        <v>243</v>
      </c>
      <c r="C185" t="s">
        <v>244</v>
      </c>
      <c r="D185" t="s">
        <v>348</v>
      </c>
      <c r="E185" t="s">
        <v>275</v>
      </c>
      <c r="F185">
        <v>18.84</v>
      </c>
      <c r="G185">
        <v>0.26600000000000001</v>
      </c>
      <c r="H185">
        <v>5.0114000000000001</v>
      </c>
      <c r="I185" t="s">
        <v>1114</v>
      </c>
      <c r="J185" s="1">
        <v>46802</v>
      </c>
      <c r="M185" t="str">
        <f>VLOOKUP(Outflow[[#This Row],[SKU]],MasterFile[#All],7,0)</f>
        <v>Texaflo Austin</v>
      </c>
      <c r="N185" t="s">
        <v>880</v>
      </c>
      <c r="P185" t="s">
        <v>68</v>
      </c>
      <c r="Q185" t="s">
        <v>67</v>
      </c>
    </row>
    <row r="186" spans="1:17" ht="20.100000000000001" customHeight="1" x14ac:dyDescent="0.25">
      <c r="A186" s="1">
        <v>46158</v>
      </c>
      <c r="B186" t="s">
        <v>247</v>
      </c>
      <c r="C186" t="s">
        <v>248</v>
      </c>
      <c r="D186" t="s">
        <v>348</v>
      </c>
      <c r="E186" t="s">
        <v>291</v>
      </c>
      <c r="F186">
        <v>4.3499999999999996</v>
      </c>
      <c r="G186">
        <v>0.97140000000000004</v>
      </c>
      <c r="H186">
        <v>4.2256</v>
      </c>
      <c r="I186" t="s">
        <v>1116</v>
      </c>
      <c r="J186" s="1">
        <v>46503</v>
      </c>
      <c r="M186" t="str">
        <f>VLOOKUP(Outflow[[#This Row],[SKU]],MasterFile[#All],7,0)</f>
        <v>Texaflo Distribution Center</v>
      </c>
      <c r="N186" t="s">
        <v>880</v>
      </c>
      <c r="P186" t="s">
        <v>68</v>
      </c>
      <c r="Q186" t="s">
        <v>67</v>
      </c>
    </row>
    <row r="187" spans="1:17" ht="20.100000000000001" customHeight="1" x14ac:dyDescent="0.25">
      <c r="A187" s="1">
        <v>46163</v>
      </c>
      <c r="B187" t="s">
        <v>239</v>
      </c>
      <c r="C187" t="s">
        <v>347</v>
      </c>
      <c r="D187" t="s">
        <v>348</v>
      </c>
      <c r="E187" t="s">
        <v>277</v>
      </c>
      <c r="F187">
        <v>0.3</v>
      </c>
      <c r="G187">
        <v>0.70669999999999999</v>
      </c>
      <c r="H187">
        <v>0.21199999999999999</v>
      </c>
      <c r="I187" t="s">
        <v>1139</v>
      </c>
      <c r="J187" s="1">
        <v>46737</v>
      </c>
      <c r="K187" t="s">
        <v>559</v>
      </c>
      <c r="L187">
        <v>6</v>
      </c>
      <c r="M187" t="str">
        <f>VLOOKUP(Outflow[[#This Row],[SKU]],MasterFile[#All],7,0)</f>
        <v>Texaflo Distribution Center</v>
      </c>
      <c r="N187" t="s">
        <v>880</v>
      </c>
      <c r="P187" t="s">
        <v>68</v>
      </c>
      <c r="Q187" t="s">
        <v>156</v>
      </c>
    </row>
    <row r="188" spans="1:17" ht="20.100000000000001" customHeight="1" x14ac:dyDescent="0.25">
      <c r="A188" s="1">
        <v>46163</v>
      </c>
      <c r="B188" t="s">
        <v>241</v>
      </c>
      <c r="C188" t="s">
        <v>350</v>
      </c>
      <c r="D188" t="s">
        <v>348</v>
      </c>
      <c r="E188" t="s">
        <v>289</v>
      </c>
      <c r="F188">
        <v>0.6</v>
      </c>
      <c r="G188">
        <v>0.70669999999999999</v>
      </c>
      <c r="H188">
        <v>0.42399999999999999</v>
      </c>
      <c r="I188" t="s">
        <v>1098</v>
      </c>
      <c r="J188" s="1">
        <v>46822</v>
      </c>
      <c r="K188" t="s">
        <v>559</v>
      </c>
      <c r="L188">
        <v>6</v>
      </c>
      <c r="M188" t="str">
        <f>VLOOKUP(Outflow[[#This Row],[SKU]],MasterFile[#All],7,0)</f>
        <v>Texaflo Austin</v>
      </c>
      <c r="N188" t="s">
        <v>880</v>
      </c>
      <c r="P188" t="s">
        <v>68</v>
      </c>
      <c r="Q188" t="s">
        <v>156</v>
      </c>
    </row>
    <row r="189" spans="1:17" ht="20.100000000000001" customHeight="1" x14ac:dyDescent="0.25">
      <c r="A189" s="1">
        <v>46163</v>
      </c>
      <c r="B189" t="s">
        <v>243</v>
      </c>
      <c r="C189" t="s">
        <v>244</v>
      </c>
      <c r="D189" t="s">
        <v>348</v>
      </c>
      <c r="E189" t="s">
        <v>275</v>
      </c>
      <c r="F189">
        <v>1.5</v>
      </c>
      <c r="G189">
        <v>0.26600000000000001</v>
      </c>
      <c r="H189">
        <v>0.39900000000000002</v>
      </c>
      <c r="I189" t="s">
        <v>1137</v>
      </c>
      <c r="J189" s="1">
        <v>46600</v>
      </c>
      <c r="K189" t="s">
        <v>559</v>
      </c>
      <c r="L189">
        <v>6</v>
      </c>
      <c r="M189" t="str">
        <f>VLOOKUP(Outflow[[#This Row],[SKU]],MasterFile[#All],7,0)</f>
        <v>Texaflo Austin</v>
      </c>
      <c r="N189" t="s">
        <v>880</v>
      </c>
      <c r="P189" t="s">
        <v>68</v>
      </c>
      <c r="Q189" t="s">
        <v>156</v>
      </c>
    </row>
    <row r="190" spans="1:17" ht="20.100000000000001" customHeight="1" x14ac:dyDescent="0.25">
      <c r="A190" s="1">
        <v>46163</v>
      </c>
      <c r="B190" t="s">
        <v>251</v>
      </c>
      <c r="C190" t="s">
        <v>252</v>
      </c>
      <c r="D190" t="s">
        <v>348</v>
      </c>
      <c r="E190" t="s">
        <v>277</v>
      </c>
      <c r="F190">
        <v>0.6</v>
      </c>
      <c r="G190">
        <v>0.96379999999999999</v>
      </c>
      <c r="H190">
        <v>0.57830000000000004</v>
      </c>
      <c r="I190" t="s">
        <v>1180</v>
      </c>
      <c r="J190" s="1">
        <v>46354</v>
      </c>
      <c r="K190" t="s">
        <v>559</v>
      </c>
      <c r="L190">
        <v>6</v>
      </c>
      <c r="M190" t="str">
        <f>VLOOKUP(Outflow[[#This Row],[SKU]],MasterFile[#All],7,0)</f>
        <v>Texaflo Austin</v>
      </c>
      <c r="N190" t="s">
        <v>880</v>
      </c>
      <c r="P190" t="s">
        <v>68</v>
      </c>
      <c r="Q190" t="s">
        <v>156</v>
      </c>
    </row>
    <row r="191" spans="1:17" ht="20.100000000000001" customHeight="1" x14ac:dyDescent="0.25">
      <c r="A191" s="1">
        <v>46167</v>
      </c>
      <c r="B191" t="s">
        <v>508</v>
      </c>
      <c r="C191" t="s">
        <v>509</v>
      </c>
      <c r="D191" t="s">
        <v>501</v>
      </c>
      <c r="E191" t="s">
        <v>506</v>
      </c>
      <c r="F191">
        <v>13.77</v>
      </c>
      <c r="G191">
        <v>42</v>
      </c>
      <c r="H191">
        <v>578.34</v>
      </c>
      <c r="I191" t="s">
        <v>1114</v>
      </c>
      <c r="J191" s="1">
        <v>46653</v>
      </c>
      <c r="M191" t="str">
        <f>VLOOKUP(Outflow[[#This Row],[SKU]],MasterFile[#All],7,0)</f>
        <v>Gulf Rim Miami</v>
      </c>
      <c r="N191" t="s">
        <v>880</v>
      </c>
      <c r="P191" t="s">
        <v>68</v>
      </c>
      <c r="Q191" t="s">
        <v>67</v>
      </c>
    </row>
    <row r="192" spans="1:17" ht="20.100000000000001" customHeight="1" x14ac:dyDescent="0.25">
      <c r="A192" s="1">
        <v>46181</v>
      </c>
      <c r="B192" t="s">
        <v>539</v>
      </c>
      <c r="C192" t="s">
        <v>540</v>
      </c>
      <c r="D192" t="s">
        <v>501</v>
      </c>
      <c r="E192" t="s">
        <v>541</v>
      </c>
      <c r="F192">
        <v>6.23</v>
      </c>
      <c r="G192">
        <v>48</v>
      </c>
      <c r="H192">
        <v>299.04000000000002</v>
      </c>
      <c r="I192" t="s">
        <v>1182</v>
      </c>
      <c r="J192" s="1">
        <v>46613</v>
      </c>
      <c r="M192" t="str">
        <f>VLOOKUP(Outflow[[#This Row],[SKU]],MasterFile[#All],7,0)</f>
        <v>Gulf Rim Miami</v>
      </c>
      <c r="N192" t="s">
        <v>880</v>
      </c>
      <c r="P192" t="s">
        <v>68</v>
      </c>
      <c r="Q192" t="s">
        <v>67</v>
      </c>
    </row>
    <row r="193" spans="1:17" ht="20.100000000000001" customHeight="1" x14ac:dyDescent="0.25">
      <c r="A193" s="1">
        <v>46182</v>
      </c>
      <c r="B193" t="s">
        <v>169</v>
      </c>
      <c r="C193" t="s">
        <v>177</v>
      </c>
      <c r="D193" t="s">
        <v>255</v>
      </c>
      <c r="E193" t="s">
        <v>258</v>
      </c>
      <c r="F193">
        <v>15</v>
      </c>
      <c r="G193">
        <v>1.8246</v>
      </c>
      <c r="H193">
        <v>27.369</v>
      </c>
      <c r="I193" t="s">
        <v>1126</v>
      </c>
      <c r="J193" s="1">
        <v>46826</v>
      </c>
      <c r="K193" t="s">
        <v>557</v>
      </c>
      <c r="L193">
        <v>5</v>
      </c>
      <c r="M193" t="str">
        <f>VLOOKUP(Outflow[[#This Row],[SKU]],MasterFile[#All],7,0)</f>
        <v>Texaflo Austin</v>
      </c>
      <c r="N193" t="s">
        <v>880</v>
      </c>
      <c r="P193" t="s">
        <v>68</v>
      </c>
      <c r="Q193" t="s">
        <v>156</v>
      </c>
    </row>
    <row r="194" spans="1:17" ht="20.100000000000001" customHeight="1" x14ac:dyDescent="0.25">
      <c r="A194" s="1">
        <v>46182</v>
      </c>
      <c r="B194" t="s">
        <v>167</v>
      </c>
      <c r="C194" t="s">
        <v>175</v>
      </c>
      <c r="D194" t="s">
        <v>255</v>
      </c>
      <c r="E194" t="s">
        <v>258</v>
      </c>
      <c r="F194">
        <v>7.5</v>
      </c>
      <c r="G194">
        <v>0.91349999999999998</v>
      </c>
      <c r="H194">
        <v>6.8513000000000002</v>
      </c>
      <c r="I194" t="s">
        <v>1113</v>
      </c>
      <c r="J194" s="1">
        <v>46735</v>
      </c>
      <c r="K194" t="s">
        <v>557</v>
      </c>
      <c r="L194">
        <v>5</v>
      </c>
      <c r="M194" t="str">
        <f>VLOOKUP(Outflow[[#This Row],[SKU]],MasterFile[#All],7,0)</f>
        <v>Texaflo Distribution Center</v>
      </c>
      <c r="N194" t="s">
        <v>880</v>
      </c>
      <c r="P194" t="s">
        <v>68</v>
      </c>
      <c r="Q194" t="s">
        <v>156</v>
      </c>
    </row>
    <row r="195" spans="1:17" ht="20.100000000000001" customHeight="1" x14ac:dyDescent="0.25">
      <c r="A195" s="1">
        <v>46182</v>
      </c>
      <c r="B195" t="s">
        <v>171</v>
      </c>
      <c r="C195" t="s">
        <v>179</v>
      </c>
      <c r="D195" t="s">
        <v>255</v>
      </c>
      <c r="E195" t="s">
        <v>259</v>
      </c>
      <c r="F195">
        <v>2.5</v>
      </c>
      <c r="G195">
        <v>2.7368999999999999</v>
      </c>
      <c r="H195">
        <v>6.8422000000000001</v>
      </c>
      <c r="I195" t="s">
        <v>1144</v>
      </c>
      <c r="J195" s="1">
        <v>46741</v>
      </c>
      <c r="K195" t="s">
        <v>557</v>
      </c>
      <c r="L195">
        <v>5</v>
      </c>
      <c r="M195" t="str">
        <f>VLOOKUP(Outflow[[#This Row],[SKU]],MasterFile[#All],7,0)</f>
        <v>Texaflo Distribution Center</v>
      </c>
      <c r="N195" t="s">
        <v>880</v>
      </c>
      <c r="P195" t="s">
        <v>68</v>
      </c>
      <c r="Q195" t="s">
        <v>156</v>
      </c>
    </row>
    <row r="196" spans="1:17" ht="20.100000000000001" customHeight="1" x14ac:dyDescent="0.25">
      <c r="A196" s="1">
        <v>46182</v>
      </c>
      <c r="B196" t="s">
        <v>191</v>
      </c>
      <c r="C196" t="s">
        <v>192</v>
      </c>
      <c r="D196" t="s">
        <v>265</v>
      </c>
      <c r="E196" t="s">
        <v>266</v>
      </c>
      <c r="F196">
        <v>15</v>
      </c>
      <c r="G196">
        <v>1.395</v>
      </c>
      <c r="H196">
        <v>20.925000000000001</v>
      </c>
      <c r="I196" t="s">
        <v>1190</v>
      </c>
      <c r="J196" s="1">
        <v>46576</v>
      </c>
      <c r="K196" t="s">
        <v>557</v>
      </c>
      <c r="L196">
        <v>5</v>
      </c>
      <c r="M196" t="str">
        <f>VLOOKUP(Outflow[[#This Row],[SKU]],MasterFile[#All],7,0)</f>
        <v>Texaflo Austin</v>
      </c>
      <c r="N196" t="s">
        <v>880</v>
      </c>
      <c r="P196" t="s">
        <v>68</v>
      </c>
      <c r="Q196" t="s">
        <v>156</v>
      </c>
    </row>
    <row r="197" spans="1:17" ht="20.100000000000001" customHeight="1" x14ac:dyDescent="0.25">
      <c r="A197" s="1">
        <v>46182</v>
      </c>
      <c r="B197" t="s">
        <v>205</v>
      </c>
      <c r="C197" t="s">
        <v>206</v>
      </c>
      <c r="D197" t="s">
        <v>265</v>
      </c>
      <c r="E197" t="s">
        <v>272</v>
      </c>
      <c r="F197">
        <v>0.5</v>
      </c>
      <c r="G197">
        <v>4.2000000000000003E-2</v>
      </c>
      <c r="H197">
        <v>2.1000000000000001E-2</v>
      </c>
      <c r="I197" t="s">
        <v>1191</v>
      </c>
      <c r="J197" s="1">
        <v>46635</v>
      </c>
      <c r="K197" t="s">
        <v>557</v>
      </c>
      <c r="L197">
        <v>5</v>
      </c>
      <c r="M197" t="str">
        <f>VLOOKUP(Outflow[[#This Row],[SKU]],MasterFile[#All],7,0)</f>
        <v>Texaflo Austin</v>
      </c>
      <c r="N197" t="s">
        <v>880</v>
      </c>
      <c r="P197" t="s">
        <v>68</v>
      </c>
      <c r="Q197" t="s">
        <v>156</v>
      </c>
    </row>
    <row r="198" spans="1:17" ht="20.100000000000001" customHeight="1" x14ac:dyDescent="0.25">
      <c r="A198" s="1">
        <v>46188</v>
      </c>
      <c r="B198" t="s">
        <v>191</v>
      </c>
      <c r="C198" t="s">
        <v>192</v>
      </c>
      <c r="D198" t="s">
        <v>265</v>
      </c>
      <c r="E198" t="s">
        <v>266</v>
      </c>
      <c r="F198">
        <v>3.93</v>
      </c>
      <c r="G198">
        <v>1.395</v>
      </c>
      <c r="H198">
        <v>5.4824000000000002</v>
      </c>
      <c r="I198" t="s">
        <v>1180</v>
      </c>
      <c r="J198" s="1">
        <v>46527</v>
      </c>
      <c r="M198" t="str">
        <f>VLOOKUP(Outflow[[#This Row],[SKU]],MasterFile[#All],7,0)</f>
        <v>Texaflo Austin</v>
      </c>
      <c r="N198" t="s">
        <v>880</v>
      </c>
      <c r="P198" t="s">
        <v>68</v>
      </c>
      <c r="Q198" t="s">
        <v>67</v>
      </c>
    </row>
  </sheetData>
  <mergeCells count="3">
    <mergeCell ref="M1:Q1"/>
    <mergeCell ref="M2:Q2"/>
    <mergeCell ref="A1:L2"/>
  </mergeCells>
  <phoneticPr fontId="7" type="noConversion"/>
  <dataValidations count="2">
    <dataValidation type="list" allowBlank="1" showInputMessage="1" showErrorMessage="1" sqref="N5:N198" xr:uid="{9C4E882D-DB0E-4951-BAEB-0B92E7A6B00D}">
      <formula1>"Texaflo Roasting Co, Lone Star Wholesale, Gulf Rim Distribution"</formula1>
    </dataValidation>
    <dataValidation type="list" allowBlank="1" showInputMessage="1" showErrorMessage="1" sqref="M5:M198" xr:uid="{52B7C308-2991-DB44-8C09-95AF27ED4FFB}">
      <formula1>"Texaflo Distribution Center, Texaflo Austin, Lone Star Distribution Center, Lone Star Houston, Gulf Rim Miami"</formula1>
    </dataValidation>
  </dataValidations>
  <pageMargins left="0.75" right="0.75" top="1" bottom="1" header="0.5" footer="0.5"/>
  <pageSetup scale="26" fitToHeight="0"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73E590-C3CB-497C-B8BD-C66C6D8151E5}">
          <x14:formula1>
            <xm:f>'Master File'!$A:$A</xm:f>
          </x14:formula1>
          <xm:sqref>B5:B198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22978-234C-4049-B2A5-0E996955A59C}">
  <sheetPr codeName="Sheet5">
    <tabColor rgb="FFF6F5F0"/>
  </sheetPr>
  <dimension ref="A1:R157"/>
  <sheetViews>
    <sheetView zoomScale="80" zoomScaleNormal="80" workbookViewId="0">
      <pane ySplit="4" topLeftCell="A5" activePane="bottomLeft" state="frozen"/>
      <selection pane="bottomLeft" activeCell="C14" sqref="C14"/>
    </sheetView>
  </sheetViews>
  <sheetFormatPr defaultColWidth="11" defaultRowHeight="20.100000000000001" customHeight="1" x14ac:dyDescent="0.25"/>
  <cols>
    <col min="1" max="1" width="12.28515625" style="1" bestFit="1" customWidth="1"/>
    <col min="2" max="2" width="10" bestFit="1" customWidth="1"/>
    <col min="3" max="3" width="43.85546875" bestFit="1" customWidth="1"/>
    <col min="4" max="4" width="27.28515625" bestFit="1" customWidth="1"/>
    <col min="5" max="5" width="25.42578125" bestFit="1" customWidth="1"/>
    <col min="6" max="6" width="27.85546875" customWidth="1"/>
    <col min="7" max="7" width="15.28515625" bestFit="1" customWidth="1"/>
    <col min="8" max="8" width="16.42578125" bestFit="1" customWidth="1"/>
    <col min="9" max="9" width="24.42578125" customWidth="1"/>
    <col min="10" max="10" width="17.7109375" bestFit="1" customWidth="1"/>
    <col min="11" max="11" width="38.140625" bestFit="1" customWidth="1"/>
    <col min="12" max="12" width="19.140625" bestFit="1" customWidth="1"/>
    <col min="13" max="13" width="22.42578125" style="1" bestFit="1" customWidth="1"/>
    <col min="14" max="14" width="19.7109375" bestFit="1" customWidth="1"/>
    <col min="15" max="15" width="28.7109375" bestFit="1" customWidth="1"/>
    <col min="16" max="16" width="28.42578125" bestFit="1" customWidth="1"/>
    <col min="17" max="17" width="21" bestFit="1" customWidth="1"/>
    <col min="18" max="18" width="11.42578125" bestFit="1" customWidth="1"/>
    <col min="19" max="19" width="23" bestFit="1" customWidth="1"/>
    <col min="20" max="20" width="15" bestFit="1" customWidth="1"/>
  </cols>
  <sheetData>
    <row r="1" spans="1:18" ht="20.100000000000001" customHeight="1" x14ac:dyDescent="0.25">
      <c r="A1" s="188" t="s">
        <v>69</v>
      </c>
      <c r="B1" s="189"/>
      <c r="C1" s="189"/>
      <c r="D1" s="189"/>
      <c r="E1" s="189"/>
      <c r="F1" s="189"/>
      <c r="G1" s="189"/>
      <c r="H1" s="189"/>
      <c r="I1" s="189"/>
      <c r="J1" s="189"/>
      <c r="K1" s="189"/>
      <c r="L1" s="189"/>
      <c r="M1" s="189"/>
      <c r="N1" s="189"/>
      <c r="O1" s="189"/>
      <c r="P1" s="189"/>
      <c r="Q1" s="189"/>
      <c r="R1" s="189"/>
    </row>
    <row r="2" spans="1:18" ht="20.100000000000001" customHeight="1" x14ac:dyDescent="0.25">
      <c r="A2" s="189"/>
      <c r="B2" s="189"/>
      <c r="C2" s="189"/>
      <c r="D2" s="189"/>
      <c r="E2" s="189"/>
      <c r="F2" s="189"/>
      <c r="G2" s="189"/>
      <c r="H2" s="189"/>
      <c r="I2" s="189"/>
      <c r="J2" s="189"/>
      <c r="K2" s="189"/>
      <c r="L2" s="189"/>
      <c r="M2" s="189"/>
      <c r="N2" s="189"/>
      <c r="O2" s="189"/>
      <c r="P2" s="189"/>
      <c r="Q2" s="189"/>
      <c r="R2" s="189"/>
    </row>
    <row r="3" spans="1:18" ht="20.100000000000001" customHeight="1" x14ac:dyDescent="0.25">
      <c r="A3" s="7"/>
      <c r="B3" s="4"/>
      <c r="C3" s="4"/>
      <c r="D3" s="4"/>
      <c r="E3" s="4"/>
      <c r="F3" s="4"/>
      <c r="G3" s="4"/>
      <c r="H3" s="4"/>
      <c r="I3" s="4"/>
      <c r="J3" s="4"/>
      <c r="K3" s="4"/>
      <c r="L3" s="4"/>
      <c r="M3" s="7"/>
      <c r="N3" s="4"/>
      <c r="O3" s="4"/>
      <c r="P3" s="4"/>
      <c r="Q3" s="4"/>
      <c r="R3" s="4"/>
    </row>
    <row r="4" spans="1:18" ht="20.100000000000001" customHeight="1" x14ac:dyDescent="0.25">
      <c r="A4" s="90" t="s">
        <v>18</v>
      </c>
      <c r="B4" s="87" t="s">
        <v>2</v>
      </c>
      <c r="C4" s="87" t="s">
        <v>3</v>
      </c>
      <c r="D4" s="87" t="s">
        <v>4</v>
      </c>
      <c r="E4" s="87" t="s">
        <v>5</v>
      </c>
      <c r="F4" s="87" t="s">
        <v>70</v>
      </c>
      <c r="G4" s="87" t="s">
        <v>71</v>
      </c>
      <c r="H4" s="87" t="s">
        <v>72</v>
      </c>
      <c r="I4" s="87" t="s">
        <v>9</v>
      </c>
      <c r="J4" s="87" t="s">
        <v>73</v>
      </c>
      <c r="K4" s="87" t="s">
        <v>74</v>
      </c>
      <c r="L4" s="87" t="s">
        <v>19</v>
      </c>
      <c r="M4" s="90" t="s">
        <v>24</v>
      </c>
      <c r="N4" s="87" t="s">
        <v>75</v>
      </c>
      <c r="O4" s="87" t="s">
        <v>8</v>
      </c>
      <c r="P4" s="87" t="s">
        <v>76</v>
      </c>
      <c r="Q4" s="87" t="s">
        <v>16</v>
      </c>
      <c r="R4" s="87" t="s">
        <v>66</v>
      </c>
    </row>
    <row r="5" spans="1:18" ht="20.100000000000001" customHeight="1" x14ac:dyDescent="0.25">
      <c r="A5" s="1">
        <v>45658</v>
      </c>
      <c r="B5" s="1" t="s">
        <v>165</v>
      </c>
      <c r="C5" s="47" t="s">
        <v>173</v>
      </c>
      <c r="D5" s="47" t="s">
        <v>255</v>
      </c>
      <c r="E5" s="47" t="s">
        <v>256</v>
      </c>
      <c r="F5" s="138">
        <v>24</v>
      </c>
      <c r="G5" s="123">
        <v>6.03</v>
      </c>
      <c r="H5" s="123">
        <v>144.72</v>
      </c>
      <c r="I5" s="133" t="str">
        <f>VLOOKUP(Inflow[[#This Row],[SKU]],MasterFile[#All],8,0)</f>
        <v>Green Source Coffee</v>
      </c>
      <c r="J5" s="130" t="s">
        <v>618</v>
      </c>
      <c r="K5" s="131" t="s">
        <v>619</v>
      </c>
      <c r="L5" t="s">
        <v>577</v>
      </c>
      <c r="M5" s="135">
        <v>46107</v>
      </c>
      <c r="N5" s="47" t="s">
        <v>819</v>
      </c>
      <c r="O5" s="133" t="str">
        <f>VLOOKUP(Inflow[[#This Row],[SKU]],MasterFile[#All],7,0)</f>
        <v>Texaflo Austin</v>
      </c>
      <c r="P5" s="133" t="s">
        <v>821</v>
      </c>
      <c r="Q5" s="133" t="str">
        <f>VLOOKUP(Inflow[[#This Row],[SKU]],MasterFile[#All],15,0)</f>
        <v>Texaflo Roasting Co.</v>
      </c>
    </row>
    <row r="6" spans="1:18" ht="20.100000000000001" customHeight="1" x14ac:dyDescent="0.25">
      <c r="A6" s="1">
        <v>45673</v>
      </c>
      <c r="B6" s="1" t="s">
        <v>166</v>
      </c>
      <c r="C6" s="47" t="s">
        <v>174</v>
      </c>
      <c r="D6" s="47" t="s">
        <v>255</v>
      </c>
      <c r="E6" s="47" t="s">
        <v>256</v>
      </c>
      <c r="F6" s="138">
        <v>48</v>
      </c>
      <c r="G6" s="123">
        <v>7.2</v>
      </c>
      <c r="H6" s="123">
        <v>345.6</v>
      </c>
      <c r="I6" s="133" t="str">
        <f>VLOOKUP(Inflow[[#This Row],[SKU]],MasterFile[#All],8,0)</f>
        <v>Green Source Coffee</v>
      </c>
      <c r="J6" s="130" t="s">
        <v>621</v>
      </c>
      <c r="K6" s="131" t="s">
        <v>622</v>
      </c>
      <c r="L6" t="s">
        <v>602</v>
      </c>
      <c r="M6" s="135">
        <v>45922</v>
      </c>
      <c r="N6" s="47" t="s">
        <v>819</v>
      </c>
      <c r="O6" s="132" t="str">
        <f>VLOOKUP(Inflow[[#This Row],[SKU]],MasterFile[#All],7,0)</f>
        <v>Texaflo Austin</v>
      </c>
      <c r="P6" s="133" t="s">
        <v>821</v>
      </c>
      <c r="Q6" s="132" t="str">
        <f>VLOOKUP(Inflow[[#This Row],[SKU]],MasterFile[#All],15,0)</f>
        <v>Texaflo Roasting Co.</v>
      </c>
    </row>
    <row r="7" spans="1:18" ht="20.100000000000001" customHeight="1" x14ac:dyDescent="0.25">
      <c r="A7" s="1">
        <v>45674</v>
      </c>
      <c r="B7" s="1" t="s">
        <v>167</v>
      </c>
      <c r="C7" s="47" t="s">
        <v>175</v>
      </c>
      <c r="D7" s="47" t="s">
        <v>255</v>
      </c>
      <c r="E7" s="47" t="s">
        <v>258</v>
      </c>
      <c r="F7" s="138">
        <v>288</v>
      </c>
      <c r="G7" s="123">
        <v>0.91347222222222213</v>
      </c>
      <c r="H7" s="123">
        <v>263.08</v>
      </c>
      <c r="I7" s="133" t="str">
        <f>VLOOKUP(Inflow[[#This Row],[SKU]],MasterFile[#All],8,0)</f>
        <v>Pacific Bean Co.</v>
      </c>
      <c r="J7" s="130" t="s">
        <v>623</v>
      </c>
      <c r="K7" s="131" t="s">
        <v>624</v>
      </c>
      <c r="L7" t="s">
        <v>609</v>
      </c>
      <c r="M7" s="135">
        <v>46244</v>
      </c>
      <c r="N7" s="47" t="s">
        <v>819</v>
      </c>
      <c r="O7" s="132" t="str">
        <f>VLOOKUP(Inflow[[#This Row],[SKU]],MasterFile[#All],7,0)</f>
        <v>Texaflo Distribution Center</v>
      </c>
      <c r="P7" s="133" t="s">
        <v>820</v>
      </c>
      <c r="Q7" s="132" t="str">
        <f>VLOOKUP(Inflow[[#This Row],[SKU]],MasterFile[#All],15,0)</f>
        <v>Texaflo Roasting Co.</v>
      </c>
    </row>
    <row r="8" spans="1:18" ht="20.100000000000001" customHeight="1" x14ac:dyDescent="0.25">
      <c r="A8" s="1">
        <v>45678</v>
      </c>
      <c r="B8" s="1" t="s">
        <v>168</v>
      </c>
      <c r="C8" s="47" t="s">
        <v>176</v>
      </c>
      <c r="D8" s="47" t="s">
        <v>255</v>
      </c>
      <c r="E8" s="47" t="s">
        <v>256</v>
      </c>
      <c r="F8" s="138">
        <v>12</v>
      </c>
      <c r="G8" s="123">
        <v>0.91333333333333344</v>
      </c>
      <c r="H8" s="123">
        <v>10.96</v>
      </c>
      <c r="I8" s="133" t="str">
        <f>VLOOKUP(Inflow[[#This Row],[SKU]],MasterFile[#All],8,0)</f>
        <v>Pacific Bean Co.</v>
      </c>
      <c r="J8" s="130" t="s">
        <v>625</v>
      </c>
      <c r="K8" s="131" t="s">
        <v>626</v>
      </c>
      <c r="L8" t="s">
        <v>598</v>
      </c>
      <c r="M8" s="135">
        <v>46355</v>
      </c>
      <c r="N8" s="47" t="s">
        <v>819</v>
      </c>
      <c r="O8" s="132" t="str">
        <f>VLOOKUP(Inflow[[#This Row],[SKU]],MasterFile[#All],7,0)</f>
        <v>Texaflo Austin</v>
      </c>
      <c r="P8" s="133" t="s">
        <v>822</v>
      </c>
      <c r="Q8" s="132" t="str">
        <f>VLOOKUP(Inflow[[#This Row],[SKU]],MasterFile[#All],15,0)</f>
        <v>Texaflo Roasting Co.</v>
      </c>
    </row>
    <row r="9" spans="1:18" ht="20.100000000000001" customHeight="1" x14ac:dyDescent="0.25">
      <c r="A9" s="1">
        <v>45681</v>
      </c>
      <c r="B9" s="1" t="s">
        <v>169</v>
      </c>
      <c r="C9" s="47" t="s">
        <v>177</v>
      </c>
      <c r="D9" s="47" t="s">
        <v>255</v>
      </c>
      <c r="E9" s="47" t="s">
        <v>258</v>
      </c>
      <c r="F9" s="138">
        <v>72</v>
      </c>
      <c r="G9" s="123">
        <v>1.8245833333333334</v>
      </c>
      <c r="H9" s="123">
        <v>131.37</v>
      </c>
      <c r="I9" s="133" t="str">
        <f>VLOOKUP(Inflow[[#This Row],[SKU]],MasterFile[#All],8,0)</f>
        <v>Gulf Coast Distributors</v>
      </c>
      <c r="J9" s="130" t="s">
        <v>627</v>
      </c>
      <c r="K9" s="131" t="s">
        <v>628</v>
      </c>
      <c r="L9" t="s">
        <v>591</v>
      </c>
      <c r="M9" s="135">
        <v>45973</v>
      </c>
      <c r="N9" s="47" t="s">
        <v>819</v>
      </c>
      <c r="O9" s="132" t="str">
        <f>VLOOKUP(Inflow[[#This Row],[SKU]],MasterFile[#All],7,0)</f>
        <v>Texaflo Austin</v>
      </c>
      <c r="P9" s="133" t="s">
        <v>820</v>
      </c>
      <c r="Q9" s="132" t="str">
        <f>VLOOKUP(Inflow[[#This Row],[SKU]],MasterFile[#All],15,0)</f>
        <v>Texaflo Roasting Co.</v>
      </c>
    </row>
    <row r="10" spans="1:18" ht="20.100000000000001" customHeight="1" x14ac:dyDescent="0.25">
      <c r="A10" s="1">
        <v>45682</v>
      </c>
      <c r="B10" s="1" t="s">
        <v>170</v>
      </c>
      <c r="C10" s="47" t="s">
        <v>178</v>
      </c>
      <c r="D10" s="47" t="s">
        <v>255</v>
      </c>
      <c r="E10" s="47" t="s">
        <v>256</v>
      </c>
      <c r="F10" s="138">
        <v>168</v>
      </c>
      <c r="G10" s="123">
        <v>7.8999999999999995</v>
      </c>
      <c r="H10" s="123">
        <v>1327.2</v>
      </c>
      <c r="I10" s="133" t="str">
        <f>VLOOKUP(Inflow[[#This Row],[SKU]],MasterFile[#All],8,0)</f>
        <v>Green Source Coffee</v>
      </c>
      <c r="J10" s="130" t="s">
        <v>629</v>
      </c>
      <c r="K10" s="131" t="s">
        <v>630</v>
      </c>
      <c r="L10" t="s">
        <v>616</v>
      </c>
      <c r="M10" s="135">
        <v>46224</v>
      </c>
      <c r="N10" s="47" t="s">
        <v>819</v>
      </c>
      <c r="O10" s="132" t="str">
        <f>VLOOKUP(Inflow[[#This Row],[SKU]],MasterFile[#All],7,0)</f>
        <v>Texaflo Austin</v>
      </c>
      <c r="P10" s="133" t="s">
        <v>822</v>
      </c>
      <c r="Q10" s="132" t="str">
        <f>VLOOKUP(Inflow[[#This Row],[SKU]],MasterFile[#All],15,0)</f>
        <v>Texaflo Roasting Co.</v>
      </c>
    </row>
    <row r="11" spans="1:18" ht="20.100000000000001" customHeight="1" x14ac:dyDescent="0.25">
      <c r="A11" s="1">
        <v>45683</v>
      </c>
      <c r="B11" s="1" t="s">
        <v>171</v>
      </c>
      <c r="C11" s="47" t="s">
        <v>179</v>
      </c>
      <c r="D11" s="47" t="s">
        <v>255</v>
      </c>
      <c r="E11" s="47" t="s">
        <v>259</v>
      </c>
      <c r="F11" s="138">
        <v>9360</v>
      </c>
      <c r="G11" s="123">
        <v>2.7368749999999999</v>
      </c>
      <c r="H11" s="123">
        <v>25617.15</v>
      </c>
      <c r="I11" s="133" t="str">
        <f>VLOOKUP(Inflow[[#This Row],[SKU]],MasterFile[#All],8,0)</f>
        <v>Pacific Bean Co.</v>
      </c>
      <c r="J11" s="130" t="s">
        <v>631</v>
      </c>
      <c r="K11" s="131" t="s">
        <v>632</v>
      </c>
      <c r="L11" t="s">
        <v>585</v>
      </c>
      <c r="M11" s="135">
        <v>46147</v>
      </c>
      <c r="N11" s="47" t="s">
        <v>819</v>
      </c>
      <c r="O11" s="132" t="str">
        <f>VLOOKUP(Inflow[[#This Row],[SKU]],MasterFile[#All],7,0)</f>
        <v>Texaflo Distribution Center</v>
      </c>
      <c r="P11" s="133" t="s">
        <v>823</v>
      </c>
      <c r="Q11" s="132" t="str">
        <f>VLOOKUP(Inflow[[#This Row],[SKU]],MasterFile[#All],15,0)</f>
        <v>Texaflo Roasting Co.</v>
      </c>
    </row>
    <row r="12" spans="1:18" ht="20.100000000000001" customHeight="1" x14ac:dyDescent="0.25">
      <c r="A12" s="1">
        <v>45686</v>
      </c>
      <c r="B12" s="1" t="s">
        <v>172</v>
      </c>
      <c r="C12" s="47" t="s">
        <v>180</v>
      </c>
      <c r="D12" s="47" t="s">
        <v>255</v>
      </c>
      <c r="E12" s="47" t="s">
        <v>256</v>
      </c>
      <c r="F12" s="138">
        <v>240</v>
      </c>
      <c r="G12" s="123">
        <v>2.6625000000000001</v>
      </c>
      <c r="H12" s="123">
        <v>639</v>
      </c>
      <c r="I12" s="133" t="str">
        <f>VLOOKUP(Inflow[[#This Row],[SKU]],MasterFile[#All],8,0)</f>
        <v>Gulf Coast Distributors</v>
      </c>
      <c r="J12" s="130" t="s">
        <v>633</v>
      </c>
      <c r="K12" s="131" t="s">
        <v>634</v>
      </c>
      <c r="L12" t="s">
        <v>596</v>
      </c>
      <c r="M12" s="135">
        <v>46237</v>
      </c>
      <c r="N12" s="47" t="s">
        <v>819</v>
      </c>
      <c r="O12" s="132" t="str">
        <f>VLOOKUP(Inflow[[#This Row],[SKU]],MasterFile[#All],7,0)</f>
        <v>Texaflo Austin</v>
      </c>
      <c r="P12" s="133" t="s">
        <v>824</v>
      </c>
      <c r="Q12" s="132" t="str">
        <f>VLOOKUP(Inflow[[#This Row],[SKU]],MasterFile[#All],15,0)</f>
        <v>Texaflo Roasting Co.</v>
      </c>
    </row>
    <row r="13" spans="1:18" ht="20.100000000000001" customHeight="1" x14ac:dyDescent="0.25">
      <c r="A13" s="1">
        <v>45687</v>
      </c>
      <c r="B13" s="1" t="s">
        <v>181</v>
      </c>
      <c r="C13" s="47" t="s">
        <v>182</v>
      </c>
      <c r="D13" s="47" t="s">
        <v>260</v>
      </c>
      <c r="E13" s="47" t="s">
        <v>261</v>
      </c>
      <c r="F13" s="138">
        <v>720</v>
      </c>
      <c r="G13" s="123">
        <v>0.46479166666666671</v>
      </c>
      <c r="H13" s="123">
        <v>334.65000000000003</v>
      </c>
      <c r="I13" s="133" t="str">
        <f>VLOOKUP(Inflow[[#This Row],[SKU]],MasterFile[#All],8,0)</f>
        <v>Internal</v>
      </c>
      <c r="J13" s="130" t="s">
        <v>635</v>
      </c>
      <c r="K13" s="131" t="s">
        <v>636</v>
      </c>
      <c r="L13" t="s">
        <v>611</v>
      </c>
      <c r="M13" s="135">
        <v>46215</v>
      </c>
      <c r="N13" s="47" t="s">
        <v>819</v>
      </c>
      <c r="O13" s="132" t="str">
        <f>VLOOKUP(Inflow[[#This Row],[SKU]],MasterFile[#All],7,0)</f>
        <v>Texaflo Austin</v>
      </c>
      <c r="P13" s="133" t="s">
        <v>825</v>
      </c>
      <c r="Q13" s="132" t="str">
        <f>VLOOKUP(Inflow[[#This Row],[SKU]],MasterFile[#All],15,0)</f>
        <v>Texaflo Roasting Co.</v>
      </c>
    </row>
    <row r="14" spans="1:18" ht="20.100000000000001" customHeight="1" x14ac:dyDescent="0.25">
      <c r="A14" s="1">
        <v>45699</v>
      </c>
      <c r="B14" s="1" t="s">
        <v>183</v>
      </c>
      <c r="C14" s="47" t="s">
        <v>184</v>
      </c>
      <c r="D14" s="47" t="s">
        <v>260</v>
      </c>
      <c r="E14" s="47" t="s">
        <v>263</v>
      </c>
      <c r="F14" s="138">
        <v>108</v>
      </c>
      <c r="G14" s="123">
        <v>0.46500000000000002</v>
      </c>
      <c r="H14" s="123">
        <v>50.22</v>
      </c>
      <c r="I14" s="133" t="str">
        <f>VLOOKUP(Inflow[[#This Row],[SKU]],MasterFile[#All],8,0)</f>
        <v>Internal</v>
      </c>
      <c r="J14" s="130" t="s">
        <v>637</v>
      </c>
      <c r="K14" s="131" t="s">
        <v>638</v>
      </c>
      <c r="L14" t="s">
        <v>615</v>
      </c>
      <c r="M14" s="135">
        <v>46422</v>
      </c>
      <c r="N14" s="47" t="s">
        <v>819</v>
      </c>
      <c r="O14" s="132" t="str">
        <f>VLOOKUP(Inflow[[#This Row],[SKU]],MasterFile[#All],7,0)</f>
        <v>Texaflo Distribution Center</v>
      </c>
      <c r="P14" s="133" t="s">
        <v>826</v>
      </c>
      <c r="Q14" s="132" t="str">
        <f>VLOOKUP(Inflow[[#This Row],[SKU]],MasterFile[#All],15,0)</f>
        <v>Texaflo Roasting Co.</v>
      </c>
    </row>
    <row r="15" spans="1:18" ht="20.100000000000001" customHeight="1" x14ac:dyDescent="0.25">
      <c r="A15" s="1">
        <v>45703</v>
      </c>
      <c r="B15" s="1" t="s">
        <v>185</v>
      </c>
      <c r="C15" s="47" t="s">
        <v>186</v>
      </c>
      <c r="D15" s="47" t="s">
        <v>260</v>
      </c>
      <c r="E15" s="47" t="s">
        <v>261</v>
      </c>
      <c r="F15" s="138">
        <v>1224</v>
      </c>
      <c r="G15" s="123">
        <v>0.92958333333333343</v>
      </c>
      <c r="H15" s="123">
        <v>1137.8100000000002</v>
      </c>
      <c r="I15" s="133" t="str">
        <f>VLOOKUP(Inflow[[#This Row],[SKU]],MasterFile[#All],8,0)</f>
        <v>Internal</v>
      </c>
      <c r="J15" s="130" t="s">
        <v>639</v>
      </c>
      <c r="K15" s="131" t="s">
        <v>640</v>
      </c>
      <c r="L15" t="s">
        <v>573</v>
      </c>
      <c r="M15" s="135">
        <v>45991</v>
      </c>
      <c r="N15" s="47" t="s">
        <v>819</v>
      </c>
      <c r="O15" s="132" t="str">
        <f>VLOOKUP(Inflow[[#This Row],[SKU]],MasterFile[#All],7,0)</f>
        <v>Texaflo Distribution Center</v>
      </c>
      <c r="P15" s="133" t="s">
        <v>827</v>
      </c>
      <c r="Q15" s="132" t="str">
        <f>VLOOKUP(Inflow[[#This Row],[SKU]],MasterFile[#All],15,0)</f>
        <v>Texaflo Roasting Co.</v>
      </c>
    </row>
    <row r="16" spans="1:18" ht="20.100000000000001" customHeight="1" x14ac:dyDescent="0.25">
      <c r="A16" s="1">
        <v>45706</v>
      </c>
      <c r="B16" s="1" t="s">
        <v>187</v>
      </c>
      <c r="C16" s="47" t="s">
        <v>188</v>
      </c>
      <c r="D16" s="47" t="s">
        <v>260</v>
      </c>
      <c r="E16" s="47" t="s">
        <v>264</v>
      </c>
      <c r="F16" s="138">
        <v>1650</v>
      </c>
      <c r="G16" s="123">
        <v>0.93</v>
      </c>
      <c r="H16" s="123">
        <v>1534.5</v>
      </c>
      <c r="I16" s="133" t="str">
        <f>VLOOKUP(Inflow[[#This Row],[SKU]],MasterFile[#All],8,0)</f>
        <v>Internal</v>
      </c>
      <c r="J16" s="130" t="s">
        <v>641</v>
      </c>
      <c r="K16" s="131" t="s">
        <v>642</v>
      </c>
      <c r="L16" t="s">
        <v>643</v>
      </c>
      <c r="M16" s="135">
        <v>46345</v>
      </c>
      <c r="N16" s="47" t="s">
        <v>819</v>
      </c>
      <c r="O16" s="132" t="str">
        <f>VLOOKUP(Inflow[[#This Row],[SKU]],MasterFile[#All],7,0)</f>
        <v>Texaflo Distribution Center</v>
      </c>
      <c r="P16" s="133" t="s">
        <v>828</v>
      </c>
      <c r="Q16" s="132" t="str">
        <f>VLOOKUP(Inflow[[#This Row],[SKU]],MasterFile[#All],15,0)</f>
        <v>Texaflo Roasting Co.</v>
      </c>
    </row>
    <row r="17" spans="1:17" ht="20.100000000000001" customHeight="1" x14ac:dyDescent="0.25">
      <c r="A17" s="1">
        <v>45707</v>
      </c>
      <c r="B17" s="1" t="s">
        <v>313</v>
      </c>
      <c r="C17" s="47" t="s">
        <v>314</v>
      </c>
      <c r="D17" s="47" t="s">
        <v>260</v>
      </c>
      <c r="E17" s="47" t="s">
        <v>315</v>
      </c>
      <c r="F17" s="138">
        <v>48</v>
      </c>
      <c r="G17" s="123">
        <v>2</v>
      </c>
      <c r="H17" s="123">
        <v>96</v>
      </c>
      <c r="I17" s="133" t="str">
        <f>VLOOKUP(Inflow[[#This Row],[SKU]],MasterFile[#All],8,0)</f>
        <v>Internal</v>
      </c>
      <c r="J17" s="130" t="s">
        <v>644</v>
      </c>
      <c r="K17" s="131" t="s">
        <v>645</v>
      </c>
      <c r="L17" t="s">
        <v>592</v>
      </c>
      <c r="M17" s="135">
        <v>45933</v>
      </c>
      <c r="N17" s="47" t="s">
        <v>819</v>
      </c>
      <c r="O17" s="132" t="str">
        <f>VLOOKUP(Inflow[[#This Row],[SKU]],MasterFile[#All],7,0)</f>
        <v>Texaflo Distribution Center</v>
      </c>
      <c r="P17" s="133" t="s">
        <v>829</v>
      </c>
      <c r="Q17" s="132" t="str">
        <f>VLOOKUP(Inflow[[#This Row],[SKU]],MasterFile[#All],15,0)</f>
        <v>Texaflo Roasting Co.</v>
      </c>
    </row>
    <row r="18" spans="1:17" ht="20.100000000000001" customHeight="1" x14ac:dyDescent="0.25">
      <c r="A18" s="1">
        <v>45712</v>
      </c>
      <c r="B18" s="1" t="s">
        <v>189</v>
      </c>
      <c r="C18" s="47" t="s">
        <v>190</v>
      </c>
      <c r="D18" s="47" t="s">
        <v>265</v>
      </c>
      <c r="E18" s="47" t="s">
        <v>266</v>
      </c>
      <c r="F18" s="138">
        <v>3504</v>
      </c>
      <c r="G18" s="123">
        <v>1.3943750000000001</v>
      </c>
      <c r="H18" s="123">
        <v>4885.8900000000003</v>
      </c>
      <c r="I18" s="133" t="str">
        <f>VLOOKUP(Inflow[[#This Row],[SKU]],MasterFile[#All],8,0)</f>
        <v>TexPack Supplies</v>
      </c>
      <c r="J18" s="130" t="s">
        <v>646</v>
      </c>
      <c r="K18" s="131" t="s">
        <v>647</v>
      </c>
      <c r="L18" t="s">
        <v>583</v>
      </c>
      <c r="M18" s="135">
        <v>46214</v>
      </c>
      <c r="N18" s="47" t="s">
        <v>819</v>
      </c>
      <c r="O18" s="132" t="str">
        <f>VLOOKUP(Inflow[[#This Row],[SKU]],MasterFile[#All],7,0)</f>
        <v>Texaflo Austin</v>
      </c>
      <c r="P18" s="133" t="s">
        <v>830</v>
      </c>
      <c r="Q18" s="132" t="str">
        <f>VLOOKUP(Inflow[[#This Row],[SKU]],MasterFile[#All],15,0)</f>
        <v>Texaflo Roasting Co.</v>
      </c>
    </row>
    <row r="19" spans="1:17" ht="20.100000000000001" customHeight="1" x14ac:dyDescent="0.25">
      <c r="A19" s="1">
        <v>45714</v>
      </c>
      <c r="B19" s="1" t="s">
        <v>191</v>
      </c>
      <c r="C19" s="47" t="s">
        <v>192</v>
      </c>
      <c r="D19" s="47" t="s">
        <v>265</v>
      </c>
      <c r="E19" s="47" t="s">
        <v>266</v>
      </c>
      <c r="F19" s="138">
        <v>12</v>
      </c>
      <c r="G19" s="123">
        <v>1.395</v>
      </c>
      <c r="H19" s="123">
        <v>16.740000000000002</v>
      </c>
      <c r="I19" s="133" t="str">
        <f>VLOOKUP(Inflow[[#This Row],[SKU]],MasterFile[#All],8,0)</f>
        <v>TexPack Supplies</v>
      </c>
      <c r="J19" s="130" t="s">
        <v>648</v>
      </c>
      <c r="K19" s="131" t="s">
        <v>649</v>
      </c>
      <c r="L19" t="s">
        <v>589</v>
      </c>
      <c r="M19" s="135">
        <v>46415</v>
      </c>
      <c r="N19" s="47" t="s">
        <v>819</v>
      </c>
      <c r="O19" s="132" t="str">
        <f>VLOOKUP(Inflow[[#This Row],[SKU]],MasterFile[#All],7,0)</f>
        <v>Texaflo Austin</v>
      </c>
      <c r="P19" s="133" t="s">
        <v>831</v>
      </c>
      <c r="Q19" s="132" t="str">
        <f>VLOOKUP(Inflow[[#This Row],[SKU]],MasterFile[#All],15,0)</f>
        <v>Texaflo Roasting Co.</v>
      </c>
    </row>
    <row r="20" spans="1:17" ht="20.100000000000001" customHeight="1" x14ac:dyDescent="0.25">
      <c r="A20" s="1">
        <v>45714</v>
      </c>
      <c r="B20" s="1" t="s">
        <v>193</v>
      </c>
      <c r="C20" s="47" t="s">
        <v>194</v>
      </c>
      <c r="D20" s="47" t="s">
        <v>265</v>
      </c>
      <c r="E20" s="47" t="s">
        <v>266</v>
      </c>
      <c r="F20" s="138">
        <v>33</v>
      </c>
      <c r="G20" s="123">
        <v>1.4100000000000001</v>
      </c>
      <c r="H20" s="123">
        <v>46.53</v>
      </c>
      <c r="I20" s="133" t="str">
        <f>VLOOKUP(Inflow[[#This Row],[SKU]],MasterFile[#All],8,0)</f>
        <v>TexPack Supplies</v>
      </c>
      <c r="J20" s="130" t="s">
        <v>650</v>
      </c>
      <c r="K20" s="131" t="s">
        <v>651</v>
      </c>
      <c r="L20" t="s">
        <v>575</v>
      </c>
      <c r="M20" s="135">
        <v>45966</v>
      </c>
      <c r="N20" s="47" t="s">
        <v>819</v>
      </c>
      <c r="O20" s="132" t="str">
        <f>VLOOKUP(Inflow[[#This Row],[SKU]],MasterFile[#All],7,0)</f>
        <v>Texaflo Distribution Center</v>
      </c>
      <c r="P20" s="133" t="s">
        <v>832</v>
      </c>
      <c r="Q20" s="132" t="str">
        <f>VLOOKUP(Inflow[[#This Row],[SKU]],MasterFile[#All],15,0)</f>
        <v>Texaflo Roasting Co.</v>
      </c>
    </row>
    <row r="21" spans="1:17" ht="20.100000000000001" customHeight="1" x14ac:dyDescent="0.25">
      <c r="A21" s="1">
        <v>45715</v>
      </c>
      <c r="B21" s="1" t="s">
        <v>195</v>
      </c>
      <c r="C21" s="47" t="s">
        <v>196</v>
      </c>
      <c r="D21" s="47" t="s">
        <v>265</v>
      </c>
      <c r="E21" s="47" t="s">
        <v>268</v>
      </c>
      <c r="F21" s="138">
        <v>561</v>
      </c>
      <c r="G21" s="123">
        <v>1.6154545454545455</v>
      </c>
      <c r="H21" s="123">
        <v>906.27</v>
      </c>
      <c r="I21" s="133" t="str">
        <f>VLOOKUP(Inflow[[#This Row],[SKU]],MasterFile[#All],8,0)</f>
        <v>EcoPak</v>
      </c>
      <c r="J21" s="130" t="s">
        <v>652</v>
      </c>
      <c r="K21" s="131" t="s">
        <v>653</v>
      </c>
      <c r="L21" t="s">
        <v>606</v>
      </c>
      <c r="M21" s="135">
        <v>46241</v>
      </c>
      <c r="N21" s="47" t="s">
        <v>819</v>
      </c>
      <c r="O21" s="132" t="str">
        <f>VLOOKUP(Inflow[[#This Row],[SKU]],MasterFile[#All],7,0)</f>
        <v>Texaflo Distribution Center</v>
      </c>
      <c r="P21" s="133" t="s">
        <v>832</v>
      </c>
      <c r="Q21" s="132" t="str">
        <f>VLOOKUP(Inflow[[#This Row],[SKU]],MasterFile[#All],15,0)</f>
        <v>Texaflo Roasting Co.</v>
      </c>
    </row>
    <row r="22" spans="1:17" ht="20.100000000000001" customHeight="1" x14ac:dyDescent="0.25">
      <c r="A22" s="1">
        <v>45716</v>
      </c>
      <c r="B22" s="1" t="s">
        <v>197</v>
      </c>
      <c r="C22" s="47" t="s">
        <v>198</v>
      </c>
      <c r="D22" s="47" t="s">
        <v>265</v>
      </c>
      <c r="E22" s="47" t="s">
        <v>269</v>
      </c>
      <c r="F22" s="138">
        <v>9000</v>
      </c>
      <c r="G22" s="123">
        <v>1.8146666666666665E-2</v>
      </c>
      <c r="H22" s="123">
        <v>163.32</v>
      </c>
      <c r="I22" s="133" t="str">
        <f>VLOOKUP(Inflow[[#This Row],[SKU]],MasterFile[#All],8,0)</f>
        <v>TexPack Supplies</v>
      </c>
      <c r="J22" s="130" t="s">
        <v>654</v>
      </c>
      <c r="K22" s="131" t="s">
        <v>655</v>
      </c>
      <c r="L22" t="s">
        <v>576</v>
      </c>
      <c r="M22" s="135">
        <v>45977</v>
      </c>
      <c r="N22" s="47" t="s">
        <v>819</v>
      </c>
      <c r="O22" s="132" t="str">
        <f>VLOOKUP(Inflow[[#This Row],[SKU]],MasterFile[#All],7,0)</f>
        <v>Texaflo Austin</v>
      </c>
      <c r="P22" s="133" t="s">
        <v>833</v>
      </c>
      <c r="Q22" s="132" t="str">
        <f>VLOOKUP(Inflow[[#This Row],[SKU]],MasterFile[#All],15,0)</f>
        <v>Texaflo Roasting Co.</v>
      </c>
    </row>
    <row r="23" spans="1:17" ht="20.100000000000001" customHeight="1" x14ac:dyDescent="0.25">
      <c r="A23" s="1">
        <v>45719</v>
      </c>
      <c r="B23" s="1" t="s">
        <v>199</v>
      </c>
      <c r="C23" s="47" t="s">
        <v>200</v>
      </c>
      <c r="D23" s="47" t="s">
        <v>265</v>
      </c>
      <c r="E23" s="47" t="s">
        <v>269</v>
      </c>
      <c r="F23" s="138">
        <v>6000</v>
      </c>
      <c r="G23" s="123">
        <v>1.5100000000000001E-2</v>
      </c>
      <c r="H23" s="123">
        <v>90.6</v>
      </c>
      <c r="I23" s="133" t="str">
        <f>VLOOKUP(Inflow[[#This Row],[SKU]],MasterFile[#All],8,0)</f>
        <v>TexPack Supplies</v>
      </c>
      <c r="J23" s="130" t="s">
        <v>656</v>
      </c>
      <c r="K23" s="131" t="s">
        <v>657</v>
      </c>
      <c r="L23" t="s">
        <v>614</v>
      </c>
      <c r="M23" s="135">
        <v>46145</v>
      </c>
      <c r="N23" s="47" t="s">
        <v>819</v>
      </c>
      <c r="O23" s="132" t="str">
        <f>VLOOKUP(Inflow[[#This Row],[SKU]],MasterFile[#All],7,0)</f>
        <v>Texaflo Distribution Center</v>
      </c>
      <c r="P23" s="133" t="s">
        <v>834</v>
      </c>
      <c r="Q23" s="132" t="str">
        <f>VLOOKUP(Inflow[[#This Row],[SKU]],MasterFile[#All],15,0)</f>
        <v>Texaflo Roasting Co.</v>
      </c>
    </row>
    <row r="24" spans="1:17" ht="20.100000000000001" customHeight="1" x14ac:dyDescent="0.25">
      <c r="A24" s="1">
        <v>45720</v>
      </c>
      <c r="B24" s="1" t="s">
        <v>201</v>
      </c>
      <c r="C24" s="47" t="s">
        <v>202</v>
      </c>
      <c r="D24" s="47" t="s">
        <v>265</v>
      </c>
      <c r="E24" s="47" t="s">
        <v>269</v>
      </c>
      <c r="F24" s="138">
        <v>4</v>
      </c>
      <c r="G24" s="123">
        <v>1.4999999999999999E-2</v>
      </c>
      <c r="H24" s="123">
        <v>0.06</v>
      </c>
      <c r="I24" s="133" t="str">
        <f>VLOOKUP(Inflow[[#This Row],[SKU]],MasterFile[#All],8,0)</f>
        <v>TexPack Supplies</v>
      </c>
      <c r="J24" s="130" t="s">
        <v>658</v>
      </c>
      <c r="K24" s="131" t="s">
        <v>659</v>
      </c>
      <c r="L24" t="s">
        <v>595</v>
      </c>
      <c r="M24" s="135">
        <v>46373</v>
      </c>
      <c r="N24" s="47" t="s">
        <v>819</v>
      </c>
      <c r="O24" s="132" t="str">
        <f>VLOOKUP(Inflow[[#This Row],[SKU]],MasterFile[#All],7,0)</f>
        <v>Texaflo Distribution Center</v>
      </c>
      <c r="P24" s="133" t="s">
        <v>835</v>
      </c>
      <c r="Q24" s="132" t="str">
        <f>VLOOKUP(Inflow[[#This Row],[SKU]],MasterFile[#All],15,0)</f>
        <v>Texaflo Roasting Co.</v>
      </c>
    </row>
    <row r="25" spans="1:17" ht="20.100000000000001" customHeight="1" x14ac:dyDescent="0.25">
      <c r="A25" s="1">
        <v>45721</v>
      </c>
      <c r="B25" s="1" t="s">
        <v>203</v>
      </c>
      <c r="C25" s="47" t="s">
        <v>204</v>
      </c>
      <c r="D25" s="47" t="s">
        <v>265</v>
      </c>
      <c r="E25" s="47" t="s">
        <v>270</v>
      </c>
      <c r="F25" s="138">
        <v>28800</v>
      </c>
      <c r="G25" s="123">
        <v>5.0450000000000002E-2</v>
      </c>
      <c r="H25" s="123">
        <v>1452.96</v>
      </c>
      <c r="I25" s="133" t="str">
        <f>VLOOKUP(Inflow[[#This Row],[SKU]],MasterFile[#All],8,0)</f>
        <v>TexPack Supplies</v>
      </c>
      <c r="J25" s="130" t="s">
        <v>660</v>
      </c>
      <c r="K25" s="131" t="s">
        <v>661</v>
      </c>
      <c r="L25" t="s">
        <v>584</v>
      </c>
      <c r="M25" s="135">
        <v>46170</v>
      </c>
      <c r="N25" s="47" t="s">
        <v>819</v>
      </c>
      <c r="O25" s="132" t="str">
        <f>VLOOKUP(Inflow[[#This Row],[SKU]],MasterFile[#All],7,0)</f>
        <v>Texaflo Austin</v>
      </c>
      <c r="P25" s="133" t="s">
        <v>836</v>
      </c>
      <c r="Q25" s="132" t="str">
        <f>VLOOKUP(Inflow[[#This Row],[SKU]],MasterFile[#All],15,0)</f>
        <v>Texaflo Roasting Co.</v>
      </c>
    </row>
    <row r="26" spans="1:17" ht="20.100000000000001" customHeight="1" x14ac:dyDescent="0.25">
      <c r="A26" s="1">
        <v>45727</v>
      </c>
      <c r="B26" s="1" t="s">
        <v>205</v>
      </c>
      <c r="C26" s="47" t="s">
        <v>206</v>
      </c>
      <c r="D26" s="47" t="s">
        <v>265</v>
      </c>
      <c r="E26" s="47" t="s">
        <v>272</v>
      </c>
      <c r="F26" s="138">
        <v>150</v>
      </c>
      <c r="G26" s="123">
        <v>4.2000000000000003E-2</v>
      </c>
      <c r="H26" s="123">
        <v>6.3000000000000007</v>
      </c>
      <c r="I26" s="133" t="str">
        <f>VLOOKUP(Inflow[[#This Row],[SKU]],MasterFile[#All],8,0)</f>
        <v>StickerMule</v>
      </c>
      <c r="J26" s="130" t="s">
        <v>662</v>
      </c>
      <c r="K26" s="131" t="s">
        <v>663</v>
      </c>
      <c r="L26" t="s">
        <v>578</v>
      </c>
      <c r="M26" s="135">
        <v>46131</v>
      </c>
      <c r="N26" s="47" t="s">
        <v>819</v>
      </c>
      <c r="O26" s="132" t="str">
        <f>VLOOKUP(Inflow[[#This Row],[SKU]],MasterFile[#All],7,0)</f>
        <v>Texaflo Austin</v>
      </c>
      <c r="P26" s="133" t="s">
        <v>837</v>
      </c>
      <c r="Q26" s="132" t="str">
        <f>VLOOKUP(Inflow[[#This Row],[SKU]],MasterFile[#All],15,0)</f>
        <v>Texaflo Roasting Co.</v>
      </c>
    </row>
    <row r="27" spans="1:17" ht="20.100000000000001" customHeight="1" x14ac:dyDescent="0.25">
      <c r="A27" s="1">
        <v>45729</v>
      </c>
      <c r="B27" s="1" t="s">
        <v>207</v>
      </c>
      <c r="C27" s="47" t="s">
        <v>208</v>
      </c>
      <c r="D27" s="47" t="s">
        <v>274</v>
      </c>
      <c r="E27" s="47" t="s">
        <v>275</v>
      </c>
      <c r="F27" s="138">
        <v>344</v>
      </c>
      <c r="G27" s="123">
        <v>0.105</v>
      </c>
      <c r="H27" s="123">
        <v>36.119999999999997</v>
      </c>
      <c r="I27" s="133" t="str">
        <f>VLOOKUP(Inflow[[#This Row],[SKU]],MasterFile[#All],8,0)</f>
        <v>AusTex Equipment</v>
      </c>
      <c r="J27" s="130" t="s">
        <v>664</v>
      </c>
      <c r="K27" s="131" t="s">
        <v>665</v>
      </c>
      <c r="L27" t="s">
        <v>607</v>
      </c>
      <c r="M27" s="135">
        <v>46406</v>
      </c>
      <c r="N27" s="47" t="s">
        <v>819</v>
      </c>
      <c r="O27" s="132" t="str">
        <f>VLOOKUP(Inflow[[#This Row],[SKU]],MasterFile[#All],7,0)</f>
        <v>Texaflo Austin</v>
      </c>
      <c r="P27" s="133" t="s">
        <v>838</v>
      </c>
      <c r="Q27" s="132" t="str">
        <f>VLOOKUP(Inflow[[#This Row],[SKU]],MasterFile[#All],15,0)</f>
        <v>Texaflo Roasting Co.</v>
      </c>
    </row>
    <row r="28" spans="1:17" ht="20.100000000000001" customHeight="1" x14ac:dyDescent="0.25">
      <c r="A28" s="1">
        <v>45733</v>
      </c>
      <c r="B28" s="1" t="s">
        <v>209</v>
      </c>
      <c r="C28" s="47" t="s">
        <v>210</v>
      </c>
      <c r="D28" s="47" t="s">
        <v>274</v>
      </c>
      <c r="E28" s="47" t="s">
        <v>277</v>
      </c>
      <c r="F28" s="138">
        <v>2100</v>
      </c>
      <c r="G28" s="123">
        <v>0.45840000000000003</v>
      </c>
      <c r="H28" s="123">
        <v>962.6400000000001</v>
      </c>
      <c r="I28" s="133" t="str">
        <f>VLOOKUP(Inflow[[#This Row],[SKU]],MasterFile[#All],8,0)</f>
        <v>RoastRight Tools</v>
      </c>
      <c r="J28" s="130" t="s">
        <v>666</v>
      </c>
      <c r="K28" s="131" t="s">
        <v>667</v>
      </c>
      <c r="L28" t="s">
        <v>612</v>
      </c>
      <c r="M28" s="135">
        <v>46074</v>
      </c>
      <c r="N28" s="47" t="s">
        <v>819</v>
      </c>
      <c r="O28" s="132" t="str">
        <f>VLOOKUP(Inflow[[#This Row],[SKU]],MasterFile[#All],7,0)</f>
        <v>Texaflo Distribution Center</v>
      </c>
      <c r="P28" s="133" t="s">
        <v>839</v>
      </c>
      <c r="Q28" s="132" t="str">
        <f>VLOOKUP(Inflow[[#This Row],[SKU]],MasterFile[#All],15,0)</f>
        <v>Texaflo Roasting Co.</v>
      </c>
    </row>
    <row r="29" spans="1:17" ht="20.100000000000001" customHeight="1" x14ac:dyDescent="0.25">
      <c r="A29" s="1">
        <v>45734</v>
      </c>
      <c r="B29" s="1" t="s">
        <v>211</v>
      </c>
      <c r="C29" s="47" t="s">
        <v>212</v>
      </c>
      <c r="D29" s="47" t="s">
        <v>274</v>
      </c>
      <c r="E29" s="47" t="s">
        <v>277</v>
      </c>
      <c r="F29" s="138">
        <v>60</v>
      </c>
      <c r="G29" s="123">
        <v>0.5</v>
      </c>
      <c r="H29" s="123">
        <v>30</v>
      </c>
      <c r="I29" s="133" t="str">
        <f>VLOOKUP(Inflow[[#This Row],[SKU]],MasterFile[#All],8,0)</f>
        <v>RoastRight Tools</v>
      </c>
      <c r="J29" s="130" t="s">
        <v>668</v>
      </c>
      <c r="K29" s="131" t="s">
        <v>669</v>
      </c>
      <c r="L29" t="s">
        <v>603</v>
      </c>
      <c r="M29" s="135">
        <v>46070</v>
      </c>
      <c r="N29" s="47" t="s">
        <v>819</v>
      </c>
      <c r="O29" s="132" t="str">
        <f>VLOOKUP(Inflow[[#This Row],[SKU]],MasterFile[#All],7,0)</f>
        <v>Texaflo Distribution Center</v>
      </c>
      <c r="P29" s="133" t="s">
        <v>840</v>
      </c>
      <c r="Q29" s="132" t="str">
        <f>VLOOKUP(Inflow[[#This Row],[SKU]],MasterFile[#All],15,0)</f>
        <v>Texaflo Roasting Co.</v>
      </c>
    </row>
    <row r="30" spans="1:17" ht="20.100000000000001" customHeight="1" x14ac:dyDescent="0.25">
      <c r="A30" s="1">
        <v>45738</v>
      </c>
      <c r="B30" s="1" t="s">
        <v>213</v>
      </c>
      <c r="C30" s="47" t="s">
        <v>214</v>
      </c>
      <c r="D30" s="47" t="s">
        <v>274</v>
      </c>
      <c r="E30" s="47" t="s">
        <v>278</v>
      </c>
      <c r="F30" s="138">
        <v>31200</v>
      </c>
      <c r="G30" s="123">
        <v>2.9825000000000001E-2</v>
      </c>
      <c r="H30" s="123">
        <v>930.54</v>
      </c>
      <c r="I30" s="133" t="str">
        <f>VLOOKUP(Inflow[[#This Row],[SKU]],MasterFile[#All],8,0)</f>
        <v>RoastRight Tools</v>
      </c>
      <c r="J30" s="130" t="s">
        <v>670</v>
      </c>
      <c r="K30" s="131" t="s">
        <v>671</v>
      </c>
      <c r="L30" t="s">
        <v>586</v>
      </c>
      <c r="M30" s="135">
        <v>46192</v>
      </c>
      <c r="N30" s="47" t="s">
        <v>819</v>
      </c>
      <c r="O30" s="132" t="str">
        <f>VLOOKUP(Inflow[[#This Row],[SKU]],MasterFile[#All],7,0)</f>
        <v>Texaflo Distribution Center</v>
      </c>
      <c r="P30" s="133" t="s">
        <v>841</v>
      </c>
      <c r="Q30" s="132" t="str">
        <f>VLOOKUP(Inflow[[#This Row],[SKU]],MasterFile[#All],15,0)</f>
        <v>Texaflo Roasting Co.</v>
      </c>
    </row>
    <row r="31" spans="1:17" ht="20.100000000000001" customHeight="1" x14ac:dyDescent="0.25">
      <c r="A31" s="1">
        <v>45741</v>
      </c>
      <c r="B31" s="1" t="s">
        <v>215</v>
      </c>
      <c r="C31" s="47" t="s">
        <v>216</v>
      </c>
      <c r="D31" s="47" t="s">
        <v>274</v>
      </c>
      <c r="E31" s="47" t="s">
        <v>278</v>
      </c>
      <c r="F31" s="138">
        <v>1200</v>
      </c>
      <c r="G31" s="123">
        <v>0.102025</v>
      </c>
      <c r="H31" s="123">
        <v>122.43</v>
      </c>
      <c r="I31" s="133" t="str">
        <f>VLOOKUP(Inflow[[#This Row],[SKU]],MasterFile[#All],8,0)</f>
        <v>AusTex Equipment</v>
      </c>
      <c r="J31" s="130" t="s">
        <v>672</v>
      </c>
      <c r="K31" s="131" t="s">
        <v>673</v>
      </c>
      <c r="L31" t="s">
        <v>604</v>
      </c>
      <c r="M31" s="135">
        <v>46155</v>
      </c>
      <c r="N31" s="47" t="s">
        <v>819</v>
      </c>
      <c r="O31" s="132" t="str">
        <f>VLOOKUP(Inflow[[#This Row],[SKU]],MasterFile[#All],7,0)</f>
        <v>Texaflo Austin</v>
      </c>
      <c r="P31" s="133" t="s">
        <v>841</v>
      </c>
      <c r="Q31" s="132" t="str">
        <f>VLOOKUP(Inflow[[#This Row],[SKU]],MasterFile[#All],15,0)</f>
        <v>Texaflo Roasting Co.</v>
      </c>
    </row>
    <row r="32" spans="1:17" ht="20.100000000000001" customHeight="1" x14ac:dyDescent="0.25">
      <c r="A32" s="1">
        <v>45742</v>
      </c>
      <c r="B32" s="1" t="s">
        <v>217</v>
      </c>
      <c r="C32" s="47" t="s">
        <v>218</v>
      </c>
      <c r="D32" s="47" t="s">
        <v>274</v>
      </c>
      <c r="E32" s="47" t="s">
        <v>265</v>
      </c>
      <c r="F32" s="138">
        <v>250</v>
      </c>
      <c r="G32" s="123">
        <v>0.1084</v>
      </c>
      <c r="H32" s="123">
        <v>27.1</v>
      </c>
      <c r="I32" s="133" t="str">
        <f>VLOOKUP(Inflow[[#This Row],[SKU]],MasterFile[#All],8,0)</f>
        <v>Lone Star Chemicals</v>
      </c>
      <c r="J32" s="130" t="s">
        <v>674</v>
      </c>
      <c r="K32" s="131" t="s">
        <v>675</v>
      </c>
      <c r="L32" t="s">
        <v>593</v>
      </c>
      <c r="M32" s="135">
        <v>46448</v>
      </c>
      <c r="N32" s="47" t="s">
        <v>819</v>
      </c>
      <c r="O32" s="132" t="str">
        <f>VLOOKUP(Inflow[[#This Row],[SKU]],MasterFile[#All],7,0)</f>
        <v>Texaflo Austin</v>
      </c>
      <c r="P32" s="133" t="s">
        <v>842</v>
      </c>
      <c r="Q32" s="132" t="str">
        <f>VLOOKUP(Inflow[[#This Row],[SKU]],MasterFile[#All],15,0)</f>
        <v>Texaflo Roasting Co.</v>
      </c>
    </row>
    <row r="33" spans="1:17" ht="20.100000000000001" customHeight="1" x14ac:dyDescent="0.25">
      <c r="A33" s="1">
        <v>45744</v>
      </c>
      <c r="B33" s="1" t="s">
        <v>219</v>
      </c>
      <c r="C33" s="47" t="s">
        <v>220</v>
      </c>
      <c r="D33" s="47" t="s">
        <v>274</v>
      </c>
      <c r="E33" s="47" t="s">
        <v>280</v>
      </c>
      <c r="F33" s="138">
        <v>100</v>
      </c>
      <c r="G33" s="123">
        <v>0.1002</v>
      </c>
      <c r="H33" s="123">
        <v>10.02</v>
      </c>
      <c r="I33" s="133" t="str">
        <f>VLOOKUP(Inflow[[#This Row],[SKU]],MasterFile[#All],8,0)</f>
        <v>AusTex Equipment</v>
      </c>
      <c r="J33" s="130" t="s">
        <v>676</v>
      </c>
      <c r="K33" s="131" t="s">
        <v>677</v>
      </c>
      <c r="L33" t="s">
        <v>678</v>
      </c>
      <c r="M33" s="135">
        <v>46178</v>
      </c>
      <c r="N33" s="47" t="s">
        <v>819</v>
      </c>
      <c r="O33" s="132" t="str">
        <f>VLOOKUP(Inflow[[#This Row],[SKU]],MasterFile[#All],7,0)</f>
        <v>Texaflo Austin</v>
      </c>
      <c r="P33" s="133" t="s">
        <v>843</v>
      </c>
      <c r="Q33" s="132" t="str">
        <f>VLOOKUP(Inflow[[#This Row],[SKU]],MasterFile[#All],15,0)</f>
        <v>Texaflo Roasting Co.</v>
      </c>
    </row>
    <row r="34" spans="1:17" ht="20.100000000000001" customHeight="1" x14ac:dyDescent="0.25">
      <c r="A34" s="1">
        <v>45748</v>
      </c>
      <c r="B34" s="1" t="s">
        <v>221</v>
      </c>
      <c r="C34" s="47" t="s">
        <v>222</v>
      </c>
      <c r="D34" s="47" t="s">
        <v>281</v>
      </c>
      <c r="E34" s="47" t="s">
        <v>282</v>
      </c>
      <c r="F34" s="138">
        <v>9600</v>
      </c>
      <c r="G34" s="123">
        <v>3.0329166666666671E-2</v>
      </c>
      <c r="H34" s="123">
        <v>291.16000000000003</v>
      </c>
      <c r="I34" s="133" t="str">
        <f>VLOOKUP(Inflow[[#This Row],[SKU]],MasterFile[#All],8,0)</f>
        <v>TexPack Supplies</v>
      </c>
      <c r="J34" s="130" t="s">
        <v>679</v>
      </c>
      <c r="K34" s="131" t="s">
        <v>680</v>
      </c>
      <c r="L34" t="s">
        <v>572</v>
      </c>
      <c r="M34" s="135">
        <v>46201</v>
      </c>
      <c r="N34" s="47" t="s">
        <v>819</v>
      </c>
      <c r="O34" s="132" t="str">
        <f>VLOOKUP(Inflow[[#This Row],[SKU]],MasterFile[#All],7,0)</f>
        <v>Texaflo Distribution Center</v>
      </c>
      <c r="P34" s="133" t="s">
        <v>844</v>
      </c>
      <c r="Q34" s="132" t="str">
        <f>VLOOKUP(Inflow[[#This Row],[SKU]],MasterFile[#All],15,0)</f>
        <v>Texaflo Roasting Co.</v>
      </c>
    </row>
    <row r="35" spans="1:17" ht="20.100000000000001" customHeight="1" x14ac:dyDescent="0.25">
      <c r="A35" s="1">
        <v>45760</v>
      </c>
      <c r="B35" s="1" t="s">
        <v>223</v>
      </c>
      <c r="C35" s="47" t="s">
        <v>224</v>
      </c>
      <c r="D35" s="47" t="s">
        <v>281</v>
      </c>
      <c r="E35" s="47" t="s">
        <v>283</v>
      </c>
      <c r="F35" s="138">
        <v>68800</v>
      </c>
      <c r="G35" s="123">
        <v>3.0299999999999997E-2</v>
      </c>
      <c r="H35" s="123">
        <v>2084.64</v>
      </c>
      <c r="I35" s="133" t="str">
        <f>VLOOKUP(Inflow[[#This Row],[SKU]],MasterFile[#All],8,0)</f>
        <v>Gulf Coast Distributors</v>
      </c>
      <c r="J35" s="130" t="s">
        <v>681</v>
      </c>
      <c r="K35" s="131" t="s">
        <v>682</v>
      </c>
      <c r="L35" t="s">
        <v>590</v>
      </c>
      <c r="M35" s="135">
        <v>46322</v>
      </c>
      <c r="N35" s="47" t="s">
        <v>819</v>
      </c>
      <c r="O35" s="132" t="str">
        <f>VLOOKUP(Inflow[[#This Row],[SKU]],MasterFile[#All],7,0)</f>
        <v>Texaflo Distribution Center</v>
      </c>
      <c r="P35" s="133" t="s">
        <v>834</v>
      </c>
      <c r="Q35" s="132" t="str">
        <f>VLOOKUP(Inflow[[#This Row],[SKU]],MasterFile[#All],15,0)</f>
        <v>Texaflo Roasting Co.</v>
      </c>
    </row>
    <row r="36" spans="1:17" ht="20.100000000000001" customHeight="1" x14ac:dyDescent="0.25">
      <c r="A36" s="1">
        <v>45763</v>
      </c>
      <c r="B36" s="1" t="s">
        <v>225</v>
      </c>
      <c r="C36" s="47" t="s">
        <v>226</v>
      </c>
      <c r="D36" s="47" t="s">
        <v>281</v>
      </c>
      <c r="E36" s="47" t="s">
        <v>284</v>
      </c>
      <c r="F36" s="138">
        <v>2400</v>
      </c>
      <c r="G36" s="123">
        <v>2.0899999999999998E-2</v>
      </c>
      <c r="H36" s="123">
        <v>50.16</v>
      </c>
      <c r="I36" s="133" t="str">
        <f>VLOOKUP(Inflow[[#This Row],[SKU]],MasterFile[#All],8,0)</f>
        <v>RoastRight Tools</v>
      </c>
      <c r="J36" s="130" t="s">
        <v>683</v>
      </c>
      <c r="K36" s="131" t="s">
        <v>684</v>
      </c>
      <c r="L36" t="s">
        <v>685</v>
      </c>
      <c r="M36" s="135">
        <v>45998</v>
      </c>
      <c r="N36" s="47" t="s">
        <v>819</v>
      </c>
      <c r="O36" s="132" t="str">
        <f>VLOOKUP(Inflow[[#This Row],[SKU]],MasterFile[#All],7,0)</f>
        <v>Texaflo Distribution Center</v>
      </c>
      <c r="P36" s="133" t="s">
        <v>841</v>
      </c>
      <c r="Q36" s="132" t="str">
        <f>VLOOKUP(Inflow[[#This Row],[SKU]],MasterFile[#All],15,0)</f>
        <v>Texaflo Roasting Co.</v>
      </c>
    </row>
    <row r="37" spans="1:17" ht="20.100000000000001" customHeight="1" x14ac:dyDescent="0.25">
      <c r="A37" s="1">
        <v>45766</v>
      </c>
      <c r="B37" s="1" t="s">
        <v>227</v>
      </c>
      <c r="C37" s="47" t="s">
        <v>228</v>
      </c>
      <c r="D37" s="47" t="s">
        <v>281</v>
      </c>
      <c r="E37" s="47" t="s">
        <v>284</v>
      </c>
      <c r="F37" s="138">
        <v>600</v>
      </c>
      <c r="G37" s="123">
        <v>2.0899999999999998E-2</v>
      </c>
      <c r="H37" s="123">
        <v>12.54</v>
      </c>
      <c r="I37" s="133" t="str">
        <f>VLOOKUP(Inflow[[#This Row],[SKU]],MasterFile[#All],8,0)</f>
        <v>RoastRight Tools</v>
      </c>
      <c r="J37" s="130" t="s">
        <v>686</v>
      </c>
      <c r="K37" s="131" t="s">
        <v>687</v>
      </c>
      <c r="L37" t="s">
        <v>688</v>
      </c>
      <c r="M37" s="135">
        <v>46231</v>
      </c>
      <c r="N37" s="47" t="s">
        <v>819</v>
      </c>
      <c r="O37" s="132" t="str">
        <f>VLOOKUP(Inflow[[#This Row],[SKU]],MasterFile[#All],7,0)</f>
        <v>Texaflo Austin</v>
      </c>
      <c r="P37" s="133" t="s">
        <v>834</v>
      </c>
      <c r="Q37" s="132" t="str">
        <f>VLOOKUP(Inflow[[#This Row],[SKU]],MasterFile[#All],15,0)</f>
        <v>Texaflo Roasting Co.</v>
      </c>
    </row>
    <row r="38" spans="1:17" ht="20.100000000000001" customHeight="1" x14ac:dyDescent="0.25">
      <c r="A38" s="1">
        <v>45767</v>
      </c>
      <c r="B38" s="1" t="s">
        <v>229</v>
      </c>
      <c r="C38" s="47" t="s">
        <v>230</v>
      </c>
      <c r="D38" s="47" t="s">
        <v>281</v>
      </c>
      <c r="E38" s="47" t="s">
        <v>285</v>
      </c>
      <c r="F38" s="138">
        <v>3600</v>
      </c>
      <c r="G38" s="123">
        <v>2.0758333333333333E-2</v>
      </c>
      <c r="H38" s="123">
        <v>74.73</v>
      </c>
      <c r="I38" s="133" t="str">
        <f>VLOOKUP(Inflow[[#This Row],[SKU]],MasterFile[#All],8,0)</f>
        <v>RoastRight Tools</v>
      </c>
      <c r="J38" s="130" t="s">
        <v>689</v>
      </c>
      <c r="K38" s="131" t="s">
        <v>690</v>
      </c>
      <c r="L38" t="s">
        <v>574</v>
      </c>
      <c r="M38" s="135">
        <v>46355</v>
      </c>
      <c r="N38" s="47" t="s">
        <v>819</v>
      </c>
      <c r="O38" s="132" t="str">
        <f>VLOOKUP(Inflow[[#This Row],[SKU]],MasterFile[#All],7,0)</f>
        <v>Texaflo Austin</v>
      </c>
      <c r="P38" s="133" t="s">
        <v>845</v>
      </c>
      <c r="Q38" s="132" t="str">
        <f>VLOOKUP(Inflow[[#This Row],[SKU]],MasterFile[#All],15,0)</f>
        <v>Texaflo Roasting Co.</v>
      </c>
    </row>
    <row r="39" spans="1:17" ht="20.100000000000001" customHeight="1" x14ac:dyDescent="0.25">
      <c r="A39" s="1">
        <v>45775</v>
      </c>
      <c r="B39" s="1" t="s">
        <v>231</v>
      </c>
      <c r="C39" s="47" t="s">
        <v>232</v>
      </c>
      <c r="D39" s="47" t="s">
        <v>281</v>
      </c>
      <c r="E39" s="47" t="s">
        <v>285</v>
      </c>
      <c r="F39" s="138">
        <v>3000</v>
      </c>
      <c r="G39" s="123">
        <v>2.7100000000000003E-2</v>
      </c>
      <c r="H39" s="123">
        <v>81.300000000000011</v>
      </c>
      <c r="I39" s="133" t="str">
        <f>VLOOKUP(Inflow[[#This Row],[SKU]],MasterFile[#All],8,0)</f>
        <v>RoastRight Tools</v>
      </c>
      <c r="J39" s="130" t="s">
        <v>691</v>
      </c>
      <c r="K39" s="131" t="s">
        <v>692</v>
      </c>
      <c r="L39" t="s">
        <v>588</v>
      </c>
      <c r="M39" s="135">
        <v>46226</v>
      </c>
      <c r="N39" s="47" t="s">
        <v>819</v>
      </c>
      <c r="O39" s="132" t="str">
        <f>VLOOKUP(Inflow[[#This Row],[SKU]],MasterFile[#All],7,0)</f>
        <v>Texaflo Austin</v>
      </c>
      <c r="P39" s="133" t="s">
        <v>846</v>
      </c>
      <c r="Q39" s="132" t="str">
        <f>VLOOKUP(Inflow[[#This Row],[SKU]],MasterFile[#All],15,0)</f>
        <v>Texaflo Roasting Co.</v>
      </c>
    </row>
    <row r="40" spans="1:17" ht="20.100000000000001" customHeight="1" x14ac:dyDescent="0.25">
      <c r="A40" s="1">
        <v>45777</v>
      </c>
      <c r="B40" s="1" t="s">
        <v>233</v>
      </c>
      <c r="C40" s="47" t="s">
        <v>234</v>
      </c>
      <c r="D40" s="47" t="s">
        <v>281</v>
      </c>
      <c r="E40" s="47" t="s">
        <v>284</v>
      </c>
      <c r="F40" s="138">
        <v>300</v>
      </c>
      <c r="G40" s="123">
        <v>3.2500000000000001E-2</v>
      </c>
      <c r="H40" s="123">
        <v>9.75</v>
      </c>
      <c r="I40" s="133" t="str">
        <f>VLOOKUP(Inflow[[#This Row],[SKU]],MasterFile[#All],8,0)</f>
        <v>RoastRight Tools</v>
      </c>
      <c r="J40" s="130" t="s">
        <v>693</v>
      </c>
      <c r="K40" s="131" t="s">
        <v>694</v>
      </c>
      <c r="L40" t="s">
        <v>581</v>
      </c>
      <c r="M40" s="135">
        <v>45968</v>
      </c>
      <c r="N40" s="47" t="s">
        <v>819</v>
      </c>
      <c r="O40" s="132" t="str">
        <f>VLOOKUP(Inflow[[#This Row],[SKU]],MasterFile[#All],7,0)</f>
        <v>Texaflo Distribution Center</v>
      </c>
      <c r="P40" s="133" t="s">
        <v>834</v>
      </c>
      <c r="Q40" s="132" t="str">
        <f>VLOOKUP(Inflow[[#This Row],[SKU]],MasterFile[#All],15,0)</f>
        <v>Texaflo Roasting Co.</v>
      </c>
    </row>
    <row r="41" spans="1:17" ht="20.100000000000001" customHeight="1" x14ac:dyDescent="0.25">
      <c r="A41" s="1">
        <v>45779</v>
      </c>
      <c r="B41" s="1" t="s">
        <v>235</v>
      </c>
      <c r="C41" s="47" t="s">
        <v>236</v>
      </c>
      <c r="D41" s="47" t="s">
        <v>281</v>
      </c>
      <c r="E41" s="47" t="s">
        <v>286</v>
      </c>
      <c r="F41" s="138">
        <v>10800</v>
      </c>
      <c r="G41" s="123">
        <v>0.38907407407407407</v>
      </c>
      <c r="H41" s="123">
        <v>4202</v>
      </c>
      <c r="I41" s="133" t="str">
        <f>VLOOKUP(Inflow[[#This Row],[SKU]],MasterFile[#All],8,0)</f>
        <v>AusTex Equipment</v>
      </c>
      <c r="J41" s="130" t="s">
        <v>695</v>
      </c>
      <c r="K41" s="131" t="s">
        <v>696</v>
      </c>
      <c r="L41" t="s">
        <v>613</v>
      </c>
      <c r="M41" s="135">
        <v>46128</v>
      </c>
      <c r="N41" s="47" t="s">
        <v>819</v>
      </c>
      <c r="O41" s="132" t="str">
        <f>VLOOKUP(Inflow[[#This Row],[SKU]],MasterFile[#All],7,0)</f>
        <v>Texaflo Austin</v>
      </c>
      <c r="P41" s="133" t="s">
        <v>847</v>
      </c>
      <c r="Q41" s="132" t="str">
        <f>VLOOKUP(Inflow[[#This Row],[SKU]],MasterFile[#All],15,0)</f>
        <v>Texaflo Roasting Co.</v>
      </c>
    </row>
    <row r="42" spans="1:17" ht="20.100000000000001" customHeight="1" x14ac:dyDescent="0.25">
      <c r="A42" s="1">
        <v>45779</v>
      </c>
      <c r="B42" s="1" t="s">
        <v>237</v>
      </c>
      <c r="C42" s="47" t="s">
        <v>238</v>
      </c>
      <c r="D42" s="47" t="s">
        <v>281</v>
      </c>
      <c r="E42" s="47" t="s">
        <v>287</v>
      </c>
      <c r="F42" s="138">
        <v>28350</v>
      </c>
      <c r="G42" s="123">
        <v>0.38907407407407407</v>
      </c>
      <c r="H42" s="123">
        <v>11030.25</v>
      </c>
      <c r="I42" s="133" t="str">
        <f>VLOOKUP(Inflow[[#This Row],[SKU]],MasterFile[#All],8,0)</f>
        <v>Internal</v>
      </c>
      <c r="J42" s="130" t="s">
        <v>697</v>
      </c>
      <c r="K42" s="131" t="s">
        <v>698</v>
      </c>
      <c r="L42" t="s">
        <v>605</v>
      </c>
      <c r="M42" s="135">
        <v>46153</v>
      </c>
      <c r="N42" s="47" t="s">
        <v>819</v>
      </c>
      <c r="O42" s="132" t="str">
        <f>VLOOKUP(Inflow[[#This Row],[SKU]],MasterFile[#All],7,0)</f>
        <v>Texaflo Distribution Center</v>
      </c>
      <c r="P42" s="133" t="s">
        <v>848</v>
      </c>
      <c r="Q42" s="132" t="str">
        <f>VLOOKUP(Inflow[[#This Row],[SKU]],MasterFile[#All],15,0)</f>
        <v>Texaflo Roasting Co.</v>
      </c>
    </row>
    <row r="43" spans="1:17" ht="20.100000000000001" customHeight="1" x14ac:dyDescent="0.25">
      <c r="A43" s="1">
        <v>45790</v>
      </c>
      <c r="B43" s="1" t="s">
        <v>239</v>
      </c>
      <c r="C43" s="47" t="s">
        <v>347</v>
      </c>
      <c r="D43" s="47" t="s">
        <v>348</v>
      </c>
      <c r="E43" s="47" t="s">
        <v>277</v>
      </c>
      <c r="F43" s="138">
        <v>7200</v>
      </c>
      <c r="G43" s="123">
        <v>0.70666666666666667</v>
      </c>
      <c r="H43" s="123">
        <v>5088</v>
      </c>
      <c r="I43" s="133" t="str">
        <f>VLOOKUP(Inflow[[#This Row],[SKU]],MasterFile[#All],8,0)</f>
        <v>Lone Star Chemicals</v>
      </c>
      <c r="J43" s="130" t="s">
        <v>699</v>
      </c>
      <c r="K43" s="131" t="s">
        <v>700</v>
      </c>
      <c r="L43" t="s">
        <v>594</v>
      </c>
      <c r="M43" s="135">
        <v>46093</v>
      </c>
      <c r="N43" s="47" t="s">
        <v>819</v>
      </c>
      <c r="O43" s="132" t="str">
        <f>VLOOKUP(Inflow[[#This Row],[SKU]],MasterFile[#All],7,0)</f>
        <v>Texaflo Distribution Center</v>
      </c>
      <c r="P43" s="133" t="s">
        <v>849</v>
      </c>
      <c r="Q43" s="132" t="str">
        <f>VLOOKUP(Inflow[[#This Row],[SKU]],MasterFile[#All],15,0)</f>
        <v>Texaflo Roasting Co.</v>
      </c>
    </row>
    <row r="44" spans="1:17" ht="20.100000000000001" customHeight="1" x14ac:dyDescent="0.25">
      <c r="A44" s="1">
        <v>45793</v>
      </c>
      <c r="B44" s="1" t="s">
        <v>241</v>
      </c>
      <c r="C44" s="47" t="s">
        <v>350</v>
      </c>
      <c r="D44" s="47" t="s">
        <v>348</v>
      </c>
      <c r="E44" s="47" t="s">
        <v>289</v>
      </c>
      <c r="F44" s="138">
        <v>3744</v>
      </c>
      <c r="G44" s="123">
        <v>0.70666666666666667</v>
      </c>
      <c r="H44" s="123">
        <v>2645.76</v>
      </c>
      <c r="I44" s="133" t="str">
        <f>VLOOKUP(Inflow[[#This Row],[SKU]],MasterFile[#All],8,0)</f>
        <v>Lone Star Chemicals</v>
      </c>
      <c r="J44" s="130" t="s">
        <v>701</v>
      </c>
      <c r="K44" s="131" t="s">
        <v>702</v>
      </c>
      <c r="L44" t="s">
        <v>580</v>
      </c>
      <c r="M44" s="135">
        <v>46406</v>
      </c>
      <c r="N44" s="47" t="s">
        <v>819</v>
      </c>
      <c r="O44" s="132" t="str">
        <f>VLOOKUP(Inflow[[#This Row],[SKU]],MasterFile[#All],7,0)</f>
        <v>Texaflo Austin</v>
      </c>
      <c r="P44" s="133" t="s">
        <v>850</v>
      </c>
      <c r="Q44" s="132" t="str">
        <f>VLOOKUP(Inflow[[#This Row],[SKU]],MasterFile[#All],15,0)</f>
        <v>Texaflo Roasting Co.</v>
      </c>
    </row>
    <row r="45" spans="1:17" ht="20.100000000000001" customHeight="1" x14ac:dyDescent="0.25">
      <c r="A45" s="1">
        <v>45794</v>
      </c>
      <c r="B45" s="1" t="s">
        <v>243</v>
      </c>
      <c r="C45" s="47" t="s">
        <v>244</v>
      </c>
      <c r="D45" s="47" t="s">
        <v>348</v>
      </c>
      <c r="E45" s="47" t="s">
        <v>275</v>
      </c>
      <c r="F45" s="138">
        <v>510</v>
      </c>
      <c r="G45" s="123">
        <v>0.26600000000000001</v>
      </c>
      <c r="H45" s="123">
        <v>135.66</v>
      </c>
      <c r="I45" s="133" t="str">
        <f>VLOOKUP(Inflow[[#This Row],[SKU]],MasterFile[#All],8,0)</f>
        <v>Lone Star Chemicals</v>
      </c>
      <c r="J45" s="130" t="s">
        <v>703</v>
      </c>
      <c r="K45" s="131" t="s">
        <v>704</v>
      </c>
      <c r="L45" t="s">
        <v>599</v>
      </c>
      <c r="M45" s="135">
        <v>46105</v>
      </c>
      <c r="N45" s="47" t="s">
        <v>819</v>
      </c>
      <c r="O45" s="132" t="str">
        <f>VLOOKUP(Inflow[[#This Row],[SKU]],MasterFile[#All],7,0)</f>
        <v>Texaflo Austin</v>
      </c>
      <c r="P45" s="133" t="s">
        <v>851</v>
      </c>
      <c r="Q45" s="132" t="str">
        <f>VLOOKUP(Inflow[[#This Row],[SKU]],MasterFile[#All],15,0)</f>
        <v>Texaflo Roasting Co.</v>
      </c>
    </row>
    <row r="46" spans="1:17" ht="20.100000000000001" customHeight="1" x14ac:dyDescent="0.25">
      <c r="A46" s="1">
        <v>45796</v>
      </c>
      <c r="B46" s="1" t="s">
        <v>245</v>
      </c>
      <c r="C46" s="47" t="s">
        <v>246</v>
      </c>
      <c r="D46" s="47" t="s">
        <v>348</v>
      </c>
      <c r="E46" s="47" t="s">
        <v>291</v>
      </c>
      <c r="F46" s="138">
        <v>387000</v>
      </c>
      <c r="G46" s="123">
        <v>0.36404000000000003</v>
      </c>
      <c r="H46" s="123">
        <v>140883.48000000001</v>
      </c>
      <c r="I46" s="133" t="str">
        <f>VLOOKUP(Inflow[[#This Row],[SKU]],MasterFile[#All],8,0)</f>
        <v>Lone Star Chemicals</v>
      </c>
      <c r="J46" s="130" t="s">
        <v>705</v>
      </c>
      <c r="K46" s="131" t="s">
        <v>706</v>
      </c>
      <c r="L46" t="s">
        <v>587</v>
      </c>
      <c r="M46" s="135">
        <v>46181</v>
      </c>
      <c r="N46" s="47" t="s">
        <v>819</v>
      </c>
      <c r="O46" s="132" t="str">
        <f>VLOOKUP(Inflow[[#This Row],[SKU]],MasterFile[#All],7,0)</f>
        <v>Texaflo Distribution Center</v>
      </c>
      <c r="P46" s="133" t="s">
        <v>852</v>
      </c>
      <c r="Q46" s="132" t="str">
        <f>VLOOKUP(Inflow[[#This Row],[SKU]],MasterFile[#All],15,0)</f>
        <v>Texaflo Roasting Co.</v>
      </c>
    </row>
    <row r="47" spans="1:17" ht="20.100000000000001" customHeight="1" x14ac:dyDescent="0.25">
      <c r="A47" s="1">
        <v>45796</v>
      </c>
      <c r="B47" s="1" t="s">
        <v>247</v>
      </c>
      <c r="C47" s="47" t="s">
        <v>248</v>
      </c>
      <c r="D47" s="47" t="s">
        <v>348</v>
      </c>
      <c r="E47" s="47" t="s">
        <v>291</v>
      </c>
      <c r="F47" s="138">
        <v>6800</v>
      </c>
      <c r="G47" s="123">
        <v>0.97140000000000004</v>
      </c>
      <c r="H47" s="123">
        <v>6605.52</v>
      </c>
      <c r="I47" s="133" t="str">
        <f>VLOOKUP(Inflow[[#This Row],[SKU]],MasterFile[#All],8,0)</f>
        <v>Gulf Coast Distributors</v>
      </c>
      <c r="J47" s="130" t="s">
        <v>707</v>
      </c>
      <c r="K47" s="131" t="s">
        <v>708</v>
      </c>
      <c r="L47" t="s">
        <v>579</v>
      </c>
      <c r="M47" s="135">
        <v>46460</v>
      </c>
      <c r="N47" s="47" t="s">
        <v>819</v>
      </c>
      <c r="O47" s="132" t="str">
        <f>VLOOKUP(Inflow[[#This Row],[SKU]],MasterFile[#All],7,0)</f>
        <v>Texaflo Distribution Center</v>
      </c>
      <c r="P47" s="133" t="s">
        <v>853</v>
      </c>
      <c r="Q47" s="132" t="str">
        <f>VLOOKUP(Inflow[[#This Row],[SKU]],MasterFile[#All],15,0)</f>
        <v>Texaflo Roasting Co.</v>
      </c>
    </row>
    <row r="48" spans="1:17" ht="20.100000000000001" customHeight="1" x14ac:dyDescent="0.25">
      <c r="A48" s="1">
        <v>45808</v>
      </c>
      <c r="B48" s="1" t="s">
        <v>249</v>
      </c>
      <c r="C48" s="47" t="s">
        <v>250</v>
      </c>
      <c r="D48" s="47" t="s">
        <v>348</v>
      </c>
      <c r="E48" s="47" t="s">
        <v>293</v>
      </c>
      <c r="F48" s="138">
        <v>7200</v>
      </c>
      <c r="G48" s="123">
        <v>0.96379999999999999</v>
      </c>
      <c r="H48" s="123">
        <v>6939.36</v>
      </c>
      <c r="I48" s="133" t="str">
        <f>VLOOKUP(Inflow[[#This Row],[SKU]],MasterFile[#All],8,0)</f>
        <v>Lone Star Chemicals</v>
      </c>
      <c r="J48" s="130" t="s">
        <v>709</v>
      </c>
      <c r="K48" s="131" t="s">
        <v>710</v>
      </c>
      <c r="L48" t="s">
        <v>582</v>
      </c>
      <c r="M48" s="135">
        <v>46223</v>
      </c>
      <c r="N48" s="47" t="s">
        <v>819</v>
      </c>
      <c r="O48" s="132" t="str">
        <f>VLOOKUP(Inflow[[#This Row],[SKU]],MasterFile[#All],7,0)</f>
        <v>Texaflo Distribution Center</v>
      </c>
      <c r="P48" s="133" t="s">
        <v>854</v>
      </c>
      <c r="Q48" s="132" t="str">
        <f>VLOOKUP(Inflow[[#This Row],[SKU]],MasterFile[#All],15,0)</f>
        <v>Texaflo Roasting Co.</v>
      </c>
    </row>
    <row r="49" spans="1:17" ht="20.100000000000001" customHeight="1" x14ac:dyDescent="0.25">
      <c r="A49" s="1">
        <v>45811</v>
      </c>
      <c r="B49" s="1" t="s">
        <v>251</v>
      </c>
      <c r="C49" s="47" t="s">
        <v>252</v>
      </c>
      <c r="D49" s="47" t="s">
        <v>348</v>
      </c>
      <c r="E49" s="47" t="s">
        <v>277</v>
      </c>
      <c r="F49" s="138">
        <v>1050</v>
      </c>
      <c r="G49" s="123">
        <v>0.96379999999999999</v>
      </c>
      <c r="H49" s="123">
        <v>1011.99</v>
      </c>
      <c r="I49" s="133" t="str">
        <f>VLOOKUP(Inflow[[#This Row],[SKU]],MasterFile[#All],8,0)</f>
        <v>Lone Star Chemicals</v>
      </c>
      <c r="J49" s="130" t="s">
        <v>711</v>
      </c>
      <c r="K49" s="131" t="s">
        <v>712</v>
      </c>
      <c r="L49" t="s">
        <v>610</v>
      </c>
      <c r="M49" s="135">
        <v>46491</v>
      </c>
      <c r="N49" s="47" t="s">
        <v>819</v>
      </c>
      <c r="O49" s="132" t="str">
        <f>VLOOKUP(Inflow[[#This Row],[SKU]],MasterFile[#All],7,0)</f>
        <v>Texaflo Austin</v>
      </c>
      <c r="P49" s="133" t="s">
        <v>855</v>
      </c>
      <c r="Q49" s="132" t="str">
        <f>VLOOKUP(Inflow[[#This Row],[SKU]],MasterFile[#All],15,0)</f>
        <v>Texaflo Roasting Co.</v>
      </c>
    </row>
    <row r="50" spans="1:17" ht="20.100000000000001" customHeight="1" x14ac:dyDescent="0.25">
      <c r="A50" s="1">
        <v>45818</v>
      </c>
      <c r="B50" s="1" t="s">
        <v>357</v>
      </c>
      <c r="C50" s="47" t="s">
        <v>358</v>
      </c>
      <c r="D50" s="47" t="s">
        <v>359</v>
      </c>
      <c r="E50" s="47" t="s">
        <v>360</v>
      </c>
      <c r="F50" s="138">
        <v>11</v>
      </c>
      <c r="G50" s="123">
        <v>89.5</v>
      </c>
      <c r="H50" s="123">
        <v>984.5</v>
      </c>
      <c r="I50" s="133" t="str">
        <f>VLOOKUP(Inflow[[#This Row],[SKU]],MasterFile[#All],8,0)</f>
        <v>ChemSource Pro</v>
      </c>
      <c r="J50" s="130" t="s">
        <v>713</v>
      </c>
      <c r="K50" s="131" t="s">
        <v>714</v>
      </c>
      <c r="L50" t="s">
        <v>608</v>
      </c>
      <c r="M50" s="135">
        <v>46430</v>
      </c>
      <c r="N50" s="47" t="s">
        <v>819</v>
      </c>
      <c r="O50" s="132" t="str">
        <f>VLOOKUP(Inflow[[#This Row],[SKU]],MasterFile[#All],7,0)</f>
        <v>Lone Star Distribution Center</v>
      </c>
      <c r="P50" s="133" t="s">
        <v>856</v>
      </c>
      <c r="Q50" s="132" t="str">
        <f>VLOOKUP(Inflow[[#This Row],[SKU]],MasterFile[#All],15,0)</f>
        <v>Lone Star Wholesale</v>
      </c>
    </row>
    <row r="51" spans="1:17" ht="20.100000000000001" customHeight="1" x14ac:dyDescent="0.25">
      <c r="A51" s="1">
        <v>45820</v>
      </c>
      <c r="B51" s="1" t="s">
        <v>365</v>
      </c>
      <c r="C51" s="47" t="s">
        <v>366</v>
      </c>
      <c r="D51" s="47" t="s">
        <v>359</v>
      </c>
      <c r="E51" s="47" t="s">
        <v>367</v>
      </c>
      <c r="F51" s="138">
        <v>12</v>
      </c>
      <c r="G51" s="123">
        <v>312</v>
      </c>
      <c r="H51" s="123">
        <v>3744</v>
      </c>
      <c r="I51" s="133" t="str">
        <f>VLOOKUP(Inflow[[#This Row],[SKU]],MasterFile[#All],8,0)</f>
        <v>ChemSource Pro</v>
      </c>
      <c r="J51" s="130" t="s">
        <v>715</v>
      </c>
      <c r="K51" s="131" t="s">
        <v>716</v>
      </c>
      <c r="L51" t="s">
        <v>597</v>
      </c>
      <c r="M51" s="135">
        <v>46166</v>
      </c>
      <c r="N51" s="47" t="s">
        <v>819</v>
      </c>
      <c r="O51" s="132" t="str">
        <f>VLOOKUP(Inflow[[#This Row],[SKU]],MasterFile[#All],7,0)</f>
        <v>Lone Star Distribution Center</v>
      </c>
      <c r="P51" s="133" t="s">
        <v>857</v>
      </c>
      <c r="Q51" s="132" t="str">
        <f>VLOOKUP(Inflow[[#This Row],[SKU]],MasterFile[#All],15,0)</f>
        <v>Lone Star Wholesale</v>
      </c>
    </row>
    <row r="52" spans="1:17" ht="20.100000000000001" customHeight="1" x14ac:dyDescent="0.25">
      <c r="A52" s="1">
        <v>45825</v>
      </c>
      <c r="B52" s="1" t="s">
        <v>370</v>
      </c>
      <c r="C52" s="47" t="s">
        <v>371</v>
      </c>
      <c r="D52" s="47" t="s">
        <v>359</v>
      </c>
      <c r="E52" s="47" t="s">
        <v>372</v>
      </c>
      <c r="F52" s="138">
        <v>1024</v>
      </c>
      <c r="G52" s="123">
        <v>14</v>
      </c>
      <c r="H52" s="123">
        <v>14336</v>
      </c>
      <c r="I52" s="133" t="str">
        <f>VLOOKUP(Inflow[[#This Row],[SKU]],MasterFile[#All],8,0)</f>
        <v>ChemSource Pro</v>
      </c>
      <c r="J52" s="130" t="s">
        <v>717</v>
      </c>
      <c r="K52" s="131" t="s">
        <v>718</v>
      </c>
      <c r="L52" t="s">
        <v>600</v>
      </c>
      <c r="M52" s="135">
        <v>46410</v>
      </c>
      <c r="N52" s="47" t="s">
        <v>819</v>
      </c>
      <c r="O52" s="132" t="str">
        <f>VLOOKUP(Inflow[[#This Row],[SKU]],MasterFile[#All],7,0)</f>
        <v>Lone Star Distribution Center</v>
      </c>
      <c r="P52" s="133" t="s">
        <v>858</v>
      </c>
      <c r="Q52" s="132" t="str">
        <f>VLOOKUP(Inflow[[#This Row],[SKU]],MasterFile[#All],15,0)</f>
        <v>Lone Star Wholesale</v>
      </c>
    </row>
    <row r="53" spans="1:17" ht="20.100000000000001" customHeight="1" x14ac:dyDescent="0.25">
      <c r="A53" s="1">
        <v>45825</v>
      </c>
      <c r="B53" s="1" t="s">
        <v>375</v>
      </c>
      <c r="C53" s="47" t="s">
        <v>376</v>
      </c>
      <c r="D53" s="47" t="s">
        <v>359</v>
      </c>
      <c r="E53" s="47" t="s">
        <v>377</v>
      </c>
      <c r="F53" s="138">
        <v>8</v>
      </c>
      <c r="G53" s="123">
        <v>12</v>
      </c>
      <c r="H53" s="123">
        <v>96</v>
      </c>
      <c r="I53" s="133" t="str">
        <f>VLOOKUP(Inflow[[#This Row],[SKU]],MasterFile[#All],8,0)</f>
        <v>ChemSource Pro</v>
      </c>
      <c r="J53" s="130" t="s">
        <v>719</v>
      </c>
      <c r="K53" s="131" t="s">
        <v>720</v>
      </c>
      <c r="L53" t="s">
        <v>721</v>
      </c>
      <c r="M53" s="135">
        <v>46067</v>
      </c>
      <c r="N53" s="47" t="s">
        <v>819</v>
      </c>
      <c r="O53" s="132" t="str">
        <f>VLOOKUP(Inflow[[#This Row],[SKU]],MasterFile[#All],7,0)</f>
        <v>Lone Star Houston</v>
      </c>
      <c r="P53" s="133" t="s">
        <v>858</v>
      </c>
      <c r="Q53" s="132" t="str">
        <f>VLOOKUP(Inflow[[#This Row],[SKU]],MasterFile[#All],15,0)</f>
        <v>Lone Star Wholesale</v>
      </c>
    </row>
    <row r="54" spans="1:17" ht="20.100000000000001" customHeight="1" x14ac:dyDescent="0.25">
      <c r="A54" s="1">
        <v>45832</v>
      </c>
      <c r="B54" s="1" t="s">
        <v>379</v>
      </c>
      <c r="C54" s="47" t="s">
        <v>380</v>
      </c>
      <c r="D54" s="47" t="s">
        <v>381</v>
      </c>
      <c r="E54" s="47" t="s">
        <v>382</v>
      </c>
      <c r="F54" s="138">
        <v>24</v>
      </c>
      <c r="G54" s="123">
        <v>4.5</v>
      </c>
      <c r="H54" s="123">
        <v>108</v>
      </c>
      <c r="I54" s="133" t="str">
        <f>VLOOKUP(Inflow[[#This Row],[SKU]],MasterFile[#All],8,0)</f>
        <v>TXPaper Co.</v>
      </c>
      <c r="J54" s="130" t="s">
        <v>722</v>
      </c>
      <c r="K54" s="131" t="s">
        <v>723</v>
      </c>
      <c r="L54" t="s">
        <v>601</v>
      </c>
      <c r="M54" s="135">
        <v>46187</v>
      </c>
      <c r="N54" s="47" t="s">
        <v>819</v>
      </c>
      <c r="O54" s="132" t="str">
        <f>VLOOKUP(Inflow[[#This Row],[SKU]],MasterFile[#All],7,0)</f>
        <v>Lone Star Distribution Center</v>
      </c>
      <c r="P54" s="133" t="s">
        <v>859</v>
      </c>
      <c r="Q54" s="132" t="str">
        <f>VLOOKUP(Inflow[[#This Row],[SKU]],MasterFile[#All],15,0)</f>
        <v>Lone Star Wholesale</v>
      </c>
    </row>
    <row r="55" spans="1:17" ht="20.100000000000001" customHeight="1" x14ac:dyDescent="0.25">
      <c r="A55" s="60">
        <v>45833</v>
      </c>
      <c r="B55" s="1" t="s">
        <v>386</v>
      </c>
      <c r="C55" s="47" t="s">
        <v>387</v>
      </c>
      <c r="D55" s="47" t="s">
        <v>381</v>
      </c>
      <c r="E55" s="47" t="s">
        <v>388</v>
      </c>
      <c r="F55" s="138">
        <v>10000</v>
      </c>
      <c r="G55" s="123">
        <v>3.5999999999999997E-2</v>
      </c>
      <c r="H55" s="123">
        <v>360</v>
      </c>
      <c r="I55" s="133" t="str">
        <f>VLOOKUP(Inflow[[#This Row],[SKU]],MasterFile[#All],8,0)</f>
        <v>TXPaper Co.</v>
      </c>
      <c r="J55" s="130" t="s">
        <v>779</v>
      </c>
      <c r="K55" s="131" t="s">
        <v>739</v>
      </c>
      <c r="L55" t="s">
        <v>612</v>
      </c>
      <c r="M55" s="135">
        <v>46208</v>
      </c>
      <c r="N55" s="47" t="s">
        <v>819</v>
      </c>
      <c r="O55" s="132" t="str">
        <f>VLOOKUP(Inflow[[#This Row],[SKU]],MasterFile[#All],7,0)</f>
        <v>Lone Star Houston</v>
      </c>
      <c r="P55" s="133" t="s">
        <v>860</v>
      </c>
      <c r="Q55" s="132" t="str">
        <f>VLOOKUP(Inflow[[#This Row],[SKU]],MasterFile[#All],15,0)</f>
        <v>Lone Star Wholesale</v>
      </c>
    </row>
    <row r="56" spans="1:17" ht="20.100000000000001" customHeight="1" x14ac:dyDescent="0.25">
      <c r="A56" s="60">
        <v>45834</v>
      </c>
      <c r="B56" s="1" t="s">
        <v>390</v>
      </c>
      <c r="C56" s="47" t="s">
        <v>391</v>
      </c>
      <c r="D56" s="47" t="s">
        <v>392</v>
      </c>
      <c r="E56" s="47" t="s">
        <v>393</v>
      </c>
      <c r="F56" s="138">
        <v>500</v>
      </c>
      <c r="G56" s="123">
        <v>1.24</v>
      </c>
      <c r="H56" s="123">
        <v>620</v>
      </c>
      <c r="I56" s="133" t="str">
        <f>VLOOKUP(Inflow[[#This Row],[SKU]],MasterFile[#All],8,0)</f>
        <v>CleanTex Supply</v>
      </c>
      <c r="J56" s="130" t="s">
        <v>780</v>
      </c>
      <c r="K56" s="131" t="s">
        <v>750</v>
      </c>
      <c r="L56" t="s">
        <v>603</v>
      </c>
      <c r="M56" s="135">
        <v>46211</v>
      </c>
      <c r="N56" s="47" t="s">
        <v>819</v>
      </c>
      <c r="O56" s="132" t="str">
        <f>VLOOKUP(Inflow[[#This Row],[SKU]],MasterFile[#All],7,0)</f>
        <v>Lone Star Distribution Center</v>
      </c>
      <c r="P56" s="133" t="s">
        <v>861</v>
      </c>
      <c r="Q56" s="132" t="str">
        <f>VLOOKUP(Inflow[[#This Row],[SKU]],MasterFile[#All],15,0)</f>
        <v>Lone Star Wholesale</v>
      </c>
    </row>
    <row r="57" spans="1:17" ht="20.100000000000001" customHeight="1" x14ac:dyDescent="0.25">
      <c r="A57" s="60">
        <v>45837</v>
      </c>
      <c r="B57" s="1" t="s">
        <v>396</v>
      </c>
      <c r="C57" s="47" t="s">
        <v>397</v>
      </c>
      <c r="D57" s="47" t="s">
        <v>392</v>
      </c>
      <c r="E57" s="47" t="s">
        <v>393</v>
      </c>
      <c r="F57" s="138">
        <v>500</v>
      </c>
      <c r="G57" s="123">
        <v>0.48</v>
      </c>
      <c r="H57" s="123">
        <v>240</v>
      </c>
      <c r="I57" s="133" t="str">
        <f>VLOOKUP(Inflow[[#This Row],[SKU]],MasterFile[#All],8,0)</f>
        <v>CleanTex Supply</v>
      </c>
      <c r="J57" s="130" t="s">
        <v>781</v>
      </c>
      <c r="K57" s="131" t="s">
        <v>751</v>
      </c>
      <c r="L57" t="s">
        <v>586</v>
      </c>
      <c r="M57" s="135">
        <v>46207</v>
      </c>
      <c r="N57" s="47" t="s">
        <v>819</v>
      </c>
      <c r="O57" s="132" t="str">
        <f>VLOOKUP(Inflow[[#This Row],[SKU]],MasterFile[#All],7,0)</f>
        <v>Lone Star Houston</v>
      </c>
      <c r="P57" s="133" t="s">
        <v>862</v>
      </c>
      <c r="Q57" s="132" t="str">
        <f>VLOOKUP(Inflow[[#This Row],[SKU]],MasterFile[#All],15,0)</f>
        <v>Lone Star Wholesale</v>
      </c>
    </row>
    <row r="58" spans="1:17" ht="20.100000000000001" customHeight="1" x14ac:dyDescent="0.25">
      <c r="A58" s="60">
        <v>45837</v>
      </c>
      <c r="B58" s="1" t="s">
        <v>399</v>
      </c>
      <c r="C58" s="47" t="s">
        <v>400</v>
      </c>
      <c r="D58" s="47" t="s">
        <v>392</v>
      </c>
      <c r="E58" s="47" t="s">
        <v>401</v>
      </c>
      <c r="F58" s="138">
        <v>60</v>
      </c>
      <c r="G58" s="123">
        <v>6</v>
      </c>
      <c r="H58" s="123">
        <v>360</v>
      </c>
      <c r="I58" s="133" t="str">
        <f>VLOOKUP(Inflow[[#This Row],[SKU]],MasterFile[#All],8,0)</f>
        <v>CleanTex Supply</v>
      </c>
      <c r="J58" s="130" t="s">
        <v>782</v>
      </c>
      <c r="K58" s="131" t="s">
        <v>760</v>
      </c>
      <c r="L58" t="s">
        <v>598</v>
      </c>
      <c r="M58" s="135">
        <v>46235</v>
      </c>
      <c r="N58" s="47" t="s">
        <v>819</v>
      </c>
      <c r="O58" s="132" t="str">
        <f>VLOOKUP(Inflow[[#This Row],[SKU]],MasterFile[#All],7,0)</f>
        <v>Lone Star Houston</v>
      </c>
      <c r="P58" s="133" t="s">
        <v>859</v>
      </c>
      <c r="Q58" s="132" t="str">
        <f>VLOOKUP(Inflow[[#This Row],[SKU]],MasterFile[#All],15,0)</f>
        <v>Lone Star Wholesale</v>
      </c>
    </row>
    <row r="59" spans="1:17" ht="20.100000000000001" customHeight="1" x14ac:dyDescent="0.25">
      <c r="A59" s="60">
        <v>45837</v>
      </c>
      <c r="B59" s="1" t="s">
        <v>403</v>
      </c>
      <c r="C59" s="47" t="s">
        <v>404</v>
      </c>
      <c r="D59" s="47" t="s">
        <v>392</v>
      </c>
      <c r="E59" s="47" t="s">
        <v>405</v>
      </c>
      <c r="F59" s="138">
        <v>48</v>
      </c>
      <c r="G59" s="123">
        <v>24</v>
      </c>
      <c r="H59" s="123">
        <v>1152</v>
      </c>
      <c r="I59" s="133" t="str">
        <f>VLOOKUP(Inflow[[#This Row],[SKU]],MasterFile[#All],8,0)</f>
        <v>CleanTex Supply</v>
      </c>
      <c r="J59" s="130" t="s">
        <v>783</v>
      </c>
      <c r="K59" s="131" t="s">
        <v>761</v>
      </c>
      <c r="L59" t="s">
        <v>591</v>
      </c>
      <c r="M59" s="135">
        <v>46604</v>
      </c>
      <c r="N59" s="47" t="s">
        <v>819</v>
      </c>
      <c r="O59" s="132" t="str">
        <f>VLOOKUP(Inflow[[#This Row],[SKU]],MasterFile[#All],7,0)</f>
        <v>Lone Star Houston</v>
      </c>
      <c r="P59" s="133" t="s">
        <v>863</v>
      </c>
      <c r="Q59" s="132" t="str">
        <f>VLOOKUP(Inflow[[#This Row],[SKU]],MasterFile[#All],15,0)</f>
        <v>Lone Star Wholesale</v>
      </c>
    </row>
    <row r="60" spans="1:17" ht="20.100000000000001" customHeight="1" x14ac:dyDescent="0.25">
      <c r="A60" s="60">
        <v>45838</v>
      </c>
      <c r="B60" s="1" t="s">
        <v>407</v>
      </c>
      <c r="C60" s="47" t="s">
        <v>408</v>
      </c>
      <c r="D60" s="47" t="s">
        <v>409</v>
      </c>
      <c r="E60" s="47" t="s">
        <v>410</v>
      </c>
      <c r="F60" s="138">
        <v>2300</v>
      </c>
      <c r="G60" s="123">
        <v>0.14499999999999999</v>
      </c>
      <c r="H60" s="123">
        <v>333.5</v>
      </c>
      <c r="I60" s="133" t="str">
        <f>VLOOKUP(Inflow[[#This Row],[SKU]],MasterFile[#All],8,0)</f>
        <v>SafeHands Tex</v>
      </c>
      <c r="J60" s="130" t="s">
        <v>784</v>
      </c>
      <c r="K60" s="131" t="s">
        <v>762</v>
      </c>
      <c r="L60" t="s">
        <v>616</v>
      </c>
      <c r="M60" s="135">
        <v>46214</v>
      </c>
      <c r="N60" s="47" t="s">
        <v>819</v>
      </c>
      <c r="O60" s="132" t="str">
        <f>VLOOKUP(Inflow[[#This Row],[SKU]],MasterFile[#All],7,0)</f>
        <v>Lone Star Distribution Center</v>
      </c>
      <c r="P60" s="133" t="s">
        <v>864</v>
      </c>
      <c r="Q60" s="132" t="str">
        <f>VLOOKUP(Inflow[[#This Row],[SKU]],MasterFile[#All],15,0)</f>
        <v>Lone Star Wholesale</v>
      </c>
    </row>
    <row r="61" spans="1:17" ht="20.100000000000001" customHeight="1" x14ac:dyDescent="0.25">
      <c r="A61" s="60">
        <v>45838</v>
      </c>
      <c r="B61" s="1" t="s">
        <v>413</v>
      </c>
      <c r="C61" s="47" t="s">
        <v>414</v>
      </c>
      <c r="D61" s="47" t="s">
        <v>409</v>
      </c>
      <c r="E61" s="47" t="s">
        <v>410</v>
      </c>
      <c r="F61" s="138">
        <v>5900</v>
      </c>
      <c r="G61" s="123">
        <v>0.14499999999999999</v>
      </c>
      <c r="H61" s="123">
        <v>855.5</v>
      </c>
      <c r="I61" s="133" t="str">
        <f>VLOOKUP(Inflow[[#This Row],[SKU]],MasterFile[#All],8,0)</f>
        <v>SafeHands Tex</v>
      </c>
      <c r="J61" s="130" t="s">
        <v>785</v>
      </c>
      <c r="K61" s="131" t="s">
        <v>763</v>
      </c>
      <c r="L61" t="s">
        <v>585</v>
      </c>
      <c r="M61" s="135">
        <v>46415</v>
      </c>
      <c r="N61" s="47" t="s">
        <v>819</v>
      </c>
      <c r="O61" s="132" t="str">
        <f>VLOOKUP(Inflow[[#This Row],[SKU]],MasterFile[#All],7,0)</f>
        <v>Lone Star Distribution Center</v>
      </c>
      <c r="P61" s="133" t="s">
        <v>864</v>
      </c>
      <c r="Q61" s="132" t="str">
        <f>VLOOKUP(Inflow[[#This Row],[SKU]],MasterFile[#All],15,0)</f>
        <v>Lone Star Wholesale</v>
      </c>
    </row>
    <row r="62" spans="1:17" ht="20.100000000000001" customHeight="1" x14ac:dyDescent="0.25">
      <c r="A62" s="60">
        <v>45838</v>
      </c>
      <c r="B62" s="1" t="s">
        <v>416</v>
      </c>
      <c r="C62" s="47" t="s">
        <v>417</v>
      </c>
      <c r="D62" s="47" t="s">
        <v>409</v>
      </c>
      <c r="E62" s="47" t="s">
        <v>418</v>
      </c>
      <c r="F62" s="138">
        <v>20000</v>
      </c>
      <c r="G62" s="123">
        <v>0.28000000000000003</v>
      </c>
      <c r="H62" s="123">
        <v>5600</v>
      </c>
      <c r="I62" s="133" t="str">
        <f>VLOOKUP(Inflow[[#This Row],[SKU]],MasterFile[#All],8,0)</f>
        <v>SafeHands Tex</v>
      </c>
      <c r="J62" s="130" t="s">
        <v>786</v>
      </c>
      <c r="K62" s="131" t="s">
        <v>764</v>
      </c>
      <c r="L62" t="s">
        <v>596</v>
      </c>
      <c r="M62" s="135">
        <v>46696</v>
      </c>
      <c r="N62" s="47" t="s">
        <v>819</v>
      </c>
      <c r="O62" s="132" t="str">
        <f>VLOOKUP(Inflow[[#This Row],[SKU]],MasterFile[#All],7,0)</f>
        <v>Lone Star Distribution Center</v>
      </c>
      <c r="P62" s="133" t="s">
        <v>862</v>
      </c>
      <c r="Q62" s="132" t="str">
        <f>VLOOKUP(Inflow[[#This Row],[SKU]],MasterFile[#All],15,0)</f>
        <v>Lone Star Wholesale</v>
      </c>
    </row>
    <row r="63" spans="1:17" ht="20.100000000000001" customHeight="1" x14ac:dyDescent="0.25">
      <c r="A63" s="60">
        <v>45839</v>
      </c>
      <c r="B63" s="1" t="s">
        <v>420</v>
      </c>
      <c r="C63" s="47" t="s">
        <v>421</v>
      </c>
      <c r="D63" s="47" t="s">
        <v>409</v>
      </c>
      <c r="E63" s="47" t="s">
        <v>422</v>
      </c>
      <c r="F63" s="138">
        <v>20880</v>
      </c>
      <c r="G63" s="123">
        <v>8.3333333333333329E-2</v>
      </c>
      <c r="H63" s="123">
        <v>1740</v>
      </c>
      <c r="I63" s="133" t="str">
        <f>VLOOKUP(Inflow[[#This Row],[SKU]],MasterFile[#All],8,0)</f>
        <v>SafeHands Tex</v>
      </c>
      <c r="J63" s="130" t="s">
        <v>787</v>
      </c>
      <c r="K63" s="131" t="s">
        <v>765</v>
      </c>
      <c r="L63" t="s">
        <v>611</v>
      </c>
      <c r="M63" s="135">
        <v>46241</v>
      </c>
      <c r="N63" s="47" t="s">
        <v>819</v>
      </c>
      <c r="O63" s="132" t="str">
        <f>VLOOKUP(Inflow[[#This Row],[SKU]],MasterFile[#All],7,0)</f>
        <v>Lone Star Houston</v>
      </c>
      <c r="P63" s="133" t="s">
        <v>865</v>
      </c>
      <c r="Q63" s="132" t="str">
        <f>VLOOKUP(Inflow[[#This Row],[SKU]],MasterFile[#All],15,0)</f>
        <v>Lone Star Wholesale</v>
      </c>
    </row>
    <row r="64" spans="1:17" ht="20.100000000000001" customHeight="1" x14ac:dyDescent="0.25">
      <c r="A64" s="60">
        <v>45839</v>
      </c>
      <c r="B64" s="1" t="s">
        <v>424</v>
      </c>
      <c r="C64" s="47" t="s">
        <v>425</v>
      </c>
      <c r="D64" s="47" t="s">
        <v>426</v>
      </c>
      <c r="E64" s="47" t="s">
        <v>427</v>
      </c>
      <c r="F64" s="138">
        <v>12</v>
      </c>
      <c r="G64" s="123">
        <v>48</v>
      </c>
      <c r="H64" s="123">
        <v>576</v>
      </c>
      <c r="I64" s="133" t="str">
        <f>VLOOKUP(Inflow[[#This Row],[SKU]],MasterFile[#All],8,0)</f>
        <v>TXPaper Co.</v>
      </c>
      <c r="J64" s="130" t="s">
        <v>788</v>
      </c>
      <c r="K64" s="131" t="s">
        <v>766</v>
      </c>
      <c r="L64" t="s">
        <v>615</v>
      </c>
      <c r="M64" s="135">
        <v>46707</v>
      </c>
      <c r="N64" s="47" t="s">
        <v>819</v>
      </c>
      <c r="O64" s="132" t="str">
        <f>VLOOKUP(Inflow[[#This Row],[SKU]],MasterFile[#All],7,0)</f>
        <v>Lone Star Distribution Center</v>
      </c>
      <c r="P64" s="133" t="s">
        <v>866</v>
      </c>
      <c r="Q64" s="132" t="str">
        <f>VLOOKUP(Inflow[[#This Row],[SKU]],MasterFile[#All],15,0)</f>
        <v>Lone Star Wholesale</v>
      </c>
    </row>
    <row r="65" spans="1:17" ht="20.100000000000001" customHeight="1" x14ac:dyDescent="0.25">
      <c r="A65" s="60">
        <v>45841</v>
      </c>
      <c r="B65" s="1" t="s">
        <v>429</v>
      </c>
      <c r="C65" s="47" t="s">
        <v>430</v>
      </c>
      <c r="D65" s="47" t="s">
        <v>426</v>
      </c>
      <c r="E65" s="47" t="s">
        <v>431</v>
      </c>
      <c r="F65" s="138">
        <v>36</v>
      </c>
      <c r="G65" s="123">
        <v>32</v>
      </c>
      <c r="H65" s="123">
        <v>1152</v>
      </c>
      <c r="I65" s="133" t="str">
        <f>VLOOKUP(Inflow[[#This Row],[SKU]],MasterFile[#All],8,0)</f>
        <v>TexPack Supplies</v>
      </c>
      <c r="J65" s="130" t="s">
        <v>789</v>
      </c>
      <c r="K65" s="131" t="s">
        <v>767</v>
      </c>
      <c r="L65" t="s">
        <v>573</v>
      </c>
      <c r="M65" s="135">
        <v>46145</v>
      </c>
      <c r="N65" s="47" t="s">
        <v>819</v>
      </c>
      <c r="O65" s="132" t="str">
        <f>VLOOKUP(Inflow[[#This Row],[SKU]],MasterFile[#All],7,0)</f>
        <v>Lone Star Distribution Center</v>
      </c>
      <c r="P65" s="133" t="s">
        <v>866</v>
      </c>
      <c r="Q65" s="132" t="str">
        <f>VLOOKUP(Inflow[[#This Row],[SKU]],MasterFile[#All],15,0)</f>
        <v>Lone Star Wholesale</v>
      </c>
    </row>
    <row r="66" spans="1:17" ht="20.100000000000001" customHeight="1" x14ac:dyDescent="0.25">
      <c r="A66" s="60">
        <v>45841</v>
      </c>
      <c r="B66" s="1" t="s">
        <v>433</v>
      </c>
      <c r="C66" s="47" t="s">
        <v>434</v>
      </c>
      <c r="D66" s="47" t="s">
        <v>426</v>
      </c>
      <c r="E66" s="47" t="s">
        <v>435</v>
      </c>
      <c r="F66" s="138">
        <v>468</v>
      </c>
      <c r="G66" s="123">
        <v>3</v>
      </c>
      <c r="H66" s="123">
        <v>1404</v>
      </c>
      <c r="I66" s="133" t="str">
        <f>VLOOKUP(Inflow[[#This Row],[SKU]],MasterFile[#All],8,0)</f>
        <v>TexPack Supplies</v>
      </c>
      <c r="J66" s="130" t="s">
        <v>790</v>
      </c>
      <c r="K66" s="131" t="s">
        <v>768</v>
      </c>
      <c r="L66" t="s">
        <v>643</v>
      </c>
      <c r="M66" s="135">
        <v>46373</v>
      </c>
      <c r="N66" s="47" t="s">
        <v>819</v>
      </c>
      <c r="O66" s="132" t="str">
        <f>VLOOKUP(Inflow[[#This Row],[SKU]],MasterFile[#All],7,0)</f>
        <v>Lone Star Houston</v>
      </c>
      <c r="P66" s="133" t="s">
        <v>867</v>
      </c>
      <c r="Q66" s="132" t="str">
        <f>VLOOKUP(Inflow[[#This Row],[SKU]],MasterFile[#All],15,0)</f>
        <v>Lone Star Wholesale</v>
      </c>
    </row>
    <row r="67" spans="1:17" ht="20.100000000000001" customHeight="1" x14ac:dyDescent="0.25">
      <c r="A67" s="60">
        <v>45843</v>
      </c>
      <c r="B67" s="1" t="s">
        <v>437</v>
      </c>
      <c r="C67" s="47" t="s">
        <v>438</v>
      </c>
      <c r="D67" s="47" t="s">
        <v>426</v>
      </c>
      <c r="E67" s="47" t="s">
        <v>439</v>
      </c>
      <c r="F67" s="138">
        <v>20</v>
      </c>
      <c r="G67" s="123">
        <v>16</v>
      </c>
      <c r="H67" s="123">
        <v>320</v>
      </c>
      <c r="I67" s="133" t="str">
        <f>VLOOKUP(Inflow[[#This Row],[SKU]],MasterFile[#All],8,0)</f>
        <v>TexPack Supplies</v>
      </c>
      <c r="J67" s="130" t="s">
        <v>791</v>
      </c>
      <c r="K67" s="131" t="s">
        <v>769</v>
      </c>
      <c r="L67" t="s">
        <v>592</v>
      </c>
      <c r="M67" s="135">
        <v>46107</v>
      </c>
      <c r="N67" s="47" t="s">
        <v>819</v>
      </c>
      <c r="O67" s="132" t="str">
        <f>VLOOKUP(Inflow[[#This Row],[SKU]],MasterFile[#All],7,0)</f>
        <v>Lone Star Houston</v>
      </c>
      <c r="P67" s="133" t="s">
        <v>868</v>
      </c>
      <c r="Q67" s="132" t="str">
        <f>VLOOKUP(Inflow[[#This Row],[SKU]],MasterFile[#All],15,0)</f>
        <v>Lone Star Wholesale</v>
      </c>
    </row>
    <row r="68" spans="1:17" ht="20.100000000000001" customHeight="1" x14ac:dyDescent="0.25">
      <c r="A68" s="60">
        <v>45843</v>
      </c>
      <c r="B68" s="1" t="s">
        <v>441</v>
      </c>
      <c r="C68" s="47" t="s">
        <v>442</v>
      </c>
      <c r="D68" s="47" t="s">
        <v>426</v>
      </c>
      <c r="E68" s="47" t="s">
        <v>443</v>
      </c>
      <c r="F68" s="138">
        <v>1125</v>
      </c>
      <c r="G68" s="123">
        <v>0.88</v>
      </c>
      <c r="H68" s="123">
        <v>990</v>
      </c>
      <c r="I68" s="133" t="str">
        <f>VLOOKUP(Inflow[[#This Row],[SKU]],MasterFile[#All],8,0)</f>
        <v>TexPack Supplies</v>
      </c>
      <c r="J68" s="130" t="s">
        <v>792</v>
      </c>
      <c r="K68" s="131" t="s">
        <v>770</v>
      </c>
      <c r="L68" t="s">
        <v>583</v>
      </c>
      <c r="M68" s="135">
        <v>47018</v>
      </c>
      <c r="N68" s="47" t="s">
        <v>819</v>
      </c>
      <c r="O68" s="132" t="str">
        <f>VLOOKUP(Inflow[[#This Row],[SKU]],MasterFile[#All],7,0)</f>
        <v>Lone Star Houston</v>
      </c>
      <c r="P68" s="133" t="s">
        <v>869</v>
      </c>
      <c r="Q68" s="132" t="str">
        <f>VLOOKUP(Inflow[[#This Row],[SKU]],MasterFile[#All],15,0)</f>
        <v>Lone Star Wholesale</v>
      </c>
    </row>
    <row r="69" spans="1:17" ht="20.100000000000001" customHeight="1" x14ac:dyDescent="0.25">
      <c r="A69" s="60">
        <v>45846</v>
      </c>
      <c r="B69" s="1" t="s">
        <v>445</v>
      </c>
      <c r="C69" s="47" t="s">
        <v>446</v>
      </c>
      <c r="D69" s="47" t="s">
        <v>447</v>
      </c>
      <c r="E69" s="47" t="s">
        <v>448</v>
      </c>
      <c r="F69" s="138">
        <v>864</v>
      </c>
      <c r="G69" s="123">
        <v>1.0833333333333333</v>
      </c>
      <c r="H69" s="123">
        <v>936</v>
      </c>
      <c r="I69" s="133" t="str">
        <f>VLOOKUP(Inflow[[#This Row],[SKU]],MasterFile[#All],8,0)</f>
        <v>Gulf Coast Distributors</v>
      </c>
      <c r="J69" s="130" t="s">
        <v>793</v>
      </c>
      <c r="K69" s="131" t="s">
        <v>771</v>
      </c>
      <c r="L69" t="s">
        <v>589</v>
      </c>
      <c r="M69" s="135">
        <v>46244</v>
      </c>
      <c r="N69" s="47" t="s">
        <v>819</v>
      </c>
      <c r="O69" s="132" t="str">
        <f>VLOOKUP(Inflow[[#This Row],[SKU]],MasterFile[#All],7,0)</f>
        <v>Lone Star Distribution Center</v>
      </c>
      <c r="P69" s="133" t="s">
        <v>870</v>
      </c>
      <c r="Q69" s="132" t="str">
        <f>VLOOKUP(Inflow[[#This Row],[SKU]],MasterFile[#All],15,0)</f>
        <v>Lone Star Wholesale</v>
      </c>
    </row>
    <row r="70" spans="1:17" ht="20.100000000000001" customHeight="1" x14ac:dyDescent="0.25">
      <c r="A70" s="60">
        <v>45846</v>
      </c>
      <c r="B70" s="1" t="s">
        <v>450</v>
      </c>
      <c r="C70" s="47" t="s">
        <v>451</v>
      </c>
      <c r="D70" s="47" t="s">
        <v>447</v>
      </c>
      <c r="E70" s="47" t="s">
        <v>452</v>
      </c>
      <c r="F70" s="138">
        <v>3100</v>
      </c>
      <c r="G70" s="123">
        <v>2.3199999999999998</v>
      </c>
      <c r="H70" s="123">
        <v>7192</v>
      </c>
      <c r="I70" s="133" t="str">
        <f>VLOOKUP(Inflow[[#This Row],[SKU]],MasterFile[#All],8,0)</f>
        <v>TexPack Supplies</v>
      </c>
      <c r="J70" s="130" t="s">
        <v>794</v>
      </c>
      <c r="K70" s="131" t="s">
        <v>772</v>
      </c>
      <c r="L70" t="s">
        <v>575</v>
      </c>
      <c r="M70" s="135">
        <v>46355</v>
      </c>
      <c r="N70" s="47" t="s">
        <v>819</v>
      </c>
      <c r="O70" s="132" t="str">
        <f>VLOOKUP(Inflow[[#This Row],[SKU]],MasterFile[#All],7,0)</f>
        <v>Lone Star Distribution Center</v>
      </c>
      <c r="P70" s="133" t="s">
        <v>871</v>
      </c>
      <c r="Q70" s="132" t="str">
        <f>VLOOKUP(Inflow[[#This Row],[SKU]],MasterFile[#All],15,0)</f>
        <v>Lone Star Wholesale</v>
      </c>
    </row>
    <row r="71" spans="1:17" ht="20.100000000000001" customHeight="1" x14ac:dyDescent="0.25">
      <c r="A71" s="60">
        <v>45847</v>
      </c>
      <c r="B71" s="1" t="s">
        <v>454</v>
      </c>
      <c r="C71" s="47" t="s">
        <v>455</v>
      </c>
      <c r="D71" s="47" t="s">
        <v>447</v>
      </c>
      <c r="E71" s="47" t="s">
        <v>456</v>
      </c>
      <c r="F71" s="138">
        <v>37400</v>
      </c>
      <c r="G71" s="123">
        <v>0.36</v>
      </c>
      <c r="H71" s="123">
        <v>13464</v>
      </c>
      <c r="I71" s="133" t="str">
        <f>VLOOKUP(Inflow[[#This Row],[SKU]],MasterFile[#All],8,0)</f>
        <v>ChemSource Pro</v>
      </c>
      <c r="J71" s="130" t="s">
        <v>795</v>
      </c>
      <c r="K71" s="131" t="s">
        <v>773</v>
      </c>
      <c r="L71" t="s">
        <v>594</v>
      </c>
      <c r="M71" s="135">
        <v>47069</v>
      </c>
      <c r="N71" s="47" t="s">
        <v>819</v>
      </c>
      <c r="O71" s="132" t="str">
        <f>VLOOKUP(Inflow[[#This Row],[SKU]],MasterFile[#All],7,0)</f>
        <v>Lone Star Houston</v>
      </c>
      <c r="P71" s="133" t="s">
        <v>872</v>
      </c>
      <c r="Q71" s="132" t="str">
        <f>VLOOKUP(Inflow[[#This Row],[SKU]],MasterFile[#All],15,0)</f>
        <v>Lone Star Wholesale</v>
      </c>
    </row>
    <row r="72" spans="1:17" ht="20.100000000000001" customHeight="1" x14ac:dyDescent="0.25">
      <c r="A72" s="60">
        <v>45847</v>
      </c>
      <c r="B72" s="1" t="s">
        <v>458</v>
      </c>
      <c r="C72" s="47" t="s">
        <v>459</v>
      </c>
      <c r="D72" s="47" t="s">
        <v>447</v>
      </c>
      <c r="E72" s="47" t="s">
        <v>460</v>
      </c>
      <c r="F72" s="138">
        <v>56900</v>
      </c>
      <c r="G72" s="123">
        <v>0.24</v>
      </c>
      <c r="H72" s="123">
        <v>13656</v>
      </c>
      <c r="I72" s="133" t="str">
        <f>VLOOKUP(Inflow[[#This Row],[SKU]],MasterFile[#All],8,0)</f>
        <v>ChemSource Pro</v>
      </c>
      <c r="J72" s="130" t="s">
        <v>796</v>
      </c>
      <c r="K72" s="131" t="s">
        <v>774</v>
      </c>
      <c r="L72" t="s">
        <v>580</v>
      </c>
      <c r="M72" s="135">
        <v>46224</v>
      </c>
      <c r="N72" s="47" t="s">
        <v>819</v>
      </c>
      <c r="O72" s="132" t="str">
        <f>VLOOKUP(Inflow[[#This Row],[SKU]],MasterFile[#All],7,0)</f>
        <v>Lone Star Houston</v>
      </c>
      <c r="P72" s="133" t="s">
        <v>853</v>
      </c>
      <c r="Q72" s="132" t="str">
        <f>VLOOKUP(Inflow[[#This Row],[SKU]],MasterFile[#All],15,0)</f>
        <v>Lone Star Wholesale</v>
      </c>
    </row>
    <row r="73" spans="1:17" ht="20.100000000000001" customHeight="1" x14ac:dyDescent="0.25">
      <c r="A73" s="60">
        <v>45847</v>
      </c>
      <c r="B73" s="1" t="s">
        <v>462</v>
      </c>
      <c r="C73" s="47" t="s">
        <v>463</v>
      </c>
      <c r="D73" s="47" t="s">
        <v>392</v>
      </c>
      <c r="E73" s="47" t="s">
        <v>464</v>
      </c>
      <c r="F73" s="138">
        <v>20</v>
      </c>
      <c r="G73" s="123">
        <v>14</v>
      </c>
      <c r="H73" s="123">
        <v>280</v>
      </c>
      <c r="I73" s="133" t="str">
        <f>VLOOKUP(Inflow[[#This Row],[SKU]],MasterFile[#All],8,0)</f>
        <v>CleanTex Supply</v>
      </c>
      <c r="J73" s="130" t="s">
        <v>797</v>
      </c>
      <c r="K73" s="131" t="s">
        <v>775</v>
      </c>
      <c r="L73" t="s">
        <v>599</v>
      </c>
      <c r="M73" s="135">
        <v>46147</v>
      </c>
      <c r="N73" s="47" t="s">
        <v>819</v>
      </c>
      <c r="O73" s="132" t="str">
        <f>VLOOKUP(Inflow[[#This Row],[SKU]],MasterFile[#All],7,0)</f>
        <v>Lone Star Houston</v>
      </c>
      <c r="P73" s="133" t="s">
        <v>866</v>
      </c>
      <c r="Q73" s="132" t="str">
        <f>VLOOKUP(Inflow[[#This Row],[SKU]],MasterFile[#All],15,0)</f>
        <v>Lone Star Wholesale</v>
      </c>
    </row>
    <row r="74" spans="1:17" ht="20.100000000000001" customHeight="1" x14ac:dyDescent="0.25">
      <c r="A74" s="60">
        <v>45847</v>
      </c>
      <c r="B74" s="1" t="s">
        <v>466</v>
      </c>
      <c r="C74" s="47" t="s">
        <v>467</v>
      </c>
      <c r="D74" s="47" t="s">
        <v>468</v>
      </c>
      <c r="E74" s="47" t="s">
        <v>469</v>
      </c>
      <c r="F74" s="138">
        <v>15</v>
      </c>
      <c r="G74" s="123">
        <v>34</v>
      </c>
      <c r="H74" s="123">
        <v>510</v>
      </c>
      <c r="I74" s="133" t="str">
        <f>VLOOKUP(Inflow[[#This Row],[SKU]],MasterFile[#All],8,0)</f>
        <v>SafeHands Tex</v>
      </c>
      <c r="J74" s="130" t="s">
        <v>798</v>
      </c>
      <c r="K74" s="131" t="s">
        <v>776</v>
      </c>
      <c r="L74" t="s">
        <v>587</v>
      </c>
      <c r="M74" s="135">
        <v>46237</v>
      </c>
      <c r="N74" s="47" t="s">
        <v>819</v>
      </c>
      <c r="O74" s="132" t="str">
        <f>VLOOKUP(Inflow[[#This Row],[SKU]],MasterFile[#All],7,0)</f>
        <v>Lone Star Houston</v>
      </c>
      <c r="P74" s="133" t="s">
        <v>873</v>
      </c>
      <c r="Q74" s="132" t="str">
        <f>VLOOKUP(Inflow[[#This Row],[SKU]],MasterFile[#All],15,0)</f>
        <v>Lone Star Wholesale</v>
      </c>
    </row>
    <row r="75" spans="1:17" ht="20.100000000000001" customHeight="1" x14ac:dyDescent="0.25">
      <c r="A75" s="60">
        <v>45848</v>
      </c>
      <c r="B75" s="1" t="s">
        <v>472</v>
      </c>
      <c r="C75" s="47" t="s">
        <v>473</v>
      </c>
      <c r="D75" s="47" t="s">
        <v>474</v>
      </c>
      <c r="E75" s="47" t="s">
        <v>475</v>
      </c>
      <c r="F75" s="138">
        <v>77</v>
      </c>
      <c r="G75" s="123">
        <v>48</v>
      </c>
      <c r="H75" s="123">
        <v>3696</v>
      </c>
      <c r="I75" s="133" t="str">
        <f>VLOOKUP(Inflow[[#This Row],[SKU]],MasterFile[#All],8,0)</f>
        <v>AquaRim Systems</v>
      </c>
      <c r="J75" s="130" t="s">
        <v>799</v>
      </c>
      <c r="K75" s="131" t="s">
        <v>777</v>
      </c>
      <c r="L75" t="s">
        <v>579</v>
      </c>
      <c r="M75" s="135">
        <v>46215</v>
      </c>
      <c r="N75" s="47" t="s">
        <v>819</v>
      </c>
      <c r="O75" s="132" t="str">
        <f>VLOOKUP(Inflow[[#This Row],[SKU]],MasterFile[#All],7,0)</f>
        <v>Gulf Rim Miami</v>
      </c>
      <c r="P75" s="133" t="s">
        <v>863</v>
      </c>
      <c r="Q75" s="132" t="str">
        <f>VLOOKUP(Inflow[[#This Row],[SKU]],MasterFile[#All],15,0)</f>
        <v>Gulf Rim Distribution</v>
      </c>
    </row>
    <row r="76" spans="1:17" ht="20.100000000000001" customHeight="1" x14ac:dyDescent="0.25">
      <c r="A76" s="60">
        <v>45848</v>
      </c>
      <c r="B76" s="1" t="s">
        <v>479</v>
      </c>
      <c r="C76" s="47" t="s">
        <v>480</v>
      </c>
      <c r="D76" s="47" t="s">
        <v>474</v>
      </c>
      <c r="E76" s="47" t="s">
        <v>481</v>
      </c>
      <c r="F76" s="138">
        <v>45</v>
      </c>
      <c r="G76" s="123">
        <v>18</v>
      </c>
      <c r="H76" s="123">
        <v>810</v>
      </c>
      <c r="I76" s="133" t="str">
        <f>VLOOKUP(Inflow[[#This Row],[SKU]],MasterFile[#All],8,0)</f>
        <v>AquaRim Systems</v>
      </c>
      <c r="J76" s="130" t="s">
        <v>800</v>
      </c>
      <c r="K76" s="131" t="s">
        <v>778</v>
      </c>
      <c r="L76" t="s">
        <v>582</v>
      </c>
      <c r="M76" s="135">
        <v>46422</v>
      </c>
      <c r="N76" s="47" t="s">
        <v>819</v>
      </c>
      <c r="O76" s="132" t="str">
        <f>VLOOKUP(Inflow[[#This Row],[SKU]],MasterFile[#All],7,0)</f>
        <v>Gulf Rim Miami</v>
      </c>
      <c r="P76" s="133" t="s">
        <v>863</v>
      </c>
      <c r="Q76" s="132" t="str">
        <f>VLOOKUP(Inflow[[#This Row],[SKU]],MasterFile[#All],15,0)</f>
        <v>Gulf Rim Distribution</v>
      </c>
    </row>
    <row r="77" spans="1:17" ht="20.100000000000001" customHeight="1" x14ac:dyDescent="0.25">
      <c r="A77" s="60">
        <v>45849</v>
      </c>
      <c r="B77" s="1" t="s">
        <v>483</v>
      </c>
      <c r="C77" s="47" t="s">
        <v>484</v>
      </c>
      <c r="D77" s="47" t="s">
        <v>474</v>
      </c>
      <c r="E77" s="47" t="s">
        <v>485</v>
      </c>
      <c r="F77" s="138">
        <v>44</v>
      </c>
      <c r="G77" s="123">
        <v>42</v>
      </c>
      <c r="H77" s="123">
        <v>1848</v>
      </c>
      <c r="I77" s="133" t="str">
        <f>VLOOKUP(Inflow[[#This Row],[SKU]],MasterFile[#All],8,0)</f>
        <v>AquaRim Systems</v>
      </c>
      <c r="J77" s="130" t="s">
        <v>801</v>
      </c>
      <c r="K77" s="131" t="s">
        <v>752</v>
      </c>
      <c r="L77" t="s">
        <v>610</v>
      </c>
      <c r="M77" s="135">
        <v>46153</v>
      </c>
      <c r="N77" s="47" t="s">
        <v>819</v>
      </c>
      <c r="O77" s="132" t="str">
        <f>VLOOKUP(Inflow[[#This Row],[SKU]],MasterFile[#All],7,0)</f>
        <v>Gulf Rim Miami</v>
      </c>
      <c r="P77" s="133" t="s">
        <v>863</v>
      </c>
      <c r="Q77" s="132" t="str">
        <f>VLOOKUP(Inflow[[#This Row],[SKU]],MasterFile[#All],15,0)</f>
        <v>Gulf Rim Distribution</v>
      </c>
    </row>
    <row r="78" spans="1:17" ht="20.100000000000001" customHeight="1" x14ac:dyDescent="0.25">
      <c r="A78" s="60">
        <v>45849</v>
      </c>
      <c r="B78" s="1" t="s">
        <v>487</v>
      </c>
      <c r="C78" s="47" t="s">
        <v>488</v>
      </c>
      <c r="D78" s="47" t="s">
        <v>474</v>
      </c>
      <c r="E78" s="47" t="s">
        <v>489</v>
      </c>
      <c r="F78" s="138">
        <v>96</v>
      </c>
      <c r="G78" s="123">
        <v>28</v>
      </c>
      <c r="H78" s="123">
        <v>2688</v>
      </c>
      <c r="I78" s="133" t="str">
        <f>VLOOKUP(Inflow[[#This Row],[SKU]],MasterFile[#All],8,0)</f>
        <v>AquaRim Systems</v>
      </c>
      <c r="J78" s="130" t="s">
        <v>802</v>
      </c>
      <c r="K78" s="131" t="s">
        <v>753</v>
      </c>
      <c r="L78" t="s">
        <v>608</v>
      </c>
      <c r="M78" s="135">
        <v>46093</v>
      </c>
      <c r="N78" s="47" t="s">
        <v>819</v>
      </c>
      <c r="O78" s="132" t="str">
        <f>VLOOKUP(Inflow[[#This Row],[SKU]],MasterFile[#All],7,0)</f>
        <v>Gulf Rim Miami</v>
      </c>
      <c r="P78" s="133" t="s">
        <v>863</v>
      </c>
      <c r="Q78" s="132" t="str">
        <f>VLOOKUP(Inflow[[#This Row],[SKU]],MasterFile[#All],15,0)</f>
        <v>Gulf Rim Distribution</v>
      </c>
    </row>
    <row r="79" spans="1:17" ht="20.100000000000001" customHeight="1" x14ac:dyDescent="0.25">
      <c r="A79" s="60">
        <v>45849</v>
      </c>
      <c r="B79" s="1" t="s">
        <v>491</v>
      </c>
      <c r="C79" s="47" t="s">
        <v>492</v>
      </c>
      <c r="D79" s="47" t="s">
        <v>474</v>
      </c>
      <c r="E79" s="47" t="s">
        <v>493</v>
      </c>
      <c r="F79" s="138">
        <v>3</v>
      </c>
      <c r="G79" s="123">
        <v>18</v>
      </c>
      <c r="H79" s="123">
        <v>54</v>
      </c>
      <c r="I79" s="133" t="str">
        <f>VLOOKUP(Inflow[[#This Row],[SKU]],MasterFile[#All],8,0)</f>
        <v>AquaRim Systems</v>
      </c>
      <c r="J79" s="130" t="s">
        <v>803</v>
      </c>
      <c r="K79" s="131" t="s">
        <v>754</v>
      </c>
      <c r="L79" t="s">
        <v>583</v>
      </c>
      <c r="M79" s="135">
        <v>46406</v>
      </c>
      <c r="N79" s="47" t="s">
        <v>819</v>
      </c>
      <c r="O79" s="132" t="str">
        <f>VLOOKUP(Inflow[[#This Row],[SKU]],MasterFile[#All],7,0)</f>
        <v>Gulf Rim Miami</v>
      </c>
      <c r="P79" s="133" t="s">
        <v>863</v>
      </c>
      <c r="Q79" s="132" t="str">
        <f>VLOOKUP(Inflow[[#This Row],[SKU]],MasterFile[#All],15,0)</f>
        <v>Gulf Rim Distribution</v>
      </c>
    </row>
    <row r="80" spans="1:17" ht="20.100000000000001" customHeight="1" x14ac:dyDescent="0.25">
      <c r="A80" s="60">
        <v>45850</v>
      </c>
      <c r="B80" s="1" t="s">
        <v>495</v>
      </c>
      <c r="C80" s="47" t="s">
        <v>496</v>
      </c>
      <c r="D80" s="47" t="s">
        <v>474</v>
      </c>
      <c r="E80" s="47" t="s">
        <v>497</v>
      </c>
      <c r="F80" s="138">
        <v>1000</v>
      </c>
      <c r="G80" s="123">
        <v>0.14000000000000001</v>
      </c>
      <c r="H80" s="123">
        <v>14</v>
      </c>
      <c r="I80" s="133" t="str">
        <f>VLOOKUP(Inflow[[#This Row],[SKU]],MasterFile[#All],8,0)</f>
        <v>AusTex Equipment</v>
      </c>
      <c r="J80" s="130" t="s">
        <v>804</v>
      </c>
      <c r="K80" s="131" t="s">
        <v>755</v>
      </c>
      <c r="L80" t="s">
        <v>589</v>
      </c>
      <c r="M80" s="135">
        <v>46105</v>
      </c>
      <c r="N80" s="47" t="s">
        <v>819</v>
      </c>
      <c r="O80" s="132" t="str">
        <f>VLOOKUP(Inflow[[#This Row],[SKU]],MasterFile[#All],7,0)</f>
        <v>Gulf Rim Miami</v>
      </c>
      <c r="P80" s="133" t="s">
        <v>853</v>
      </c>
      <c r="Q80" s="132" t="str">
        <f>VLOOKUP(Inflow[[#This Row],[SKU]],MasterFile[#All],15,0)</f>
        <v>Gulf Rim Distribution</v>
      </c>
    </row>
    <row r="81" spans="1:18" ht="20.100000000000001" customHeight="1" x14ac:dyDescent="0.25">
      <c r="A81" s="60">
        <v>45850</v>
      </c>
      <c r="B81" s="1" t="s">
        <v>499</v>
      </c>
      <c r="C81" s="47" t="s">
        <v>500</v>
      </c>
      <c r="D81" s="47" t="s">
        <v>501</v>
      </c>
      <c r="E81" s="47" t="s">
        <v>502</v>
      </c>
      <c r="F81" s="138">
        <v>6</v>
      </c>
      <c r="G81" s="123">
        <v>145</v>
      </c>
      <c r="H81" s="123">
        <v>870</v>
      </c>
      <c r="I81" s="133" t="str">
        <f>VLOOKUP(Inflow[[#This Row],[SKU]],MasterFile[#All],8,0)</f>
        <v>RoastRight Tools</v>
      </c>
      <c r="J81" s="130" t="s">
        <v>805</v>
      </c>
      <c r="K81" s="131" t="s">
        <v>756</v>
      </c>
      <c r="L81" t="s">
        <v>575</v>
      </c>
      <c r="M81" s="135">
        <v>46707</v>
      </c>
      <c r="N81" s="47" t="s">
        <v>819</v>
      </c>
      <c r="O81" s="132" t="str">
        <f>VLOOKUP(Inflow[[#This Row],[SKU]],MasterFile[#All],7,0)</f>
        <v>Gulf Rim Miami</v>
      </c>
      <c r="P81" s="133" t="s">
        <v>874</v>
      </c>
      <c r="Q81" s="132" t="str">
        <f>VLOOKUP(Inflow[[#This Row],[SKU]],MasterFile[#All],15,0)</f>
        <v>Gulf Rim Distribution</v>
      </c>
    </row>
    <row r="82" spans="1:18" ht="20.100000000000001" customHeight="1" x14ac:dyDescent="0.25">
      <c r="A82" s="60">
        <v>45851</v>
      </c>
      <c r="B82" s="1" t="s">
        <v>504</v>
      </c>
      <c r="C82" s="47" t="s">
        <v>505</v>
      </c>
      <c r="D82" s="47" t="s">
        <v>501</v>
      </c>
      <c r="E82" s="47" t="s">
        <v>506</v>
      </c>
      <c r="F82" s="138">
        <v>4</v>
      </c>
      <c r="G82" s="123">
        <v>68</v>
      </c>
      <c r="H82" s="123">
        <v>272</v>
      </c>
      <c r="I82" s="133" t="str">
        <f>VLOOKUP(Inflow[[#This Row],[SKU]],MasterFile[#All],8,0)</f>
        <v>RoastRight Tools</v>
      </c>
      <c r="J82" s="130" t="s">
        <v>806</v>
      </c>
      <c r="K82" s="131" t="s">
        <v>757</v>
      </c>
      <c r="L82" t="s">
        <v>606</v>
      </c>
      <c r="M82" s="135">
        <v>46145</v>
      </c>
      <c r="N82" s="47" t="s">
        <v>819</v>
      </c>
      <c r="O82" s="132" t="str">
        <f>VLOOKUP(Inflow[[#This Row],[SKU]],MasterFile[#All],7,0)</f>
        <v>Gulf Rim Miami</v>
      </c>
      <c r="P82" s="133" t="s">
        <v>873</v>
      </c>
      <c r="Q82" s="132" t="str">
        <f>VLOOKUP(Inflow[[#This Row],[SKU]],MasterFile[#All],15,0)</f>
        <v>Gulf Rim Distribution</v>
      </c>
    </row>
    <row r="83" spans="1:18" ht="20.100000000000001" customHeight="1" x14ac:dyDescent="0.25">
      <c r="A83" s="60">
        <v>45851</v>
      </c>
      <c r="B83" s="1" t="s">
        <v>508</v>
      </c>
      <c r="C83" s="47" t="s">
        <v>509</v>
      </c>
      <c r="D83" s="47" t="s">
        <v>501</v>
      </c>
      <c r="E83" s="47" t="s">
        <v>506</v>
      </c>
      <c r="F83" s="138">
        <v>3</v>
      </c>
      <c r="G83" s="123">
        <v>42</v>
      </c>
      <c r="H83" s="123">
        <v>126</v>
      </c>
      <c r="I83" s="133" t="str">
        <f>VLOOKUP(Inflow[[#This Row],[SKU]],MasterFile[#All],8,0)</f>
        <v>AusTex Equipment</v>
      </c>
      <c r="J83" s="130" t="s">
        <v>807</v>
      </c>
      <c r="K83" s="131" t="s">
        <v>758</v>
      </c>
      <c r="L83" t="s">
        <v>576</v>
      </c>
      <c r="M83" s="135">
        <v>46373</v>
      </c>
      <c r="N83" s="47" t="s">
        <v>819</v>
      </c>
      <c r="O83" s="132" t="str">
        <f>VLOOKUP(Inflow[[#This Row],[SKU]],MasterFile[#All],7,0)</f>
        <v>Gulf Rim Miami</v>
      </c>
      <c r="P83" s="133" t="s">
        <v>863</v>
      </c>
      <c r="Q83" s="132" t="str">
        <f>VLOOKUP(Inflow[[#This Row],[SKU]],MasterFile[#All],15,0)</f>
        <v>Gulf Rim Distribution</v>
      </c>
    </row>
    <row r="84" spans="1:18" ht="20.100000000000001" customHeight="1" x14ac:dyDescent="0.25">
      <c r="A84" s="60">
        <v>45852</v>
      </c>
      <c r="B84" s="1" t="s">
        <v>511</v>
      </c>
      <c r="C84" s="47" t="s">
        <v>512</v>
      </c>
      <c r="D84" s="47" t="s">
        <v>501</v>
      </c>
      <c r="E84" s="47" t="s">
        <v>513</v>
      </c>
      <c r="F84" s="138">
        <v>3</v>
      </c>
      <c r="G84" s="123">
        <v>86</v>
      </c>
      <c r="H84" s="123">
        <v>258</v>
      </c>
      <c r="I84" s="133" t="str">
        <f>VLOOKUP(Inflow[[#This Row],[SKU]],MasterFile[#All],8,0)</f>
        <v>AusTex Equipment</v>
      </c>
      <c r="J84" s="130" t="s">
        <v>808</v>
      </c>
      <c r="K84" s="131" t="s">
        <v>759</v>
      </c>
      <c r="L84" t="s">
        <v>614</v>
      </c>
      <c r="M84" s="135">
        <v>46107</v>
      </c>
      <c r="N84" s="47" t="s">
        <v>819</v>
      </c>
      <c r="O84" s="132" t="str">
        <f>VLOOKUP(Inflow[[#This Row],[SKU]],MasterFile[#All],7,0)</f>
        <v>Gulf Rim Miami</v>
      </c>
      <c r="P84" s="133" t="s">
        <v>863</v>
      </c>
      <c r="Q84" s="132" t="str">
        <f>VLOOKUP(Inflow[[#This Row],[SKU]],MasterFile[#All],15,0)</f>
        <v>Gulf Rim Distribution</v>
      </c>
    </row>
    <row r="85" spans="1:18" ht="20.100000000000001" customHeight="1" x14ac:dyDescent="0.25">
      <c r="A85" s="60">
        <v>45852</v>
      </c>
      <c r="B85" s="1" t="s">
        <v>515</v>
      </c>
      <c r="C85" s="47" t="s">
        <v>516</v>
      </c>
      <c r="D85" s="47" t="s">
        <v>501</v>
      </c>
      <c r="E85" s="47" t="s">
        <v>517</v>
      </c>
      <c r="F85" s="138">
        <v>6</v>
      </c>
      <c r="G85" s="123">
        <v>54</v>
      </c>
      <c r="H85" s="123">
        <v>324</v>
      </c>
      <c r="I85" s="133" t="str">
        <f>VLOOKUP(Inflow[[#This Row],[SKU]],MasterFile[#All],8,0)</f>
        <v>AusTex Equipment</v>
      </c>
      <c r="J85" s="130" t="s">
        <v>809</v>
      </c>
      <c r="K85" s="131" t="s">
        <v>740</v>
      </c>
      <c r="L85" t="s">
        <v>595</v>
      </c>
      <c r="M85" s="135">
        <v>46207</v>
      </c>
      <c r="N85" s="47" t="s">
        <v>819</v>
      </c>
      <c r="O85" s="132" t="str">
        <f>VLOOKUP(Inflow[[#This Row],[SKU]],MasterFile[#All],7,0)</f>
        <v>Gulf Rim Miami</v>
      </c>
      <c r="P85" s="133" t="s">
        <v>863</v>
      </c>
      <c r="Q85" s="132" t="str">
        <f>VLOOKUP(Inflow[[#This Row],[SKU]],MasterFile[#All],15,0)</f>
        <v>Gulf Rim Distribution</v>
      </c>
    </row>
    <row r="86" spans="1:18" ht="20.100000000000001" customHeight="1" x14ac:dyDescent="0.25">
      <c r="A86" s="60">
        <v>45853</v>
      </c>
      <c r="B86" s="1" t="s">
        <v>519</v>
      </c>
      <c r="C86" s="47" t="s">
        <v>520</v>
      </c>
      <c r="D86" s="47" t="s">
        <v>501</v>
      </c>
      <c r="E86" s="47" t="s">
        <v>521</v>
      </c>
      <c r="F86" s="138">
        <v>4</v>
      </c>
      <c r="G86" s="123">
        <v>62</v>
      </c>
      <c r="H86" s="123">
        <v>248</v>
      </c>
      <c r="I86" s="133" t="str">
        <f>VLOOKUP(Inflow[[#This Row],[SKU]],MasterFile[#All],8,0)</f>
        <v>AusTex Equipment</v>
      </c>
      <c r="J86" s="130" t="s">
        <v>810</v>
      </c>
      <c r="K86" s="131" t="s">
        <v>741</v>
      </c>
      <c r="L86" t="s">
        <v>584</v>
      </c>
      <c r="M86" s="135">
        <v>46235</v>
      </c>
      <c r="N86" s="47" t="s">
        <v>819</v>
      </c>
      <c r="O86" s="132" t="str">
        <f>VLOOKUP(Inflow[[#This Row],[SKU]],MasterFile[#All],7,0)</f>
        <v>Gulf Rim Miami</v>
      </c>
      <c r="P86" s="133" t="s">
        <v>863</v>
      </c>
      <c r="Q86" s="132" t="str">
        <f>VLOOKUP(Inflow[[#This Row],[SKU]],MasterFile[#All],15,0)</f>
        <v>Gulf Rim Distribution</v>
      </c>
    </row>
    <row r="87" spans="1:18" ht="20.100000000000001" customHeight="1" x14ac:dyDescent="0.25">
      <c r="A87" s="60">
        <v>45853</v>
      </c>
      <c r="B87" s="1" t="s">
        <v>523</v>
      </c>
      <c r="C87" s="47" t="s">
        <v>524</v>
      </c>
      <c r="D87" s="47" t="s">
        <v>525</v>
      </c>
      <c r="E87" s="47" t="s">
        <v>526</v>
      </c>
      <c r="F87" s="138">
        <v>2</v>
      </c>
      <c r="G87" s="123">
        <v>42</v>
      </c>
      <c r="H87" s="123">
        <v>84</v>
      </c>
      <c r="I87" s="133" t="str">
        <f>VLOOKUP(Inflow[[#This Row],[SKU]],MasterFile[#All],8,0)</f>
        <v>AusTex Equipment</v>
      </c>
      <c r="J87" s="130" t="s">
        <v>811</v>
      </c>
      <c r="K87" s="131" t="s">
        <v>742</v>
      </c>
      <c r="L87" t="s">
        <v>574</v>
      </c>
      <c r="M87" s="135">
        <v>46604</v>
      </c>
      <c r="N87" s="47" t="s">
        <v>819</v>
      </c>
      <c r="O87" s="132" t="str">
        <f>VLOOKUP(Inflow[[#This Row],[SKU]],MasterFile[#All],7,0)</f>
        <v>Gulf Rim Miami</v>
      </c>
      <c r="P87" s="133" t="s">
        <v>874</v>
      </c>
      <c r="Q87" s="132" t="str">
        <f>VLOOKUP(Inflow[[#This Row],[SKU]],MasterFile[#All],15,0)</f>
        <v>Gulf Rim Distribution</v>
      </c>
    </row>
    <row r="88" spans="1:18" ht="20.100000000000001" customHeight="1" x14ac:dyDescent="0.25">
      <c r="A88" s="60">
        <v>45853</v>
      </c>
      <c r="B88" s="1" t="s">
        <v>528</v>
      </c>
      <c r="C88" s="47" t="s">
        <v>529</v>
      </c>
      <c r="D88" s="47" t="s">
        <v>525</v>
      </c>
      <c r="E88" s="47" t="s">
        <v>526</v>
      </c>
      <c r="F88" s="138">
        <v>2</v>
      </c>
      <c r="G88" s="123">
        <v>28</v>
      </c>
      <c r="H88" s="123">
        <v>56</v>
      </c>
      <c r="I88" s="133" t="str">
        <f>VLOOKUP(Inflow[[#This Row],[SKU]],MasterFile[#All],8,0)</f>
        <v>AusTex Equipment</v>
      </c>
      <c r="J88" s="130" t="s">
        <v>812</v>
      </c>
      <c r="K88" s="131" t="s">
        <v>743</v>
      </c>
      <c r="L88" t="s">
        <v>589</v>
      </c>
      <c r="M88" s="135">
        <v>46214</v>
      </c>
      <c r="N88" s="47" t="s">
        <v>819</v>
      </c>
      <c r="O88" s="132" t="str">
        <f>VLOOKUP(Inflow[[#This Row],[SKU]],MasterFile[#All],7,0)</f>
        <v>Gulf Rim Miami</v>
      </c>
      <c r="P88" s="133" t="s">
        <v>863</v>
      </c>
      <c r="Q88" s="132" t="str">
        <f>VLOOKUP(Inflow[[#This Row],[SKU]],MasterFile[#All],15,0)</f>
        <v>Gulf Rim Distribution</v>
      </c>
    </row>
    <row r="89" spans="1:18" ht="20.100000000000001" customHeight="1" x14ac:dyDescent="0.25">
      <c r="A89" s="60">
        <v>45854</v>
      </c>
      <c r="B89" s="1" t="s">
        <v>531</v>
      </c>
      <c r="C89" s="47" t="s">
        <v>532</v>
      </c>
      <c r="D89" s="47" t="s">
        <v>525</v>
      </c>
      <c r="E89" s="47" t="s">
        <v>533</v>
      </c>
      <c r="F89" s="138">
        <v>3</v>
      </c>
      <c r="G89" s="123">
        <v>55</v>
      </c>
      <c r="H89" s="123">
        <v>165</v>
      </c>
      <c r="I89" s="133" t="str">
        <f>VLOOKUP(Inflow[[#This Row],[SKU]],MasterFile[#All],8,0)</f>
        <v>AusTex Equipment</v>
      </c>
      <c r="J89" s="130" t="s">
        <v>813</v>
      </c>
      <c r="K89" s="131" t="s">
        <v>744</v>
      </c>
      <c r="L89" t="s">
        <v>591</v>
      </c>
      <c r="M89" s="135">
        <v>46415</v>
      </c>
      <c r="N89" s="47" t="s">
        <v>819</v>
      </c>
      <c r="O89" s="132" t="str">
        <f>VLOOKUP(Inflow[[#This Row],[SKU]],MasterFile[#All],7,0)</f>
        <v>Gulf Rim Miami</v>
      </c>
      <c r="P89" s="133" t="s">
        <v>863</v>
      </c>
      <c r="Q89" s="132" t="str">
        <f>VLOOKUP(Inflow[[#This Row],[SKU]],MasterFile[#All],15,0)</f>
        <v>Gulf Rim Distribution</v>
      </c>
    </row>
    <row r="90" spans="1:18" ht="20.100000000000001" customHeight="1" x14ac:dyDescent="0.25">
      <c r="A90" s="60">
        <v>45854</v>
      </c>
      <c r="B90" s="1" t="s">
        <v>535</v>
      </c>
      <c r="C90" s="47" t="s">
        <v>536</v>
      </c>
      <c r="D90" s="47" t="s">
        <v>525</v>
      </c>
      <c r="E90" s="47" t="s">
        <v>537</v>
      </c>
      <c r="F90" s="138">
        <v>4</v>
      </c>
      <c r="G90" s="123">
        <v>34</v>
      </c>
      <c r="H90" s="123">
        <v>136</v>
      </c>
      <c r="I90" s="133" t="str">
        <f>VLOOKUP(Inflow[[#This Row],[SKU]],MasterFile[#All],8,0)</f>
        <v>AusTex Equipment</v>
      </c>
      <c r="J90" s="130" t="s">
        <v>814</v>
      </c>
      <c r="K90" s="131" t="s">
        <v>745</v>
      </c>
      <c r="L90" t="s">
        <v>608</v>
      </c>
      <c r="M90" s="135">
        <v>46696</v>
      </c>
      <c r="N90" s="47" t="s">
        <v>819</v>
      </c>
      <c r="O90" s="132" t="str">
        <f>VLOOKUP(Inflow[[#This Row],[SKU]],MasterFile[#All],7,0)</f>
        <v>Gulf Rim Miami</v>
      </c>
      <c r="P90" s="133" t="s">
        <v>863</v>
      </c>
      <c r="Q90" s="132" t="str">
        <f>VLOOKUP(Inflow[[#This Row],[SKU]],MasterFile[#All],15,0)</f>
        <v>Gulf Rim Distribution</v>
      </c>
    </row>
    <row r="91" spans="1:18" ht="20.100000000000001" customHeight="1" x14ac:dyDescent="0.25">
      <c r="A91" s="60">
        <v>45857</v>
      </c>
      <c r="B91" s="1" t="s">
        <v>539</v>
      </c>
      <c r="C91" s="47" t="s">
        <v>540</v>
      </c>
      <c r="D91" s="47" t="s">
        <v>501</v>
      </c>
      <c r="E91" s="47" t="s">
        <v>541</v>
      </c>
      <c r="F91" s="138">
        <v>4</v>
      </c>
      <c r="G91" s="123">
        <v>48</v>
      </c>
      <c r="H91" s="123">
        <v>192</v>
      </c>
      <c r="I91" s="133" t="str">
        <f>VLOOKUP(Inflow[[#This Row],[SKU]],MasterFile[#All],8,0)</f>
        <v>AusTex Equipment</v>
      </c>
      <c r="J91" s="130" t="s">
        <v>815</v>
      </c>
      <c r="K91" s="131" t="s">
        <v>746</v>
      </c>
      <c r="L91" t="s">
        <v>609</v>
      </c>
      <c r="M91" s="135">
        <v>46241</v>
      </c>
      <c r="N91" s="47" t="s">
        <v>819</v>
      </c>
      <c r="O91" s="132" t="str">
        <f>VLOOKUP(Inflow[[#This Row],[SKU]],MasterFile[#All],7,0)</f>
        <v>Gulf Rim Miami</v>
      </c>
      <c r="P91" s="133" t="s">
        <v>863</v>
      </c>
      <c r="Q91" s="132" t="str">
        <f>VLOOKUP(Inflow[[#This Row],[SKU]],MasterFile[#All],15,0)</f>
        <v>Gulf Rim Distribution</v>
      </c>
    </row>
    <row r="92" spans="1:18" ht="20.100000000000001" customHeight="1" x14ac:dyDescent="0.25">
      <c r="A92" s="60">
        <v>45857</v>
      </c>
      <c r="B92" s="1" t="s">
        <v>543</v>
      </c>
      <c r="C92" s="47" t="s">
        <v>544</v>
      </c>
      <c r="D92" s="47" t="s">
        <v>545</v>
      </c>
      <c r="E92" s="47" t="s">
        <v>546</v>
      </c>
      <c r="F92" s="138">
        <v>5</v>
      </c>
      <c r="G92" s="123">
        <v>38</v>
      </c>
      <c r="H92" s="123">
        <v>190</v>
      </c>
      <c r="I92" s="133" t="str">
        <f>VLOOKUP(Inflow[[#This Row],[SKU]],MasterFile[#All],8,0)</f>
        <v>Lone Star Chemicals</v>
      </c>
      <c r="J92" s="130" t="s">
        <v>816</v>
      </c>
      <c r="K92" s="131" t="s">
        <v>747</v>
      </c>
      <c r="L92" t="s">
        <v>581</v>
      </c>
      <c r="M92" s="135">
        <v>46707</v>
      </c>
      <c r="N92" s="47" t="s">
        <v>819</v>
      </c>
      <c r="O92" s="132" t="str">
        <f>VLOOKUP(Inflow[[#This Row],[SKU]],MasterFile[#All],7,0)</f>
        <v>Gulf Rim Miami</v>
      </c>
      <c r="P92" s="133" t="s">
        <v>875</v>
      </c>
      <c r="Q92" s="132" t="str">
        <f>VLOOKUP(Inflow[[#This Row],[SKU]],MasterFile[#All],15,0)</f>
        <v>Gulf Rim Distribution</v>
      </c>
    </row>
    <row r="93" spans="1:18" ht="20.100000000000001" customHeight="1" x14ac:dyDescent="0.25">
      <c r="A93" s="60">
        <v>45870</v>
      </c>
      <c r="B93" s="1" t="s">
        <v>548</v>
      </c>
      <c r="C93" s="47" t="s">
        <v>549</v>
      </c>
      <c r="D93" s="47" t="s">
        <v>545</v>
      </c>
      <c r="E93" s="47" t="s">
        <v>550</v>
      </c>
      <c r="F93" s="138">
        <v>5</v>
      </c>
      <c r="G93" s="123">
        <v>22</v>
      </c>
      <c r="H93" s="123">
        <v>110</v>
      </c>
      <c r="I93" s="133" t="str">
        <f>VLOOKUP(Inflow[[#This Row],[SKU]],MasterFile[#All],8,0)</f>
        <v>Lone Star Chemicals</v>
      </c>
      <c r="J93" s="130" t="s">
        <v>817</v>
      </c>
      <c r="K93" s="131" t="s">
        <v>748</v>
      </c>
      <c r="L93" t="s">
        <v>611</v>
      </c>
      <c r="M93" s="135">
        <v>46145</v>
      </c>
      <c r="N93" s="47" t="s">
        <v>819</v>
      </c>
      <c r="O93" s="132" t="str">
        <f>VLOOKUP(Inflow[[#This Row],[SKU]],MasterFile[#All],7,0)</f>
        <v>Gulf Rim Miami</v>
      </c>
      <c r="P93" s="133" t="s">
        <v>876</v>
      </c>
      <c r="Q93" s="132" t="str">
        <f>VLOOKUP(Inflow[[#This Row],[SKU]],MasterFile[#All],15,0)</f>
        <v>Gulf Rim Distribution</v>
      </c>
    </row>
    <row r="94" spans="1:18" ht="20.100000000000001" customHeight="1" x14ac:dyDescent="0.25">
      <c r="A94" s="60">
        <v>45870</v>
      </c>
      <c r="B94" s="1" t="s">
        <v>552</v>
      </c>
      <c r="C94" s="47" t="s">
        <v>553</v>
      </c>
      <c r="D94" s="47" t="s">
        <v>468</v>
      </c>
      <c r="E94" s="47" t="s">
        <v>554</v>
      </c>
      <c r="F94" s="138">
        <v>9</v>
      </c>
      <c r="G94" s="123">
        <v>14</v>
      </c>
      <c r="H94" s="123">
        <v>126</v>
      </c>
      <c r="I94" s="133" t="str">
        <f>VLOOKUP(Inflow[[#This Row],[SKU]],MasterFile[#All],8,0)</f>
        <v>CleanTex Supply</v>
      </c>
      <c r="J94" s="130" t="s">
        <v>818</v>
      </c>
      <c r="K94" s="131" t="s">
        <v>749</v>
      </c>
      <c r="L94" t="s">
        <v>612</v>
      </c>
      <c r="M94" s="135">
        <v>46373</v>
      </c>
      <c r="N94" s="47" t="s">
        <v>819</v>
      </c>
      <c r="O94" s="132" t="str">
        <f>VLOOKUP(Inflow[[#This Row],[SKU]],MasterFile[#All],7,0)</f>
        <v>Gulf Rim Miami</v>
      </c>
      <c r="P94" s="133" t="s">
        <v>863</v>
      </c>
      <c r="Q94" s="132" t="str">
        <f>VLOOKUP(Inflow[[#This Row],[SKU]],MasterFile[#All],15,0)</f>
        <v>Gulf Rim Distribution</v>
      </c>
    </row>
    <row r="95" spans="1:18" ht="20.100000000000001" customHeight="1" x14ac:dyDescent="0.25">
      <c r="A95" s="173">
        <v>45943</v>
      </c>
      <c r="B95" s="170" t="s">
        <v>249</v>
      </c>
      <c r="C95" s="170" t="s">
        <v>250</v>
      </c>
      <c r="D95" s="170" t="s">
        <v>348</v>
      </c>
      <c r="E95" s="170" t="s">
        <v>293</v>
      </c>
      <c r="F95" s="170">
        <v>400</v>
      </c>
      <c r="G95" s="170">
        <v>0.96379999999999999</v>
      </c>
      <c r="H95" s="170">
        <v>385.52</v>
      </c>
      <c r="I95" s="133" t="str">
        <f>VLOOKUP(Inflow[[#This Row],[SKU]],MasterFile[#All],8,0)</f>
        <v>Lone Star Chemicals</v>
      </c>
      <c r="J95" s="165" t="s">
        <v>1012</v>
      </c>
      <c r="K95" s="165" t="s">
        <v>1013</v>
      </c>
      <c r="L95" s="170" t="s">
        <v>1014</v>
      </c>
      <c r="M95" s="173">
        <v>46170</v>
      </c>
      <c r="N95" s="170" t="s">
        <v>819</v>
      </c>
      <c r="O95" s="132" t="str">
        <f>VLOOKUP(Inflow[[#This Row],[SKU]],MasterFile[#All],7,0)</f>
        <v>Texaflo Distribution Center</v>
      </c>
      <c r="P95" s="170" t="s">
        <v>1149</v>
      </c>
      <c r="Q95" s="132" t="str">
        <f>VLOOKUP(Inflow[[#This Row],[SKU]],MasterFile[#All],15,0)</f>
        <v>Texaflo Roasting Co.</v>
      </c>
      <c r="R95" s="170"/>
    </row>
    <row r="96" spans="1:18" ht="20.100000000000001" customHeight="1" x14ac:dyDescent="0.25">
      <c r="A96" s="1">
        <v>45946</v>
      </c>
      <c r="B96" t="s">
        <v>191</v>
      </c>
      <c r="C96" t="s">
        <v>192</v>
      </c>
      <c r="D96" t="s">
        <v>265</v>
      </c>
      <c r="E96" t="s">
        <v>266</v>
      </c>
      <c r="F96">
        <v>336</v>
      </c>
      <c r="G96">
        <v>1.395</v>
      </c>
      <c r="H96">
        <v>468.72</v>
      </c>
      <c r="I96" s="133" t="str">
        <f>VLOOKUP(Inflow[[#This Row],[SKU]],MasterFile[#All],8,0)</f>
        <v>TexPack Supplies</v>
      </c>
      <c r="J96" s="59" t="s">
        <v>1050</v>
      </c>
      <c r="K96" s="59" t="s">
        <v>1051</v>
      </c>
      <c r="L96" t="s">
        <v>1052</v>
      </c>
      <c r="M96" s="1">
        <v>46628</v>
      </c>
      <c r="N96" t="s">
        <v>819</v>
      </c>
      <c r="O96" s="132" t="str">
        <f>VLOOKUP(Inflow[[#This Row],[SKU]],MasterFile[#All],7,0)</f>
        <v>Texaflo Austin</v>
      </c>
      <c r="P96" t="s">
        <v>1150</v>
      </c>
      <c r="Q96" s="132" t="str">
        <f>VLOOKUP(Inflow[[#This Row],[SKU]],MasterFile[#All],15,0)</f>
        <v>Texaflo Roasting Co.</v>
      </c>
    </row>
    <row r="97" spans="1:17" ht="20.100000000000001" customHeight="1" x14ac:dyDescent="0.25">
      <c r="A97" s="1">
        <v>45952</v>
      </c>
      <c r="B97" t="s">
        <v>171</v>
      </c>
      <c r="C97" t="s">
        <v>179</v>
      </c>
      <c r="D97" t="s">
        <v>255</v>
      </c>
      <c r="E97" t="s">
        <v>259</v>
      </c>
      <c r="F97">
        <v>48</v>
      </c>
      <c r="G97">
        <v>2.7368999999999999</v>
      </c>
      <c r="H97">
        <v>131.37</v>
      </c>
      <c r="I97" s="133" t="str">
        <f>VLOOKUP(Inflow[[#This Row],[SKU]],MasterFile[#All],8,0)</f>
        <v>Pacific Bean Co.</v>
      </c>
      <c r="J97" s="59" t="s">
        <v>985</v>
      </c>
      <c r="K97" s="59" t="s">
        <v>986</v>
      </c>
      <c r="L97" t="s">
        <v>987</v>
      </c>
      <c r="M97" s="1">
        <v>46658</v>
      </c>
      <c r="N97" t="s">
        <v>819</v>
      </c>
      <c r="O97" s="132" t="str">
        <f>VLOOKUP(Inflow[[#This Row],[SKU]],MasterFile[#All],7,0)</f>
        <v>Texaflo Distribution Center</v>
      </c>
      <c r="P97" t="s">
        <v>992</v>
      </c>
      <c r="Q97" s="132" t="str">
        <f>VLOOKUP(Inflow[[#This Row],[SKU]],MasterFile[#All],15,0)</f>
        <v>Texaflo Roasting Co.</v>
      </c>
    </row>
    <row r="98" spans="1:17" ht="20.100000000000001" customHeight="1" x14ac:dyDescent="0.25">
      <c r="A98" s="1">
        <v>45952</v>
      </c>
      <c r="B98" t="s">
        <v>205</v>
      </c>
      <c r="C98" t="s">
        <v>206</v>
      </c>
      <c r="D98" t="s">
        <v>265</v>
      </c>
      <c r="E98" t="s">
        <v>272</v>
      </c>
      <c r="F98">
        <v>50</v>
      </c>
      <c r="G98">
        <v>4.2000000000000003E-2</v>
      </c>
      <c r="H98">
        <v>2.1</v>
      </c>
      <c r="I98" s="133" t="str">
        <f>VLOOKUP(Inflow[[#This Row],[SKU]],MasterFile[#All],8,0)</f>
        <v>StickerMule</v>
      </c>
      <c r="J98" s="59" t="s">
        <v>1060</v>
      </c>
      <c r="K98" s="59" t="s">
        <v>1061</v>
      </c>
      <c r="L98" t="s">
        <v>1062</v>
      </c>
      <c r="M98" s="1">
        <v>46400</v>
      </c>
      <c r="N98" t="s">
        <v>819</v>
      </c>
      <c r="O98" s="132" t="str">
        <f>VLOOKUP(Inflow[[#This Row],[SKU]],MasterFile[#All],7,0)</f>
        <v>Texaflo Austin</v>
      </c>
      <c r="P98" t="s">
        <v>866</v>
      </c>
      <c r="Q98" s="132" t="str">
        <f>VLOOKUP(Inflow[[#This Row],[SKU]],MasterFile[#All],15,0)</f>
        <v>Texaflo Roasting Co.</v>
      </c>
    </row>
    <row r="99" spans="1:17" ht="20.100000000000001" customHeight="1" x14ac:dyDescent="0.25">
      <c r="A99" s="1">
        <v>45955</v>
      </c>
      <c r="B99" t="s">
        <v>466</v>
      </c>
      <c r="C99" t="s">
        <v>467</v>
      </c>
      <c r="D99" t="s">
        <v>468</v>
      </c>
      <c r="E99" t="s">
        <v>469</v>
      </c>
      <c r="F99">
        <v>37</v>
      </c>
      <c r="G99">
        <v>34</v>
      </c>
      <c r="H99">
        <v>1258</v>
      </c>
      <c r="I99" s="133" t="str">
        <f>VLOOKUP(Inflow[[#This Row],[SKU]],MasterFile[#All],8,0)</f>
        <v>SafeHands Tex</v>
      </c>
      <c r="J99" s="59" t="s">
        <v>907</v>
      </c>
      <c r="K99" s="59" t="s">
        <v>908</v>
      </c>
      <c r="L99" t="s">
        <v>909</v>
      </c>
      <c r="M99" s="1">
        <v>46531</v>
      </c>
      <c r="N99" t="s">
        <v>819</v>
      </c>
      <c r="O99" s="132" t="str">
        <f>VLOOKUP(Inflow[[#This Row],[SKU]],MasterFile[#All],7,0)</f>
        <v>Lone Star Houston</v>
      </c>
      <c r="P99" t="s">
        <v>1151</v>
      </c>
      <c r="Q99" s="132" t="str">
        <f>VLOOKUP(Inflow[[#This Row],[SKU]],MasterFile[#All],15,0)</f>
        <v>Lone Star Wholesale</v>
      </c>
    </row>
    <row r="100" spans="1:17" ht="20.100000000000001" customHeight="1" x14ac:dyDescent="0.25">
      <c r="A100" s="1">
        <v>45955</v>
      </c>
      <c r="B100" t="s">
        <v>165</v>
      </c>
      <c r="C100" t="s">
        <v>173</v>
      </c>
      <c r="D100" t="s">
        <v>255</v>
      </c>
      <c r="E100" t="s">
        <v>256</v>
      </c>
      <c r="F100">
        <v>36</v>
      </c>
      <c r="G100">
        <v>6.03</v>
      </c>
      <c r="H100">
        <v>217.08</v>
      </c>
      <c r="I100" s="133" t="str">
        <f>VLOOKUP(Inflow[[#This Row],[SKU]],MasterFile[#All],8,0)</f>
        <v>Green Source Coffee</v>
      </c>
      <c r="J100" s="59" t="s">
        <v>989</v>
      </c>
      <c r="K100" s="59" t="s">
        <v>990</v>
      </c>
      <c r="L100" t="s">
        <v>991</v>
      </c>
      <c r="M100" s="1">
        <v>46530</v>
      </c>
      <c r="N100" t="s">
        <v>819</v>
      </c>
      <c r="O100" s="132" t="str">
        <f>VLOOKUP(Inflow[[#This Row],[SKU]],MasterFile[#All],7,0)</f>
        <v>Texaflo Austin</v>
      </c>
      <c r="P100" t="s">
        <v>1152</v>
      </c>
      <c r="Q100" s="132" t="str">
        <f>VLOOKUP(Inflow[[#This Row],[SKU]],MasterFile[#All],15,0)</f>
        <v>Texaflo Roasting Co.</v>
      </c>
    </row>
    <row r="101" spans="1:17" ht="20.100000000000001" customHeight="1" x14ac:dyDescent="0.25">
      <c r="A101" s="1">
        <v>45958</v>
      </c>
      <c r="B101" t="s">
        <v>169</v>
      </c>
      <c r="C101" t="s">
        <v>177</v>
      </c>
      <c r="D101" t="s">
        <v>255</v>
      </c>
      <c r="E101" t="s">
        <v>258</v>
      </c>
      <c r="F101">
        <v>288</v>
      </c>
      <c r="G101">
        <v>1.8246</v>
      </c>
      <c r="H101">
        <v>525.48</v>
      </c>
      <c r="I101" s="133" t="str">
        <f>VLOOKUP(Inflow[[#This Row],[SKU]],MasterFile[#All],8,0)</f>
        <v>Gulf Coast Distributors</v>
      </c>
      <c r="J101" s="59" t="s">
        <v>943</v>
      </c>
      <c r="K101" s="59" t="s">
        <v>944</v>
      </c>
      <c r="L101" t="s">
        <v>945</v>
      </c>
      <c r="M101" s="1">
        <v>46480</v>
      </c>
      <c r="N101" t="s">
        <v>819</v>
      </c>
      <c r="O101" s="132" t="str">
        <f>VLOOKUP(Inflow[[#This Row],[SKU]],MasterFile[#All],7,0)</f>
        <v>Texaflo Austin</v>
      </c>
      <c r="P101" t="s">
        <v>824</v>
      </c>
      <c r="Q101" s="132" t="str">
        <f>VLOOKUP(Inflow[[#This Row],[SKU]],MasterFile[#All],15,0)</f>
        <v>Texaflo Roasting Co.</v>
      </c>
    </row>
    <row r="102" spans="1:17" ht="20.100000000000001" customHeight="1" x14ac:dyDescent="0.25">
      <c r="A102" s="1">
        <v>45958</v>
      </c>
      <c r="B102" t="s">
        <v>167</v>
      </c>
      <c r="C102" t="s">
        <v>175</v>
      </c>
      <c r="D102" t="s">
        <v>255</v>
      </c>
      <c r="E102" t="s">
        <v>258</v>
      </c>
      <c r="F102">
        <v>144</v>
      </c>
      <c r="G102">
        <v>0.91349999999999998</v>
      </c>
      <c r="H102">
        <v>131.54</v>
      </c>
      <c r="I102" s="133" t="str">
        <f>VLOOKUP(Inflow[[#This Row],[SKU]],MasterFile[#All],8,0)</f>
        <v>Pacific Bean Co.</v>
      </c>
      <c r="J102" s="59" t="s">
        <v>928</v>
      </c>
      <c r="K102" s="59" t="s">
        <v>929</v>
      </c>
      <c r="L102" t="s">
        <v>930</v>
      </c>
      <c r="M102" s="1">
        <v>46506</v>
      </c>
      <c r="N102" t="s">
        <v>819</v>
      </c>
      <c r="O102" s="132" t="str">
        <f>VLOOKUP(Inflow[[#This Row],[SKU]],MasterFile[#All],7,0)</f>
        <v>Texaflo Distribution Center</v>
      </c>
      <c r="P102" t="s">
        <v>1153</v>
      </c>
      <c r="Q102" s="132" t="str">
        <f>VLOOKUP(Inflow[[#This Row],[SKU]],MasterFile[#All],15,0)</f>
        <v>Texaflo Roasting Co.</v>
      </c>
    </row>
    <row r="103" spans="1:17" ht="20.100000000000001" customHeight="1" x14ac:dyDescent="0.25">
      <c r="A103" s="1">
        <v>45958</v>
      </c>
      <c r="B103" t="s">
        <v>166</v>
      </c>
      <c r="C103" t="s">
        <v>174</v>
      </c>
      <c r="D103" t="s">
        <v>255</v>
      </c>
      <c r="E103" t="s">
        <v>256</v>
      </c>
      <c r="F103">
        <v>168</v>
      </c>
      <c r="G103">
        <v>7.2</v>
      </c>
      <c r="H103">
        <v>1209.5999999999999</v>
      </c>
      <c r="I103" s="133" t="str">
        <f>VLOOKUP(Inflow[[#This Row],[SKU]],MasterFile[#All],8,0)</f>
        <v>Green Source Coffee</v>
      </c>
      <c r="J103" s="59" t="s">
        <v>1054</v>
      </c>
      <c r="K103" s="59" t="s">
        <v>1055</v>
      </c>
      <c r="L103" t="s">
        <v>1056</v>
      </c>
      <c r="M103" s="1">
        <v>46459</v>
      </c>
      <c r="N103" t="s">
        <v>819</v>
      </c>
      <c r="O103" s="132" t="str">
        <f>VLOOKUP(Inflow[[#This Row],[SKU]],MasterFile[#All],7,0)</f>
        <v>Texaflo Austin</v>
      </c>
      <c r="P103" t="s">
        <v>1154</v>
      </c>
      <c r="Q103" s="132" t="str">
        <f>VLOOKUP(Inflow[[#This Row],[SKU]],MasterFile[#All],15,0)</f>
        <v>Texaflo Roasting Co.</v>
      </c>
    </row>
    <row r="104" spans="1:17" ht="20.100000000000001" customHeight="1" x14ac:dyDescent="0.25">
      <c r="A104" s="1">
        <v>45962</v>
      </c>
      <c r="B104" t="s">
        <v>189</v>
      </c>
      <c r="C104" t="s">
        <v>190</v>
      </c>
      <c r="D104" t="s">
        <v>265</v>
      </c>
      <c r="E104" t="s">
        <v>266</v>
      </c>
      <c r="F104">
        <v>96</v>
      </c>
      <c r="G104">
        <v>1.3944000000000001</v>
      </c>
      <c r="H104">
        <v>133.86000000000001</v>
      </c>
      <c r="I104" s="133" t="str">
        <f>VLOOKUP(Inflow[[#This Row],[SKU]],MasterFile[#All],8,0)</f>
        <v>TexPack Supplies</v>
      </c>
      <c r="J104" s="59" t="s">
        <v>1019</v>
      </c>
      <c r="K104" s="59" t="s">
        <v>1020</v>
      </c>
      <c r="L104" t="s">
        <v>1021</v>
      </c>
      <c r="M104" s="1">
        <v>46522</v>
      </c>
      <c r="N104" t="s">
        <v>819</v>
      </c>
      <c r="O104" s="132" t="str">
        <f>VLOOKUP(Inflow[[#This Row],[SKU]],MasterFile[#All],7,0)</f>
        <v>Texaflo Austin</v>
      </c>
      <c r="P104" t="s">
        <v>835</v>
      </c>
      <c r="Q104" s="132" t="str">
        <f>VLOOKUP(Inflow[[#This Row],[SKU]],MasterFile[#All],15,0)</f>
        <v>Texaflo Roasting Co.</v>
      </c>
    </row>
    <row r="105" spans="1:17" ht="20.100000000000001" customHeight="1" x14ac:dyDescent="0.25">
      <c r="A105" s="1">
        <v>45962</v>
      </c>
      <c r="B105" t="s">
        <v>531</v>
      </c>
      <c r="C105" t="s">
        <v>532</v>
      </c>
      <c r="D105" t="s">
        <v>525</v>
      </c>
      <c r="E105" t="s">
        <v>533</v>
      </c>
      <c r="F105">
        <v>65</v>
      </c>
      <c r="G105">
        <v>55</v>
      </c>
      <c r="H105">
        <v>3575</v>
      </c>
      <c r="I105" s="133" t="str">
        <f>VLOOKUP(Inflow[[#This Row],[SKU]],MasterFile[#All],8,0)</f>
        <v>AusTex Equipment</v>
      </c>
      <c r="J105" s="59" t="s">
        <v>962</v>
      </c>
      <c r="K105" s="59" t="s">
        <v>963</v>
      </c>
      <c r="L105" t="s">
        <v>964</v>
      </c>
      <c r="M105" s="1">
        <v>46440</v>
      </c>
      <c r="N105" t="s">
        <v>819</v>
      </c>
      <c r="O105" s="132" t="str">
        <f>VLOOKUP(Inflow[[#This Row],[SKU]],MasterFile[#All],7,0)</f>
        <v>Gulf Rim Miami</v>
      </c>
      <c r="P105" t="s">
        <v>1155</v>
      </c>
      <c r="Q105" s="132" t="str">
        <f>VLOOKUP(Inflow[[#This Row],[SKU]],MasterFile[#All],15,0)</f>
        <v>Gulf Rim Distribution</v>
      </c>
    </row>
    <row r="106" spans="1:17" ht="20.100000000000001" customHeight="1" x14ac:dyDescent="0.25">
      <c r="A106" s="1">
        <v>45969</v>
      </c>
      <c r="B106" t="s">
        <v>239</v>
      </c>
      <c r="C106" t="s">
        <v>347</v>
      </c>
      <c r="D106" t="s">
        <v>348</v>
      </c>
      <c r="E106" t="s">
        <v>277</v>
      </c>
      <c r="F106">
        <v>480</v>
      </c>
      <c r="G106">
        <v>0.70669999999999999</v>
      </c>
      <c r="H106">
        <v>339.22</v>
      </c>
      <c r="I106" s="133" t="str">
        <f>VLOOKUP(Inflow[[#This Row],[SKU]],MasterFile[#All],8,0)</f>
        <v>Lone Star Chemicals</v>
      </c>
      <c r="J106" s="59" t="s">
        <v>910</v>
      </c>
      <c r="K106" s="59" t="s">
        <v>911</v>
      </c>
      <c r="L106" t="s">
        <v>912</v>
      </c>
      <c r="M106" s="1">
        <v>46513</v>
      </c>
      <c r="N106" t="s">
        <v>819</v>
      </c>
      <c r="O106" s="132" t="str">
        <f>VLOOKUP(Inflow[[#This Row],[SKU]],MasterFile[#All],7,0)</f>
        <v>Texaflo Distribution Center</v>
      </c>
      <c r="P106" t="s">
        <v>992</v>
      </c>
      <c r="Q106" s="132" t="str">
        <f>VLOOKUP(Inflow[[#This Row],[SKU]],MasterFile[#All],15,0)</f>
        <v>Texaflo Roasting Co.</v>
      </c>
    </row>
    <row r="107" spans="1:17" ht="20.100000000000001" customHeight="1" x14ac:dyDescent="0.25">
      <c r="A107" s="1">
        <v>45970</v>
      </c>
      <c r="B107" t="s">
        <v>207</v>
      </c>
      <c r="C107" t="s">
        <v>208</v>
      </c>
      <c r="D107" t="s">
        <v>274</v>
      </c>
      <c r="E107" t="s">
        <v>275</v>
      </c>
      <c r="F107">
        <v>8</v>
      </c>
      <c r="G107">
        <v>0.105</v>
      </c>
      <c r="H107">
        <v>0.84</v>
      </c>
      <c r="I107" s="133" t="str">
        <f>VLOOKUP(Inflow[[#This Row],[SKU]],MasterFile[#All],8,0)</f>
        <v>AusTex Equipment</v>
      </c>
      <c r="J107" s="59" t="s">
        <v>982</v>
      </c>
      <c r="K107" s="59" t="s">
        <v>983</v>
      </c>
      <c r="L107" t="s">
        <v>984</v>
      </c>
      <c r="M107" s="1">
        <v>46442</v>
      </c>
      <c r="N107" t="s">
        <v>819</v>
      </c>
      <c r="O107" s="132" t="str">
        <f>VLOOKUP(Inflow[[#This Row],[SKU]],MasterFile[#All],7,0)</f>
        <v>Texaflo Austin</v>
      </c>
      <c r="P107" t="s">
        <v>1156</v>
      </c>
      <c r="Q107" s="132" t="str">
        <f>VLOOKUP(Inflow[[#This Row],[SKU]],MasterFile[#All],15,0)</f>
        <v>Texaflo Roasting Co.</v>
      </c>
    </row>
    <row r="108" spans="1:17" ht="20.100000000000001" customHeight="1" x14ac:dyDescent="0.25">
      <c r="A108" s="1">
        <v>45972</v>
      </c>
      <c r="B108" t="s">
        <v>386</v>
      </c>
      <c r="C108" t="s">
        <v>387</v>
      </c>
      <c r="D108" t="s">
        <v>381</v>
      </c>
      <c r="E108" t="s">
        <v>388</v>
      </c>
      <c r="F108">
        <v>500</v>
      </c>
      <c r="G108">
        <v>3.5999999999999997E-2</v>
      </c>
      <c r="H108">
        <v>18</v>
      </c>
      <c r="I108" s="133" t="str">
        <f>VLOOKUP(Inflow[[#This Row],[SKU]],MasterFile[#All],8,0)</f>
        <v>TXPaper Co.</v>
      </c>
      <c r="J108" s="59" t="s">
        <v>996</v>
      </c>
      <c r="K108" s="59" t="s">
        <v>997</v>
      </c>
      <c r="L108" t="s">
        <v>998</v>
      </c>
      <c r="M108" s="1">
        <v>46684</v>
      </c>
      <c r="N108" t="s">
        <v>819</v>
      </c>
      <c r="O108" s="132" t="str">
        <f>VLOOKUP(Inflow[[#This Row],[SKU]],MasterFile[#All],7,0)</f>
        <v>Lone Star Houston</v>
      </c>
      <c r="P108" t="s">
        <v>988</v>
      </c>
      <c r="Q108" s="132" t="str">
        <f>VLOOKUP(Inflow[[#This Row],[SKU]],MasterFile[#All],15,0)</f>
        <v>Lone Star Wholesale</v>
      </c>
    </row>
    <row r="109" spans="1:17" ht="20.100000000000001" customHeight="1" x14ac:dyDescent="0.25">
      <c r="A109" s="1">
        <v>45972</v>
      </c>
      <c r="B109" t="s">
        <v>416</v>
      </c>
      <c r="C109" t="s">
        <v>417</v>
      </c>
      <c r="D109" t="s">
        <v>409</v>
      </c>
      <c r="E109" t="s">
        <v>418</v>
      </c>
      <c r="F109">
        <v>300</v>
      </c>
      <c r="G109">
        <v>0.28000000000000003</v>
      </c>
      <c r="H109">
        <v>84</v>
      </c>
      <c r="I109" s="133" t="str">
        <f>VLOOKUP(Inflow[[#This Row],[SKU]],MasterFile[#All],8,0)</f>
        <v>SafeHands Tex</v>
      </c>
      <c r="J109" s="59" t="s">
        <v>934</v>
      </c>
      <c r="K109" s="59" t="s">
        <v>935</v>
      </c>
      <c r="L109" t="s">
        <v>936</v>
      </c>
      <c r="M109" s="1">
        <v>46293</v>
      </c>
      <c r="N109" t="s">
        <v>819</v>
      </c>
      <c r="O109" s="132" t="str">
        <f>VLOOKUP(Inflow[[#This Row],[SKU]],MasterFile[#All],7,0)</f>
        <v>Lone Star Distribution Center</v>
      </c>
      <c r="P109" t="s">
        <v>949</v>
      </c>
      <c r="Q109" s="132" t="str">
        <f>VLOOKUP(Inflow[[#This Row],[SKU]],MasterFile[#All],15,0)</f>
        <v>Lone Star Wholesale</v>
      </c>
    </row>
    <row r="110" spans="1:17" ht="20.100000000000001" customHeight="1" x14ac:dyDescent="0.25">
      <c r="A110" s="1">
        <v>45976</v>
      </c>
      <c r="B110" t="s">
        <v>241</v>
      </c>
      <c r="C110" t="s">
        <v>350</v>
      </c>
      <c r="D110" t="s">
        <v>348</v>
      </c>
      <c r="E110" t="s">
        <v>289</v>
      </c>
      <c r="F110">
        <v>48</v>
      </c>
      <c r="G110">
        <v>0.70669999999999999</v>
      </c>
      <c r="H110">
        <v>33.92</v>
      </c>
      <c r="I110" s="133" t="str">
        <f>VLOOKUP(Inflow[[#This Row],[SKU]],MasterFile[#All],8,0)</f>
        <v>Lone Star Chemicals</v>
      </c>
      <c r="J110" s="59" t="s">
        <v>972</v>
      </c>
      <c r="K110" s="59" t="s">
        <v>973</v>
      </c>
      <c r="L110" t="s">
        <v>974</v>
      </c>
      <c r="M110" s="1">
        <v>46455</v>
      </c>
      <c r="N110" t="s">
        <v>819</v>
      </c>
      <c r="O110" s="132" t="str">
        <f>VLOOKUP(Inflow[[#This Row],[SKU]],MasterFile[#All],7,0)</f>
        <v>Texaflo Austin</v>
      </c>
      <c r="P110" t="s">
        <v>876</v>
      </c>
      <c r="Q110" s="132" t="str">
        <f>VLOOKUP(Inflow[[#This Row],[SKU]],MasterFile[#All],15,0)</f>
        <v>Texaflo Roasting Co.</v>
      </c>
    </row>
    <row r="111" spans="1:17" ht="20.100000000000001" customHeight="1" x14ac:dyDescent="0.25">
      <c r="A111" s="1">
        <v>45977</v>
      </c>
      <c r="B111" t="s">
        <v>243</v>
      </c>
      <c r="C111" t="s">
        <v>244</v>
      </c>
      <c r="D111" t="s">
        <v>348</v>
      </c>
      <c r="E111" t="s">
        <v>275</v>
      </c>
      <c r="F111">
        <v>60</v>
      </c>
      <c r="G111">
        <v>0.26600000000000001</v>
      </c>
      <c r="H111">
        <v>15.96</v>
      </c>
      <c r="I111" s="133" t="str">
        <f>VLOOKUP(Inflow[[#This Row],[SKU]],MasterFile[#All],8,0)</f>
        <v>Lone Star Chemicals</v>
      </c>
      <c r="J111" s="59" t="s">
        <v>1022</v>
      </c>
      <c r="K111" s="59" t="s">
        <v>1023</v>
      </c>
      <c r="L111" t="s">
        <v>1024</v>
      </c>
      <c r="M111" s="1">
        <v>46546</v>
      </c>
      <c r="N111" t="s">
        <v>819</v>
      </c>
      <c r="O111" s="132" t="str">
        <f>VLOOKUP(Inflow[[#This Row],[SKU]],MasterFile[#All],7,0)</f>
        <v>Texaflo Austin</v>
      </c>
      <c r="P111" t="s">
        <v>1073</v>
      </c>
      <c r="Q111" s="132" t="str">
        <f>VLOOKUP(Inflow[[#This Row],[SKU]],MasterFile[#All],15,0)</f>
        <v>Texaflo Roasting Co.</v>
      </c>
    </row>
    <row r="112" spans="1:17" ht="20.100000000000001" customHeight="1" x14ac:dyDescent="0.25">
      <c r="A112" s="1">
        <v>45978</v>
      </c>
      <c r="B112" t="s">
        <v>195</v>
      </c>
      <c r="C112" t="s">
        <v>196</v>
      </c>
      <c r="D112" t="s">
        <v>265</v>
      </c>
      <c r="E112" t="s">
        <v>268</v>
      </c>
      <c r="F112">
        <v>99</v>
      </c>
      <c r="G112">
        <v>1.6154999999999999</v>
      </c>
      <c r="H112">
        <v>159.93</v>
      </c>
      <c r="I112" s="133" t="str">
        <f>VLOOKUP(Inflow[[#This Row],[SKU]],MasterFile[#All],8,0)</f>
        <v>EcoPak</v>
      </c>
      <c r="J112" s="59" t="s">
        <v>919</v>
      </c>
      <c r="K112" s="59" t="s">
        <v>920</v>
      </c>
      <c r="L112" t="s">
        <v>921</v>
      </c>
      <c r="M112" s="1">
        <v>46398</v>
      </c>
      <c r="N112" t="s">
        <v>819</v>
      </c>
      <c r="O112" s="132" t="str">
        <f>VLOOKUP(Inflow[[#This Row],[SKU]],MasterFile[#All],7,0)</f>
        <v>Texaflo Distribution Center</v>
      </c>
      <c r="P112" t="s">
        <v>965</v>
      </c>
      <c r="Q112" s="132" t="str">
        <f>VLOOKUP(Inflow[[#This Row],[SKU]],MasterFile[#All],15,0)</f>
        <v>Texaflo Roasting Co.</v>
      </c>
    </row>
    <row r="113" spans="1:17" ht="20.100000000000001" customHeight="1" x14ac:dyDescent="0.25">
      <c r="A113" s="1">
        <v>45980</v>
      </c>
      <c r="B113" t="s">
        <v>168</v>
      </c>
      <c r="C113" t="s">
        <v>176</v>
      </c>
      <c r="D113" t="s">
        <v>255</v>
      </c>
      <c r="E113" t="s">
        <v>256</v>
      </c>
      <c r="F113">
        <v>174</v>
      </c>
      <c r="G113">
        <v>0.9133</v>
      </c>
      <c r="H113">
        <v>158.91</v>
      </c>
      <c r="I113" s="133" t="str">
        <f>VLOOKUP(Inflow[[#This Row],[SKU]],MasterFile[#All],8,0)</f>
        <v>Pacific Bean Co.</v>
      </c>
      <c r="J113" s="59" t="s">
        <v>1074</v>
      </c>
      <c r="K113" s="59" t="s">
        <v>1075</v>
      </c>
      <c r="L113" t="s">
        <v>1076</v>
      </c>
      <c r="M113" s="1">
        <v>46359</v>
      </c>
      <c r="N113" t="s">
        <v>819</v>
      </c>
      <c r="O113" s="132" t="str">
        <f>VLOOKUP(Inflow[[#This Row],[SKU]],MasterFile[#All],7,0)</f>
        <v>Texaflo Austin</v>
      </c>
      <c r="P113" t="s">
        <v>1157</v>
      </c>
      <c r="Q113" s="132" t="str">
        <f>VLOOKUP(Inflow[[#This Row],[SKU]],MasterFile[#All],15,0)</f>
        <v>Texaflo Roasting Co.</v>
      </c>
    </row>
    <row r="114" spans="1:17" ht="20.100000000000001" customHeight="1" x14ac:dyDescent="0.25">
      <c r="A114" s="1">
        <v>45981</v>
      </c>
      <c r="B114" t="s">
        <v>251</v>
      </c>
      <c r="C114" t="s">
        <v>252</v>
      </c>
      <c r="D114" t="s">
        <v>348</v>
      </c>
      <c r="E114" t="s">
        <v>277</v>
      </c>
      <c r="F114">
        <v>50</v>
      </c>
      <c r="G114">
        <v>0.96379999999999999</v>
      </c>
      <c r="H114">
        <v>48.19</v>
      </c>
      <c r="I114" s="133" t="str">
        <f>VLOOKUP(Inflow[[#This Row],[SKU]],MasterFile[#All],8,0)</f>
        <v>Lone Star Chemicals</v>
      </c>
      <c r="J114" s="59" t="s">
        <v>1015</v>
      </c>
      <c r="K114" s="59" t="s">
        <v>1016</v>
      </c>
      <c r="L114" t="s">
        <v>1017</v>
      </c>
      <c r="M114" s="1">
        <v>46488</v>
      </c>
      <c r="N114" t="s">
        <v>819</v>
      </c>
      <c r="O114" s="132" t="str">
        <f>VLOOKUP(Inflow[[#This Row],[SKU]],MasterFile[#All],7,0)</f>
        <v>Texaflo Austin</v>
      </c>
      <c r="P114" t="s">
        <v>863</v>
      </c>
      <c r="Q114" s="132" t="str">
        <f>VLOOKUP(Inflow[[#This Row],[SKU]],MasterFile[#All],15,0)</f>
        <v>Texaflo Roasting Co.</v>
      </c>
    </row>
    <row r="115" spans="1:17" ht="20.100000000000001" customHeight="1" x14ac:dyDescent="0.25">
      <c r="A115" s="1">
        <v>45993</v>
      </c>
      <c r="B115" t="s">
        <v>407</v>
      </c>
      <c r="C115" t="s">
        <v>408</v>
      </c>
      <c r="D115" t="s">
        <v>409</v>
      </c>
      <c r="E115" t="s">
        <v>410</v>
      </c>
      <c r="F115">
        <v>200</v>
      </c>
      <c r="G115">
        <v>0.14499999999999999</v>
      </c>
      <c r="H115">
        <v>29</v>
      </c>
      <c r="I115" s="133" t="str">
        <f>VLOOKUP(Inflow[[#This Row],[SKU]],MasterFile[#All],8,0)</f>
        <v>SafeHands Tex</v>
      </c>
      <c r="J115" s="59" t="s">
        <v>900</v>
      </c>
      <c r="K115" s="59" t="s">
        <v>901</v>
      </c>
      <c r="L115" t="s">
        <v>902</v>
      </c>
      <c r="M115" s="1">
        <v>46640</v>
      </c>
      <c r="N115" t="s">
        <v>819</v>
      </c>
      <c r="O115" s="132" t="str">
        <f>VLOOKUP(Inflow[[#This Row],[SKU]],MasterFile[#All],7,0)</f>
        <v>Lone Star Distribution Center</v>
      </c>
      <c r="P115" t="s">
        <v>1073</v>
      </c>
      <c r="Q115" s="132" t="str">
        <f>VLOOKUP(Inflow[[#This Row],[SKU]],MasterFile[#All],15,0)</f>
        <v>Lone Star Wholesale</v>
      </c>
    </row>
    <row r="116" spans="1:17" ht="20.100000000000001" customHeight="1" x14ac:dyDescent="0.25">
      <c r="A116" s="1">
        <v>46006</v>
      </c>
      <c r="B116" t="s">
        <v>462</v>
      </c>
      <c r="C116" t="s">
        <v>463</v>
      </c>
      <c r="D116" t="s">
        <v>392</v>
      </c>
      <c r="E116" t="s">
        <v>464</v>
      </c>
      <c r="F116">
        <v>2</v>
      </c>
      <c r="G116">
        <v>14</v>
      </c>
      <c r="H116">
        <v>28</v>
      </c>
      <c r="I116" s="133" t="str">
        <f>VLOOKUP(Inflow[[#This Row],[SKU]],MasterFile[#All],8,0)</f>
        <v>CleanTex Supply</v>
      </c>
      <c r="J116" s="59" t="s">
        <v>959</v>
      </c>
      <c r="K116" s="59" t="s">
        <v>960</v>
      </c>
      <c r="L116" t="s">
        <v>961</v>
      </c>
      <c r="M116" s="1">
        <v>46191</v>
      </c>
      <c r="N116" t="s">
        <v>819</v>
      </c>
      <c r="O116" s="132" t="str">
        <f>VLOOKUP(Inflow[[#This Row],[SKU]],MasterFile[#All],7,0)</f>
        <v>Lone Star Houston</v>
      </c>
      <c r="P116" t="s">
        <v>1008</v>
      </c>
      <c r="Q116" s="132" t="str">
        <f>VLOOKUP(Inflow[[#This Row],[SKU]],MasterFile[#All],15,0)</f>
        <v>Lone Star Wholesale</v>
      </c>
    </row>
    <row r="117" spans="1:17" ht="20.100000000000001" customHeight="1" x14ac:dyDescent="0.25">
      <c r="A117" s="1">
        <v>46007</v>
      </c>
      <c r="B117" t="s">
        <v>437</v>
      </c>
      <c r="C117" t="s">
        <v>438</v>
      </c>
      <c r="D117" t="s">
        <v>426</v>
      </c>
      <c r="E117" t="s">
        <v>439</v>
      </c>
      <c r="F117">
        <v>28</v>
      </c>
      <c r="G117">
        <v>16</v>
      </c>
      <c r="H117">
        <v>448</v>
      </c>
      <c r="I117" s="133" t="str">
        <f>VLOOKUP(Inflow[[#This Row],[SKU]],MasterFile[#All],8,0)</f>
        <v>TexPack Supplies</v>
      </c>
      <c r="J117" s="59" t="s">
        <v>916</v>
      </c>
      <c r="K117" s="59" t="s">
        <v>917</v>
      </c>
      <c r="L117" t="s">
        <v>918</v>
      </c>
      <c r="M117" s="1">
        <v>46463</v>
      </c>
      <c r="N117" t="s">
        <v>819</v>
      </c>
      <c r="O117" s="132" t="str">
        <f>VLOOKUP(Inflow[[#This Row],[SKU]],MasterFile[#All],7,0)</f>
        <v>Lone Star Houston</v>
      </c>
      <c r="P117" t="s">
        <v>1158</v>
      </c>
      <c r="Q117" s="132" t="str">
        <f>VLOOKUP(Inflow[[#This Row],[SKU]],MasterFile[#All],15,0)</f>
        <v>Lone Star Wholesale</v>
      </c>
    </row>
    <row r="118" spans="1:17" ht="20.100000000000001" customHeight="1" x14ac:dyDescent="0.25">
      <c r="A118" s="1">
        <v>46015</v>
      </c>
      <c r="B118" t="s">
        <v>231</v>
      </c>
      <c r="C118" t="s">
        <v>232</v>
      </c>
      <c r="D118" t="s">
        <v>281</v>
      </c>
      <c r="E118" t="s">
        <v>285</v>
      </c>
      <c r="F118">
        <v>1000</v>
      </c>
      <c r="G118">
        <v>2.7099999999999999E-2</v>
      </c>
      <c r="H118">
        <v>27.1</v>
      </c>
      <c r="I118" s="133" t="str">
        <f>VLOOKUP(Inflow[[#This Row],[SKU]],MasterFile[#All],8,0)</f>
        <v>RoastRight Tools</v>
      </c>
      <c r="J118" s="59" t="s">
        <v>946</v>
      </c>
      <c r="K118" s="59" t="s">
        <v>947</v>
      </c>
      <c r="L118" t="s">
        <v>948</v>
      </c>
      <c r="M118" s="1">
        <v>46399</v>
      </c>
      <c r="N118" t="s">
        <v>819</v>
      </c>
      <c r="O118" s="132" t="str">
        <f>VLOOKUP(Inflow[[#This Row],[SKU]],MasterFile[#All],7,0)</f>
        <v>Texaflo Austin</v>
      </c>
      <c r="P118" t="s">
        <v>1053</v>
      </c>
      <c r="Q118" s="132" t="str">
        <f>VLOOKUP(Inflow[[#This Row],[SKU]],MasterFile[#All],15,0)</f>
        <v>Texaflo Roasting Co.</v>
      </c>
    </row>
    <row r="119" spans="1:17" ht="20.100000000000001" customHeight="1" x14ac:dyDescent="0.25">
      <c r="A119" s="1">
        <v>46024</v>
      </c>
      <c r="B119" t="s">
        <v>429</v>
      </c>
      <c r="C119" t="s">
        <v>430</v>
      </c>
      <c r="D119" t="s">
        <v>426</v>
      </c>
      <c r="E119" t="s">
        <v>431</v>
      </c>
      <c r="F119">
        <v>4</v>
      </c>
      <c r="G119">
        <v>32</v>
      </c>
      <c r="H119">
        <v>128</v>
      </c>
      <c r="I119" s="133" t="str">
        <f>VLOOKUP(Inflow[[#This Row],[SKU]],MasterFile[#All],8,0)</f>
        <v>TexPack Supplies</v>
      </c>
      <c r="J119" s="59" t="s">
        <v>1159</v>
      </c>
      <c r="K119" s="59" t="s">
        <v>1160</v>
      </c>
      <c r="L119" t="s">
        <v>1161</v>
      </c>
      <c r="M119" s="1">
        <v>46255</v>
      </c>
      <c r="N119" t="s">
        <v>819</v>
      </c>
      <c r="O119" s="132" t="str">
        <f>VLOOKUP(Inflow[[#This Row],[SKU]],MasterFile[#All],7,0)</f>
        <v>Lone Star Distribution Center</v>
      </c>
      <c r="P119" t="s">
        <v>1069</v>
      </c>
      <c r="Q119" s="132" t="str">
        <f>VLOOKUP(Inflow[[#This Row],[SKU]],MasterFile[#All],15,0)</f>
        <v>Lone Star Wholesale</v>
      </c>
    </row>
    <row r="120" spans="1:17" ht="20.100000000000001" customHeight="1" x14ac:dyDescent="0.25">
      <c r="A120" s="1">
        <v>46032</v>
      </c>
      <c r="B120" t="s">
        <v>225</v>
      </c>
      <c r="C120" t="s">
        <v>226</v>
      </c>
      <c r="D120" t="s">
        <v>281</v>
      </c>
      <c r="E120" t="s">
        <v>284</v>
      </c>
      <c r="F120">
        <v>1200</v>
      </c>
      <c r="G120">
        <v>2.0899999999999998E-2</v>
      </c>
      <c r="H120">
        <v>25.08</v>
      </c>
      <c r="I120" s="133" t="str">
        <f>VLOOKUP(Inflow[[#This Row],[SKU]],MasterFile[#All],8,0)</f>
        <v>RoastRight Tools</v>
      </c>
      <c r="J120" s="59" t="s">
        <v>1057</v>
      </c>
      <c r="K120" s="59" t="s">
        <v>1058</v>
      </c>
      <c r="L120" t="s">
        <v>1059</v>
      </c>
      <c r="M120" s="1">
        <v>46573</v>
      </c>
      <c r="N120" t="s">
        <v>819</v>
      </c>
      <c r="O120" s="132" t="str">
        <f>VLOOKUP(Inflow[[#This Row],[SKU]],MasterFile[#All],7,0)</f>
        <v>Texaflo Distribution Center</v>
      </c>
      <c r="P120" t="s">
        <v>863</v>
      </c>
      <c r="Q120" s="132" t="str">
        <f>VLOOKUP(Inflow[[#This Row],[SKU]],MasterFile[#All],15,0)</f>
        <v>Texaflo Roasting Co.</v>
      </c>
    </row>
    <row r="121" spans="1:17" ht="20.100000000000001" customHeight="1" x14ac:dyDescent="0.25">
      <c r="A121" s="1">
        <v>46040</v>
      </c>
      <c r="B121" t="s">
        <v>433</v>
      </c>
      <c r="C121" t="s">
        <v>434</v>
      </c>
      <c r="D121" t="s">
        <v>426</v>
      </c>
      <c r="E121" t="s">
        <v>435</v>
      </c>
      <c r="F121">
        <v>12</v>
      </c>
      <c r="G121">
        <v>3</v>
      </c>
      <c r="H121">
        <v>36</v>
      </c>
      <c r="I121" s="133" t="str">
        <f>VLOOKUP(Inflow[[#This Row],[SKU]],MasterFile[#All],8,0)</f>
        <v>TexPack Supplies</v>
      </c>
      <c r="J121" s="59" t="s">
        <v>937</v>
      </c>
      <c r="K121" s="59" t="s">
        <v>938</v>
      </c>
      <c r="L121" t="s">
        <v>939</v>
      </c>
      <c r="M121" s="1">
        <v>46285</v>
      </c>
      <c r="N121" t="s">
        <v>819</v>
      </c>
      <c r="O121" s="132" t="str">
        <f>VLOOKUP(Inflow[[#This Row],[SKU]],MasterFile[#All],7,0)</f>
        <v>Lone Star Houston</v>
      </c>
      <c r="P121" t="s">
        <v>906</v>
      </c>
      <c r="Q121" s="132" t="str">
        <f>VLOOKUP(Inflow[[#This Row],[SKU]],MasterFile[#All],15,0)</f>
        <v>Lone Star Wholesale</v>
      </c>
    </row>
    <row r="122" spans="1:17" ht="20.100000000000001" customHeight="1" x14ac:dyDescent="0.25">
      <c r="A122" s="1">
        <v>46043</v>
      </c>
      <c r="B122" t="s">
        <v>375</v>
      </c>
      <c r="C122" t="s">
        <v>376</v>
      </c>
      <c r="D122" t="s">
        <v>359</v>
      </c>
      <c r="E122" t="s">
        <v>377</v>
      </c>
      <c r="F122">
        <v>16</v>
      </c>
      <c r="G122">
        <v>12</v>
      </c>
      <c r="H122">
        <v>192</v>
      </c>
      <c r="I122" s="133" t="str">
        <f>VLOOKUP(Inflow[[#This Row],[SKU]],MasterFile[#All],8,0)</f>
        <v>ChemSource Pro</v>
      </c>
      <c r="J122" s="59" t="s">
        <v>966</v>
      </c>
      <c r="K122" s="59" t="s">
        <v>967</v>
      </c>
      <c r="L122" t="s">
        <v>968</v>
      </c>
      <c r="M122" s="1">
        <v>46502</v>
      </c>
      <c r="N122" t="s">
        <v>819</v>
      </c>
      <c r="O122" s="132" t="str">
        <f>VLOOKUP(Inflow[[#This Row],[SKU]],MasterFile[#All],7,0)</f>
        <v>Lone Star Houston</v>
      </c>
      <c r="P122" t="s">
        <v>858</v>
      </c>
      <c r="Q122" s="132" t="str">
        <f>VLOOKUP(Inflow[[#This Row],[SKU]],MasterFile[#All],15,0)</f>
        <v>Lone Star Wholesale</v>
      </c>
    </row>
    <row r="123" spans="1:17" ht="20.100000000000001" customHeight="1" x14ac:dyDescent="0.25">
      <c r="A123" s="1">
        <v>46046</v>
      </c>
      <c r="B123" t="s">
        <v>203</v>
      </c>
      <c r="C123" t="s">
        <v>204</v>
      </c>
      <c r="D123" t="s">
        <v>265</v>
      </c>
      <c r="E123" t="s">
        <v>270</v>
      </c>
      <c r="F123">
        <v>3600</v>
      </c>
      <c r="G123">
        <v>5.0500000000000003E-2</v>
      </c>
      <c r="H123">
        <v>181.8</v>
      </c>
      <c r="I123" s="133" t="str">
        <f>VLOOKUP(Inflow[[#This Row],[SKU]],MasterFile[#All],8,0)</f>
        <v>TexPack Supplies</v>
      </c>
      <c r="J123" s="59" t="s">
        <v>1009</v>
      </c>
      <c r="K123" s="59" t="s">
        <v>1010</v>
      </c>
      <c r="L123" t="s">
        <v>1011</v>
      </c>
      <c r="M123" s="1">
        <v>46429</v>
      </c>
      <c r="N123" t="s">
        <v>819</v>
      </c>
      <c r="O123" s="132" t="str">
        <f>VLOOKUP(Inflow[[#This Row],[SKU]],MasterFile[#All],7,0)</f>
        <v>Texaflo Austin</v>
      </c>
      <c r="P123" t="s">
        <v>1162</v>
      </c>
      <c r="Q123" s="132" t="str">
        <f>VLOOKUP(Inflow[[#This Row],[SKU]],MasterFile[#All],15,0)</f>
        <v>Texaflo Roasting Co.</v>
      </c>
    </row>
    <row r="124" spans="1:17" ht="20.100000000000001" customHeight="1" x14ac:dyDescent="0.25">
      <c r="A124" s="1">
        <v>46049</v>
      </c>
      <c r="B124" t="s">
        <v>519</v>
      </c>
      <c r="C124" t="s">
        <v>520</v>
      </c>
      <c r="D124" t="s">
        <v>501</v>
      </c>
      <c r="E124" t="s">
        <v>521</v>
      </c>
      <c r="F124">
        <v>33</v>
      </c>
      <c r="G124">
        <v>62</v>
      </c>
      <c r="H124">
        <v>2046</v>
      </c>
      <c r="I124" s="133" t="str">
        <f>VLOOKUP(Inflow[[#This Row],[SKU]],MasterFile[#All],8,0)</f>
        <v>AusTex Equipment</v>
      </c>
      <c r="J124" s="59" t="s">
        <v>1025</v>
      </c>
      <c r="K124" s="59" t="s">
        <v>1026</v>
      </c>
      <c r="L124" t="s">
        <v>1027</v>
      </c>
      <c r="M124" s="1">
        <v>46637</v>
      </c>
      <c r="N124" t="s">
        <v>819</v>
      </c>
      <c r="O124" s="132" t="str">
        <f>VLOOKUP(Inflow[[#This Row],[SKU]],MasterFile[#All],7,0)</f>
        <v>Gulf Rim Miami</v>
      </c>
      <c r="P124" t="s">
        <v>832</v>
      </c>
      <c r="Q124" s="132" t="str">
        <f>VLOOKUP(Inflow[[#This Row],[SKU]],MasterFile[#All],15,0)</f>
        <v>Gulf Rim Distribution</v>
      </c>
    </row>
    <row r="125" spans="1:17" ht="20.100000000000001" customHeight="1" x14ac:dyDescent="0.25">
      <c r="A125" s="1">
        <v>46049</v>
      </c>
      <c r="B125" t="s">
        <v>420</v>
      </c>
      <c r="C125" t="s">
        <v>421</v>
      </c>
      <c r="D125" t="s">
        <v>409</v>
      </c>
      <c r="E125" t="s">
        <v>422</v>
      </c>
      <c r="F125">
        <v>288</v>
      </c>
      <c r="G125">
        <v>8.3299999999999999E-2</v>
      </c>
      <c r="H125">
        <v>23.99</v>
      </c>
      <c r="I125" s="133" t="str">
        <f>VLOOKUP(Inflow[[#This Row],[SKU]],MasterFile[#All],8,0)</f>
        <v>SafeHands Tex</v>
      </c>
      <c r="J125" s="59" t="s">
        <v>1066</v>
      </c>
      <c r="K125" s="59" t="s">
        <v>1067</v>
      </c>
      <c r="L125" t="s">
        <v>1068</v>
      </c>
      <c r="M125" s="1">
        <v>46621</v>
      </c>
      <c r="N125" t="s">
        <v>819</v>
      </c>
      <c r="O125" s="132" t="str">
        <f>VLOOKUP(Inflow[[#This Row],[SKU]],MasterFile[#All],7,0)</f>
        <v>Lone Star Houston</v>
      </c>
      <c r="P125" t="s">
        <v>1073</v>
      </c>
      <c r="Q125" s="132" t="str">
        <f>VLOOKUP(Inflow[[#This Row],[SKU]],MasterFile[#All],15,0)</f>
        <v>Lone Star Wholesale</v>
      </c>
    </row>
    <row r="126" spans="1:17" ht="20.100000000000001" customHeight="1" x14ac:dyDescent="0.25">
      <c r="A126" s="1">
        <v>46053</v>
      </c>
      <c r="B126" t="s">
        <v>221</v>
      </c>
      <c r="C126" t="s">
        <v>222</v>
      </c>
      <c r="D126" t="s">
        <v>281</v>
      </c>
      <c r="E126" t="s">
        <v>282</v>
      </c>
      <c r="F126">
        <v>9600</v>
      </c>
      <c r="G126">
        <v>3.0300000000000001E-2</v>
      </c>
      <c r="H126">
        <v>290.88</v>
      </c>
      <c r="I126" s="133" t="str">
        <f>VLOOKUP(Inflow[[#This Row],[SKU]],MasterFile[#All],8,0)</f>
        <v>TexPack Supplies</v>
      </c>
      <c r="J126" s="59" t="s">
        <v>931</v>
      </c>
      <c r="K126" s="59" t="s">
        <v>932</v>
      </c>
      <c r="L126" t="s">
        <v>933</v>
      </c>
      <c r="M126" s="1">
        <v>46514</v>
      </c>
      <c r="N126" t="s">
        <v>819</v>
      </c>
      <c r="O126" s="132" t="str">
        <f>VLOOKUP(Inflow[[#This Row],[SKU]],MasterFile[#All],7,0)</f>
        <v>Texaflo Distribution Center</v>
      </c>
      <c r="P126" t="s">
        <v>831</v>
      </c>
      <c r="Q126" s="132" t="str">
        <f>VLOOKUP(Inflow[[#This Row],[SKU]],MasterFile[#All],15,0)</f>
        <v>Texaflo Roasting Co.</v>
      </c>
    </row>
    <row r="127" spans="1:17" ht="20.100000000000001" customHeight="1" x14ac:dyDescent="0.25">
      <c r="A127" s="1">
        <v>46070</v>
      </c>
      <c r="B127" t="s">
        <v>357</v>
      </c>
      <c r="C127" t="s">
        <v>358</v>
      </c>
      <c r="D127" t="s">
        <v>359</v>
      </c>
      <c r="E127" t="s">
        <v>360</v>
      </c>
      <c r="F127">
        <v>2</v>
      </c>
      <c r="G127">
        <v>89.5</v>
      </c>
      <c r="H127">
        <v>179</v>
      </c>
      <c r="I127" s="133" t="str">
        <f>VLOOKUP(Inflow[[#This Row],[SKU]],MasterFile[#All],8,0)</f>
        <v>ChemSource Pro</v>
      </c>
      <c r="J127" s="59" t="s">
        <v>1002</v>
      </c>
      <c r="K127" s="59" t="s">
        <v>1003</v>
      </c>
      <c r="L127" t="s">
        <v>1004</v>
      </c>
      <c r="M127" s="1">
        <v>46593</v>
      </c>
      <c r="N127" t="s">
        <v>819</v>
      </c>
      <c r="O127" s="132" t="str">
        <f>VLOOKUP(Inflow[[#This Row],[SKU]],MasterFile[#All],7,0)</f>
        <v>Lone Star Distribution Center</v>
      </c>
      <c r="P127" t="s">
        <v>1163</v>
      </c>
      <c r="Q127" s="132" t="str">
        <f>VLOOKUP(Inflow[[#This Row],[SKU]],MasterFile[#All],15,0)</f>
        <v>Lone Star Wholesale</v>
      </c>
    </row>
    <row r="128" spans="1:17" ht="20.100000000000001" customHeight="1" x14ac:dyDescent="0.25">
      <c r="A128" s="1">
        <v>46072</v>
      </c>
      <c r="B128" t="s">
        <v>487</v>
      </c>
      <c r="C128" t="s">
        <v>488</v>
      </c>
      <c r="D128" t="s">
        <v>474</v>
      </c>
      <c r="E128" t="s">
        <v>489</v>
      </c>
      <c r="F128">
        <v>2</v>
      </c>
      <c r="G128">
        <v>28</v>
      </c>
      <c r="H128">
        <v>56</v>
      </c>
      <c r="I128" s="133" t="str">
        <f>VLOOKUP(Inflow[[#This Row],[SKU]],MasterFile[#All],8,0)</f>
        <v>AquaRim Systems</v>
      </c>
      <c r="J128" s="59" t="s">
        <v>891</v>
      </c>
      <c r="K128" s="59" t="s">
        <v>892</v>
      </c>
      <c r="L128" t="s">
        <v>893</v>
      </c>
      <c r="M128" s="1">
        <v>46785</v>
      </c>
      <c r="N128" t="s">
        <v>819</v>
      </c>
      <c r="O128" s="132" t="str">
        <f>VLOOKUP(Inflow[[#This Row],[SKU]],MasterFile[#All],7,0)</f>
        <v>Gulf Rim Miami</v>
      </c>
      <c r="P128" t="s">
        <v>835</v>
      </c>
      <c r="Q128" s="132" t="str">
        <f>VLOOKUP(Inflow[[#This Row],[SKU]],MasterFile[#All],15,0)</f>
        <v>Gulf Rim Distribution</v>
      </c>
    </row>
    <row r="129" spans="1:17" ht="20.100000000000001" customHeight="1" x14ac:dyDescent="0.25">
      <c r="A129" s="1">
        <v>46077</v>
      </c>
      <c r="B129" t="s">
        <v>217</v>
      </c>
      <c r="C129" t="s">
        <v>218</v>
      </c>
      <c r="D129" t="s">
        <v>274</v>
      </c>
      <c r="E129" t="s">
        <v>265</v>
      </c>
      <c r="F129">
        <v>50</v>
      </c>
      <c r="G129">
        <v>0.1084</v>
      </c>
      <c r="H129">
        <v>5.42</v>
      </c>
      <c r="I129" s="133" t="str">
        <f>VLOOKUP(Inflow[[#This Row],[SKU]],MasterFile[#All],8,0)</f>
        <v>Lone Star Chemicals</v>
      </c>
      <c r="J129" s="59" t="s">
        <v>1077</v>
      </c>
      <c r="K129" s="59" t="s">
        <v>1078</v>
      </c>
      <c r="L129" t="s">
        <v>1079</v>
      </c>
      <c r="M129" s="1">
        <v>46639</v>
      </c>
      <c r="N129" t="s">
        <v>819</v>
      </c>
      <c r="O129" s="132" t="str">
        <f>VLOOKUP(Inflow[[#This Row],[SKU]],MasterFile[#All],7,0)</f>
        <v>Texaflo Austin</v>
      </c>
      <c r="P129" t="s">
        <v>1053</v>
      </c>
      <c r="Q129" s="132" t="str">
        <f>VLOOKUP(Inflow[[#This Row],[SKU]],MasterFile[#All],15,0)</f>
        <v>Texaflo Roasting Co.</v>
      </c>
    </row>
    <row r="130" spans="1:17" ht="20.100000000000001" customHeight="1" x14ac:dyDescent="0.25">
      <c r="A130" s="1">
        <v>46082</v>
      </c>
      <c r="B130" t="s">
        <v>511</v>
      </c>
      <c r="C130" t="s">
        <v>512</v>
      </c>
      <c r="D130" t="s">
        <v>501</v>
      </c>
      <c r="E130" t="s">
        <v>513</v>
      </c>
      <c r="F130">
        <v>28</v>
      </c>
      <c r="G130">
        <v>86</v>
      </c>
      <c r="H130">
        <v>2408</v>
      </c>
      <c r="I130" s="133" t="str">
        <f>VLOOKUP(Inflow[[#This Row],[SKU]],MasterFile[#All],8,0)</f>
        <v>AusTex Equipment</v>
      </c>
      <c r="J130" s="59" t="s">
        <v>913</v>
      </c>
      <c r="K130" s="59" t="s">
        <v>914</v>
      </c>
      <c r="L130" t="s">
        <v>915</v>
      </c>
      <c r="M130" s="1">
        <v>46447</v>
      </c>
      <c r="N130" t="s">
        <v>819</v>
      </c>
      <c r="O130" s="132" t="str">
        <f>VLOOKUP(Inflow[[#This Row],[SKU]],MasterFile[#All],7,0)</f>
        <v>Gulf Rim Miami</v>
      </c>
      <c r="P130" t="s">
        <v>1164</v>
      </c>
      <c r="Q130" s="132" t="str">
        <f>VLOOKUP(Inflow[[#This Row],[SKU]],MasterFile[#All],15,0)</f>
        <v>Gulf Rim Distribution</v>
      </c>
    </row>
    <row r="131" spans="1:17" ht="20.100000000000001" customHeight="1" x14ac:dyDescent="0.25">
      <c r="A131" s="1">
        <v>46086</v>
      </c>
      <c r="B131" t="s">
        <v>413</v>
      </c>
      <c r="C131" t="s">
        <v>414</v>
      </c>
      <c r="D131" t="s">
        <v>409</v>
      </c>
      <c r="E131" t="s">
        <v>410</v>
      </c>
      <c r="F131">
        <v>100</v>
      </c>
      <c r="G131">
        <v>0.14499999999999999</v>
      </c>
      <c r="H131">
        <v>14.5</v>
      </c>
      <c r="I131" s="133" t="str">
        <f>VLOOKUP(Inflow[[#This Row],[SKU]],MasterFile[#All],8,0)</f>
        <v>SafeHands Tex</v>
      </c>
      <c r="J131" s="59" t="s">
        <v>925</v>
      </c>
      <c r="K131" s="59" t="s">
        <v>926</v>
      </c>
      <c r="L131" t="s">
        <v>927</v>
      </c>
      <c r="M131" s="1">
        <v>46581</v>
      </c>
      <c r="N131" t="s">
        <v>819</v>
      </c>
      <c r="O131" s="132" t="str">
        <f>VLOOKUP(Inflow[[#This Row],[SKU]],MasterFile[#All],7,0)</f>
        <v>Lone Star Distribution Center</v>
      </c>
      <c r="P131" t="s">
        <v>1053</v>
      </c>
      <c r="Q131" s="132" t="str">
        <f>VLOOKUP(Inflow[[#This Row],[SKU]],MasterFile[#All],15,0)</f>
        <v>Lone Star Wholesale</v>
      </c>
    </row>
    <row r="132" spans="1:17" ht="20.100000000000001" customHeight="1" x14ac:dyDescent="0.25">
      <c r="A132" s="1">
        <v>46097</v>
      </c>
      <c r="B132" t="s">
        <v>491</v>
      </c>
      <c r="C132" t="s">
        <v>492</v>
      </c>
      <c r="D132" t="s">
        <v>474</v>
      </c>
      <c r="E132" t="s">
        <v>493</v>
      </c>
      <c r="F132">
        <v>4</v>
      </c>
      <c r="G132">
        <v>18</v>
      </c>
      <c r="H132">
        <v>72</v>
      </c>
      <c r="I132" s="133" t="str">
        <f>VLOOKUP(Inflow[[#This Row],[SKU]],MasterFile[#All],8,0)</f>
        <v>AquaRim Systems</v>
      </c>
      <c r="J132" s="59" t="s">
        <v>1063</v>
      </c>
      <c r="K132" s="59" t="s">
        <v>1064</v>
      </c>
      <c r="L132" t="s">
        <v>1065</v>
      </c>
      <c r="M132" s="1">
        <v>46648</v>
      </c>
      <c r="N132" t="s">
        <v>819</v>
      </c>
      <c r="O132" s="132" t="str">
        <f>VLOOKUP(Inflow[[#This Row],[SKU]],MasterFile[#All],7,0)</f>
        <v>Gulf Rim Miami</v>
      </c>
      <c r="P132" t="s">
        <v>831</v>
      </c>
      <c r="Q132" s="132" t="str">
        <f>VLOOKUP(Inflow[[#This Row],[SKU]],MasterFile[#All],15,0)</f>
        <v>Gulf Rim Distribution</v>
      </c>
    </row>
    <row r="133" spans="1:17" ht="20.100000000000001" customHeight="1" x14ac:dyDescent="0.25">
      <c r="A133" s="1">
        <v>46103</v>
      </c>
      <c r="B133" t="s">
        <v>187</v>
      </c>
      <c r="C133" t="s">
        <v>188</v>
      </c>
      <c r="D133" t="s">
        <v>260</v>
      </c>
      <c r="E133" t="s">
        <v>264</v>
      </c>
      <c r="F133">
        <v>24</v>
      </c>
      <c r="G133">
        <v>0.93</v>
      </c>
      <c r="H133">
        <v>22.32</v>
      </c>
      <c r="I133" s="133" t="str">
        <f>VLOOKUP(Inflow[[#This Row],[SKU]],MasterFile[#All],8,0)</f>
        <v>Internal</v>
      </c>
      <c r="J133" s="59" t="s">
        <v>897</v>
      </c>
      <c r="K133" s="59" t="s">
        <v>898</v>
      </c>
      <c r="L133" t="s">
        <v>899</v>
      </c>
      <c r="M133" s="1">
        <v>46697</v>
      </c>
      <c r="N133" t="s">
        <v>819</v>
      </c>
      <c r="O133" s="132" t="str">
        <f>VLOOKUP(Inflow[[#This Row],[SKU]],MasterFile[#All],7,0)</f>
        <v>Texaflo Distribution Center</v>
      </c>
      <c r="P133" t="s">
        <v>981</v>
      </c>
      <c r="Q133" s="132" t="str">
        <f>VLOOKUP(Inflow[[#This Row],[SKU]],MasterFile[#All],15,0)</f>
        <v>Texaflo Roasting Co.</v>
      </c>
    </row>
    <row r="134" spans="1:17" ht="20.100000000000001" customHeight="1" x14ac:dyDescent="0.25">
      <c r="A134" s="1">
        <v>46111</v>
      </c>
      <c r="B134" t="s">
        <v>454</v>
      </c>
      <c r="C134" t="s">
        <v>455</v>
      </c>
      <c r="D134" t="s">
        <v>447</v>
      </c>
      <c r="E134" t="s">
        <v>456</v>
      </c>
      <c r="F134">
        <v>50</v>
      </c>
      <c r="G134">
        <v>0.36</v>
      </c>
      <c r="H134">
        <v>18</v>
      </c>
      <c r="I134" s="133" t="str">
        <f>VLOOKUP(Inflow[[#This Row],[SKU]],MasterFile[#All],8,0)</f>
        <v>ChemSource Pro</v>
      </c>
      <c r="J134" s="59" t="s">
        <v>950</v>
      </c>
      <c r="K134" s="59" t="s">
        <v>951</v>
      </c>
      <c r="L134" t="s">
        <v>952</v>
      </c>
      <c r="M134" s="1">
        <v>46596</v>
      </c>
      <c r="N134" t="s">
        <v>819</v>
      </c>
      <c r="O134" s="132" t="str">
        <f>VLOOKUP(Inflow[[#This Row],[SKU]],MasterFile[#All],7,0)</f>
        <v>Lone Star Houston</v>
      </c>
      <c r="P134" t="s">
        <v>1049</v>
      </c>
      <c r="Q134" s="132" t="str">
        <f>VLOOKUP(Inflow[[#This Row],[SKU]],MasterFile[#All],15,0)</f>
        <v>Lone Star Wholesale</v>
      </c>
    </row>
    <row r="135" spans="1:17" ht="20.100000000000001" customHeight="1" x14ac:dyDescent="0.25">
      <c r="A135" s="1">
        <v>46112</v>
      </c>
      <c r="B135" t="s">
        <v>215</v>
      </c>
      <c r="C135" t="s">
        <v>216</v>
      </c>
      <c r="D135" t="s">
        <v>274</v>
      </c>
      <c r="E135" t="s">
        <v>278</v>
      </c>
      <c r="F135">
        <v>1200</v>
      </c>
      <c r="G135">
        <v>0.10199999999999999</v>
      </c>
      <c r="H135">
        <v>122.4</v>
      </c>
      <c r="I135" s="133" t="str">
        <f>VLOOKUP(Inflow[[#This Row],[SKU]],MasterFile[#All],8,0)</f>
        <v>AusTex Equipment</v>
      </c>
      <c r="J135" s="59" t="s">
        <v>1034</v>
      </c>
      <c r="K135" s="59" t="s">
        <v>1035</v>
      </c>
      <c r="L135" t="s">
        <v>1036</v>
      </c>
      <c r="M135" s="1">
        <v>46796</v>
      </c>
      <c r="N135" t="s">
        <v>819</v>
      </c>
      <c r="O135" s="132" t="str">
        <f>VLOOKUP(Inflow[[#This Row],[SKU]],MasterFile[#All],7,0)</f>
        <v>Texaflo Austin</v>
      </c>
      <c r="P135" t="s">
        <v>863</v>
      </c>
      <c r="Q135" s="132" t="str">
        <f>VLOOKUP(Inflow[[#This Row],[SKU]],MasterFile[#All],15,0)</f>
        <v>Texaflo Roasting Co.</v>
      </c>
    </row>
    <row r="136" spans="1:17" ht="20.100000000000001" customHeight="1" x14ac:dyDescent="0.25">
      <c r="A136" s="1">
        <v>46125</v>
      </c>
      <c r="B136" t="s">
        <v>535</v>
      </c>
      <c r="C136" t="s">
        <v>536</v>
      </c>
      <c r="D136" t="s">
        <v>525</v>
      </c>
      <c r="E136" t="s">
        <v>537</v>
      </c>
      <c r="F136">
        <v>1</v>
      </c>
      <c r="G136">
        <v>34</v>
      </c>
      <c r="H136">
        <v>34</v>
      </c>
      <c r="I136" s="133" t="str">
        <f>VLOOKUP(Inflow[[#This Row],[SKU]],MasterFile[#All],8,0)</f>
        <v>AusTex Equipment</v>
      </c>
      <c r="J136" s="59" t="s">
        <v>922</v>
      </c>
      <c r="K136" s="59" t="s">
        <v>923</v>
      </c>
      <c r="L136" t="s">
        <v>924</v>
      </c>
      <c r="M136" s="1">
        <v>46793</v>
      </c>
      <c r="N136" t="s">
        <v>819</v>
      </c>
      <c r="O136" s="132" t="str">
        <f>VLOOKUP(Inflow[[#This Row],[SKU]],MasterFile[#All],7,0)</f>
        <v>Gulf Rim Miami</v>
      </c>
      <c r="P136" t="s">
        <v>863</v>
      </c>
      <c r="Q136" s="132" t="str">
        <f>VLOOKUP(Inflow[[#This Row],[SKU]],MasterFile[#All],15,0)</f>
        <v>Gulf Rim Distribution</v>
      </c>
    </row>
    <row r="137" spans="1:17" ht="20.100000000000001" customHeight="1" x14ac:dyDescent="0.25">
      <c r="A137" s="1">
        <v>46125</v>
      </c>
      <c r="B137" t="s">
        <v>515</v>
      </c>
      <c r="C137" t="s">
        <v>516</v>
      </c>
      <c r="D137" t="s">
        <v>501</v>
      </c>
      <c r="E137" t="s">
        <v>517</v>
      </c>
      <c r="F137">
        <v>3</v>
      </c>
      <c r="G137">
        <v>54</v>
      </c>
      <c r="H137">
        <v>162</v>
      </c>
      <c r="I137" s="133" t="str">
        <f>VLOOKUP(Inflow[[#This Row],[SKU]],MasterFile[#All],8,0)</f>
        <v>AusTex Equipment</v>
      </c>
      <c r="J137" s="59" t="s">
        <v>1165</v>
      </c>
      <c r="K137" s="59" t="s">
        <v>1166</v>
      </c>
      <c r="L137" t="s">
        <v>1167</v>
      </c>
      <c r="M137" s="1">
        <v>46640</v>
      </c>
      <c r="N137" t="s">
        <v>819</v>
      </c>
      <c r="O137" s="132" t="str">
        <f>VLOOKUP(Inflow[[#This Row],[SKU]],MasterFile[#All],7,0)</f>
        <v>Gulf Rim Miami</v>
      </c>
      <c r="P137" t="s">
        <v>965</v>
      </c>
      <c r="Q137" s="132" t="str">
        <f>VLOOKUP(Inflow[[#This Row],[SKU]],MasterFile[#All],15,0)</f>
        <v>Gulf Rim Distribution</v>
      </c>
    </row>
    <row r="138" spans="1:17" ht="20.100000000000001" customHeight="1" x14ac:dyDescent="0.25">
      <c r="A138" s="1">
        <v>46132</v>
      </c>
      <c r="B138" t="s">
        <v>213</v>
      </c>
      <c r="C138" t="s">
        <v>214</v>
      </c>
      <c r="D138" t="s">
        <v>274</v>
      </c>
      <c r="E138" t="s">
        <v>278</v>
      </c>
      <c r="F138">
        <v>1200</v>
      </c>
      <c r="G138">
        <v>2.98E-2</v>
      </c>
      <c r="H138">
        <v>35.76</v>
      </c>
      <c r="I138" s="133" t="str">
        <f>VLOOKUP(Inflow[[#This Row],[SKU]],MasterFile[#All],8,0)</f>
        <v>RoastRight Tools</v>
      </c>
      <c r="J138" s="59" t="s">
        <v>1037</v>
      </c>
      <c r="K138" s="59" t="s">
        <v>1038</v>
      </c>
      <c r="L138" t="s">
        <v>1039</v>
      </c>
      <c r="M138" s="1">
        <v>46339</v>
      </c>
      <c r="N138" t="s">
        <v>819</v>
      </c>
      <c r="O138" s="132" t="str">
        <f>VLOOKUP(Inflow[[#This Row],[SKU]],MasterFile[#All],7,0)</f>
        <v>Texaflo Distribution Center</v>
      </c>
      <c r="P138" t="s">
        <v>863</v>
      </c>
      <c r="Q138" s="132" t="str">
        <f>VLOOKUP(Inflow[[#This Row],[SKU]],MasterFile[#All],15,0)</f>
        <v>Texaflo Roasting Co.</v>
      </c>
    </row>
    <row r="139" spans="1:17" ht="20.100000000000001" customHeight="1" x14ac:dyDescent="0.25">
      <c r="A139" s="1">
        <v>46139</v>
      </c>
      <c r="B139" t="s">
        <v>227</v>
      </c>
      <c r="C139" t="s">
        <v>228</v>
      </c>
      <c r="D139" t="s">
        <v>281</v>
      </c>
      <c r="E139" t="s">
        <v>284</v>
      </c>
      <c r="F139">
        <v>400</v>
      </c>
      <c r="G139">
        <v>2.0899999999999998E-2</v>
      </c>
      <c r="H139">
        <v>8.36</v>
      </c>
      <c r="I139" s="133" t="str">
        <f>VLOOKUP(Inflow[[#This Row],[SKU]],MasterFile[#All],8,0)</f>
        <v>RoastRight Tools</v>
      </c>
      <c r="J139" s="59" t="s">
        <v>1070</v>
      </c>
      <c r="K139" s="59" t="s">
        <v>1071</v>
      </c>
      <c r="L139" t="s">
        <v>1072</v>
      </c>
      <c r="M139" s="1">
        <v>46657</v>
      </c>
      <c r="N139" t="s">
        <v>819</v>
      </c>
      <c r="O139" s="132" t="str">
        <f>VLOOKUP(Inflow[[#This Row],[SKU]],MasterFile[#All],7,0)</f>
        <v>Texaflo Austin</v>
      </c>
      <c r="P139" t="s">
        <v>831</v>
      </c>
      <c r="Q139" s="132" t="str">
        <f>VLOOKUP(Inflow[[#This Row],[SKU]],MasterFile[#All],15,0)</f>
        <v>Texaflo Roasting Co.</v>
      </c>
    </row>
    <row r="140" spans="1:17" ht="20.100000000000001" customHeight="1" x14ac:dyDescent="0.25">
      <c r="A140" s="1">
        <v>46143</v>
      </c>
      <c r="B140" t="s">
        <v>237</v>
      </c>
      <c r="C140" t="s">
        <v>238</v>
      </c>
      <c r="D140" t="s">
        <v>281</v>
      </c>
      <c r="E140" t="s">
        <v>287</v>
      </c>
      <c r="F140">
        <v>1080</v>
      </c>
      <c r="G140">
        <v>0.3891</v>
      </c>
      <c r="H140">
        <v>420.23</v>
      </c>
      <c r="I140" s="133" t="str">
        <f>VLOOKUP(Inflow[[#This Row],[SKU]],MasterFile[#All],8,0)</f>
        <v>Internal</v>
      </c>
      <c r="J140" s="59" t="s">
        <v>956</v>
      </c>
      <c r="K140" s="59" t="s">
        <v>957</v>
      </c>
      <c r="L140" t="s">
        <v>958</v>
      </c>
      <c r="M140" s="1">
        <v>46522</v>
      </c>
      <c r="N140" t="s">
        <v>819</v>
      </c>
      <c r="O140" s="132" t="str">
        <f>VLOOKUP(Inflow[[#This Row],[SKU]],MasterFile[#All],7,0)</f>
        <v>Texaflo Distribution Center</v>
      </c>
      <c r="P140" t="s">
        <v>831</v>
      </c>
      <c r="Q140" s="132" t="str">
        <f>VLOOKUP(Inflow[[#This Row],[SKU]],MasterFile[#All],15,0)</f>
        <v>Texaflo Roasting Co.</v>
      </c>
    </row>
    <row r="141" spans="1:17" ht="20.100000000000001" customHeight="1" x14ac:dyDescent="0.25">
      <c r="A141" s="1">
        <v>46143</v>
      </c>
      <c r="B141" t="s">
        <v>370</v>
      </c>
      <c r="C141" t="s">
        <v>371</v>
      </c>
      <c r="D141" t="s">
        <v>359</v>
      </c>
      <c r="E141" t="s">
        <v>372</v>
      </c>
      <c r="F141">
        <v>16</v>
      </c>
      <c r="G141">
        <v>14</v>
      </c>
      <c r="H141">
        <v>224</v>
      </c>
      <c r="I141" s="133" t="str">
        <f>VLOOKUP(Inflow[[#This Row],[SKU]],MasterFile[#All],8,0)</f>
        <v>ChemSource Pro</v>
      </c>
      <c r="J141" s="59" t="s">
        <v>975</v>
      </c>
      <c r="K141" s="59" t="s">
        <v>976</v>
      </c>
      <c r="L141" t="s">
        <v>977</v>
      </c>
      <c r="M141" s="1">
        <v>46386</v>
      </c>
      <c r="N141" t="s">
        <v>819</v>
      </c>
      <c r="O141" s="132" t="str">
        <f>VLOOKUP(Inflow[[#This Row],[SKU]],MasterFile[#All],7,0)</f>
        <v>Lone Star Distribution Center</v>
      </c>
      <c r="P141" t="s">
        <v>858</v>
      </c>
      <c r="Q141" s="132" t="str">
        <f>VLOOKUP(Inflow[[#This Row],[SKU]],MasterFile[#All],15,0)</f>
        <v>Lone Star Wholesale</v>
      </c>
    </row>
    <row r="142" spans="1:17" ht="20.100000000000001" customHeight="1" x14ac:dyDescent="0.25">
      <c r="A142" s="1">
        <v>46144</v>
      </c>
      <c r="B142" t="s">
        <v>508</v>
      </c>
      <c r="C142" t="s">
        <v>509</v>
      </c>
      <c r="D142" t="s">
        <v>501</v>
      </c>
      <c r="E142" t="s">
        <v>506</v>
      </c>
      <c r="F142">
        <v>24</v>
      </c>
      <c r="G142">
        <v>42</v>
      </c>
      <c r="H142">
        <v>1008</v>
      </c>
      <c r="I142" s="133" t="str">
        <f>VLOOKUP(Inflow[[#This Row],[SKU]],MasterFile[#All],8,0)</f>
        <v>AusTex Equipment</v>
      </c>
      <c r="J142" s="59" t="s">
        <v>903</v>
      </c>
      <c r="K142" s="59" t="s">
        <v>904</v>
      </c>
      <c r="L142" t="s">
        <v>905</v>
      </c>
      <c r="M142" s="1">
        <v>46676</v>
      </c>
      <c r="N142" t="s">
        <v>819</v>
      </c>
      <c r="O142" s="132" t="str">
        <f>VLOOKUP(Inflow[[#This Row],[SKU]],MasterFile[#All],7,0)</f>
        <v>Gulf Rim Miami</v>
      </c>
      <c r="P142" t="s">
        <v>1168</v>
      </c>
      <c r="Q142" s="132" t="str">
        <f>VLOOKUP(Inflow[[#This Row],[SKU]],MasterFile[#All],15,0)</f>
        <v>Gulf Rim Distribution</v>
      </c>
    </row>
    <row r="143" spans="1:17" ht="20.100000000000001" customHeight="1" x14ac:dyDescent="0.25">
      <c r="A143" s="1">
        <v>46145</v>
      </c>
      <c r="B143" t="s">
        <v>247</v>
      </c>
      <c r="C143" t="s">
        <v>248</v>
      </c>
      <c r="D143" t="s">
        <v>348</v>
      </c>
      <c r="E143" t="s">
        <v>291</v>
      </c>
      <c r="F143">
        <v>100</v>
      </c>
      <c r="G143">
        <v>0.97140000000000004</v>
      </c>
      <c r="H143">
        <v>97.14</v>
      </c>
      <c r="I143" s="133" t="str">
        <f>VLOOKUP(Inflow[[#This Row],[SKU]],MasterFile[#All],8,0)</f>
        <v>Gulf Coast Distributors</v>
      </c>
      <c r="J143" s="59" t="s">
        <v>953</v>
      </c>
      <c r="K143" s="59" t="s">
        <v>954</v>
      </c>
      <c r="L143" t="s">
        <v>955</v>
      </c>
      <c r="M143" s="1">
        <v>46663</v>
      </c>
      <c r="N143" t="s">
        <v>819</v>
      </c>
      <c r="O143" s="132" t="str">
        <f>VLOOKUP(Inflow[[#This Row],[SKU]],MasterFile[#All],7,0)</f>
        <v>Texaflo Distribution Center</v>
      </c>
      <c r="P143" t="s">
        <v>1049</v>
      </c>
      <c r="Q143" s="132" t="str">
        <f>VLOOKUP(Inflow[[#This Row],[SKU]],MasterFile[#All],15,0)</f>
        <v>Texaflo Roasting Co.</v>
      </c>
    </row>
    <row r="144" spans="1:17" ht="20.100000000000001" customHeight="1" x14ac:dyDescent="0.25">
      <c r="A144" s="1">
        <v>46145</v>
      </c>
      <c r="B144" t="s">
        <v>390</v>
      </c>
      <c r="C144" t="s">
        <v>391</v>
      </c>
      <c r="D144" t="s">
        <v>392</v>
      </c>
      <c r="E144" t="s">
        <v>393</v>
      </c>
      <c r="F144">
        <v>200</v>
      </c>
      <c r="G144">
        <v>1.24</v>
      </c>
      <c r="H144">
        <v>248</v>
      </c>
      <c r="I144" s="133" t="str">
        <f>VLOOKUP(Inflow[[#This Row],[SKU]],MasterFile[#All],8,0)</f>
        <v>CleanTex Supply</v>
      </c>
      <c r="J144" s="59" t="s">
        <v>1080</v>
      </c>
      <c r="K144" s="59" t="s">
        <v>1081</v>
      </c>
      <c r="L144" t="s">
        <v>1082</v>
      </c>
      <c r="M144" s="1">
        <v>46550</v>
      </c>
      <c r="N144" t="s">
        <v>819</v>
      </c>
      <c r="O144" s="132" t="str">
        <f>VLOOKUP(Inflow[[#This Row],[SKU]],MasterFile[#All],7,0)</f>
        <v>Lone Star Distribution Center</v>
      </c>
      <c r="P144" t="s">
        <v>868</v>
      </c>
      <c r="Q144" s="132" t="str">
        <f>VLOOKUP(Inflow[[#This Row],[SKU]],MasterFile[#All],15,0)</f>
        <v>Lone Star Wholesale</v>
      </c>
    </row>
    <row r="145" spans="1:17" ht="20.100000000000001" customHeight="1" x14ac:dyDescent="0.25">
      <c r="A145" s="1">
        <v>46146</v>
      </c>
      <c r="B145" t="s">
        <v>365</v>
      </c>
      <c r="C145" t="s">
        <v>366</v>
      </c>
      <c r="D145" t="s">
        <v>359</v>
      </c>
      <c r="E145" t="s">
        <v>367</v>
      </c>
      <c r="F145">
        <v>2</v>
      </c>
      <c r="G145">
        <v>312</v>
      </c>
      <c r="H145">
        <v>624</v>
      </c>
      <c r="I145" s="133" t="str">
        <f>VLOOKUP(Inflow[[#This Row],[SKU]],MasterFile[#All],8,0)</f>
        <v>ChemSource Pro</v>
      </c>
      <c r="J145" s="59" t="s">
        <v>894</v>
      </c>
      <c r="K145" s="59" t="s">
        <v>895</v>
      </c>
      <c r="L145" t="s">
        <v>896</v>
      </c>
      <c r="M145" s="1">
        <v>46724</v>
      </c>
      <c r="N145" t="s">
        <v>819</v>
      </c>
      <c r="O145" s="132" t="str">
        <f>VLOOKUP(Inflow[[#This Row],[SKU]],MasterFile[#All],7,0)</f>
        <v>Lone Star Distribution Center</v>
      </c>
      <c r="P145" t="s">
        <v>1018</v>
      </c>
      <c r="Q145" s="132" t="str">
        <f>VLOOKUP(Inflow[[#This Row],[SKU]],MasterFile[#All],15,0)</f>
        <v>Lone Star Wholesale</v>
      </c>
    </row>
    <row r="146" spans="1:17" ht="20.100000000000001" customHeight="1" x14ac:dyDescent="0.25">
      <c r="A146" s="1">
        <v>46148</v>
      </c>
      <c r="B146" t="s">
        <v>201</v>
      </c>
      <c r="C146" t="s">
        <v>202</v>
      </c>
      <c r="D146" t="s">
        <v>265</v>
      </c>
      <c r="E146" t="s">
        <v>269</v>
      </c>
      <c r="F146">
        <v>2</v>
      </c>
      <c r="G146">
        <v>1.4999999999999999E-2</v>
      </c>
      <c r="H146">
        <v>0.03</v>
      </c>
      <c r="I146" s="133" t="str">
        <f>VLOOKUP(Inflow[[#This Row],[SKU]],MasterFile[#All],8,0)</f>
        <v>TexPack Supplies</v>
      </c>
      <c r="J146" s="59" t="s">
        <v>940</v>
      </c>
      <c r="K146" s="59" t="s">
        <v>941</v>
      </c>
      <c r="L146" t="s">
        <v>942</v>
      </c>
      <c r="M146" s="1">
        <v>46552</v>
      </c>
      <c r="N146" t="s">
        <v>819</v>
      </c>
      <c r="O146" s="132" t="str">
        <f>VLOOKUP(Inflow[[#This Row],[SKU]],MasterFile[#All],7,0)</f>
        <v>Texaflo Distribution Center</v>
      </c>
      <c r="P146" t="s">
        <v>863</v>
      </c>
      <c r="Q146" s="132" t="str">
        <f>VLOOKUP(Inflow[[#This Row],[SKU]],MasterFile[#All],15,0)</f>
        <v>Texaflo Roasting Co.</v>
      </c>
    </row>
    <row r="147" spans="1:17" ht="20.100000000000001" customHeight="1" x14ac:dyDescent="0.25">
      <c r="A147" s="1">
        <v>46150</v>
      </c>
      <c r="B147" t="s">
        <v>229</v>
      </c>
      <c r="C147" t="s">
        <v>230</v>
      </c>
      <c r="D147" t="s">
        <v>281</v>
      </c>
      <c r="E147" t="s">
        <v>285</v>
      </c>
      <c r="F147">
        <v>1200</v>
      </c>
      <c r="G147">
        <v>2.0799999999999999E-2</v>
      </c>
      <c r="H147">
        <v>24.96</v>
      </c>
      <c r="I147" s="133" t="str">
        <f>VLOOKUP(Inflow[[#This Row],[SKU]],MasterFile[#All],8,0)</f>
        <v>RoastRight Tools</v>
      </c>
      <c r="J147" s="59" t="s">
        <v>1169</v>
      </c>
      <c r="K147" s="59" t="s">
        <v>1170</v>
      </c>
      <c r="L147" t="s">
        <v>1171</v>
      </c>
      <c r="M147" s="1">
        <v>46468</v>
      </c>
      <c r="N147" t="s">
        <v>819</v>
      </c>
      <c r="O147" s="132" t="str">
        <f>VLOOKUP(Inflow[[#This Row],[SKU]],MasterFile[#All],7,0)</f>
        <v>Texaflo Austin</v>
      </c>
      <c r="P147" t="s">
        <v>1053</v>
      </c>
      <c r="Q147" s="132" t="str">
        <f>VLOOKUP(Inflow[[#This Row],[SKU]],MasterFile[#All],15,0)</f>
        <v>Texaflo Roasting Co.</v>
      </c>
    </row>
    <row r="148" spans="1:17" ht="20.100000000000001" customHeight="1" x14ac:dyDescent="0.25">
      <c r="A148" s="1">
        <v>46157</v>
      </c>
      <c r="B148" t="s">
        <v>245</v>
      </c>
      <c r="C148" t="s">
        <v>246</v>
      </c>
      <c r="D148" t="s">
        <v>348</v>
      </c>
      <c r="E148" t="s">
        <v>291</v>
      </c>
      <c r="F148">
        <v>3000</v>
      </c>
      <c r="G148">
        <v>0.36399999999999999</v>
      </c>
      <c r="H148">
        <v>1092</v>
      </c>
      <c r="I148" s="133" t="str">
        <f>VLOOKUP(Inflow[[#This Row],[SKU]],MasterFile[#All],8,0)</f>
        <v>Lone Star Chemicals</v>
      </c>
      <c r="J148" s="59" t="s">
        <v>1046</v>
      </c>
      <c r="K148" s="59" t="s">
        <v>1047</v>
      </c>
      <c r="L148" t="s">
        <v>1048</v>
      </c>
      <c r="M148" s="1">
        <v>46853</v>
      </c>
      <c r="N148" t="s">
        <v>819</v>
      </c>
      <c r="O148" s="132" t="str">
        <f>VLOOKUP(Inflow[[#This Row],[SKU]],MasterFile[#All],7,0)</f>
        <v>Texaflo Distribution Center</v>
      </c>
      <c r="P148" t="s">
        <v>1172</v>
      </c>
      <c r="Q148" s="132" t="str">
        <f>VLOOKUP(Inflow[[#This Row],[SKU]],MasterFile[#All],15,0)</f>
        <v>Texaflo Roasting Co.</v>
      </c>
    </row>
    <row r="149" spans="1:17" ht="20.100000000000001" customHeight="1" x14ac:dyDescent="0.25">
      <c r="A149" s="1">
        <v>46159</v>
      </c>
      <c r="B149" t="s">
        <v>403</v>
      </c>
      <c r="C149" t="s">
        <v>404</v>
      </c>
      <c r="D149" t="s">
        <v>392</v>
      </c>
      <c r="E149" t="s">
        <v>405</v>
      </c>
      <c r="F149">
        <v>4</v>
      </c>
      <c r="G149">
        <v>24</v>
      </c>
      <c r="H149">
        <v>96</v>
      </c>
      <c r="I149" s="133" t="str">
        <f>VLOOKUP(Inflow[[#This Row],[SKU]],MasterFile[#All],8,0)</f>
        <v>CleanTex Supply</v>
      </c>
      <c r="J149" s="59" t="s">
        <v>978</v>
      </c>
      <c r="K149" s="59" t="s">
        <v>979</v>
      </c>
      <c r="L149" t="s">
        <v>980</v>
      </c>
      <c r="M149" s="1">
        <v>46501</v>
      </c>
      <c r="N149" t="s">
        <v>819</v>
      </c>
      <c r="O149" s="132" t="str">
        <f>VLOOKUP(Inflow[[#This Row],[SKU]],MasterFile[#All],7,0)</f>
        <v>Lone Star Houston</v>
      </c>
      <c r="P149" t="s">
        <v>831</v>
      </c>
      <c r="Q149" s="132" t="str">
        <f>VLOOKUP(Inflow[[#This Row],[SKU]],MasterFile[#All],15,0)</f>
        <v>Lone Star Wholesale</v>
      </c>
    </row>
    <row r="150" spans="1:17" ht="20.100000000000001" customHeight="1" x14ac:dyDescent="0.25">
      <c r="A150" s="1">
        <v>46161</v>
      </c>
      <c r="B150" t="s">
        <v>170</v>
      </c>
      <c r="C150" t="s">
        <v>178</v>
      </c>
      <c r="D150" t="s">
        <v>255</v>
      </c>
      <c r="E150" t="s">
        <v>256</v>
      </c>
      <c r="F150">
        <v>24</v>
      </c>
      <c r="G150">
        <v>7.9</v>
      </c>
      <c r="H150">
        <v>189.6</v>
      </c>
      <c r="I150" s="133" t="str">
        <f>VLOOKUP(Inflow[[#This Row],[SKU]],MasterFile[#All],8,0)</f>
        <v>Green Source Coffee</v>
      </c>
      <c r="J150" s="59" t="s">
        <v>1031</v>
      </c>
      <c r="K150" s="59" t="s">
        <v>1032</v>
      </c>
      <c r="L150" t="s">
        <v>1033</v>
      </c>
      <c r="M150" s="1">
        <v>46606</v>
      </c>
      <c r="N150" t="s">
        <v>819</v>
      </c>
      <c r="O150" s="132" t="str">
        <f>VLOOKUP(Inflow[[#This Row],[SKU]],MasterFile[#All],7,0)</f>
        <v>Texaflo Austin</v>
      </c>
      <c r="P150" t="s">
        <v>824</v>
      </c>
      <c r="Q150" s="132" t="str">
        <f>VLOOKUP(Inflow[[#This Row],[SKU]],MasterFile[#All],15,0)</f>
        <v>Texaflo Roasting Co.</v>
      </c>
    </row>
    <row r="151" spans="1:17" ht="20.100000000000001" customHeight="1" x14ac:dyDescent="0.25">
      <c r="A151" s="1">
        <v>46162</v>
      </c>
      <c r="B151" t="s">
        <v>539</v>
      </c>
      <c r="C151" t="s">
        <v>540</v>
      </c>
      <c r="D151" t="s">
        <v>501</v>
      </c>
      <c r="E151" t="s">
        <v>541</v>
      </c>
      <c r="F151">
        <v>10</v>
      </c>
      <c r="G151">
        <v>48</v>
      </c>
      <c r="H151">
        <v>480</v>
      </c>
      <c r="I151" s="133" t="str">
        <f>VLOOKUP(Inflow[[#This Row],[SKU]],MasterFile[#All],8,0)</f>
        <v>AusTex Equipment</v>
      </c>
      <c r="J151" s="59" t="s">
        <v>999</v>
      </c>
      <c r="K151" s="59" t="s">
        <v>1000</v>
      </c>
      <c r="L151" t="s">
        <v>1001</v>
      </c>
      <c r="M151" s="1">
        <v>46810</v>
      </c>
      <c r="N151" t="s">
        <v>819</v>
      </c>
      <c r="O151" s="132" t="str">
        <f>VLOOKUP(Inflow[[#This Row],[SKU]],MasterFile[#All],7,0)</f>
        <v>Gulf Rim Miami</v>
      </c>
      <c r="P151" t="s">
        <v>1173</v>
      </c>
      <c r="Q151" s="132" t="str">
        <f>VLOOKUP(Inflow[[#This Row],[SKU]],MasterFile[#All],15,0)</f>
        <v>Gulf Rim Distribution</v>
      </c>
    </row>
    <row r="152" spans="1:17" ht="20.100000000000001" customHeight="1" x14ac:dyDescent="0.25">
      <c r="A152" s="1">
        <v>46168</v>
      </c>
      <c r="B152" t="s">
        <v>424</v>
      </c>
      <c r="C152" t="s">
        <v>425</v>
      </c>
      <c r="D152" t="s">
        <v>426</v>
      </c>
      <c r="E152" t="s">
        <v>427</v>
      </c>
      <c r="F152">
        <v>2</v>
      </c>
      <c r="G152">
        <v>48</v>
      </c>
      <c r="H152">
        <v>96</v>
      </c>
      <c r="I152" s="133" t="str">
        <f>VLOOKUP(Inflow[[#This Row],[SKU]],MasterFile[#All],8,0)</f>
        <v>TXPaper Co.</v>
      </c>
      <c r="J152" s="59" t="s">
        <v>1028</v>
      </c>
      <c r="K152" s="59" t="s">
        <v>1029</v>
      </c>
      <c r="L152" t="s">
        <v>1030</v>
      </c>
      <c r="M152" s="1">
        <v>46399</v>
      </c>
      <c r="N152" t="s">
        <v>819</v>
      </c>
      <c r="O152" s="132" t="str">
        <f>VLOOKUP(Inflow[[#This Row],[SKU]],MasterFile[#All],7,0)</f>
        <v>Lone Star Distribution Center</v>
      </c>
      <c r="P152" t="s">
        <v>1008</v>
      </c>
      <c r="Q152" s="132" t="str">
        <f>VLOOKUP(Inflow[[#This Row],[SKU]],MasterFile[#All],15,0)</f>
        <v>Lone Star Wholesale</v>
      </c>
    </row>
    <row r="153" spans="1:17" ht="20.100000000000001" customHeight="1" x14ac:dyDescent="0.25">
      <c r="A153" s="1">
        <v>46168</v>
      </c>
      <c r="B153" t="s">
        <v>223</v>
      </c>
      <c r="C153" t="s">
        <v>224</v>
      </c>
      <c r="D153" t="s">
        <v>281</v>
      </c>
      <c r="E153" t="s">
        <v>283</v>
      </c>
      <c r="F153">
        <v>200</v>
      </c>
      <c r="G153">
        <v>3.0300000000000001E-2</v>
      </c>
      <c r="H153">
        <v>6.06</v>
      </c>
      <c r="I153" s="133" t="str">
        <f>VLOOKUP(Inflow[[#This Row],[SKU]],MasterFile[#All],8,0)</f>
        <v>Gulf Coast Distributors</v>
      </c>
      <c r="J153" s="59" t="s">
        <v>1043</v>
      </c>
      <c r="K153" s="59" t="s">
        <v>1044</v>
      </c>
      <c r="L153" t="s">
        <v>1045</v>
      </c>
      <c r="M153" s="1">
        <v>46891</v>
      </c>
      <c r="N153" t="s">
        <v>819</v>
      </c>
      <c r="O153" s="132" t="str">
        <f>VLOOKUP(Inflow[[#This Row],[SKU]],MasterFile[#All],7,0)</f>
        <v>Texaflo Distribution Center</v>
      </c>
      <c r="P153" t="s">
        <v>835</v>
      </c>
      <c r="Q153" s="132" t="str">
        <f>VLOOKUP(Inflow[[#This Row],[SKU]],MasterFile[#All],15,0)</f>
        <v>Texaflo Roasting Co.</v>
      </c>
    </row>
    <row r="154" spans="1:17" ht="20.100000000000001" customHeight="1" x14ac:dyDescent="0.25">
      <c r="A154" s="1">
        <v>46170</v>
      </c>
      <c r="B154" t="s">
        <v>458</v>
      </c>
      <c r="C154" t="s">
        <v>459</v>
      </c>
      <c r="D154" t="s">
        <v>447</v>
      </c>
      <c r="E154" t="s">
        <v>460</v>
      </c>
      <c r="F154">
        <v>200</v>
      </c>
      <c r="G154">
        <v>0.24</v>
      </c>
      <c r="H154">
        <v>48</v>
      </c>
      <c r="I154" s="133" t="str">
        <f>VLOOKUP(Inflow[[#This Row],[SKU]],MasterFile[#All],8,0)</f>
        <v>ChemSource Pro</v>
      </c>
      <c r="J154" s="59" t="s">
        <v>1005</v>
      </c>
      <c r="K154" s="59" t="s">
        <v>1006</v>
      </c>
      <c r="L154" t="s">
        <v>1007</v>
      </c>
      <c r="M154" s="1">
        <v>46480</v>
      </c>
      <c r="N154" t="s">
        <v>819</v>
      </c>
      <c r="O154" s="132" t="str">
        <f>VLOOKUP(Inflow[[#This Row],[SKU]],MasterFile[#All],7,0)</f>
        <v>Lone Star Houston</v>
      </c>
      <c r="P154" t="s">
        <v>906</v>
      </c>
      <c r="Q154" s="132" t="str">
        <f>VLOOKUP(Inflow[[#This Row],[SKU]],MasterFile[#All],15,0)</f>
        <v>Lone Star Wholesale</v>
      </c>
    </row>
    <row r="155" spans="1:17" ht="20.100000000000001" customHeight="1" x14ac:dyDescent="0.25">
      <c r="A155" s="1">
        <v>46174</v>
      </c>
      <c r="B155" t="s">
        <v>441</v>
      </c>
      <c r="C155" t="s">
        <v>442</v>
      </c>
      <c r="D155" t="s">
        <v>426</v>
      </c>
      <c r="E155" t="s">
        <v>443</v>
      </c>
      <c r="F155">
        <v>50</v>
      </c>
      <c r="G155">
        <v>0.88</v>
      </c>
      <c r="H155">
        <v>44</v>
      </c>
      <c r="I155" s="133" t="str">
        <f>VLOOKUP(Inflow[[#This Row],[SKU]],MasterFile[#All],8,0)</f>
        <v>TexPack Supplies</v>
      </c>
      <c r="J155" s="59" t="s">
        <v>1040</v>
      </c>
      <c r="K155" s="59" t="s">
        <v>1041</v>
      </c>
      <c r="L155" t="s">
        <v>1042</v>
      </c>
      <c r="M155" s="1">
        <v>46428</v>
      </c>
      <c r="N155" t="s">
        <v>819</v>
      </c>
      <c r="O155" s="132" t="str">
        <f>VLOOKUP(Inflow[[#This Row],[SKU]],MasterFile[#All],7,0)</f>
        <v>Lone Star Houston</v>
      </c>
      <c r="P155" t="s">
        <v>906</v>
      </c>
      <c r="Q155" s="132" t="str">
        <f>VLOOKUP(Inflow[[#This Row],[SKU]],MasterFile[#All],15,0)</f>
        <v>Lone Star Wholesale</v>
      </c>
    </row>
    <row r="156" spans="1:17" ht="20.100000000000001" customHeight="1" x14ac:dyDescent="0.25">
      <c r="A156" s="1">
        <v>46179</v>
      </c>
      <c r="B156" t="s">
        <v>199</v>
      </c>
      <c r="C156" t="s">
        <v>200</v>
      </c>
      <c r="D156" t="s">
        <v>265</v>
      </c>
      <c r="E156" t="s">
        <v>269</v>
      </c>
      <c r="F156">
        <v>400</v>
      </c>
      <c r="G156">
        <v>1.5100000000000001E-2</v>
      </c>
      <c r="H156">
        <v>6.04</v>
      </c>
      <c r="I156" s="133" t="str">
        <f>VLOOKUP(Inflow[[#This Row],[SKU]],MasterFile[#All],8,0)</f>
        <v>TexPack Supplies</v>
      </c>
      <c r="J156" s="59" t="s">
        <v>969</v>
      </c>
      <c r="K156" s="59" t="s">
        <v>970</v>
      </c>
      <c r="L156" t="s">
        <v>971</v>
      </c>
      <c r="M156" s="1">
        <v>46388</v>
      </c>
      <c r="N156" t="s">
        <v>819</v>
      </c>
      <c r="O156" s="132" t="str">
        <f>VLOOKUP(Inflow[[#This Row],[SKU]],MasterFile[#All],7,0)</f>
        <v>Texaflo Distribution Center</v>
      </c>
      <c r="P156" t="s">
        <v>831</v>
      </c>
      <c r="Q156" s="132" t="str">
        <f>VLOOKUP(Inflow[[#This Row],[SKU]],MasterFile[#All],15,0)</f>
        <v>Texaflo Roasting Co.</v>
      </c>
    </row>
    <row r="157" spans="1:17" ht="20.100000000000001" customHeight="1" x14ac:dyDescent="0.25">
      <c r="A157" s="1">
        <v>46184</v>
      </c>
      <c r="B157" t="s">
        <v>445</v>
      </c>
      <c r="C157" t="s">
        <v>446</v>
      </c>
      <c r="D157" t="s">
        <v>447</v>
      </c>
      <c r="E157" t="s">
        <v>448</v>
      </c>
      <c r="F157">
        <v>96</v>
      </c>
      <c r="G157">
        <v>1.0832999999999999</v>
      </c>
      <c r="H157">
        <v>104</v>
      </c>
      <c r="I157" s="133" t="str">
        <f>VLOOKUP(Inflow[[#This Row],[SKU]],MasterFile[#All],8,0)</f>
        <v>Gulf Coast Distributors</v>
      </c>
      <c r="J157" s="59" t="s">
        <v>993</v>
      </c>
      <c r="K157" s="59" t="s">
        <v>994</v>
      </c>
      <c r="L157" t="s">
        <v>995</v>
      </c>
      <c r="M157" s="1">
        <v>46773</v>
      </c>
      <c r="N157" t="s">
        <v>819</v>
      </c>
      <c r="O157" s="132" t="str">
        <f>VLOOKUP(Inflow[[#This Row],[SKU]],MasterFile[#All],7,0)</f>
        <v>Lone Star Distribution Center</v>
      </c>
      <c r="P157" t="s">
        <v>868</v>
      </c>
      <c r="Q157" s="132" t="str">
        <f>VLOOKUP(Inflow[[#This Row],[SKU]],MasterFile[#All],15,0)</f>
        <v>Lone Star Wholesale</v>
      </c>
    </row>
  </sheetData>
  <mergeCells count="1">
    <mergeCell ref="A1:R2"/>
  </mergeCells>
  <phoneticPr fontId="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4" r:id="rId4" name="Button 2">
              <controlPr defaultSize="0" print="0" autoFill="0" autoPict="0" macro="[0]!ExportInflowToStaging">
                <anchor moveWithCells="1" sizeWithCells="1">
                  <from>
                    <xdr:col>18</xdr:col>
                    <xdr:colOff>28575</xdr:colOff>
                    <xdr:row>0</xdr:row>
                    <xdr:rowOff>114300</xdr:rowOff>
                  </from>
                  <to>
                    <xdr:col>18</xdr:col>
                    <xdr:colOff>1647825</xdr:colOff>
                    <xdr:row>3</xdr:row>
                    <xdr:rowOff>28575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209A908E-6994-4761-ADA2-A72C04D39C99}">
          <x14:formula1>
            <xm:f>'Master File'!$A$5:$A$94</xm:f>
          </x14:formula1>
          <xm:sqref>B5:B157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190D-A3A0-1745-B491-D181F75FBC53}">
  <sheetPr codeName="Sheet18">
    <tabColor rgb="FFF6F5F0"/>
    <pageSetUpPr fitToPage="1"/>
  </sheetPr>
  <dimension ref="A1:X326"/>
  <sheetViews>
    <sheetView zoomScale="60" zoomScaleNormal="60" workbookViewId="0">
      <pane ySplit="4" topLeftCell="A5" activePane="bottomLeft" state="frozen"/>
      <selection pane="bottomLeft" activeCell="C9" sqref="C9"/>
    </sheetView>
  </sheetViews>
  <sheetFormatPr defaultColWidth="11" defaultRowHeight="20.100000000000001" customHeight="1" x14ac:dyDescent="0.25"/>
  <cols>
    <col min="1" max="1" width="10.85546875" bestFit="1" customWidth="1"/>
    <col min="2" max="2" width="45.5703125" bestFit="1" customWidth="1"/>
    <col min="3" max="3" width="28.28515625" bestFit="1" customWidth="1"/>
    <col min="4" max="4" width="26.140625" bestFit="1" customWidth="1"/>
    <col min="5" max="5" width="20.140625" style="36" bestFit="1" customWidth="1"/>
    <col min="6" max="6" width="24.7109375" style="50" bestFit="1" customWidth="1"/>
    <col min="7" max="7" width="20.140625" style="117" bestFit="1" customWidth="1"/>
    <col min="8" max="8" width="21.140625" style="14" bestFit="1" customWidth="1"/>
    <col min="9" max="9" width="28.28515625" style="14" bestFit="1" customWidth="1"/>
    <col min="10" max="10" width="17.28515625" bestFit="1" customWidth="1"/>
    <col min="11" max="11" width="26.5703125" bestFit="1" customWidth="1"/>
    <col min="12" max="12" width="31.140625" bestFit="1" customWidth="1"/>
    <col min="13" max="13" width="26.28515625" style="1" bestFit="1" customWidth="1"/>
    <col min="14" max="14" width="28.42578125" style="1" bestFit="1" customWidth="1"/>
    <col min="15" max="15" width="28" style="1" bestFit="1" customWidth="1"/>
    <col min="16" max="16" width="20.5703125" style="14" bestFit="1" customWidth="1"/>
    <col min="17" max="17" width="17.28515625" style="14" bestFit="1" customWidth="1"/>
    <col min="18" max="18" width="12" style="1" bestFit="1" customWidth="1"/>
    <col min="19" max="19" width="23" bestFit="1" customWidth="1"/>
    <col min="20" max="20" width="31.28515625" bestFit="1" customWidth="1"/>
    <col min="21" max="21" width="26.28515625" style="14" bestFit="1" customWidth="1"/>
    <col min="22" max="22" width="20.5703125" bestFit="1" customWidth="1"/>
    <col min="23" max="23" width="45.5703125" bestFit="1" customWidth="1"/>
    <col min="24" max="24" width="13.28515625" bestFit="1" customWidth="1"/>
    <col min="25" max="25" width="22.85546875" bestFit="1" customWidth="1"/>
  </cols>
  <sheetData>
    <row r="1" spans="1:24" ht="20.100000000000001" customHeight="1" x14ac:dyDescent="0.25">
      <c r="A1" s="188" t="s">
        <v>77</v>
      </c>
      <c r="B1" s="188"/>
      <c r="C1" s="188"/>
      <c r="D1" s="188"/>
      <c r="E1" s="188"/>
      <c r="F1" s="188"/>
      <c r="G1" s="188"/>
      <c r="H1" s="188"/>
      <c r="I1" s="188"/>
      <c r="J1" s="188"/>
      <c r="K1" s="188"/>
      <c r="L1" s="188"/>
      <c r="M1" s="188"/>
      <c r="N1" s="188"/>
      <c r="O1" s="188"/>
      <c r="P1" s="188"/>
      <c r="Q1" s="188"/>
      <c r="R1" s="188"/>
      <c r="S1" s="188"/>
      <c r="T1" s="188"/>
      <c r="U1" s="188"/>
      <c r="V1" s="188"/>
      <c r="W1" s="188"/>
      <c r="X1" s="188"/>
    </row>
    <row r="2" spans="1:24" ht="20.100000000000001" customHeight="1" x14ac:dyDescent="0.25">
      <c r="A2" s="188"/>
      <c r="B2" s="188"/>
      <c r="C2" s="188"/>
      <c r="D2" s="188"/>
      <c r="E2" s="188"/>
      <c r="F2" s="188"/>
      <c r="G2" s="188"/>
      <c r="H2" s="188"/>
      <c r="I2" s="188"/>
      <c r="J2" s="188"/>
      <c r="K2" s="188"/>
      <c r="L2" s="188"/>
      <c r="M2" s="188"/>
      <c r="N2" s="188"/>
      <c r="O2" s="188"/>
      <c r="P2" s="188"/>
      <c r="Q2" s="188"/>
      <c r="R2" s="188"/>
      <c r="S2" s="188"/>
      <c r="T2" s="188"/>
      <c r="U2" s="188"/>
      <c r="V2" s="188"/>
      <c r="W2" s="188"/>
      <c r="X2" s="188"/>
    </row>
    <row r="3" spans="1:24" ht="20.100000000000001" customHeight="1" x14ac:dyDescent="0.25">
      <c r="A3" s="4"/>
      <c r="B3" s="4"/>
      <c r="C3" s="4"/>
      <c r="D3" s="4"/>
      <c r="E3" s="37"/>
      <c r="F3" s="136"/>
      <c r="G3" s="137"/>
      <c r="H3" s="43"/>
      <c r="I3" s="43"/>
      <c r="J3" s="4"/>
      <c r="K3" s="4"/>
      <c r="L3" s="4"/>
      <c r="N3" s="7"/>
      <c r="O3" s="7"/>
      <c r="P3" s="43"/>
      <c r="Q3" s="43"/>
      <c r="R3" s="7"/>
      <c r="S3" s="4"/>
      <c r="T3" s="4"/>
      <c r="U3" s="43"/>
      <c r="V3" s="4"/>
      <c r="W3" s="4"/>
      <c r="X3" s="4"/>
    </row>
    <row r="4" spans="1:24" ht="20.100000000000001" customHeight="1" x14ac:dyDescent="0.25">
      <c r="A4" s="87" t="s">
        <v>2</v>
      </c>
      <c r="B4" s="87" t="s">
        <v>3</v>
      </c>
      <c r="C4" s="87" t="s">
        <v>4</v>
      </c>
      <c r="D4" s="87" t="s">
        <v>5</v>
      </c>
      <c r="E4" s="87" t="s">
        <v>19</v>
      </c>
      <c r="F4" s="109" t="s">
        <v>24</v>
      </c>
      <c r="G4" s="116" t="s">
        <v>78</v>
      </c>
      <c r="H4" s="87" t="s">
        <v>79</v>
      </c>
      <c r="I4" s="87" t="s">
        <v>80</v>
      </c>
      <c r="J4" s="87" t="s">
        <v>71</v>
      </c>
      <c r="K4" s="87" t="s">
        <v>81</v>
      </c>
      <c r="L4" s="87" t="s">
        <v>8</v>
      </c>
      <c r="M4" s="90" t="s">
        <v>82</v>
      </c>
      <c r="N4" s="90" t="s">
        <v>83</v>
      </c>
      <c r="O4" s="90" t="s">
        <v>84</v>
      </c>
      <c r="P4" s="88" t="s">
        <v>85</v>
      </c>
      <c r="Q4" s="88" t="s">
        <v>86</v>
      </c>
      <c r="R4" s="109" t="s">
        <v>18</v>
      </c>
      <c r="S4" s="87" t="s">
        <v>16</v>
      </c>
      <c r="T4" s="87" t="s">
        <v>87</v>
      </c>
      <c r="U4" s="87" t="s">
        <v>7</v>
      </c>
      <c r="V4" s="87" t="s">
        <v>88</v>
      </c>
      <c r="W4" s="87" t="s">
        <v>89</v>
      </c>
      <c r="X4" s="87" t="s">
        <v>66</v>
      </c>
    </row>
    <row r="5" spans="1:24" ht="20.100000000000001" customHeight="1" x14ac:dyDescent="0.25">
      <c r="A5" s="139" t="s">
        <v>165</v>
      </c>
      <c r="B5" s="144" t="s">
        <v>173</v>
      </c>
      <c r="C5" s="144" t="s">
        <v>255</v>
      </c>
      <c r="D5" s="144" t="s">
        <v>256</v>
      </c>
      <c r="E5" s="142" t="s">
        <v>577</v>
      </c>
      <c r="F5" s="135">
        <v>46107</v>
      </c>
      <c r="G5" s="139">
        <v>24</v>
      </c>
      <c r="H5" s="139">
        <v>0</v>
      </c>
      <c r="I5" s="146">
        <f t="shared" ref="I5:I36" si="0">IF(E5="",SUMIFS($G$5:$G$29582,$A$5:$A$29582,A5)-SUMIFS($H$5:$H$29582,$A$5:$A$29582,A5),SUMIFS($G$5:$G$29582,$A$5:$A$29582,A5,$E$5:$E$29582,E5)-SUMIFS($H$5:$H$29582,$A$5:$A$29582,A5,$E$5:$E$29582,E5))</f>
        <v>16</v>
      </c>
      <c r="J5" s="140">
        <v>6.03</v>
      </c>
      <c r="K5" s="123">
        <v>144.72</v>
      </c>
      <c r="L5" s="46" t="s">
        <v>734</v>
      </c>
      <c r="M5" s="135" cm="1">
        <f t="array" ref="M5">IFERROR(_xlfn.AGGREGATE(15,6,(Inflow[[#This Row],[Date]]+0) /
   ((Inflow[SKU]=LiveStock[[#This Row],[SKU]])*(Inflow[Lot Number]&amp;""=LiveStock[[#This Row],[Lot Number]]&amp;"")),1),"")</f>
        <v>45658</v>
      </c>
      <c r="N5" s="145">
        <f>IF(_xlfn.MINIFS(Outflow[Date], Outflow[SKU], LiveStock[[#This Row],[SKU]], Outflow[Lot Number], LiveStock[[#This Row],[Lot Number]])=0,
   "",
   _xlfn.MINIFS(Outflow[Date], Outflow[SKU], LiveStock[[#This Row],[SKU]], Outflow[Lot Number], LiveStock[[#This Row],[Lot Number]]))</f>
        <v>46193</v>
      </c>
      <c r="O5" s="46">
        <f>IF(_xlfn.MAXIFS(Outflow[Date], Outflow[SKU], A5)=0,
   "",
   _xlfn.MAXIFS(Outflow[Date], Outflow[SKU], A5))</f>
        <v>46193</v>
      </c>
      <c r="P5" s="134">
        <f>IFERROR(LiveStock[[#This Row],[Last Outflow Date]]-LiveStock[[#This Row],[First Outflow Date]]+1,"")</f>
        <v>1</v>
      </c>
      <c r="Q5" s="139">
        <f>IFERROR(IF(LiveStock[[#This Row],[Average Daily Usage]]&gt;0,LiveStock[[#This Row],[Quantity Available]]/LiveStock[[#This Row],[Average Daily Usage]],0),"")</f>
        <v>0</v>
      </c>
      <c r="R5" s="46">
        <v>46193</v>
      </c>
      <c r="S5" s="46" t="str">
        <f>VLOOKUP(LiveStock[[#This Row],[SKU]],MasterFile[#All],15,0)</f>
        <v>Texaflo Roasting Co.</v>
      </c>
      <c r="T5" s="139">
        <f>IFERROR(IF(LiveStock[[#This Row],[Days Active]]&gt;0, LiveStock[[#This Row],[Quantity Out]] / LiveStock[[#This Row],[Days Active]], 0),"")</f>
        <v>0</v>
      </c>
      <c r="U5" s="139">
        <f>VLOOKUP(LiveStock[[#This Row],[SKU]],MasterFile[],6,0)</f>
        <v>200</v>
      </c>
      <c r="V5" s="141">
        <f>IFERROR(LiveStock[[#This Row],[Quantity In]]*LiveStock[[#This Row],[Unit Cost]],"")</f>
        <v>144.72</v>
      </c>
      <c r="W5" s="139">
        <f>IFERROR(LiveStock[[#This Row],[Quantity Out]]*LiveStock[[#This Row],[Unit Cost]],"")</f>
        <v>0</v>
      </c>
      <c r="X5" s="139"/>
    </row>
    <row r="6" spans="1:24" ht="20.100000000000001" customHeight="1" x14ac:dyDescent="0.25">
      <c r="A6" s="139" t="s">
        <v>166</v>
      </c>
      <c r="B6" s="144" t="s">
        <v>174</v>
      </c>
      <c r="C6" s="144" t="s">
        <v>255</v>
      </c>
      <c r="D6" s="144" t="s">
        <v>256</v>
      </c>
      <c r="E6" s="142" t="s">
        <v>602</v>
      </c>
      <c r="F6" s="135">
        <v>45922</v>
      </c>
      <c r="G6" s="139">
        <v>48</v>
      </c>
      <c r="H6" s="139">
        <v>0</v>
      </c>
      <c r="I6" s="146">
        <f t="shared" si="0"/>
        <v>40</v>
      </c>
      <c r="J6" s="140">
        <v>7.2</v>
      </c>
      <c r="K6" s="123">
        <v>345.6</v>
      </c>
      <c r="L6" s="46" t="s">
        <v>734</v>
      </c>
      <c r="M6" s="135" cm="1">
        <f t="array" ref="M6">IFERROR(_xlfn.AGGREGATE(15,6,(Inflow[[#This Row],[Date]]+0) /
   ((Inflow[SKU]=LiveStock[[#This Row],[SKU]])*(Inflow[Lot Number]&amp;""=LiveStock[[#This Row],[Lot Number]]&amp;"")),1),"")</f>
        <v>45673</v>
      </c>
      <c r="N6" s="145">
        <f>IF(_xlfn.MINIFS(Outflow[Date], Outflow[SKU], LiveStock[[#This Row],[SKU]], Outflow[Lot Number], LiveStock[[#This Row],[Lot Number]])=0,
   "",
   _xlfn.MINIFS(Outflow[Date], Outflow[SKU], LiveStock[[#This Row],[SKU]], Outflow[Lot Number], LiveStock[[#This Row],[Lot Number]]))</f>
        <v>46193</v>
      </c>
      <c r="O6" s="46">
        <f>IF(_xlfn.MAXIFS(Outflow[Date], Outflow[SKU], A6)=0,
   "",
   _xlfn.MAXIFS(Outflow[Date], Outflow[SKU], A6))</f>
        <v>46194</v>
      </c>
      <c r="P6" s="134">
        <f>IFERROR(LiveStock[[#This Row],[Last Outflow Date]]-LiveStock[[#This Row],[First Outflow Date]]+1,"")</f>
        <v>2</v>
      </c>
      <c r="Q6" s="139">
        <f>IFERROR(IF(LiveStock[[#This Row],[Average Daily Usage]]&gt;0,LiveStock[[#This Row],[Quantity Available]]/LiveStock[[#This Row],[Average Daily Usage]],0),"")</f>
        <v>0</v>
      </c>
      <c r="R6" s="46">
        <v>46193</v>
      </c>
      <c r="S6" s="46" t="str">
        <f>VLOOKUP(LiveStock[[#This Row],[SKU]],MasterFile[#All],15,0)</f>
        <v>Texaflo Roasting Co.</v>
      </c>
      <c r="T6" s="139">
        <f>IFERROR(IF(LiveStock[[#This Row],[Days Active]]&gt;0, LiveStock[[#This Row],[Quantity Out]] / LiveStock[[#This Row],[Days Active]], 0),"")</f>
        <v>0</v>
      </c>
      <c r="U6" s="139">
        <f>VLOOKUP(LiveStock[[#This Row],[SKU]],MasterFile[],6,0)</f>
        <v>240</v>
      </c>
      <c r="V6" s="141">
        <f>IFERROR(LiveStock[[#This Row],[Quantity In]]*LiveStock[[#This Row],[Unit Cost]],"")</f>
        <v>345.6</v>
      </c>
      <c r="W6" s="139">
        <f>IFERROR(LiveStock[[#This Row],[Quantity Out]]*LiveStock[[#This Row],[Unit Cost]],"")</f>
        <v>0</v>
      </c>
      <c r="X6" s="139"/>
    </row>
    <row r="7" spans="1:24" ht="20.100000000000001" customHeight="1" x14ac:dyDescent="0.25">
      <c r="A7" s="139" t="s">
        <v>167</v>
      </c>
      <c r="B7" s="144" t="s">
        <v>175</v>
      </c>
      <c r="C7" s="144" t="s">
        <v>255</v>
      </c>
      <c r="D7" s="144" t="s">
        <v>258</v>
      </c>
      <c r="E7" s="142" t="s">
        <v>609</v>
      </c>
      <c r="F7" s="135">
        <v>46244</v>
      </c>
      <c r="G7" s="139">
        <v>288</v>
      </c>
      <c r="H7" s="139">
        <v>0</v>
      </c>
      <c r="I7" s="146">
        <f t="shared" si="0"/>
        <v>283.5</v>
      </c>
      <c r="J7" s="140">
        <v>0.91347222222222213</v>
      </c>
      <c r="K7" s="123">
        <v>263.08</v>
      </c>
      <c r="L7" s="46" t="s">
        <v>322</v>
      </c>
      <c r="M7" s="135" cm="1">
        <f t="array" ref="M7">IFERROR(_xlfn.AGGREGATE(15,6,(Inflow[[#This Row],[Date]]+0) /
   ((Inflow[SKU]=LiveStock[[#This Row],[SKU]])*(Inflow[Lot Number]&amp;""=LiveStock[[#This Row],[Lot Number]]&amp;"")),1),"")</f>
        <v>45674</v>
      </c>
      <c r="N7" s="145">
        <f>IF(_xlfn.MINIFS(Outflow[Date], Outflow[SKU], LiveStock[[#This Row],[SKU]], Outflow[Lot Number], LiveStock[[#This Row],[Lot Number]])=0,
   "",
   _xlfn.MINIFS(Outflow[Date], Outflow[SKU], LiveStock[[#This Row],[SKU]], Outflow[Lot Number], LiveStock[[#This Row],[Lot Number]]))</f>
        <v>46193</v>
      </c>
      <c r="O7" s="46">
        <f>IF(_xlfn.MAXIFS(Outflow[Date], Outflow[SKU], A7)=0,
   "",
   _xlfn.MAXIFS(Outflow[Date], Outflow[SKU], A7))</f>
        <v>46194</v>
      </c>
      <c r="P7" s="134">
        <f>IFERROR(LiveStock[[#This Row],[Last Outflow Date]]-LiveStock[[#This Row],[First Outflow Date]]+1,"")</f>
        <v>2</v>
      </c>
      <c r="Q7" s="139">
        <f>IFERROR(IF(LiveStock[[#This Row],[Average Daily Usage]]&gt;0,LiveStock[[#This Row],[Quantity Available]]/LiveStock[[#This Row],[Average Daily Usage]],0),"")</f>
        <v>0</v>
      </c>
      <c r="R7" s="46">
        <v>46193</v>
      </c>
      <c r="S7" s="46" t="str">
        <f>VLOOKUP(LiveStock[[#This Row],[SKU]],MasterFile[#All],15,0)</f>
        <v>Texaflo Roasting Co.</v>
      </c>
      <c r="T7" s="139">
        <f>IFERROR(IF(LiveStock[[#This Row],[Days Active]]&gt;0, LiveStock[[#This Row],[Quantity Out]] / LiveStock[[#This Row],[Days Active]], 0),"")</f>
        <v>0</v>
      </c>
      <c r="U7" s="139">
        <f>VLOOKUP(LiveStock[[#This Row],[SKU]],MasterFile[],6,0)</f>
        <v>160</v>
      </c>
      <c r="V7" s="141">
        <f>IFERROR(LiveStock[[#This Row],[Quantity In]]*LiveStock[[#This Row],[Unit Cost]],"")</f>
        <v>263.08</v>
      </c>
      <c r="W7" s="139">
        <f>IFERROR(LiveStock[[#This Row],[Quantity Out]]*LiveStock[[#This Row],[Unit Cost]],"")</f>
        <v>0</v>
      </c>
      <c r="X7" s="139"/>
    </row>
    <row r="8" spans="1:24" ht="20.100000000000001" customHeight="1" x14ac:dyDescent="0.25">
      <c r="A8" s="139" t="s">
        <v>168</v>
      </c>
      <c r="B8" s="144" t="s">
        <v>176</v>
      </c>
      <c r="C8" s="144" t="s">
        <v>255</v>
      </c>
      <c r="D8" s="144" t="s">
        <v>256</v>
      </c>
      <c r="E8" s="142" t="s">
        <v>598</v>
      </c>
      <c r="F8" s="135">
        <v>46355</v>
      </c>
      <c r="G8" s="139">
        <v>12</v>
      </c>
      <c r="H8" s="139">
        <v>0</v>
      </c>
      <c r="I8" s="146">
        <f t="shared" si="0"/>
        <v>9.5</v>
      </c>
      <c r="J8" s="140">
        <v>0.91333333333333344</v>
      </c>
      <c r="K8" s="123">
        <v>10.96</v>
      </c>
      <c r="L8" s="46" t="s">
        <v>734</v>
      </c>
      <c r="M8" s="135" cm="1">
        <f t="array" ref="M8">IFERROR(_xlfn.AGGREGATE(15,6,(Inflow[[#This Row],[Date]]+0) /
   ((Inflow[SKU]=LiveStock[[#This Row],[SKU]])*(Inflow[Lot Number]&amp;""=LiveStock[[#This Row],[Lot Number]]&amp;"")),1),"")</f>
        <v>45678</v>
      </c>
      <c r="N8" s="145">
        <f>IF(_xlfn.MINIFS(Outflow[Date], Outflow[SKU], LiveStock[[#This Row],[SKU]], Outflow[Lot Number], LiveStock[[#This Row],[Lot Number]])=0,
   "",
   _xlfn.MINIFS(Outflow[Date], Outflow[SKU], LiveStock[[#This Row],[SKU]], Outflow[Lot Number], LiveStock[[#This Row],[Lot Number]]))</f>
        <v>46193</v>
      </c>
      <c r="O8" s="46">
        <f>IF(_xlfn.MAXIFS(Outflow[Date], Outflow[SKU], A8)=0,
   "",
   _xlfn.MAXIFS(Outflow[Date], Outflow[SKU], A8))</f>
        <v>46194</v>
      </c>
      <c r="P8" s="134">
        <f>IFERROR(LiveStock[[#This Row],[Last Outflow Date]]-LiveStock[[#This Row],[First Outflow Date]]+1,"")</f>
        <v>2</v>
      </c>
      <c r="Q8" s="139">
        <f>IFERROR(IF(LiveStock[[#This Row],[Average Daily Usage]]&gt;0,LiveStock[[#This Row],[Quantity Available]]/LiveStock[[#This Row],[Average Daily Usage]],0),"")</f>
        <v>0</v>
      </c>
      <c r="R8" s="46">
        <v>46193</v>
      </c>
      <c r="S8" s="46" t="str">
        <f>VLOOKUP(LiveStock[[#This Row],[SKU]],MasterFile[#All],15,0)</f>
        <v>Texaflo Roasting Co.</v>
      </c>
      <c r="T8" s="139">
        <f>IFERROR(IF(LiveStock[[#This Row],[Days Active]]&gt;0, LiveStock[[#This Row],[Quantity Out]] / LiveStock[[#This Row],[Days Active]], 0),"")</f>
        <v>0</v>
      </c>
      <c r="U8" s="139">
        <f>VLOOKUP(LiveStock[[#This Row],[SKU]],MasterFile[],6,0)</f>
        <v>120</v>
      </c>
      <c r="V8" s="141">
        <f>IFERROR(LiveStock[[#This Row],[Quantity In]]*LiveStock[[#This Row],[Unit Cost]],"")</f>
        <v>10.96</v>
      </c>
      <c r="W8" s="139">
        <f>IFERROR(LiveStock[[#This Row],[Quantity Out]]*LiveStock[[#This Row],[Unit Cost]],"")</f>
        <v>0</v>
      </c>
      <c r="X8" s="139"/>
    </row>
    <row r="9" spans="1:24" ht="20.100000000000001" customHeight="1" x14ac:dyDescent="0.25">
      <c r="A9" s="139" t="s">
        <v>169</v>
      </c>
      <c r="B9" s="144" t="s">
        <v>177</v>
      </c>
      <c r="C9" s="144" t="s">
        <v>255</v>
      </c>
      <c r="D9" s="144" t="s">
        <v>258</v>
      </c>
      <c r="E9" s="142" t="s">
        <v>591</v>
      </c>
      <c r="F9" s="135">
        <v>45973</v>
      </c>
      <c r="G9" s="139">
        <v>72</v>
      </c>
      <c r="H9" s="139">
        <v>0</v>
      </c>
      <c r="I9" s="146">
        <f t="shared" si="0"/>
        <v>62</v>
      </c>
      <c r="J9" s="140">
        <v>1.8245833333333334</v>
      </c>
      <c r="K9" s="123">
        <v>131.37</v>
      </c>
      <c r="L9" s="46" t="s">
        <v>734</v>
      </c>
      <c r="M9" s="135" cm="1">
        <f t="array" ref="M9">IFERROR(_xlfn.AGGREGATE(15,6,(Inflow[[#This Row],[Date]]+0) /
   ((Inflow[SKU]=LiveStock[[#This Row],[SKU]])*(Inflow[Lot Number]&amp;""=LiveStock[[#This Row],[Lot Number]]&amp;"")),1),"")</f>
        <v>45681</v>
      </c>
      <c r="N9" s="145">
        <f>IF(_xlfn.MINIFS(Outflow[Date], Outflow[SKU], LiveStock[[#This Row],[SKU]], Outflow[Lot Number], LiveStock[[#This Row],[Lot Number]])=0,
   "",
   _xlfn.MINIFS(Outflow[Date], Outflow[SKU], LiveStock[[#This Row],[SKU]], Outflow[Lot Number], LiveStock[[#This Row],[Lot Number]]))</f>
        <v>46193</v>
      </c>
      <c r="O9" s="46">
        <f>IF(_xlfn.MAXIFS(Outflow[Date], Outflow[SKU], A9)=0,
   "",
   _xlfn.MAXIFS(Outflow[Date], Outflow[SKU], A9))</f>
        <v>46194</v>
      </c>
      <c r="P9" s="134">
        <f>IFERROR(LiveStock[[#This Row],[Last Outflow Date]]-LiveStock[[#This Row],[First Outflow Date]]+1,"")</f>
        <v>2</v>
      </c>
      <c r="Q9" s="139">
        <f>IFERROR(IF(LiveStock[[#This Row],[Average Daily Usage]]&gt;0,LiveStock[[#This Row],[Quantity Available]]/LiveStock[[#This Row],[Average Daily Usage]],0),"")</f>
        <v>0</v>
      </c>
      <c r="R9" s="46">
        <v>46193</v>
      </c>
      <c r="S9" s="46" t="str">
        <f>VLOOKUP(LiveStock[[#This Row],[SKU]],MasterFile[#All],15,0)</f>
        <v>Texaflo Roasting Co.</v>
      </c>
      <c r="T9" s="139">
        <f>IFERROR(IF(LiveStock[[#This Row],[Days Active]]&gt;0, LiveStock[[#This Row],[Quantity Out]] / LiveStock[[#This Row],[Days Active]], 0),"")</f>
        <v>0</v>
      </c>
      <c r="U9" s="139">
        <f>VLOOKUP(LiveStock[[#This Row],[SKU]],MasterFile[],6,0)</f>
        <v>320</v>
      </c>
      <c r="V9" s="141">
        <f>IFERROR(LiveStock[[#This Row],[Quantity In]]*LiveStock[[#This Row],[Unit Cost]],"")</f>
        <v>131.37</v>
      </c>
      <c r="W9" s="139">
        <f>IFERROR(LiveStock[[#This Row],[Quantity Out]]*LiveStock[[#This Row],[Unit Cost]],"")</f>
        <v>0</v>
      </c>
      <c r="X9" s="139"/>
    </row>
    <row r="10" spans="1:24" ht="20.100000000000001" customHeight="1" x14ac:dyDescent="0.25">
      <c r="A10" s="139" t="s">
        <v>170</v>
      </c>
      <c r="B10" s="144" t="s">
        <v>178</v>
      </c>
      <c r="C10" s="144" t="s">
        <v>255</v>
      </c>
      <c r="D10" s="144" t="s">
        <v>256</v>
      </c>
      <c r="E10" s="142" t="s">
        <v>616</v>
      </c>
      <c r="F10" s="135">
        <v>46224</v>
      </c>
      <c r="G10" s="139">
        <v>168</v>
      </c>
      <c r="H10" s="139">
        <v>0</v>
      </c>
      <c r="I10" s="146">
        <f t="shared" si="0"/>
        <v>168</v>
      </c>
      <c r="J10" s="140">
        <v>7.8999999999999995</v>
      </c>
      <c r="K10" s="123">
        <v>1327.1999999999998</v>
      </c>
      <c r="L10" s="46" t="s">
        <v>734</v>
      </c>
      <c r="M10" s="135" cm="1">
        <f t="array" ref="M10">IFERROR(_xlfn.AGGREGATE(15,6,(Inflow[[#This Row],[Date]]+0) /
   ((Inflow[SKU]=LiveStock[[#This Row],[SKU]])*(Inflow[Lot Number]&amp;""=LiveStock[[#This Row],[Lot Number]]&amp;"")),1),"")</f>
        <v>45682</v>
      </c>
      <c r="N10" s="145" t="str">
        <f>IF(_xlfn.MINIFS(Outflow[Date], Outflow[SKU], LiveStock[[#This Row],[SKU]], Outflow[Lot Number], LiveStock[[#This Row],[Lot Number]])=0,
   "",
   _xlfn.MINIFS(Outflow[Date], Outflow[SKU], LiveStock[[#This Row],[SKU]], Outflow[Lot Number], LiveStock[[#This Row],[Lot Number]]))</f>
        <v/>
      </c>
      <c r="O10" s="46" t="str">
        <f>IF(_xlfn.MAXIFS(Outflow[Date], Outflow[SKU], A10)=0,
   "",
   _xlfn.MAXIFS(Outflow[Date], Outflow[SKU], A10))</f>
        <v/>
      </c>
      <c r="P10" s="134" t="str">
        <f>IFERROR(LiveStock[[#This Row],[Last Outflow Date]]-LiveStock[[#This Row],[First Outflow Date]]+1,"")</f>
        <v/>
      </c>
      <c r="Q10" s="139" t="str">
        <f>IFERROR(IF(LiveStock[[#This Row],[Average Daily Usage]]&gt;0,LiveStock[[#This Row],[Quantity Available]]/LiveStock[[#This Row],[Average Daily Usage]],0),"")</f>
        <v/>
      </c>
      <c r="R10" s="46">
        <v>46193</v>
      </c>
      <c r="S10" s="46" t="str">
        <f>VLOOKUP(LiveStock[[#This Row],[SKU]],MasterFile[#All],15,0)</f>
        <v>Texaflo Roasting Co.</v>
      </c>
      <c r="T10" s="139" t="str">
        <f>IFERROR(IF(LiveStock[[#This Row],[Days Active]]&gt;0, LiveStock[[#This Row],[Quantity Out]] / LiveStock[[#This Row],[Days Active]], 0),"")</f>
        <v/>
      </c>
      <c r="U10" s="139">
        <f>VLOOKUP(LiveStock[[#This Row],[SKU]],MasterFile[],6,0)</f>
        <v>100</v>
      </c>
      <c r="V10" s="141">
        <f>IFERROR(LiveStock[[#This Row],[Quantity In]]*LiveStock[[#This Row],[Unit Cost]],"")</f>
        <v>1327.1999999999998</v>
      </c>
      <c r="W10" s="139">
        <f>IFERROR(LiveStock[[#This Row],[Quantity Out]]*LiveStock[[#This Row],[Unit Cost]],"")</f>
        <v>0</v>
      </c>
      <c r="X10" s="139"/>
    </row>
    <row r="11" spans="1:24" ht="20.100000000000001" customHeight="1" x14ac:dyDescent="0.25">
      <c r="A11" s="139" t="s">
        <v>171</v>
      </c>
      <c r="B11" s="144" t="s">
        <v>179</v>
      </c>
      <c r="C11" s="144" t="s">
        <v>255</v>
      </c>
      <c r="D11" s="144" t="s">
        <v>259</v>
      </c>
      <c r="E11" s="142" t="s">
        <v>585</v>
      </c>
      <c r="F11" s="135">
        <v>46147</v>
      </c>
      <c r="G11" s="139">
        <v>9360</v>
      </c>
      <c r="H11" s="139">
        <v>0</v>
      </c>
      <c r="I11" s="146">
        <f t="shared" si="0"/>
        <v>9358.5</v>
      </c>
      <c r="J11" s="140">
        <v>2.7368749999999999</v>
      </c>
      <c r="K11" s="123">
        <v>25617.149999999998</v>
      </c>
      <c r="L11" s="46" t="s">
        <v>322</v>
      </c>
      <c r="M11" s="135" cm="1">
        <f t="array" ref="M11">IFERROR(_xlfn.AGGREGATE(15,6,(Inflow[[#This Row],[Date]]+0) /
   ((Inflow[SKU]=LiveStock[[#This Row],[SKU]])*(Inflow[Lot Number]&amp;""=LiveStock[[#This Row],[Lot Number]]&amp;"")),1),"")</f>
        <v>45683</v>
      </c>
      <c r="N11" s="145">
        <f>IF(_xlfn.MINIFS(Outflow[Date], Outflow[SKU], LiveStock[[#This Row],[SKU]], Outflow[Lot Number], LiveStock[[#This Row],[Lot Number]])=0,
   "",
   _xlfn.MINIFS(Outflow[Date], Outflow[SKU], LiveStock[[#This Row],[SKU]], Outflow[Lot Number], LiveStock[[#This Row],[Lot Number]]))</f>
        <v>46193</v>
      </c>
      <c r="O11" s="46">
        <f>IF(_xlfn.MAXIFS(Outflow[Date], Outflow[SKU], A11)=0,
   "",
   _xlfn.MAXIFS(Outflow[Date], Outflow[SKU], A11))</f>
        <v>46194</v>
      </c>
      <c r="P11" s="134">
        <f>IFERROR(LiveStock[[#This Row],[Last Outflow Date]]-LiveStock[[#This Row],[First Outflow Date]]+1,"")</f>
        <v>2</v>
      </c>
      <c r="Q11" s="139">
        <f>IFERROR(IF(LiveStock[[#This Row],[Average Daily Usage]]&gt;0,LiveStock[[#This Row],[Quantity Available]]/LiveStock[[#This Row],[Average Daily Usage]],0),"")</f>
        <v>0</v>
      </c>
      <c r="R11" s="46">
        <v>46193</v>
      </c>
      <c r="S11" s="46" t="str">
        <f>VLOOKUP(LiveStock[[#This Row],[SKU]],MasterFile[#All],15,0)</f>
        <v>Texaflo Roasting Co.</v>
      </c>
      <c r="T11" s="139">
        <f>IFERROR(IF(LiveStock[[#This Row],[Days Active]]&gt;0, LiveStock[[#This Row],[Quantity Out]] / LiveStock[[#This Row],[Days Active]], 0),"")</f>
        <v>0</v>
      </c>
      <c r="U11" s="139">
        <f>VLOOKUP(LiveStock[[#This Row],[SKU]],MasterFile[],6,0)</f>
        <v>140</v>
      </c>
      <c r="V11" s="141">
        <f>IFERROR(LiveStock[[#This Row],[Quantity In]]*LiveStock[[#This Row],[Unit Cost]],"")</f>
        <v>25617.149999999998</v>
      </c>
      <c r="W11" s="139">
        <f>IFERROR(LiveStock[[#This Row],[Quantity Out]]*LiveStock[[#This Row],[Unit Cost]],"")</f>
        <v>0</v>
      </c>
      <c r="X11" s="139"/>
    </row>
    <row r="12" spans="1:24" ht="20.100000000000001" customHeight="1" x14ac:dyDescent="0.25">
      <c r="A12" s="139" t="s">
        <v>172</v>
      </c>
      <c r="B12" s="144" t="s">
        <v>180</v>
      </c>
      <c r="C12" s="144" t="s">
        <v>255</v>
      </c>
      <c r="D12" s="144" t="s">
        <v>256</v>
      </c>
      <c r="E12" s="142" t="s">
        <v>596</v>
      </c>
      <c r="F12" s="135">
        <v>46237</v>
      </c>
      <c r="G12" s="139">
        <v>240</v>
      </c>
      <c r="H12" s="139">
        <v>0</v>
      </c>
      <c r="I12" s="146">
        <f t="shared" si="0"/>
        <v>240</v>
      </c>
      <c r="J12" s="140">
        <v>2.6625000000000001</v>
      </c>
      <c r="K12" s="123">
        <v>639</v>
      </c>
      <c r="L12" s="46" t="s">
        <v>734</v>
      </c>
      <c r="M12" s="135" cm="1">
        <f t="array" ref="M12">IFERROR(_xlfn.AGGREGATE(15,6,(Inflow[[#This Row],[Date]]+0) /
   ((Inflow[SKU]=LiveStock[[#This Row],[SKU]])*(Inflow[Lot Number]&amp;""=LiveStock[[#This Row],[Lot Number]]&amp;"")),1),"")</f>
        <v>45686</v>
      </c>
      <c r="N12" s="145" t="str">
        <f>IF(_xlfn.MINIFS(Outflow[Date], Outflow[SKU], LiveStock[[#This Row],[SKU]], Outflow[Lot Number], LiveStock[[#This Row],[Lot Number]])=0,
   "",
   _xlfn.MINIFS(Outflow[Date], Outflow[SKU], LiveStock[[#This Row],[SKU]], Outflow[Lot Number], LiveStock[[#This Row],[Lot Number]]))</f>
        <v/>
      </c>
      <c r="O12" s="46" t="str">
        <f>IF(_xlfn.MAXIFS(Outflow[Date], Outflow[SKU], A12)=0,
   "",
   _xlfn.MAXIFS(Outflow[Date], Outflow[SKU], A12))</f>
        <v/>
      </c>
      <c r="P12" s="134" t="str">
        <f>IFERROR(LiveStock[[#This Row],[Last Outflow Date]]-LiveStock[[#This Row],[First Outflow Date]]+1,"")</f>
        <v/>
      </c>
      <c r="Q12" s="139" t="str">
        <f>IFERROR(IF(LiveStock[[#This Row],[Average Daily Usage]]&gt;0,LiveStock[[#This Row],[Quantity Available]]/LiveStock[[#This Row],[Average Daily Usage]],0),"")</f>
        <v/>
      </c>
      <c r="R12" s="46">
        <v>46193</v>
      </c>
      <c r="S12" s="46" t="str">
        <f>VLOOKUP(LiveStock[[#This Row],[SKU]],MasterFile[#All],15,0)</f>
        <v>Texaflo Roasting Co.</v>
      </c>
      <c r="T12" s="139" t="str">
        <f>IFERROR(IF(LiveStock[[#This Row],[Days Active]]&gt;0, LiveStock[[#This Row],[Quantity Out]] / LiveStock[[#This Row],[Days Active]], 0),"")</f>
        <v/>
      </c>
      <c r="U12" s="139">
        <f>VLOOKUP(LiveStock[[#This Row],[SKU]],MasterFile[],6,0)</f>
        <v>80</v>
      </c>
      <c r="V12" s="141">
        <f>IFERROR(LiveStock[[#This Row],[Quantity In]]*LiveStock[[#This Row],[Unit Cost]],"")</f>
        <v>639</v>
      </c>
      <c r="W12" s="139">
        <f>IFERROR(LiveStock[[#This Row],[Quantity Out]]*LiveStock[[#This Row],[Unit Cost]],"")</f>
        <v>0</v>
      </c>
      <c r="X12" s="139"/>
    </row>
    <row r="13" spans="1:24" ht="20.100000000000001" customHeight="1" x14ac:dyDescent="0.25">
      <c r="A13" s="139" t="s">
        <v>181</v>
      </c>
      <c r="B13" s="144" t="s">
        <v>182</v>
      </c>
      <c r="C13" s="144" t="s">
        <v>260</v>
      </c>
      <c r="D13" s="144" t="s">
        <v>261</v>
      </c>
      <c r="E13" s="142" t="s">
        <v>611</v>
      </c>
      <c r="F13" s="135">
        <v>46215</v>
      </c>
      <c r="G13" s="139">
        <v>720</v>
      </c>
      <c r="H13" s="139">
        <v>0</v>
      </c>
      <c r="I13" s="146">
        <f t="shared" si="0"/>
        <v>720</v>
      </c>
      <c r="J13" s="140">
        <v>0.46479166666666671</v>
      </c>
      <c r="K13" s="123">
        <v>334.65000000000003</v>
      </c>
      <c r="L13" s="46" t="s">
        <v>734</v>
      </c>
      <c r="M13" s="135" cm="1">
        <f t="array" ref="M13">IFERROR(_xlfn.AGGREGATE(15,6,(Inflow[[#This Row],[Date]]+0) /
   ((Inflow[SKU]=LiveStock[[#This Row],[SKU]])*(Inflow[Lot Number]&amp;""=LiveStock[[#This Row],[Lot Number]]&amp;"")),1),"")</f>
        <v>45687</v>
      </c>
      <c r="N13" s="145" t="str">
        <f>IF(_xlfn.MINIFS(Outflow[Date], Outflow[SKU], LiveStock[[#This Row],[SKU]], Outflow[Lot Number], LiveStock[[#This Row],[Lot Number]])=0,
   "",
   _xlfn.MINIFS(Outflow[Date], Outflow[SKU], LiveStock[[#This Row],[SKU]], Outflow[Lot Number], LiveStock[[#This Row],[Lot Number]]))</f>
        <v/>
      </c>
      <c r="O13" s="46" t="str">
        <f>IF(_xlfn.MAXIFS(Outflow[Date], Outflow[SKU], A13)=0,
   "",
   _xlfn.MAXIFS(Outflow[Date], Outflow[SKU], A13))</f>
        <v/>
      </c>
      <c r="P13" s="134" t="str">
        <f>IFERROR(LiveStock[[#This Row],[Last Outflow Date]]-LiveStock[[#This Row],[First Outflow Date]]+1,"")</f>
        <v/>
      </c>
      <c r="Q13" s="139" t="str">
        <f>IFERROR(IF(LiveStock[[#This Row],[Average Daily Usage]]&gt;0,LiveStock[[#This Row],[Quantity Available]]/LiveStock[[#This Row],[Average Daily Usage]],0),"")</f>
        <v/>
      </c>
      <c r="R13" s="46">
        <v>46193</v>
      </c>
      <c r="S13" s="46" t="str">
        <f>VLOOKUP(LiveStock[[#This Row],[SKU]],MasterFile[#All],15,0)</f>
        <v>Texaflo Roasting Co.</v>
      </c>
      <c r="T13" s="139" t="str">
        <f>IFERROR(IF(LiveStock[[#This Row],[Days Active]]&gt;0, LiveStock[[#This Row],[Quantity Out]] / LiveStock[[#This Row],[Days Active]], 0),"")</f>
        <v/>
      </c>
      <c r="U13" s="139">
        <f>VLOOKUP(LiveStock[[#This Row],[SKU]],MasterFile[],6,0)</f>
        <v>120</v>
      </c>
      <c r="V13" s="141">
        <f>IFERROR(LiveStock[[#This Row],[Quantity In]]*LiveStock[[#This Row],[Unit Cost]],"")</f>
        <v>334.65000000000003</v>
      </c>
      <c r="W13" s="139">
        <f>IFERROR(LiveStock[[#This Row],[Quantity Out]]*LiveStock[[#This Row],[Unit Cost]],"")</f>
        <v>0</v>
      </c>
      <c r="X13" s="139"/>
    </row>
    <row r="14" spans="1:24" ht="20.100000000000001" customHeight="1" x14ac:dyDescent="0.25">
      <c r="A14" s="139" t="s">
        <v>183</v>
      </c>
      <c r="B14" s="144" t="s">
        <v>184</v>
      </c>
      <c r="C14" s="144" t="s">
        <v>260</v>
      </c>
      <c r="D14" s="144" t="s">
        <v>263</v>
      </c>
      <c r="E14" s="142" t="s">
        <v>615</v>
      </c>
      <c r="F14" s="135">
        <v>46422</v>
      </c>
      <c r="G14" s="139">
        <v>108</v>
      </c>
      <c r="H14" s="139">
        <v>0</v>
      </c>
      <c r="I14" s="146">
        <f t="shared" si="0"/>
        <v>108</v>
      </c>
      <c r="J14" s="140">
        <v>0.46500000000000002</v>
      </c>
      <c r="K14" s="123">
        <v>50.220000000000006</v>
      </c>
      <c r="L14" s="46" t="s">
        <v>322</v>
      </c>
      <c r="M14" s="135" cm="1">
        <f t="array" ref="M14">IFERROR(_xlfn.AGGREGATE(15,6,(Inflow[[#This Row],[Date]]+0) /
   ((Inflow[SKU]=LiveStock[[#This Row],[SKU]])*(Inflow[Lot Number]&amp;""=LiveStock[[#This Row],[Lot Number]]&amp;"")),1),"")</f>
        <v>45699</v>
      </c>
      <c r="N14" s="145" t="str">
        <f>IF(_xlfn.MINIFS(Outflow[Date], Outflow[SKU], LiveStock[[#This Row],[SKU]], Outflow[Lot Number], LiveStock[[#This Row],[Lot Number]])=0,
   "",
   _xlfn.MINIFS(Outflow[Date], Outflow[SKU], LiveStock[[#This Row],[SKU]], Outflow[Lot Number], LiveStock[[#This Row],[Lot Number]]))</f>
        <v/>
      </c>
      <c r="O14" s="46" t="str">
        <f>IF(_xlfn.MAXIFS(Outflow[Date], Outflow[SKU], A14)=0,
   "",
   _xlfn.MAXIFS(Outflow[Date], Outflow[SKU], A14))</f>
        <v/>
      </c>
      <c r="P14" s="134" t="str">
        <f>IFERROR(LiveStock[[#This Row],[Last Outflow Date]]-LiveStock[[#This Row],[First Outflow Date]]+1,"")</f>
        <v/>
      </c>
      <c r="Q14" s="139" t="str">
        <f>IFERROR(IF(LiveStock[[#This Row],[Average Daily Usage]]&gt;0,LiveStock[[#This Row],[Quantity Available]]/LiveStock[[#This Row],[Average Daily Usage]],0),"")</f>
        <v/>
      </c>
      <c r="R14" s="46">
        <v>46193</v>
      </c>
      <c r="S14" s="46" t="str">
        <f>VLOOKUP(LiveStock[[#This Row],[SKU]],MasterFile[#All],15,0)</f>
        <v>Texaflo Roasting Co.</v>
      </c>
      <c r="T14" s="139" t="str">
        <f>IFERROR(IF(LiveStock[[#This Row],[Days Active]]&gt;0, LiveStock[[#This Row],[Quantity Out]] / LiveStock[[#This Row],[Days Active]], 0),"")</f>
        <v/>
      </c>
      <c r="U14" s="139">
        <f>VLOOKUP(LiveStock[[#This Row],[SKU]],MasterFile[],6,0)</f>
        <v>180</v>
      </c>
      <c r="V14" s="141">
        <f>IFERROR(LiveStock[[#This Row],[Quantity In]]*LiveStock[[#This Row],[Unit Cost]],"")</f>
        <v>50.220000000000006</v>
      </c>
      <c r="W14" s="139">
        <f>IFERROR(LiveStock[[#This Row],[Quantity Out]]*LiveStock[[#This Row],[Unit Cost]],"")</f>
        <v>0</v>
      </c>
      <c r="X14" s="139"/>
    </row>
    <row r="15" spans="1:24" ht="20.100000000000001" customHeight="1" x14ac:dyDescent="0.25">
      <c r="A15" s="139" t="s">
        <v>185</v>
      </c>
      <c r="B15" s="144" t="s">
        <v>186</v>
      </c>
      <c r="C15" s="144" t="s">
        <v>260</v>
      </c>
      <c r="D15" s="144" t="s">
        <v>261</v>
      </c>
      <c r="E15" s="142" t="s">
        <v>573</v>
      </c>
      <c r="F15" s="135">
        <v>45991</v>
      </c>
      <c r="G15" s="139">
        <v>1224</v>
      </c>
      <c r="H15" s="139">
        <v>0</v>
      </c>
      <c r="I15" s="146">
        <f t="shared" si="0"/>
        <v>1224</v>
      </c>
      <c r="J15" s="140">
        <v>0.92958333333333343</v>
      </c>
      <c r="K15" s="123">
        <v>1137.8100000000002</v>
      </c>
      <c r="L15" s="46" t="s">
        <v>322</v>
      </c>
      <c r="M15" s="135" cm="1">
        <f t="array" ref="M15">IFERROR(_xlfn.AGGREGATE(15,6,(Inflow[[#This Row],[Date]]+0) /
   ((Inflow[SKU]=LiveStock[[#This Row],[SKU]])*(Inflow[Lot Number]&amp;""=LiveStock[[#This Row],[Lot Number]]&amp;"")),1),"")</f>
        <v>45703</v>
      </c>
      <c r="N15" s="145" t="str">
        <f>IF(_xlfn.MINIFS(Outflow[Date], Outflow[SKU], LiveStock[[#This Row],[SKU]], Outflow[Lot Number], LiveStock[[#This Row],[Lot Number]])=0,
   "",
   _xlfn.MINIFS(Outflow[Date], Outflow[SKU], LiveStock[[#This Row],[SKU]], Outflow[Lot Number], LiveStock[[#This Row],[Lot Number]]))</f>
        <v/>
      </c>
      <c r="O15" s="46" t="str">
        <f>IF(_xlfn.MAXIFS(Outflow[Date], Outflow[SKU], A15)=0,
   "",
   _xlfn.MAXIFS(Outflow[Date], Outflow[SKU], A15))</f>
        <v/>
      </c>
      <c r="P15" s="134" t="str">
        <f>IFERROR(LiveStock[[#This Row],[Last Outflow Date]]-LiveStock[[#This Row],[First Outflow Date]]+1,"")</f>
        <v/>
      </c>
      <c r="Q15" s="139" t="str">
        <f>IFERROR(IF(LiveStock[[#This Row],[Average Daily Usage]]&gt;0,LiveStock[[#This Row],[Quantity Available]]/LiveStock[[#This Row],[Average Daily Usage]],0),"")</f>
        <v/>
      </c>
      <c r="R15" s="46">
        <v>46193</v>
      </c>
      <c r="S15" s="46" t="str">
        <f>VLOOKUP(LiveStock[[#This Row],[SKU]],MasterFile[#All],15,0)</f>
        <v>Texaflo Roasting Co.</v>
      </c>
      <c r="T15" s="139" t="str">
        <f>IFERROR(IF(LiveStock[[#This Row],[Days Active]]&gt;0, LiveStock[[#This Row],[Quantity Out]] / LiveStock[[#This Row],[Days Active]], 0),"")</f>
        <v/>
      </c>
      <c r="U15" s="139">
        <f>VLOOKUP(LiveStock[[#This Row],[SKU]],MasterFile[],6,0)</f>
        <v>150</v>
      </c>
      <c r="V15" s="141">
        <f>IFERROR(LiveStock[[#This Row],[Quantity In]]*LiveStock[[#This Row],[Unit Cost]],"")</f>
        <v>1137.8100000000002</v>
      </c>
      <c r="W15" s="139">
        <f>IFERROR(LiveStock[[#This Row],[Quantity Out]]*LiveStock[[#This Row],[Unit Cost]],"")</f>
        <v>0</v>
      </c>
      <c r="X15" s="139"/>
    </row>
    <row r="16" spans="1:24" ht="20.100000000000001" customHeight="1" x14ac:dyDescent="0.25">
      <c r="A16" s="139" t="s">
        <v>187</v>
      </c>
      <c r="B16" s="144" t="s">
        <v>188</v>
      </c>
      <c r="C16" s="144" t="s">
        <v>260</v>
      </c>
      <c r="D16" s="144" t="s">
        <v>264</v>
      </c>
      <c r="E16" s="142" t="s">
        <v>643</v>
      </c>
      <c r="F16" s="135">
        <v>46345</v>
      </c>
      <c r="G16" s="139">
        <v>1650</v>
      </c>
      <c r="H16" s="139">
        <v>0</v>
      </c>
      <c r="I16" s="146">
        <f t="shared" si="0"/>
        <v>1650</v>
      </c>
      <c r="J16" s="140">
        <v>0.93</v>
      </c>
      <c r="K16" s="123">
        <v>1534.5</v>
      </c>
      <c r="L16" s="46" t="s">
        <v>322</v>
      </c>
      <c r="M16" s="135" cm="1">
        <f t="array" ref="M16">IFERROR(_xlfn.AGGREGATE(15,6,(Inflow[[#This Row],[Date]]+0) /
   ((Inflow[SKU]=LiveStock[[#This Row],[SKU]])*(Inflow[Lot Number]&amp;""=LiveStock[[#This Row],[Lot Number]]&amp;"")),1),"")</f>
        <v>45706</v>
      </c>
      <c r="N16" s="145" t="str">
        <f>IF(_xlfn.MINIFS(Outflow[Date], Outflow[SKU], LiveStock[[#This Row],[SKU]], Outflow[Lot Number], LiveStock[[#This Row],[Lot Number]])=0,
   "",
   _xlfn.MINIFS(Outflow[Date], Outflow[SKU], LiveStock[[#This Row],[SKU]], Outflow[Lot Number], LiveStock[[#This Row],[Lot Number]]))</f>
        <v/>
      </c>
      <c r="O16" s="46" t="str">
        <f>IF(_xlfn.MAXIFS(Outflow[Date], Outflow[SKU], A16)=0,
   "",
   _xlfn.MAXIFS(Outflow[Date], Outflow[SKU], A16))</f>
        <v/>
      </c>
      <c r="P16" s="134" t="str">
        <f>IFERROR(LiveStock[[#This Row],[Last Outflow Date]]-LiveStock[[#This Row],[First Outflow Date]]+1,"")</f>
        <v/>
      </c>
      <c r="Q16" s="139" t="str">
        <f>IFERROR(IF(LiveStock[[#This Row],[Average Daily Usage]]&gt;0,LiveStock[[#This Row],[Quantity Available]]/LiveStock[[#This Row],[Average Daily Usage]],0),"")</f>
        <v/>
      </c>
      <c r="R16" s="46">
        <v>46193</v>
      </c>
      <c r="S16" s="46" t="str">
        <f>VLOOKUP(LiveStock[[#This Row],[SKU]],MasterFile[#All],15,0)</f>
        <v>Texaflo Roasting Co.</v>
      </c>
      <c r="T16" s="139" t="str">
        <f>IFERROR(IF(LiveStock[[#This Row],[Days Active]]&gt;0, LiveStock[[#This Row],[Quantity Out]] / LiveStock[[#This Row],[Days Active]], 0),"")</f>
        <v/>
      </c>
      <c r="U16" s="139">
        <f>VLOOKUP(LiveStock[[#This Row],[SKU]],MasterFile[],6,0)</f>
        <v>60</v>
      </c>
      <c r="V16" s="141">
        <f>IFERROR(LiveStock[[#This Row],[Quantity In]]*LiveStock[[#This Row],[Unit Cost]],"")</f>
        <v>1534.5</v>
      </c>
      <c r="W16" s="139">
        <f>IFERROR(LiveStock[[#This Row],[Quantity Out]]*LiveStock[[#This Row],[Unit Cost]],"")</f>
        <v>0</v>
      </c>
      <c r="X16" s="139"/>
    </row>
    <row r="17" spans="1:24" ht="20.100000000000001" customHeight="1" x14ac:dyDescent="0.25">
      <c r="A17" s="139" t="s">
        <v>313</v>
      </c>
      <c r="B17" s="144" t="s">
        <v>314</v>
      </c>
      <c r="C17" s="144" t="s">
        <v>260</v>
      </c>
      <c r="D17" s="144" t="s">
        <v>315</v>
      </c>
      <c r="E17" s="142" t="s">
        <v>592</v>
      </c>
      <c r="F17" s="135">
        <v>45933</v>
      </c>
      <c r="G17" s="139">
        <v>48</v>
      </c>
      <c r="H17" s="139">
        <v>0</v>
      </c>
      <c r="I17" s="146">
        <f t="shared" si="0"/>
        <v>48</v>
      </c>
      <c r="J17" s="140">
        <v>2</v>
      </c>
      <c r="K17" s="123">
        <v>96</v>
      </c>
      <c r="L17" s="46" t="s">
        <v>322</v>
      </c>
      <c r="M17" s="135" cm="1">
        <f t="array" ref="M17">IFERROR(_xlfn.AGGREGATE(15,6,(Inflow[[#This Row],[Date]]+0) /
   ((Inflow[SKU]=LiveStock[[#This Row],[SKU]])*(Inflow[Lot Number]&amp;""=LiveStock[[#This Row],[Lot Number]]&amp;"")),1),"")</f>
        <v>45707</v>
      </c>
      <c r="N17" s="145" t="str">
        <f>IF(_xlfn.MINIFS(Outflow[Date], Outflow[SKU], LiveStock[[#This Row],[SKU]], Outflow[Lot Number], LiveStock[[#This Row],[Lot Number]])=0,
   "",
   _xlfn.MINIFS(Outflow[Date], Outflow[SKU], LiveStock[[#This Row],[SKU]], Outflow[Lot Number], LiveStock[[#This Row],[Lot Number]]))</f>
        <v/>
      </c>
      <c r="O17" s="46" t="str">
        <f>IF(_xlfn.MAXIFS(Outflow[Date], Outflow[SKU], A17)=0,
   "",
   _xlfn.MAXIFS(Outflow[Date], Outflow[SKU], A17))</f>
        <v/>
      </c>
      <c r="P17" s="134" t="str">
        <f>IFERROR(LiveStock[[#This Row],[Last Outflow Date]]-LiveStock[[#This Row],[First Outflow Date]]+1,"")</f>
        <v/>
      </c>
      <c r="Q17" s="139" t="str">
        <f>IFERROR(IF(LiveStock[[#This Row],[Average Daily Usage]]&gt;0,LiveStock[[#This Row],[Quantity Available]]/LiveStock[[#This Row],[Average Daily Usage]],0),"")</f>
        <v/>
      </c>
      <c r="R17" s="46">
        <v>46193</v>
      </c>
      <c r="S17" s="46" t="str">
        <f>VLOOKUP(LiveStock[[#This Row],[SKU]],MasterFile[#All],15,0)</f>
        <v>Texaflo Roasting Co.</v>
      </c>
      <c r="T17" s="139" t="str">
        <f>IFERROR(IF(LiveStock[[#This Row],[Days Active]]&gt;0, LiveStock[[#This Row],[Quantity Out]] / LiveStock[[#This Row],[Days Active]], 0),"")</f>
        <v/>
      </c>
      <c r="U17" s="139">
        <f>VLOOKUP(LiveStock[[#This Row],[SKU]],MasterFile[],6,0)</f>
        <v>60</v>
      </c>
      <c r="V17" s="141">
        <f>IFERROR(LiveStock[[#This Row],[Quantity In]]*LiveStock[[#This Row],[Unit Cost]],"")</f>
        <v>96</v>
      </c>
      <c r="W17" s="139">
        <f>IFERROR(LiveStock[[#This Row],[Quantity Out]]*LiveStock[[#This Row],[Unit Cost]],"")</f>
        <v>0</v>
      </c>
      <c r="X17" s="139"/>
    </row>
    <row r="18" spans="1:24" ht="20.100000000000001" customHeight="1" x14ac:dyDescent="0.25">
      <c r="A18" s="139" t="s">
        <v>189</v>
      </c>
      <c r="B18" s="144" t="s">
        <v>190</v>
      </c>
      <c r="C18" s="144" t="s">
        <v>265</v>
      </c>
      <c r="D18" s="144" t="s">
        <v>266</v>
      </c>
      <c r="E18" s="142" t="s">
        <v>583</v>
      </c>
      <c r="F18" s="135">
        <v>46214</v>
      </c>
      <c r="G18" s="139">
        <v>3504</v>
      </c>
      <c r="H18" s="139">
        <v>0</v>
      </c>
      <c r="I18" s="146">
        <f t="shared" si="0"/>
        <v>3488</v>
      </c>
      <c r="J18" s="140">
        <v>1.3943750000000001</v>
      </c>
      <c r="K18" s="123">
        <v>4885.8900000000003</v>
      </c>
      <c r="L18" s="46" t="s">
        <v>734</v>
      </c>
      <c r="M18" s="135" cm="1">
        <f t="array" ref="M18">IFERROR(_xlfn.AGGREGATE(15,6,(Inflow[[#This Row],[Date]]+0) /
   ((Inflow[SKU]=LiveStock[[#This Row],[SKU]])*(Inflow[Lot Number]&amp;""=LiveStock[[#This Row],[Lot Number]]&amp;"")),1),"")</f>
        <v>45712</v>
      </c>
      <c r="N18" s="145">
        <f>IF(_xlfn.MINIFS(Outflow[Date], Outflow[SKU], LiveStock[[#This Row],[SKU]], Outflow[Lot Number], LiveStock[[#This Row],[Lot Number]])=0,
   "",
   _xlfn.MINIFS(Outflow[Date], Outflow[SKU], LiveStock[[#This Row],[SKU]], Outflow[Lot Number], LiveStock[[#This Row],[Lot Number]]))</f>
        <v>46193</v>
      </c>
      <c r="O18" s="46">
        <f>IF(_xlfn.MAXIFS(Outflow[Date], Outflow[SKU], A18)=0,
   "",
   _xlfn.MAXIFS(Outflow[Date], Outflow[SKU], A18))</f>
        <v>46193</v>
      </c>
      <c r="P18" s="134">
        <f>IFERROR(LiveStock[[#This Row],[Last Outflow Date]]-LiveStock[[#This Row],[First Outflow Date]]+1,"")</f>
        <v>1</v>
      </c>
      <c r="Q18" s="139">
        <f>IFERROR(IF(LiveStock[[#This Row],[Average Daily Usage]]&gt;0,LiveStock[[#This Row],[Quantity Available]]/LiveStock[[#This Row],[Average Daily Usage]],0),"")</f>
        <v>0</v>
      </c>
      <c r="R18" s="46">
        <v>46193</v>
      </c>
      <c r="S18" s="46" t="str">
        <f>VLOOKUP(LiveStock[[#This Row],[SKU]],MasterFile[#All],15,0)</f>
        <v>Texaflo Roasting Co.</v>
      </c>
      <c r="T18" s="139">
        <f>IFERROR(IF(LiveStock[[#This Row],[Days Active]]&gt;0, LiveStock[[#This Row],[Quantity Out]] / LiveStock[[#This Row],[Days Active]], 0),"")</f>
        <v>0</v>
      </c>
      <c r="U18" s="139">
        <f>VLOOKUP(LiveStock[[#This Row],[SKU]],MasterFile[],6,0)</f>
        <v>2000</v>
      </c>
      <c r="V18" s="141">
        <f>IFERROR(LiveStock[[#This Row],[Quantity In]]*LiveStock[[#This Row],[Unit Cost]],"")</f>
        <v>4885.8900000000003</v>
      </c>
      <c r="W18" s="139">
        <f>IFERROR(LiveStock[[#This Row],[Quantity Out]]*LiveStock[[#This Row],[Unit Cost]],"")</f>
        <v>0</v>
      </c>
      <c r="X18" s="139"/>
    </row>
    <row r="19" spans="1:24" ht="20.100000000000001" customHeight="1" x14ac:dyDescent="0.25">
      <c r="A19" s="139" t="s">
        <v>191</v>
      </c>
      <c r="B19" s="144" t="s">
        <v>192</v>
      </c>
      <c r="C19" s="144" t="s">
        <v>265</v>
      </c>
      <c r="D19" s="144" t="s">
        <v>266</v>
      </c>
      <c r="E19" s="142" t="s">
        <v>589</v>
      </c>
      <c r="F19" s="135">
        <v>46415</v>
      </c>
      <c r="G19" s="139">
        <v>12</v>
      </c>
      <c r="H19" s="139">
        <v>0</v>
      </c>
      <c r="I19" s="146">
        <f t="shared" si="0"/>
        <v>0</v>
      </c>
      <c r="J19" s="140">
        <v>1.395</v>
      </c>
      <c r="K19" s="123">
        <v>16.740000000000002</v>
      </c>
      <c r="L19" s="46" t="s">
        <v>734</v>
      </c>
      <c r="M19" s="135" cm="1">
        <f t="array" ref="M19">IFERROR(_xlfn.AGGREGATE(15,6,(Inflow[[#This Row],[Date]]+0) /
   ((Inflow[SKU]=LiveStock[[#This Row],[SKU]])*(Inflow[Lot Number]&amp;""=LiveStock[[#This Row],[Lot Number]]&amp;"")),1),"")</f>
        <v>45714</v>
      </c>
      <c r="N19" s="145">
        <f>IF(_xlfn.MINIFS(Outflow[Date], Outflow[SKU], LiveStock[[#This Row],[SKU]], Outflow[Lot Number], LiveStock[[#This Row],[Lot Number]])=0,
   "",
   _xlfn.MINIFS(Outflow[Date], Outflow[SKU], LiveStock[[#This Row],[SKU]], Outflow[Lot Number], LiveStock[[#This Row],[Lot Number]]))</f>
        <v>46193</v>
      </c>
      <c r="O19" s="46">
        <f>IF(_xlfn.MAXIFS(Outflow[Date], Outflow[SKU], A19)=0,
   "",
   _xlfn.MAXIFS(Outflow[Date], Outflow[SKU], A19))</f>
        <v>46194</v>
      </c>
      <c r="P19" s="134">
        <f>IFERROR(LiveStock[[#This Row],[Last Outflow Date]]-LiveStock[[#This Row],[First Outflow Date]]+1,"")</f>
        <v>2</v>
      </c>
      <c r="Q19" s="139">
        <f>IFERROR(IF(LiveStock[[#This Row],[Average Daily Usage]]&gt;0,LiveStock[[#This Row],[Quantity Available]]/LiveStock[[#This Row],[Average Daily Usage]],0),"")</f>
        <v>0</v>
      </c>
      <c r="R19" s="46">
        <v>46193</v>
      </c>
      <c r="S19" s="46" t="str">
        <f>VLOOKUP(LiveStock[[#This Row],[SKU]],MasterFile[#All],15,0)</f>
        <v>Texaflo Roasting Co.</v>
      </c>
      <c r="T19" s="139">
        <f>IFERROR(IF(LiveStock[[#This Row],[Days Active]]&gt;0, LiveStock[[#This Row],[Quantity Out]] / LiveStock[[#This Row],[Days Active]], 0),"")</f>
        <v>0</v>
      </c>
      <c r="U19" s="139">
        <f>VLOOKUP(LiveStock[[#This Row],[SKU]],MasterFile[],6,0)</f>
        <v>1600</v>
      </c>
      <c r="V19" s="141">
        <f>IFERROR(LiveStock[[#This Row],[Quantity In]]*LiveStock[[#This Row],[Unit Cost]],"")</f>
        <v>16.740000000000002</v>
      </c>
      <c r="W19" s="139">
        <f>IFERROR(LiveStock[[#This Row],[Quantity Out]]*LiveStock[[#This Row],[Unit Cost]],"")</f>
        <v>0</v>
      </c>
      <c r="X19" s="139"/>
    </row>
    <row r="20" spans="1:24" ht="20.100000000000001" customHeight="1" x14ac:dyDescent="0.25">
      <c r="A20" s="139" t="s">
        <v>193</v>
      </c>
      <c r="B20" s="144" t="s">
        <v>194</v>
      </c>
      <c r="C20" s="144" t="s">
        <v>265</v>
      </c>
      <c r="D20" s="144" t="s">
        <v>266</v>
      </c>
      <c r="E20" s="142" t="s">
        <v>575</v>
      </c>
      <c r="F20" s="135">
        <v>45966</v>
      </c>
      <c r="G20" s="139">
        <v>33</v>
      </c>
      <c r="H20" s="139">
        <v>0</v>
      </c>
      <c r="I20" s="146">
        <f t="shared" si="0"/>
        <v>33</v>
      </c>
      <c r="J20" s="140">
        <v>1.4100000000000001</v>
      </c>
      <c r="K20" s="123">
        <v>46.53</v>
      </c>
      <c r="L20" s="46" t="s">
        <v>322</v>
      </c>
      <c r="M20" s="135" cm="1">
        <f t="array" ref="M20">IFERROR(_xlfn.AGGREGATE(15,6,(Inflow[[#This Row],[Date]]+0) /
   ((Inflow[SKU]=LiveStock[[#This Row],[SKU]])*(Inflow[Lot Number]&amp;""=LiveStock[[#This Row],[Lot Number]]&amp;"")),1),"")</f>
        <v>45714</v>
      </c>
      <c r="N20" s="145" t="str">
        <f>IF(_xlfn.MINIFS(Outflow[Date], Outflow[SKU], LiveStock[[#This Row],[SKU]], Outflow[Lot Number], LiveStock[[#This Row],[Lot Number]])=0,
   "",
   _xlfn.MINIFS(Outflow[Date], Outflow[SKU], LiveStock[[#This Row],[SKU]], Outflow[Lot Number], LiveStock[[#This Row],[Lot Number]]))</f>
        <v/>
      </c>
      <c r="O20" s="46" t="str">
        <f>IF(_xlfn.MAXIFS(Outflow[Date], Outflow[SKU], A20)=0,
   "",
   _xlfn.MAXIFS(Outflow[Date], Outflow[SKU], A20))</f>
        <v/>
      </c>
      <c r="P20" s="134" t="str">
        <f>IFERROR(LiveStock[[#This Row],[Last Outflow Date]]-LiveStock[[#This Row],[First Outflow Date]]+1,"")</f>
        <v/>
      </c>
      <c r="Q20" s="139" t="str">
        <f>IFERROR(IF(LiveStock[[#This Row],[Average Daily Usage]]&gt;0,LiveStock[[#This Row],[Quantity Available]]/LiveStock[[#This Row],[Average Daily Usage]],0),"")</f>
        <v/>
      </c>
      <c r="R20" s="46">
        <v>46193</v>
      </c>
      <c r="S20" s="46" t="str">
        <f>VLOOKUP(LiveStock[[#This Row],[SKU]],MasterFile[#All],15,0)</f>
        <v>Texaflo Roasting Co.</v>
      </c>
      <c r="T20" s="139" t="str">
        <f>IFERROR(IF(LiveStock[[#This Row],[Days Active]]&gt;0, LiveStock[[#This Row],[Quantity Out]] / LiveStock[[#This Row],[Days Active]], 0),"")</f>
        <v/>
      </c>
      <c r="U20" s="139">
        <f>VLOOKUP(LiveStock[[#This Row],[SKU]],MasterFile[],6,0)</f>
        <v>1200</v>
      </c>
      <c r="V20" s="141">
        <f>IFERROR(LiveStock[[#This Row],[Quantity In]]*LiveStock[[#This Row],[Unit Cost]],"")</f>
        <v>46.53</v>
      </c>
      <c r="W20" s="139">
        <f>IFERROR(LiveStock[[#This Row],[Quantity Out]]*LiveStock[[#This Row],[Unit Cost]],"")</f>
        <v>0</v>
      </c>
      <c r="X20" s="139"/>
    </row>
    <row r="21" spans="1:24" ht="20.100000000000001" customHeight="1" x14ac:dyDescent="0.25">
      <c r="A21" s="139" t="s">
        <v>195</v>
      </c>
      <c r="B21" s="144" t="s">
        <v>196</v>
      </c>
      <c r="C21" s="144" t="s">
        <v>265</v>
      </c>
      <c r="D21" s="144" t="s">
        <v>268</v>
      </c>
      <c r="E21" s="142" t="s">
        <v>606</v>
      </c>
      <c r="F21" s="135">
        <v>46241</v>
      </c>
      <c r="G21" s="139">
        <v>561</v>
      </c>
      <c r="H21" s="139">
        <v>0</v>
      </c>
      <c r="I21" s="146">
        <f t="shared" si="0"/>
        <v>511</v>
      </c>
      <c r="J21" s="140">
        <v>1.6154545454545455</v>
      </c>
      <c r="K21" s="123">
        <v>906.27</v>
      </c>
      <c r="L21" s="46" t="s">
        <v>322</v>
      </c>
      <c r="M21" s="135" cm="1">
        <f t="array" ref="M21">IFERROR(_xlfn.AGGREGATE(15,6,(Inflow[[#This Row],[Date]]+0) /
   ((Inflow[SKU]=LiveStock[[#This Row],[SKU]])*(Inflow[Lot Number]&amp;""=LiveStock[[#This Row],[Lot Number]]&amp;"")),1),"")</f>
        <v>45715</v>
      </c>
      <c r="N21" s="145">
        <f>IF(_xlfn.MINIFS(Outflow[Date], Outflow[SKU], LiveStock[[#This Row],[SKU]], Outflow[Lot Number], LiveStock[[#This Row],[Lot Number]])=0,
   "",
   _xlfn.MINIFS(Outflow[Date], Outflow[SKU], LiveStock[[#This Row],[SKU]], Outflow[Lot Number], LiveStock[[#This Row],[Lot Number]]))</f>
        <v>46194</v>
      </c>
      <c r="O21" s="46">
        <f>IF(_xlfn.MAXIFS(Outflow[Date], Outflow[SKU], A21)=0,
   "",
   _xlfn.MAXIFS(Outflow[Date], Outflow[SKU], A21))</f>
        <v>46194</v>
      </c>
      <c r="P21" s="134">
        <f>IFERROR(LiveStock[[#This Row],[Last Outflow Date]]-LiveStock[[#This Row],[First Outflow Date]]+1,"")</f>
        <v>1</v>
      </c>
      <c r="Q21" s="139">
        <f>IFERROR(IF(LiveStock[[#This Row],[Average Daily Usage]]&gt;0,LiveStock[[#This Row],[Quantity Available]]/LiveStock[[#This Row],[Average Daily Usage]],0),"")</f>
        <v>0</v>
      </c>
      <c r="R21" s="46">
        <v>46193</v>
      </c>
      <c r="S21" s="46" t="str">
        <f>VLOOKUP(LiveStock[[#This Row],[SKU]],MasterFile[#All],15,0)</f>
        <v>Texaflo Roasting Co.</v>
      </c>
      <c r="T21" s="139">
        <f>IFERROR(IF(LiveStock[[#This Row],[Days Active]]&gt;0, LiveStock[[#This Row],[Quantity Out]] / LiveStock[[#This Row],[Days Active]], 0),"")</f>
        <v>0</v>
      </c>
      <c r="U21" s="139">
        <f>VLOOKUP(LiveStock[[#This Row],[SKU]],MasterFile[],6,0)</f>
        <v>800</v>
      </c>
      <c r="V21" s="141">
        <f>IFERROR(LiveStock[[#This Row],[Quantity In]]*LiveStock[[#This Row],[Unit Cost]],"")</f>
        <v>906.27</v>
      </c>
      <c r="W21" s="139">
        <f>IFERROR(LiveStock[[#This Row],[Quantity Out]]*LiveStock[[#This Row],[Unit Cost]],"")</f>
        <v>0</v>
      </c>
      <c r="X21" s="139"/>
    </row>
    <row r="22" spans="1:24" ht="20.100000000000001" customHeight="1" x14ac:dyDescent="0.25">
      <c r="A22" s="139" t="s">
        <v>197</v>
      </c>
      <c r="B22" s="144" t="s">
        <v>198</v>
      </c>
      <c r="C22" s="144" t="s">
        <v>265</v>
      </c>
      <c r="D22" s="144" t="s">
        <v>269</v>
      </c>
      <c r="E22" s="142" t="s">
        <v>576</v>
      </c>
      <c r="F22" s="135">
        <v>45977</v>
      </c>
      <c r="G22" s="139">
        <v>9000</v>
      </c>
      <c r="H22" s="139">
        <v>0</v>
      </c>
      <c r="I22" s="146">
        <f t="shared" si="0"/>
        <v>9000</v>
      </c>
      <c r="J22" s="140">
        <v>1.8146666666666665E-2</v>
      </c>
      <c r="K22" s="123">
        <v>163.32</v>
      </c>
      <c r="L22" s="46" t="s">
        <v>734</v>
      </c>
      <c r="M22" s="135" cm="1">
        <f t="array" ref="M22">IFERROR(_xlfn.AGGREGATE(15,6,(Inflow[[#This Row],[Date]]+0) /
   ((Inflow[SKU]=LiveStock[[#This Row],[SKU]])*(Inflow[Lot Number]&amp;""=LiveStock[[#This Row],[Lot Number]]&amp;"")),1),"")</f>
        <v>45716</v>
      </c>
      <c r="N22" s="145" t="str">
        <f>IF(_xlfn.MINIFS(Outflow[Date], Outflow[SKU], LiveStock[[#This Row],[SKU]], Outflow[Lot Number], LiveStock[[#This Row],[Lot Number]])=0,
   "",
   _xlfn.MINIFS(Outflow[Date], Outflow[SKU], LiveStock[[#This Row],[SKU]], Outflow[Lot Number], LiveStock[[#This Row],[Lot Number]]))</f>
        <v/>
      </c>
      <c r="O22" s="46" t="str">
        <f>IF(_xlfn.MAXIFS(Outflow[Date], Outflow[SKU], A22)=0,
   "",
   _xlfn.MAXIFS(Outflow[Date], Outflow[SKU], A22))</f>
        <v/>
      </c>
      <c r="P22" s="134" t="str">
        <f>IFERROR(LiveStock[[#This Row],[Last Outflow Date]]-LiveStock[[#This Row],[First Outflow Date]]+1,"")</f>
        <v/>
      </c>
      <c r="Q22" s="139" t="str">
        <f>IFERROR(IF(LiveStock[[#This Row],[Average Daily Usage]]&gt;0,LiveStock[[#This Row],[Quantity Available]]/LiveStock[[#This Row],[Average Daily Usage]],0),"")</f>
        <v/>
      </c>
      <c r="R22" s="46">
        <v>46193</v>
      </c>
      <c r="S22" s="46" t="str">
        <f>VLOOKUP(LiveStock[[#This Row],[SKU]],MasterFile[#All],15,0)</f>
        <v>Texaflo Roasting Co.</v>
      </c>
      <c r="T22" s="139" t="str">
        <f>IFERROR(IF(LiveStock[[#This Row],[Days Active]]&gt;0, LiveStock[[#This Row],[Quantity Out]] / LiveStock[[#This Row],[Days Active]], 0),"")</f>
        <v/>
      </c>
      <c r="U22" s="139">
        <f>VLOOKUP(LiveStock[[#This Row],[SKU]],MasterFile[],6,0)</f>
        <v>400</v>
      </c>
      <c r="V22" s="141">
        <f>IFERROR(LiveStock[[#This Row],[Quantity In]]*LiveStock[[#This Row],[Unit Cost]],"")</f>
        <v>163.32</v>
      </c>
      <c r="W22" s="139">
        <f>IFERROR(LiveStock[[#This Row],[Quantity Out]]*LiveStock[[#This Row],[Unit Cost]],"")</f>
        <v>0</v>
      </c>
      <c r="X22" s="139"/>
    </row>
    <row r="23" spans="1:24" ht="20.100000000000001" customHeight="1" x14ac:dyDescent="0.25">
      <c r="A23" s="139" t="s">
        <v>199</v>
      </c>
      <c r="B23" s="144" t="s">
        <v>200</v>
      </c>
      <c r="C23" s="144" t="s">
        <v>265</v>
      </c>
      <c r="D23" s="144" t="s">
        <v>269</v>
      </c>
      <c r="E23" s="142" t="s">
        <v>614</v>
      </c>
      <c r="F23" s="135">
        <v>46145</v>
      </c>
      <c r="G23" s="139">
        <v>6000</v>
      </c>
      <c r="H23" s="139">
        <v>0</v>
      </c>
      <c r="I23" s="146">
        <f t="shared" si="0"/>
        <v>6000</v>
      </c>
      <c r="J23" s="140">
        <v>1.5100000000000001E-2</v>
      </c>
      <c r="K23" s="123">
        <v>90.600000000000009</v>
      </c>
      <c r="L23" s="46" t="s">
        <v>322</v>
      </c>
      <c r="M23" s="135" cm="1">
        <f t="array" ref="M23">IFERROR(_xlfn.AGGREGATE(15,6,(Inflow[[#This Row],[Date]]+0) /
   ((Inflow[SKU]=LiveStock[[#This Row],[SKU]])*(Inflow[Lot Number]&amp;""=LiveStock[[#This Row],[Lot Number]]&amp;"")),1),"")</f>
        <v>45719</v>
      </c>
      <c r="N23" s="145" t="str">
        <f>IF(_xlfn.MINIFS(Outflow[Date], Outflow[SKU], LiveStock[[#This Row],[SKU]], Outflow[Lot Number], LiveStock[[#This Row],[Lot Number]])=0,
   "",
   _xlfn.MINIFS(Outflow[Date], Outflow[SKU], LiveStock[[#This Row],[SKU]], Outflow[Lot Number], LiveStock[[#This Row],[Lot Number]]))</f>
        <v/>
      </c>
      <c r="O23" s="46" t="str">
        <f>IF(_xlfn.MAXIFS(Outflow[Date], Outflow[SKU], A23)=0,
   "",
   _xlfn.MAXIFS(Outflow[Date], Outflow[SKU], A23))</f>
        <v/>
      </c>
      <c r="P23" s="134" t="str">
        <f>IFERROR(LiveStock[[#This Row],[Last Outflow Date]]-LiveStock[[#This Row],[First Outflow Date]]+1,"")</f>
        <v/>
      </c>
      <c r="Q23" s="139" t="str">
        <f>IFERROR(IF(LiveStock[[#This Row],[Average Daily Usage]]&gt;0,LiveStock[[#This Row],[Quantity Available]]/LiveStock[[#This Row],[Average Daily Usage]],0),"")</f>
        <v/>
      </c>
      <c r="R23" s="46">
        <v>46193</v>
      </c>
      <c r="S23" s="46" t="str">
        <f>VLOOKUP(LiveStock[[#This Row],[SKU]],MasterFile[#All],15,0)</f>
        <v>Texaflo Roasting Co.</v>
      </c>
      <c r="T23" s="139" t="str">
        <f>IFERROR(IF(LiveStock[[#This Row],[Days Active]]&gt;0, LiveStock[[#This Row],[Quantity Out]] / LiveStock[[#This Row],[Days Active]], 0),"")</f>
        <v/>
      </c>
      <c r="U23" s="139">
        <f>VLOOKUP(LiveStock[[#This Row],[SKU]],MasterFile[],6,0)</f>
        <v>320</v>
      </c>
      <c r="V23" s="141">
        <f>IFERROR(LiveStock[[#This Row],[Quantity In]]*LiveStock[[#This Row],[Unit Cost]],"")</f>
        <v>90.600000000000009</v>
      </c>
      <c r="W23" s="139">
        <f>IFERROR(LiveStock[[#This Row],[Quantity Out]]*LiveStock[[#This Row],[Unit Cost]],"")</f>
        <v>0</v>
      </c>
      <c r="X23" s="139"/>
    </row>
    <row r="24" spans="1:24" ht="20.100000000000001" customHeight="1" x14ac:dyDescent="0.25">
      <c r="A24" s="139" t="s">
        <v>201</v>
      </c>
      <c r="B24" s="144" t="s">
        <v>202</v>
      </c>
      <c r="C24" s="144" t="s">
        <v>265</v>
      </c>
      <c r="D24" s="144" t="s">
        <v>269</v>
      </c>
      <c r="E24" s="142" t="s">
        <v>595</v>
      </c>
      <c r="F24" s="135">
        <v>46373</v>
      </c>
      <c r="G24" s="139">
        <v>4</v>
      </c>
      <c r="H24" s="139">
        <v>0</v>
      </c>
      <c r="I24" s="146">
        <f t="shared" si="0"/>
        <v>3</v>
      </c>
      <c r="J24" s="140">
        <v>1.4999999999999999E-2</v>
      </c>
      <c r="K24" s="123">
        <v>0.06</v>
      </c>
      <c r="L24" s="46" t="s">
        <v>322</v>
      </c>
      <c r="M24" s="135" cm="1">
        <f t="array" ref="M24">IFERROR(_xlfn.AGGREGATE(15,6,(Inflow[[#This Row],[Date]]+0) /
   ((Inflow[SKU]=LiveStock[[#This Row],[SKU]])*(Inflow[Lot Number]&amp;""=LiveStock[[#This Row],[Lot Number]]&amp;"")),1),"")</f>
        <v>45720</v>
      </c>
      <c r="N24" s="145">
        <f>IF(_xlfn.MINIFS(Outflow[Date], Outflow[SKU], LiveStock[[#This Row],[SKU]], Outflow[Lot Number], LiveStock[[#This Row],[Lot Number]])=0,
   "",
   _xlfn.MINIFS(Outflow[Date], Outflow[SKU], LiveStock[[#This Row],[SKU]], Outflow[Lot Number], LiveStock[[#This Row],[Lot Number]]))</f>
        <v>46193</v>
      </c>
      <c r="O24" s="46">
        <f>IF(_xlfn.MAXIFS(Outflow[Date], Outflow[SKU], A24)=0,
   "",
   _xlfn.MAXIFS(Outflow[Date], Outflow[SKU], A24))</f>
        <v>46193</v>
      </c>
      <c r="P24" s="134">
        <f>IFERROR(LiveStock[[#This Row],[Last Outflow Date]]-LiveStock[[#This Row],[First Outflow Date]]+1,"")</f>
        <v>1</v>
      </c>
      <c r="Q24" s="139">
        <f>IFERROR(IF(LiveStock[[#This Row],[Average Daily Usage]]&gt;0,LiveStock[[#This Row],[Quantity Available]]/LiveStock[[#This Row],[Average Daily Usage]],0),"")</f>
        <v>0</v>
      </c>
      <c r="R24" s="46">
        <v>46193</v>
      </c>
      <c r="S24" s="46" t="str">
        <f>VLOOKUP(LiveStock[[#This Row],[SKU]],MasterFile[#All],15,0)</f>
        <v>Texaflo Roasting Co.</v>
      </c>
      <c r="T24" s="139">
        <f>IFERROR(IF(LiveStock[[#This Row],[Days Active]]&gt;0, LiveStock[[#This Row],[Quantity Out]] / LiveStock[[#This Row],[Days Active]], 0),"")</f>
        <v>0</v>
      </c>
      <c r="U24" s="139">
        <f>VLOOKUP(LiveStock[[#This Row],[SKU]],MasterFile[],6,0)</f>
        <v>600</v>
      </c>
      <c r="V24" s="141">
        <f>IFERROR(LiveStock[[#This Row],[Quantity In]]*LiveStock[[#This Row],[Unit Cost]],"")</f>
        <v>0.06</v>
      </c>
      <c r="W24" s="139">
        <f>IFERROR(LiveStock[[#This Row],[Quantity Out]]*LiveStock[[#This Row],[Unit Cost]],"")</f>
        <v>0</v>
      </c>
      <c r="X24" s="139"/>
    </row>
    <row r="25" spans="1:24" ht="20.100000000000001" customHeight="1" x14ac:dyDescent="0.25">
      <c r="A25" s="139" t="s">
        <v>203</v>
      </c>
      <c r="B25" s="144" t="s">
        <v>204</v>
      </c>
      <c r="C25" s="144" t="s">
        <v>265</v>
      </c>
      <c r="D25" s="144" t="s">
        <v>270</v>
      </c>
      <c r="E25" s="142" t="s">
        <v>584</v>
      </c>
      <c r="F25" s="135">
        <v>46170</v>
      </c>
      <c r="G25" s="139">
        <v>28800</v>
      </c>
      <c r="H25" s="139">
        <v>0</v>
      </c>
      <c r="I25" s="146">
        <f t="shared" si="0"/>
        <v>28800</v>
      </c>
      <c r="J25" s="140">
        <v>5.0450000000000002E-2</v>
      </c>
      <c r="K25" s="123">
        <v>1452.96</v>
      </c>
      <c r="L25" s="46" t="s">
        <v>734</v>
      </c>
      <c r="M25" s="135" cm="1">
        <f t="array" ref="M25">IFERROR(_xlfn.AGGREGATE(15,6,(Inflow[[#This Row],[Date]]+0) /
   ((Inflow[SKU]=LiveStock[[#This Row],[SKU]])*(Inflow[Lot Number]&amp;""=LiveStock[[#This Row],[Lot Number]]&amp;"")),1),"")</f>
        <v>45721</v>
      </c>
      <c r="N25" s="145" t="str">
        <f>IF(_xlfn.MINIFS(Outflow[Date], Outflow[SKU], LiveStock[[#This Row],[SKU]], Outflow[Lot Number], LiveStock[[#This Row],[Lot Number]])=0,
   "",
   _xlfn.MINIFS(Outflow[Date], Outflow[SKU], LiveStock[[#This Row],[SKU]], Outflow[Lot Number], LiveStock[[#This Row],[Lot Number]]))</f>
        <v/>
      </c>
      <c r="O25" s="46" t="str">
        <f>IF(_xlfn.MAXIFS(Outflow[Date], Outflow[SKU], A25)=0,
   "",
   _xlfn.MAXIFS(Outflow[Date], Outflow[SKU], A25))</f>
        <v/>
      </c>
      <c r="P25" s="134" t="str">
        <f>IFERROR(LiveStock[[#This Row],[Last Outflow Date]]-LiveStock[[#This Row],[First Outflow Date]]+1,"")</f>
        <v/>
      </c>
      <c r="Q25" s="139" t="str">
        <f>IFERROR(IF(LiveStock[[#This Row],[Average Daily Usage]]&gt;0,LiveStock[[#This Row],[Quantity Available]]/LiveStock[[#This Row],[Average Daily Usage]],0),"")</f>
        <v/>
      </c>
      <c r="R25" s="46">
        <v>46193</v>
      </c>
      <c r="S25" s="46" t="str">
        <f>VLOOKUP(LiveStock[[#This Row],[SKU]],MasterFile[#All],15,0)</f>
        <v>Texaflo Roasting Co.</v>
      </c>
      <c r="T25" s="139" t="str">
        <f>IFERROR(IF(LiveStock[[#This Row],[Days Active]]&gt;0, LiveStock[[#This Row],[Quantity Out]] / LiveStock[[#This Row],[Days Active]], 0),"")</f>
        <v/>
      </c>
      <c r="U25" s="139">
        <f>VLOOKUP(LiveStock[[#This Row],[SKU]],MasterFile[],6,0)</f>
        <v>4000</v>
      </c>
      <c r="V25" s="141">
        <f>IFERROR(LiveStock[[#This Row],[Quantity In]]*LiveStock[[#This Row],[Unit Cost]],"")</f>
        <v>1452.96</v>
      </c>
      <c r="W25" s="139">
        <f>IFERROR(LiveStock[[#This Row],[Quantity Out]]*LiveStock[[#This Row],[Unit Cost]],"")</f>
        <v>0</v>
      </c>
      <c r="X25" s="139"/>
    </row>
    <row r="26" spans="1:24" ht="20.100000000000001" customHeight="1" x14ac:dyDescent="0.25">
      <c r="A26" s="139" t="s">
        <v>205</v>
      </c>
      <c r="B26" s="144" t="s">
        <v>206</v>
      </c>
      <c r="C26" s="144" t="s">
        <v>265</v>
      </c>
      <c r="D26" s="144" t="s">
        <v>272</v>
      </c>
      <c r="E26" s="142" t="s">
        <v>578</v>
      </c>
      <c r="F26" s="135">
        <v>46131</v>
      </c>
      <c r="G26" s="139">
        <v>150</v>
      </c>
      <c r="H26" s="139">
        <v>0</v>
      </c>
      <c r="I26" s="146">
        <f t="shared" si="0"/>
        <v>149.19999999999999</v>
      </c>
      <c r="J26" s="140">
        <v>4.2000000000000003E-2</v>
      </c>
      <c r="K26" s="123">
        <v>6.3000000000000007</v>
      </c>
      <c r="L26" s="46" t="s">
        <v>734</v>
      </c>
      <c r="M26" s="135" cm="1">
        <f t="array" ref="M26">IFERROR(_xlfn.AGGREGATE(15,6,(Inflow[[#This Row],[Date]]+0) /
   ((Inflow[SKU]=LiveStock[[#This Row],[SKU]])*(Inflow[Lot Number]&amp;""=LiveStock[[#This Row],[Lot Number]]&amp;"")),1),"")</f>
        <v>45727</v>
      </c>
      <c r="N26" s="145">
        <f>IF(_xlfn.MINIFS(Outflow[Date], Outflow[SKU], LiveStock[[#This Row],[SKU]], Outflow[Lot Number], LiveStock[[#This Row],[Lot Number]])=0,
   "",
   _xlfn.MINIFS(Outflow[Date], Outflow[SKU], LiveStock[[#This Row],[SKU]], Outflow[Lot Number], LiveStock[[#This Row],[Lot Number]]))</f>
        <v>46193</v>
      </c>
      <c r="O26" s="46">
        <f>IF(_xlfn.MAXIFS(Outflow[Date], Outflow[SKU], A26)=0,
   "",
   _xlfn.MAXIFS(Outflow[Date], Outflow[SKU], A26))</f>
        <v>46194</v>
      </c>
      <c r="P26" s="134">
        <f>IFERROR(LiveStock[[#This Row],[Last Outflow Date]]-LiveStock[[#This Row],[First Outflow Date]]+1,"")</f>
        <v>2</v>
      </c>
      <c r="Q26" s="139">
        <f>IFERROR(IF(LiveStock[[#This Row],[Average Daily Usage]]&gt;0,LiveStock[[#This Row],[Quantity Available]]/LiveStock[[#This Row],[Average Daily Usage]],0),"")</f>
        <v>0</v>
      </c>
      <c r="R26" s="46">
        <v>46193</v>
      </c>
      <c r="S26" s="46" t="str">
        <f>VLOOKUP(LiveStock[[#This Row],[SKU]],MasterFile[#All],15,0)</f>
        <v>Texaflo Roasting Co.</v>
      </c>
      <c r="T26" s="139">
        <f>IFERROR(IF(LiveStock[[#This Row],[Days Active]]&gt;0, LiveStock[[#This Row],[Quantity Out]] / LiveStock[[#This Row],[Days Active]], 0),"")</f>
        <v>0</v>
      </c>
      <c r="U26" s="139">
        <f>VLOOKUP(LiveStock[[#This Row],[SKU]],MasterFile[],6,0)</f>
        <v>40</v>
      </c>
      <c r="V26" s="141">
        <f>IFERROR(LiveStock[[#This Row],[Quantity In]]*LiveStock[[#This Row],[Unit Cost]],"")</f>
        <v>6.3000000000000007</v>
      </c>
      <c r="W26" s="139">
        <f>IFERROR(LiveStock[[#This Row],[Quantity Out]]*LiveStock[[#This Row],[Unit Cost]],"")</f>
        <v>0</v>
      </c>
      <c r="X26" s="139"/>
    </row>
    <row r="27" spans="1:24" ht="20.100000000000001" customHeight="1" x14ac:dyDescent="0.25">
      <c r="A27" s="139" t="s">
        <v>207</v>
      </c>
      <c r="B27" s="144" t="s">
        <v>208</v>
      </c>
      <c r="C27" s="144" t="s">
        <v>274</v>
      </c>
      <c r="D27" s="144" t="s">
        <v>275</v>
      </c>
      <c r="E27" s="142" t="s">
        <v>607</v>
      </c>
      <c r="F27" s="135">
        <v>46406</v>
      </c>
      <c r="G27" s="139">
        <v>344</v>
      </c>
      <c r="H27" s="139">
        <v>0</v>
      </c>
      <c r="I27" s="146">
        <f t="shared" si="0"/>
        <v>344</v>
      </c>
      <c r="J27" s="140">
        <v>0.105</v>
      </c>
      <c r="K27" s="123">
        <v>36.119999999999997</v>
      </c>
      <c r="L27" s="46" t="s">
        <v>734</v>
      </c>
      <c r="M27" s="135" cm="1">
        <f t="array" ref="M27">IFERROR(_xlfn.AGGREGATE(15,6,(Inflow[[#This Row],[Date]]+0) /
   ((Inflow[SKU]=LiveStock[[#This Row],[SKU]])*(Inflow[Lot Number]&amp;""=LiveStock[[#This Row],[Lot Number]]&amp;"")),1),"")</f>
        <v>45729</v>
      </c>
      <c r="N27" s="145" t="str">
        <f>IF(_xlfn.MINIFS(Outflow[Date], Outflow[SKU], LiveStock[[#This Row],[SKU]], Outflow[Lot Number], LiveStock[[#This Row],[Lot Number]])=0,
   "",
   _xlfn.MINIFS(Outflow[Date], Outflow[SKU], LiveStock[[#This Row],[SKU]], Outflow[Lot Number], LiveStock[[#This Row],[Lot Number]]))</f>
        <v/>
      </c>
      <c r="O27" s="46" t="str">
        <f>IF(_xlfn.MAXIFS(Outflow[Date], Outflow[SKU], A27)=0,
   "",
   _xlfn.MAXIFS(Outflow[Date], Outflow[SKU], A27))</f>
        <v/>
      </c>
      <c r="P27" s="134" t="str">
        <f>IFERROR(LiveStock[[#This Row],[Last Outflow Date]]-LiveStock[[#This Row],[First Outflow Date]]+1,"")</f>
        <v/>
      </c>
      <c r="Q27" s="139" t="str">
        <f>IFERROR(IF(LiveStock[[#This Row],[Average Daily Usage]]&gt;0,LiveStock[[#This Row],[Quantity Available]]/LiveStock[[#This Row],[Average Daily Usage]],0),"")</f>
        <v/>
      </c>
      <c r="R27" s="46">
        <v>46193</v>
      </c>
      <c r="S27" s="46" t="str">
        <f>VLOOKUP(LiveStock[[#This Row],[SKU]],MasterFile[#All],15,0)</f>
        <v>Texaflo Roasting Co.</v>
      </c>
      <c r="T27" s="139" t="str">
        <f>IFERROR(IF(LiveStock[[#This Row],[Days Active]]&gt;0, LiveStock[[#This Row],[Quantity Out]] / LiveStock[[#This Row],[Days Active]], 0),"")</f>
        <v/>
      </c>
      <c r="U27" s="139">
        <f>VLOOKUP(LiveStock[[#This Row],[SKU]],MasterFile[],6,0)</f>
        <v>8</v>
      </c>
      <c r="V27" s="141">
        <f>IFERROR(LiveStock[[#This Row],[Quantity In]]*LiveStock[[#This Row],[Unit Cost]],"")</f>
        <v>36.119999999999997</v>
      </c>
      <c r="W27" s="139">
        <f>IFERROR(LiveStock[[#This Row],[Quantity Out]]*LiveStock[[#This Row],[Unit Cost]],"")</f>
        <v>0</v>
      </c>
      <c r="X27" s="139"/>
    </row>
    <row r="28" spans="1:24" ht="20.100000000000001" customHeight="1" x14ac:dyDescent="0.25">
      <c r="A28" s="139" t="s">
        <v>209</v>
      </c>
      <c r="B28" s="144" t="s">
        <v>210</v>
      </c>
      <c r="C28" s="144" t="s">
        <v>274</v>
      </c>
      <c r="D28" s="144" t="s">
        <v>277</v>
      </c>
      <c r="E28" s="142" t="s">
        <v>612</v>
      </c>
      <c r="F28" s="135">
        <v>46074</v>
      </c>
      <c r="G28" s="139">
        <v>2100</v>
      </c>
      <c r="H28" s="139">
        <v>0</v>
      </c>
      <c r="I28" s="146">
        <f t="shared" si="0"/>
        <v>2000</v>
      </c>
      <c r="J28" s="140">
        <v>0.45840000000000003</v>
      </c>
      <c r="K28" s="123">
        <v>962.6400000000001</v>
      </c>
      <c r="L28" s="46" t="s">
        <v>322</v>
      </c>
      <c r="M28" s="135" cm="1">
        <f t="array" ref="M28">IFERROR(_xlfn.AGGREGATE(15,6,(Inflow[[#This Row],[Date]]+0) /
   ((Inflow[SKU]=LiveStock[[#This Row],[SKU]])*(Inflow[Lot Number]&amp;""=LiveStock[[#This Row],[Lot Number]]&amp;"")),1),"")</f>
        <v>45733</v>
      </c>
      <c r="N28" s="145">
        <f>IF(_xlfn.MINIFS(Outflow[Date], Outflow[SKU], LiveStock[[#This Row],[SKU]], Outflow[Lot Number], LiveStock[[#This Row],[Lot Number]])=0,
   "",
   _xlfn.MINIFS(Outflow[Date], Outflow[SKU], LiveStock[[#This Row],[SKU]], Outflow[Lot Number], LiveStock[[#This Row],[Lot Number]]))</f>
        <v>46193</v>
      </c>
      <c r="O28" s="46">
        <f>IF(_xlfn.MAXIFS(Outflow[Date], Outflow[SKU], A28)=0,
   "",
   _xlfn.MAXIFS(Outflow[Date], Outflow[SKU], A28))</f>
        <v>46193</v>
      </c>
      <c r="P28" s="134">
        <f>IFERROR(LiveStock[[#This Row],[Last Outflow Date]]-LiveStock[[#This Row],[First Outflow Date]]+1,"")</f>
        <v>1</v>
      </c>
      <c r="Q28" s="139">
        <f>IFERROR(IF(LiveStock[[#This Row],[Average Daily Usage]]&gt;0,LiveStock[[#This Row],[Quantity Available]]/LiveStock[[#This Row],[Average Daily Usage]],0),"")</f>
        <v>0</v>
      </c>
      <c r="R28" s="46">
        <v>46193</v>
      </c>
      <c r="S28" s="46" t="str">
        <f>VLOOKUP(LiveStock[[#This Row],[SKU]],MasterFile[#All],15,0)</f>
        <v>Texaflo Roasting Co.</v>
      </c>
      <c r="T28" s="139">
        <f>IFERROR(IF(LiveStock[[#This Row],[Days Active]]&gt;0, LiveStock[[#This Row],[Quantity Out]] / LiveStock[[#This Row],[Days Active]], 0),"")</f>
        <v>0</v>
      </c>
      <c r="U28" s="139">
        <f>VLOOKUP(LiveStock[[#This Row],[SKU]],MasterFile[],6,0)</f>
        <v>16</v>
      </c>
      <c r="V28" s="141">
        <f>IFERROR(LiveStock[[#This Row],[Quantity In]]*LiveStock[[#This Row],[Unit Cost]],"")</f>
        <v>962.6400000000001</v>
      </c>
      <c r="W28" s="139">
        <f>IFERROR(LiveStock[[#This Row],[Quantity Out]]*LiveStock[[#This Row],[Unit Cost]],"")</f>
        <v>0</v>
      </c>
      <c r="X28" s="139"/>
    </row>
    <row r="29" spans="1:24" ht="20.100000000000001" customHeight="1" x14ac:dyDescent="0.25">
      <c r="A29" s="139" t="s">
        <v>211</v>
      </c>
      <c r="B29" s="144" t="s">
        <v>212</v>
      </c>
      <c r="C29" s="144" t="s">
        <v>274</v>
      </c>
      <c r="D29" s="144" t="s">
        <v>277</v>
      </c>
      <c r="E29" s="142" t="s">
        <v>603</v>
      </c>
      <c r="F29" s="135">
        <v>46070</v>
      </c>
      <c r="G29" s="139">
        <v>60</v>
      </c>
      <c r="H29" s="139">
        <v>0</v>
      </c>
      <c r="I29" s="146">
        <f t="shared" si="0"/>
        <v>60</v>
      </c>
      <c r="J29" s="140">
        <v>0.5</v>
      </c>
      <c r="K29" s="123">
        <v>30</v>
      </c>
      <c r="L29" s="46" t="s">
        <v>322</v>
      </c>
      <c r="M29" s="135" cm="1">
        <f t="array" ref="M29">IFERROR(_xlfn.AGGREGATE(15,6,(Inflow[[#This Row],[Date]]+0) /
   ((Inflow[SKU]=LiveStock[[#This Row],[SKU]])*(Inflow[Lot Number]&amp;""=LiveStock[[#This Row],[Lot Number]]&amp;"")),1),"")</f>
        <v>45734</v>
      </c>
      <c r="N29" s="145" t="str">
        <f>IF(_xlfn.MINIFS(Outflow[Date], Outflow[SKU], LiveStock[[#This Row],[SKU]], Outflow[Lot Number], LiveStock[[#This Row],[Lot Number]])=0,
   "",
   _xlfn.MINIFS(Outflow[Date], Outflow[SKU], LiveStock[[#This Row],[SKU]], Outflow[Lot Number], LiveStock[[#This Row],[Lot Number]]))</f>
        <v/>
      </c>
      <c r="O29" s="46" t="str">
        <f>IF(_xlfn.MAXIFS(Outflow[Date], Outflow[SKU], A29)=0,
   "",
   _xlfn.MAXIFS(Outflow[Date], Outflow[SKU], A29))</f>
        <v/>
      </c>
      <c r="P29" s="134" t="str">
        <f>IFERROR(LiveStock[[#This Row],[Last Outflow Date]]-LiveStock[[#This Row],[First Outflow Date]]+1,"")</f>
        <v/>
      </c>
      <c r="Q29" s="139" t="str">
        <f>IFERROR(IF(LiveStock[[#This Row],[Average Daily Usage]]&gt;0,LiveStock[[#This Row],[Quantity Available]]/LiveStock[[#This Row],[Average Daily Usage]],0),"")</f>
        <v/>
      </c>
      <c r="R29" s="46">
        <v>46193</v>
      </c>
      <c r="S29" s="46" t="str">
        <f>VLOOKUP(LiveStock[[#This Row],[SKU]],MasterFile[#All],15,0)</f>
        <v>Texaflo Roasting Co.</v>
      </c>
      <c r="T29" s="139" t="str">
        <f>IFERROR(IF(LiveStock[[#This Row],[Days Active]]&gt;0, LiveStock[[#This Row],[Quantity Out]] / LiveStock[[#This Row],[Days Active]], 0),"")</f>
        <v/>
      </c>
      <c r="U29" s="139">
        <f>VLOOKUP(LiveStock[[#This Row],[SKU]],MasterFile[],6,0)</f>
        <v>40</v>
      </c>
      <c r="V29" s="141">
        <f>IFERROR(LiveStock[[#This Row],[Quantity In]]*LiveStock[[#This Row],[Unit Cost]],"")</f>
        <v>30</v>
      </c>
      <c r="W29" s="139">
        <f>IFERROR(LiveStock[[#This Row],[Quantity Out]]*LiveStock[[#This Row],[Unit Cost]],"")</f>
        <v>0</v>
      </c>
      <c r="X29" s="139"/>
    </row>
    <row r="30" spans="1:24" ht="20.100000000000001" customHeight="1" x14ac:dyDescent="0.25">
      <c r="A30" s="139" t="s">
        <v>213</v>
      </c>
      <c r="B30" s="144" t="s">
        <v>214</v>
      </c>
      <c r="C30" s="144" t="s">
        <v>274</v>
      </c>
      <c r="D30" s="144" t="s">
        <v>278</v>
      </c>
      <c r="E30" s="142" t="s">
        <v>586</v>
      </c>
      <c r="F30" s="135">
        <v>46192</v>
      </c>
      <c r="G30" s="139">
        <v>31200</v>
      </c>
      <c r="H30" s="139">
        <v>0</v>
      </c>
      <c r="I30" s="146">
        <f t="shared" si="0"/>
        <v>31200</v>
      </c>
      <c r="J30" s="140">
        <v>2.9825000000000001E-2</v>
      </c>
      <c r="K30" s="123">
        <v>930.54000000000008</v>
      </c>
      <c r="L30" s="46" t="s">
        <v>322</v>
      </c>
      <c r="M30" s="135" cm="1">
        <f t="array" ref="M30">IFERROR(_xlfn.AGGREGATE(15,6,(Inflow[[#This Row],[Date]]+0) /
   ((Inflow[SKU]=LiveStock[[#This Row],[SKU]])*(Inflow[Lot Number]&amp;""=LiveStock[[#This Row],[Lot Number]]&amp;"")),1),"")</f>
        <v>45738</v>
      </c>
      <c r="N30" s="145" t="str">
        <f>IF(_xlfn.MINIFS(Outflow[Date], Outflow[SKU], LiveStock[[#This Row],[SKU]], Outflow[Lot Number], LiveStock[[#This Row],[Lot Number]])=0,
   "",
   _xlfn.MINIFS(Outflow[Date], Outflow[SKU], LiveStock[[#This Row],[SKU]], Outflow[Lot Number], LiveStock[[#This Row],[Lot Number]]))</f>
        <v/>
      </c>
      <c r="O30" s="46" t="str">
        <f>IF(_xlfn.MAXIFS(Outflow[Date], Outflow[SKU], A30)=0,
   "",
   _xlfn.MAXIFS(Outflow[Date], Outflow[SKU], A30))</f>
        <v/>
      </c>
      <c r="P30" s="134" t="str">
        <f>IFERROR(LiveStock[[#This Row],[Last Outflow Date]]-LiveStock[[#This Row],[First Outflow Date]]+1,"")</f>
        <v/>
      </c>
      <c r="Q30" s="139" t="str">
        <f>IFERROR(IF(LiveStock[[#This Row],[Average Daily Usage]]&gt;0,LiveStock[[#This Row],[Quantity Available]]/LiveStock[[#This Row],[Average Daily Usage]],0),"")</f>
        <v/>
      </c>
      <c r="R30" s="46">
        <v>46193</v>
      </c>
      <c r="S30" s="46" t="str">
        <f>VLOOKUP(LiveStock[[#This Row],[SKU]],MasterFile[#All],15,0)</f>
        <v>Texaflo Roasting Co.</v>
      </c>
      <c r="T30" s="139" t="str">
        <f>IFERROR(IF(LiveStock[[#This Row],[Days Active]]&gt;0, LiveStock[[#This Row],[Quantity Out]] / LiveStock[[#This Row],[Days Active]], 0),"")</f>
        <v/>
      </c>
      <c r="U30" s="139">
        <f>VLOOKUP(LiveStock[[#This Row],[SKU]],MasterFile[],6,0)</f>
        <v>12</v>
      </c>
      <c r="V30" s="141">
        <f>IFERROR(LiveStock[[#This Row],[Quantity In]]*LiveStock[[#This Row],[Unit Cost]],"")</f>
        <v>930.54000000000008</v>
      </c>
      <c r="W30" s="139">
        <f>IFERROR(LiveStock[[#This Row],[Quantity Out]]*LiveStock[[#This Row],[Unit Cost]],"")</f>
        <v>0</v>
      </c>
      <c r="X30" s="139"/>
    </row>
    <row r="31" spans="1:24" ht="20.100000000000001" customHeight="1" x14ac:dyDescent="0.25">
      <c r="A31" s="139" t="s">
        <v>215</v>
      </c>
      <c r="B31" s="144" t="s">
        <v>216</v>
      </c>
      <c r="C31" s="144" t="s">
        <v>274</v>
      </c>
      <c r="D31" s="144" t="s">
        <v>278</v>
      </c>
      <c r="E31" s="142" t="s">
        <v>604</v>
      </c>
      <c r="F31" s="135">
        <v>46155</v>
      </c>
      <c r="G31" s="139">
        <v>1200</v>
      </c>
      <c r="H31" s="139">
        <v>0</v>
      </c>
      <c r="I31" s="146">
        <f t="shared" si="0"/>
        <v>1200</v>
      </c>
      <c r="J31" s="140">
        <v>0.102025</v>
      </c>
      <c r="K31" s="123">
        <v>122.43</v>
      </c>
      <c r="L31" s="46" t="s">
        <v>734</v>
      </c>
      <c r="M31" s="135" cm="1">
        <f t="array" ref="M31">IFERROR(_xlfn.AGGREGATE(15,6,(Inflow[[#This Row],[Date]]+0) /
   ((Inflow[SKU]=LiveStock[[#This Row],[SKU]])*(Inflow[Lot Number]&amp;""=LiveStock[[#This Row],[Lot Number]]&amp;"")),1),"")</f>
        <v>45741</v>
      </c>
      <c r="N31" s="145" t="str">
        <f>IF(_xlfn.MINIFS(Outflow[Date], Outflow[SKU], LiveStock[[#This Row],[SKU]], Outflow[Lot Number], LiveStock[[#This Row],[Lot Number]])=0,
   "",
   _xlfn.MINIFS(Outflow[Date], Outflow[SKU], LiveStock[[#This Row],[SKU]], Outflow[Lot Number], LiveStock[[#This Row],[Lot Number]]))</f>
        <v/>
      </c>
      <c r="O31" s="46">
        <f>IF(_xlfn.MAXIFS(Outflow[Date], Outflow[SKU], A31)=0,
   "",
   _xlfn.MAXIFS(Outflow[Date], Outflow[SKU], A31))</f>
        <v>46136</v>
      </c>
      <c r="P31" s="134" t="str">
        <f>IFERROR(LiveStock[[#This Row],[Last Outflow Date]]-LiveStock[[#This Row],[First Outflow Date]]+1,"")</f>
        <v/>
      </c>
      <c r="Q31" s="139" t="str">
        <f>IFERROR(IF(LiveStock[[#This Row],[Average Daily Usage]]&gt;0,LiveStock[[#This Row],[Quantity Available]]/LiveStock[[#This Row],[Average Daily Usage]],0),"")</f>
        <v/>
      </c>
      <c r="R31" s="46">
        <v>46193</v>
      </c>
      <c r="S31" s="46" t="str">
        <f>VLOOKUP(LiveStock[[#This Row],[SKU]],MasterFile[#All],15,0)</f>
        <v>Texaflo Roasting Co.</v>
      </c>
      <c r="T31" s="139" t="str">
        <f>IFERROR(IF(LiveStock[[#This Row],[Days Active]]&gt;0, LiveStock[[#This Row],[Quantity Out]] / LiveStock[[#This Row],[Days Active]], 0),"")</f>
        <v/>
      </c>
      <c r="U31" s="139">
        <f>VLOOKUP(LiveStock[[#This Row],[SKU]],MasterFile[],6,0)</f>
        <v>16</v>
      </c>
      <c r="V31" s="141">
        <f>IFERROR(LiveStock[[#This Row],[Quantity In]]*LiveStock[[#This Row],[Unit Cost]],"")</f>
        <v>122.43</v>
      </c>
      <c r="W31" s="139">
        <f>IFERROR(LiveStock[[#This Row],[Quantity Out]]*LiveStock[[#This Row],[Unit Cost]],"")</f>
        <v>0</v>
      </c>
      <c r="X31" s="139"/>
    </row>
    <row r="32" spans="1:24" ht="20.100000000000001" customHeight="1" x14ac:dyDescent="0.25">
      <c r="A32" s="139" t="s">
        <v>217</v>
      </c>
      <c r="B32" s="144" t="s">
        <v>218</v>
      </c>
      <c r="C32" s="144" t="s">
        <v>274</v>
      </c>
      <c r="D32" s="144" t="s">
        <v>265</v>
      </c>
      <c r="E32" s="142" t="s">
        <v>593</v>
      </c>
      <c r="F32" s="135">
        <v>46448</v>
      </c>
      <c r="G32" s="139">
        <v>250</v>
      </c>
      <c r="H32" s="139">
        <v>0</v>
      </c>
      <c r="I32" s="146">
        <f t="shared" si="0"/>
        <v>250</v>
      </c>
      <c r="J32" s="140">
        <v>0.1084</v>
      </c>
      <c r="K32" s="123">
        <v>27.099999999999998</v>
      </c>
      <c r="L32" s="46" t="s">
        <v>734</v>
      </c>
      <c r="M32" s="135" cm="1">
        <f t="array" ref="M32">IFERROR(_xlfn.AGGREGATE(15,6,(Inflow[[#This Row],[Date]]+0) /
   ((Inflow[SKU]=LiveStock[[#This Row],[SKU]])*(Inflow[Lot Number]&amp;""=LiveStock[[#This Row],[Lot Number]]&amp;"")),1),"")</f>
        <v>45742</v>
      </c>
      <c r="N32" s="145" t="str">
        <f>IF(_xlfn.MINIFS(Outflow[Date], Outflow[SKU], LiveStock[[#This Row],[SKU]], Outflow[Lot Number], LiveStock[[#This Row],[Lot Number]])=0,
   "",
   _xlfn.MINIFS(Outflow[Date], Outflow[SKU], LiveStock[[#This Row],[SKU]], Outflow[Lot Number], LiveStock[[#This Row],[Lot Number]]))</f>
        <v/>
      </c>
      <c r="O32" s="46">
        <f>IF(_xlfn.MAXIFS(Outflow[Date], Outflow[SKU], A32)=0,
   "",
   _xlfn.MAXIFS(Outflow[Date], Outflow[SKU], A32))</f>
        <v>46090</v>
      </c>
      <c r="P32" s="134" t="str">
        <f>IFERROR(LiveStock[[#This Row],[Last Outflow Date]]-LiveStock[[#This Row],[First Outflow Date]]+1,"")</f>
        <v/>
      </c>
      <c r="Q32" s="139" t="str">
        <f>IFERROR(IF(LiveStock[[#This Row],[Average Daily Usage]]&gt;0,LiveStock[[#This Row],[Quantity Available]]/LiveStock[[#This Row],[Average Daily Usage]],0),"")</f>
        <v/>
      </c>
      <c r="R32" s="46">
        <v>46193</v>
      </c>
      <c r="S32" s="46" t="str">
        <f>VLOOKUP(LiveStock[[#This Row],[SKU]],MasterFile[#All],15,0)</f>
        <v>Texaflo Roasting Co.</v>
      </c>
      <c r="T32" s="139" t="str">
        <f>IFERROR(IF(LiveStock[[#This Row],[Days Active]]&gt;0, LiveStock[[#This Row],[Quantity Out]] / LiveStock[[#This Row],[Days Active]], 0),"")</f>
        <v/>
      </c>
      <c r="U32" s="139">
        <f>VLOOKUP(LiveStock[[#This Row],[SKU]],MasterFile[],6,0)</f>
        <v>20</v>
      </c>
      <c r="V32" s="141">
        <f>IFERROR(LiveStock[[#This Row],[Quantity In]]*LiveStock[[#This Row],[Unit Cost]],"")</f>
        <v>27.099999999999998</v>
      </c>
      <c r="W32" s="139">
        <f>IFERROR(LiveStock[[#This Row],[Quantity Out]]*LiveStock[[#This Row],[Unit Cost]],"")</f>
        <v>0</v>
      </c>
      <c r="X32" s="139"/>
    </row>
    <row r="33" spans="1:24" ht="20.100000000000001" customHeight="1" x14ac:dyDescent="0.25">
      <c r="A33" s="139" t="s">
        <v>219</v>
      </c>
      <c r="B33" s="144" t="s">
        <v>220</v>
      </c>
      <c r="C33" s="144" t="s">
        <v>274</v>
      </c>
      <c r="D33" s="144" t="s">
        <v>280</v>
      </c>
      <c r="E33" s="142" t="s">
        <v>678</v>
      </c>
      <c r="F33" s="135">
        <v>46178</v>
      </c>
      <c r="G33" s="139">
        <v>100</v>
      </c>
      <c r="H33" s="139">
        <v>0</v>
      </c>
      <c r="I33" s="146">
        <f t="shared" si="0"/>
        <v>90</v>
      </c>
      <c r="J33" s="140">
        <v>0.1002</v>
      </c>
      <c r="K33" s="123">
        <v>10.02</v>
      </c>
      <c r="L33" s="46" t="s">
        <v>734</v>
      </c>
      <c r="M33" s="135" cm="1">
        <f t="array" ref="M33">IFERROR(_xlfn.AGGREGATE(15,6,(Inflow[[#This Row],[Date]]+0) /
   ((Inflow[SKU]=LiveStock[[#This Row],[SKU]])*(Inflow[Lot Number]&amp;""=LiveStock[[#This Row],[Lot Number]]&amp;"")),1),"")</f>
        <v>45744</v>
      </c>
      <c r="N33" s="145">
        <f>IF(_xlfn.MINIFS(Outflow[Date], Outflow[SKU], LiveStock[[#This Row],[SKU]], Outflow[Lot Number], LiveStock[[#This Row],[Lot Number]])=0,
   "",
   _xlfn.MINIFS(Outflow[Date], Outflow[SKU], LiveStock[[#This Row],[SKU]], Outflow[Lot Number], LiveStock[[#This Row],[Lot Number]]))</f>
        <v>46193</v>
      </c>
      <c r="O33" s="46">
        <f>IF(_xlfn.MAXIFS(Outflow[Date], Outflow[SKU], A33)=0,
   "",
   _xlfn.MAXIFS(Outflow[Date], Outflow[SKU], A33))</f>
        <v>46193</v>
      </c>
      <c r="P33" s="134">
        <f>IFERROR(LiveStock[[#This Row],[Last Outflow Date]]-LiveStock[[#This Row],[First Outflow Date]]+1,"")</f>
        <v>1</v>
      </c>
      <c r="Q33" s="139">
        <f>IFERROR(IF(LiveStock[[#This Row],[Average Daily Usage]]&gt;0,LiveStock[[#This Row],[Quantity Available]]/LiveStock[[#This Row],[Average Daily Usage]],0),"")</f>
        <v>0</v>
      </c>
      <c r="R33" s="46">
        <v>46193</v>
      </c>
      <c r="S33" s="46" t="str">
        <f>VLOOKUP(LiveStock[[#This Row],[SKU]],MasterFile[#All],15,0)</f>
        <v>Texaflo Roasting Co.</v>
      </c>
      <c r="T33" s="139">
        <f>IFERROR(IF(LiveStock[[#This Row],[Days Active]]&gt;0, LiveStock[[#This Row],[Quantity Out]] / LiveStock[[#This Row],[Days Active]], 0),"")</f>
        <v>0</v>
      </c>
      <c r="U33" s="139">
        <f>VLOOKUP(LiveStock[[#This Row],[SKU]],MasterFile[],6,0)</f>
        <v>8</v>
      </c>
      <c r="V33" s="141">
        <f>IFERROR(LiveStock[[#This Row],[Quantity In]]*LiveStock[[#This Row],[Unit Cost]],"")</f>
        <v>10.02</v>
      </c>
      <c r="W33" s="139">
        <f>IFERROR(LiveStock[[#This Row],[Quantity Out]]*LiveStock[[#This Row],[Unit Cost]],"")</f>
        <v>0</v>
      </c>
      <c r="X33" s="139"/>
    </row>
    <row r="34" spans="1:24" ht="20.100000000000001" customHeight="1" x14ac:dyDescent="0.25">
      <c r="A34" s="139" t="s">
        <v>221</v>
      </c>
      <c r="B34" s="144" t="s">
        <v>222</v>
      </c>
      <c r="C34" s="144" t="s">
        <v>281</v>
      </c>
      <c r="D34" s="144" t="s">
        <v>282</v>
      </c>
      <c r="E34" s="142" t="s">
        <v>572</v>
      </c>
      <c r="F34" s="135">
        <v>46201</v>
      </c>
      <c r="G34" s="139">
        <v>9600</v>
      </c>
      <c r="H34" s="139">
        <v>0</v>
      </c>
      <c r="I34" s="146">
        <f t="shared" si="0"/>
        <v>9600</v>
      </c>
      <c r="J34" s="140">
        <v>3.0329166666666671E-2</v>
      </c>
      <c r="K34" s="123">
        <v>291.16000000000003</v>
      </c>
      <c r="L34" s="46" t="s">
        <v>322</v>
      </c>
      <c r="M34" s="135" cm="1">
        <f t="array" ref="M34">IFERROR(_xlfn.AGGREGATE(15,6,(Inflow[[#This Row],[Date]]+0) /
   ((Inflow[SKU]=LiveStock[[#This Row],[SKU]])*(Inflow[Lot Number]&amp;""=LiveStock[[#This Row],[Lot Number]]&amp;"")),1),"")</f>
        <v>45748</v>
      </c>
      <c r="N34" s="145" t="str">
        <f>IF(_xlfn.MINIFS(Outflow[Date], Outflow[SKU], LiveStock[[#This Row],[SKU]], Outflow[Lot Number], LiveStock[[#This Row],[Lot Number]])=0,
   "",
   _xlfn.MINIFS(Outflow[Date], Outflow[SKU], LiveStock[[#This Row],[SKU]], Outflow[Lot Number], LiveStock[[#This Row],[Lot Number]]))</f>
        <v/>
      </c>
      <c r="O34" s="46" t="str">
        <f>IF(_xlfn.MAXIFS(Outflow[Date], Outflow[SKU], A34)=0,
   "",
   _xlfn.MAXIFS(Outflow[Date], Outflow[SKU], A34))</f>
        <v/>
      </c>
      <c r="P34" s="134" t="str">
        <f>IFERROR(LiveStock[[#This Row],[Last Outflow Date]]-LiveStock[[#This Row],[First Outflow Date]]+1,"")</f>
        <v/>
      </c>
      <c r="Q34" s="139" t="str">
        <f>IFERROR(IF(LiveStock[[#This Row],[Average Daily Usage]]&gt;0,LiveStock[[#This Row],[Quantity Available]]/LiveStock[[#This Row],[Average Daily Usage]],0),"")</f>
        <v/>
      </c>
      <c r="R34" s="46">
        <v>46193</v>
      </c>
      <c r="S34" s="46" t="str">
        <f>VLOOKUP(LiveStock[[#This Row],[SKU]],MasterFile[#All],15,0)</f>
        <v>Texaflo Roasting Co.</v>
      </c>
      <c r="T34" s="139" t="str">
        <f>IFERROR(IF(LiveStock[[#This Row],[Days Active]]&gt;0, LiveStock[[#This Row],[Quantity Out]] / LiveStock[[#This Row],[Days Active]], 0),"")</f>
        <v/>
      </c>
      <c r="U34" s="139">
        <f>VLOOKUP(LiveStock[[#This Row],[SKU]],MasterFile[],6,0)</f>
        <v>120</v>
      </c>
      <c r="V34" s="141">
        <f>IFERROR(LiveStock[[#This Row],[Quantity In]]*LiveStock[[#This Row],[Unit Cost]],"")</f>
        <v>291.16000000000003</v>
      </c>
      <c r="W34" s="139">
        <f>IFERROR(LiveStock[[#This Row],[Quantity Out]]*LiveStock[[#This Row],[Unit Cost]],"")</f>
        <v>0</v>
      </c>
      <c r="X34" s="139"/>
    </row>
    <row r="35" spans="1:24" ht="20.100000000000001" customHeight="1" x14ac:dyDescent="0.25">
      <c r="A35" s="139" t="s">
        <v>223</v>
      </c>
      <c r="B35" s="144" t="s">
        <v>224</v>
      </c>
      <c r="C35" s="144" t="s">
        <v>281</v>
      </c>
      <c r="D35" s="144" t="s">
        <v>283</v>
      </c>
      <c r="E35" s="142" t="s">
        <v>590</v>
      </c>
      <c r="F35" s="135">
        <v>46322</v>
      </c>
      <c r="G35" s="139">
        <v>68800</v>
      </c>
      <c r="H35" s="139">
        <v>0</v>
      </c>
      <c r="I35" s="146">
        <f t="shared" si="0"/>
        <v>68800</v>
      </c>
      <c r="J35" s="140">
        <v>3.0299999999999997E-2</v>
      </c>
      <c r="K35" s="123">
        <v>2084.64</v>
      </c>
      <c r="L35" s="46" t="s">
        <v>322</v>
      </c>
      <c r="M35" s="135" cm="1">
        <f t="array" ref="M35">IFERROR(_xlfn.AGGREGATE(15,6,(Inflow[[#This Row],[Date]]+0) /
   ((Inflow[SKU]=LiveStock[[#This Row],[SKU]])*(Inflow[Lot Number]&amp;""=LiveStock[[#This Row],[Lot Number]]&amp;"")),1),"")</f>
        <v>45760</v>
      </c>
      <c r="N35" s="145" t="str">
        <f>IF(_xlfn.MINIFS(Outflow[Date], Outflow[SKU], LiveStock[[#This Row],[SKU]], Outflow[Lot Number], LiveStock[[#This Row],[Lot Number]])=0,
   "",
   _xlfn.MINIFS(Outflow[Date], Outflow[SKU], LiveStock[[#This Row],[SKU]], Outflow[Lot Number], LiveStock[[#This Row],[Lot Number]]))</f>
        <v/>
      </c>
      <c r="O35" s="46" t="str">
        <f>IF(_xlfn.MAXIFS(Outflow[Date], Outflow[SKU], A35)=0,
   "",
   _xlfn.MAXIFS(Outflow[Date], Outflow[SKU], A35))</f>
        <v/>
      </c>
      <c r="P35" s="134" t="str">
        <f>IFERROR(LiveStock[[#This Row],[Last Outflow Date]]-LiveStock[[#This Row],[First Outflow Date]]+1,"")</f>
        <v/>
      </c>
      <c r="Q35" s="139" t="str">
        <f>IFERROR(IF(LiveStock[[#This Row],[Average Daily Usage]]&gt;0,LiveStock[[#This Row],[Quantity Available]]/LiveStock[[#This Row],[Average Daily Usage]],0),"")</f>
        <v/>
      </c>
      <c r="R35" s="46">
        <v>46193</v>
      </c>
      <c r="S35" s="46" t="str">
        <f>VLOOKUP(LiveStock[[#This Row],[SKU]],MasterFile[#All],15,0)</f>
        <v>Texaflo Roasting Co.</v>
      </c>
      <c r="T35" s="139" t="str">
        <f>IFERROR(IF(LiveStock[[#This Row],[Days Active]]&gt;0, LiveStock[[#This Row],[Quantity Out]] / LiveStock[[#This Row],[Days Active]], 0),"")</f>
        <v/>
      </c>
      <c r="U35" s="139">
        <f>VLOOKUP(LiveStock[[#This Row],[SKU]],MasterFile[],6,0)</f>
        <v>96</v>
      </c>
      <c r="V35" s="141">
        <f>IFERROR(LiveStock[[#This Row],[Quantity In]]*LiveStock[[#This Row],[Unit Cost]],"")</f>
        <v>2084.64</v>
      </c>
      <c r="W35" s="139">
        <f>IFERROR(LiveStock[[#This Row],[Quantity Out]]*LiveStock[[#This Row],[Unit Cost]],"")</f>
        <v>0</v>
      </c>
      <c r="X35" s="139"/>
    </row>
    <row r="36" spans="1:24" ht="20.100000000000001" customHeight="1" x14ac:dyDescent="0.25">
      <c r="A36" s="139" t="s">
        <v>225</v>
      </c>
      <c r="B36" s="144" t="s">
        <v>226</v>
      </c>
      <c r="C36" s="144" t="s">
        <v>281</v>
      </c>
      <c r="D36" s="144" t="s">
        <v>284</v>
      </c>
      <c r="E36" s="142" t="s">
        <v>685</v>
      </c>
      <c r="F36" s="135">
        <v>45998</v>
      </c>
      <c r="G36" s="139">
        <v>2400</v>
      </c>
      <c r="H36" s="139">
        <v>0</v>
      </c>
      <c r="I36" s="146">
        <f t="shared" si="0"/>
        <v>2400</v>
      </c>
      <c r="J36" s="140">
        <v>2.0899999999999998E-2</v>
      </c>
      <c r="K36" s="123">
        <v>50.16</v>
      </c>
      <c r="L36" s="46" t="s">
        <v>322</v>
      </c>
      <c r="M36" s="135" cm="1">
        <f t="array" ref="M36">IFERROR(_xlfn.AGGREGATE(15,6,(Inflow[[#This Row],[Date]]+0) /
   ((Inflow[SKU]=LiveStock[[#This Row],[SKU]])*(Inflow[Lot Number]&amp;""=LiveStock[[#This Row],[Lot Number]]&amp;"")),1),"")</f>
        <v>45763</v>
      </c>
      <c r="N36" s="145" t="str">
        <f>IF(_xlfn.MINIFS(Outflow[Date], Outflow[SKU], LiveStock[[#This Row],[SKU]], Outflow[Lot Number], LiveStock[[#This Row],[Lot Number]])=0,
   "",
   _xlfn.MINIFS(Outflow[Date], Outflow[SKU], LiveStock[[#This Row],[SKU]], Outflow[Lot Number], LiveStock[[#This Row],[Lot Number]]))</f>
        <v/>
      </c>
      <c r="O36" s="46">
        <f>IF(_xlfn.MAXIFS(Outflow[Date], Outflow[SKU], A36)=0,
   "",
   _xlfn.MAXIFS(Outflow[Date], Outflow[SKU], A36))</f>
        <v>46055</v>
      </c>
      <c r="P36" s="134" t="str">
        <f>IFERROR(LiveStock[[#This Row],[Last Outflow Date]]-LiveStock[[#This Row],[First Outflow Date]]+1,"")</f>
        <v/>
      </c>
      <c r="Q36" s="139" t="str">
        <f>IFERROR(IF(LiveStock[[#This Row],[Average Daily Usage]]&gt;0,LiveStock[[#This Row],[Quantity Available]]/LiveStock[[#This Row],[Average Daily Usage]],0),"")</f>
        <v/>
      </c>
      <c r="R36" s="46">
        <v>46193</v>
      </c>
      <c r="S36" s="46" t="str">
        <f>VLOOKUP(LiveStock[[#This Row],[SKU]],MasterFile[#All],15,0)</f>
        <v>Texaflo Roasting Co.</v>
      </c>
      <c r="T36" s="139" t="str">
        <f>IFERROR(IF(LiveStock[[#This Row],[Days Active]]&gt;0, LiveStock[[#This Row],[Quantity Out]] / LiveStock[[#This Row],[Days Active]], 0),"")</f>
        <v/>
      </c>
      <c r="U36" s="139">
        <f>VLOOKUP(LiveStock[[#This Row],[SKU]],MasterFile[],6,0)</f>
        <v>32</v>
      </c>
      <c r="V36" s="141">
        <f>IFERROR(LiveStock[[#This Row],[Quantity In]]*LiveStock[[#This Row],[Unit Cost]],"")</f>
        <v>50.16</v>
      </c>
      <c r="W36" s="139">
        <f>IFERROR(LiveStock[[#This Row],[Quantity Out]]*LiveStock[[#This Row],[Unit Cost]],"")</f>
        <v>0</v>
      </c>
      <c r="X36" s="139"/>
    </row>
    <row r="37" spans="1:24" ht="20.100000000000001" customHeight="1" x14ac:dyDescent="0.25">
      <c r="A37" s="139" t="s">
        <v>227</v>
      </c>
      <c r="B37" s="144" t="s">
        <v>228</v>
      </c>
      <c r="C37" s="144" t="s">
        <v>281</v>
      </c>
      <c r="D37" s="144" t="s">
        <v>284</v>
      </c>
      <c r="E37" s="142" t="s">
        <v>688</v>
      </c>
      <c r="F37" s="135">
        <v>46231</v>
      </c>
      <c r="G37" s="139">
        <v>600</v>
      </c>
      <c r="H37" s="139">
        <v>0</v>
      </c>
      <c r="I37" s="146">
        <f t="shared" ref="I37:I68" si="1">IF(E37="",SUMIFS($G$5:$G$29582,$A$5:$A$29582,A37)-SUMIFS($H$5:$H$29582,$A$5:$A$29582,A37),SUMIFS($G$5:$G$29582,$A$5:$A$29582,A37,$E$5:$E$29582,E37)-SUMIFS($H$5:$H$29582,$A$5:$A$29582,A37,$E$5:$E$29582,E37))</f>
        <v>600</v>
      </c>
      <c r="J37" s="140">
        <v>2.0899999999999998E-2</v>
      </c>
      <c r="K37" s="123">
        <v>12.54</v>
      </c>
      <c r="L37" s="46" t="s">
        <v>734</v>
      </c>
      <c r="M37" s="135" cm="1">
        <f t="array" ref="M37">IFERROR(_xlfn.AGGREGATE(15,6,(Inflow[[#This Row],[Date]]+0) /
   ((Inflow[SKU]=LiveStock[[#This Row],[SKU]])*(Inflow[Lot Number]&amp;""=LiveStock[[#This Row],[Lot Number]]&amp;"")),1),"")</f>
        <v>45766</v>
      </c>
      <c r="N37" s="145" t="str">
        <f>IF(_xlfn.MINIFS(Outflow[Date], Outflow[SKU], LiveStock[[#This Row],[SKU]], Outflow[Lot Number], LiveStock[[#This Row],[Lot Number]])=0,
   "",
   _xlfn.MINIFS(Outflow[Date], Outflow[SKU], LiveStock[[#This Row],[SKU]], Outflow[Lot Number], LiveStock[[#This Row],[Lot Number]]))</f>
        <v/>
      </c>
      <c r="O37" s="46" t="str">
        <f>IF(_xlfn.MAXIFS(Outflow[Date], Outflow[SKU], A37)=0,
   "",
   _xlfn.MAXIFS(Outflow[Date], Outflow[SKU], A37))</f>
        <v/>
      </c>
      <c r="P37" s="134" t="str">
        <f>IFERROR(LiveStock[[#This Row],[Last Outflow Date]]-LiveStock[[#This Row],[First Outflow Date]]+1,"")</f>
        <v/>
      </c>
      <c r="Q37" s="139" t="str">
        <f>IFERROR(IF(LiveStock[[#This Row],[Average Daily Usage]]&gt;0,LiveStock[[#This Row],[Quantity Available]]/LiveStock[[#This Row],[Average Daily Usage]],0),"")</f>
        <v/>
      </c>
      <c r="R37" s="46">
        <v>46193</v>
      </c>
      <c r="S37" s="46" t="str">
        <f>VLOOKUP(LiveStock[[#This Row],[SKU]],MasterFile[#All],15,0)</f>
        <v>Texaflo Roasting Co.</v>
      </c>
      <c r="T37" s="139" t="str">
        <f>IFERROR(IF(LiveStock[[#This Row],[Days Active]]&gt;0, LiveStock[[#This Row],[Quantity Out]] / LiveStock[[#This Row],[Days Active]], 0),"")</f>
        <v/>
      </c>
      <c r="U37" s="139">
        <f>VLOOKUP(LiveStock[[#This Row],[SKU]],MasterFile[],6,0)</f>
        <v>40</v>
      </c>
      <c r="V37" s="141">
        <f>IFERROR(LiveStock[[#This Row],[Quantity In]]*LiveStock[[#This Row],[Unit Cost]],"")</f>
        <v>12.54</v>
      </c>
      <c r="W37" s="139">
        <f>IFERROR(LiveStock[[#This Row],[Quantity Out]]*LiveStock[[#This Row],[Unit Cost]],"")</f>
        <v>0</v>
      </c>
      <c r="X37" s="139"/>
    </row>
    <row r="38" spans="1:24" ht="20.100000000000001" customHeight="1" x14ac:dyDescent="0.25">
      <c r="A38" s="139" t="s">
        <v>229</v>
      </c>
      <c r="B38" s="144" t="s">
        <v>230</v>
      </c>
      <c r="C38" s="144" t="s">
        <v>281</v>
      </c>
      <c r="D38" s="144" t="s">
        <v>285</v>
      </c>
      <c r="E38" s="142" t="s">
        <v>574</v>
      </c>
      <c r="F38" s="135">
        <v>46355</v>
      </c>
      <c r="G38" s="139">
        <v>3600</v>
      </c>
      <c r="H38" s="139">
        <v>0</v>
      </c>
      <c r="I38" s="146">
        <f t="shared" si="1"/>
        <v>3600</v>
      </c>
      <c r="J38" s="140">
        <v>2.0758333333333333E-2</v>
      </c>
      <c r="K38" s="123">
        <v>74.73</v>
      </c>
      <c r="L38" s="46" t="s">
        <v>734</v>
      </c>
      <c r="M38" s="135" cm="1">
        <f t="array" ref="M38">IFERROR(_xlfn.AGGREGATE(15,6,(Inflow[[#This Row],[Date]]+0) /
   ((Inflow[SKU]=LiveStock[[#This Row],[SKU]])*(Inflow[Lot Number]&amp;""=LiveStock[[#This Row],[Lot Number]]&amp;"")),1),"")</f>
        <v>45767</v>
      </c>
      <c r="N38" s="145" t="str">
        <f>IF(_xlfn.MINIFS(Outflow[Date], Outflow[SKU], LiveStock[[#This Row],[SKU]], Outflow[Lot Number], LiveStock[[#This Row],[Lot Number]])=0,
   "",
   _xlfn.MINIFS(Outflow[Date], Outflow[SKU], LiveStock[[#This Row],[SKU]], Outflow[Lot Number], LiveStock[[#This Row],[Lot Number]]))</f>
        <v/>
      </c>
      <c r="O38" s="46" t="str">
        <f>IF(_xlfn.MAXIFS(Outflow[Date], Outflow[SKU], A38)=0,
   "",
   _xlfn.MAXIFS(Outflow[Date], Outflow[SKU], A38))</f>
        <v/>
      </c>
      <c r="P38" s="134" t="str">
        <f>IFERROR(LiveStock[[#This Row],[Last Outflow Date]]-LiveStock[[#This Row],[First Outflow Date]]+1,"")</f>
        <v/>
      </c>
      <c r="Q38" s="139" t="str">
        <f>IFERROR(IF(LiveStock[[#This Row],[Average Daily Usage]]&gt;0,LiveStock[[#This Row],[Quantity Available]]/LiveStock[[#This Row],[Average Daily Usage]],0),"")</f>
        <v/>
      </c>
      <c r="R38" s="46">
        <v>46193</v>
      </c>
      <c r="S38" s="46" t="str">
        <f>VLOOKUP(LiveStock[[#This Row],[SKU]],MasterFile[#All],15,0)</f>
        <v>Texaflo Roasting Co.</v>
      </c>
      <c r="T38" s="139" t="str">
        <f>IFERROR(IF(LiveStock[[#This Row],[Days Active]]&gt;0, LiveStock[[#This Row],[Quantity Out]] / LiveStock[[#This Row],[Days Active]], 0),"")</f>
        <v/>
      </c>
      <c r="U38" s="139">
        <f>VLOOKUP(LiveStock[[#This Row],[SKU]],MasterFile[],6,0)</f>
        <v>80</v>
      </c>
      <c r="V38" s="141">
        <f>IFERROR(LiveStock[[#This Row],[Quantity In]]*LiveStock[[#This Row],[Unit Cost]],"")</f>
        <v>74.73</v>
      </c>
      <c r="W38" s="139">
        <f>IFERROR(LiveStock[[#This Row],[Quantity Out]]*LiveStock[[#This Row],[Unit Cost]],"")</f>
        <v>0</v>
      </c>
      <c r="X38" s="139"/>
    </row>
    <row r="39" spans="1:24" ht="20.100000000000001" customHeight="1" x14ac:dyDescent="0.25">
      <c r="A39" s="139" t="s">
        <v>231</v>
      </c>
      <c r="B39" s="144" t="s">
        <v>232</v>
      </c>
      <c r="C39" s="144" t="s">
        <v>281</v>
      </c>
      <c r="D39" s="144" t="s">
        <v>285</v>
      </c>
      <c r="E39" s="142" t="s">
        <v>588</v>
      </c>
      <c r="F39" s="135">
        <v>46226</v>
      </c>
      <c r="G39" s="139">
        <v>3000</v>
      </c>
      <c r="H39" s="139">
        <v>0</v>
      </c>
      <c r="I39" s="146">
        <f t="shared" si="1"/>
        <v>3000</v>
      </c>
      <c r="J39" s="140">
        <v>2.7100000000000003E-2</v>
      </c>
      <c r="K39" s="123">
        <v>81.300000000000011</v>
      </c>
      <c r="L39" s="46" t="s">
        <v>734</v>
      </c>
      <c r="M39" s="135" cm="1">
        <f t="array" ref="M39">IFERROR(_xlfn.AGGREGATE(15,6,(Inflow[[#This Row],[Date]]+0) /
   ((Inflow[SKU]=LiveStock[[#This Row],[SKU]])*(Inflow[Lot Number]&amp;""=LiveStock[[#This Row],[Lot Number]]&amp;"")),1),"")</f>
        <v>45775</v>
      </c>
      <c r="N39" s="145" t="str">
        <f>IF(_xlfn.MINIFS(Outflow[Date], Outflow[SKU], LiveStock[[#This Row],[SKU]], Outflow[Lot Number], LiveStock[[#This Row],[Lot Number]])=0,
   "",
   _xlfn.MINIFS(Outflow[Date], Outflow[SKU], LiveStock[[#This Row],[SKU]], Outflow[Lot Number], LiveStock[[#This Row],[Lot Number]]))</f>
        <v/>
      </c>
      <c r="O39" s="46">
        <f>IF(_xlfn.MAXIFS(Outflow[Date], Outflow[SKU], A39)=0,
   "",
   _xlfn.MAXIFS(Outflow[Date], Outflow[SKU], A39))</f>
        <v>46033</v>
      </c>
      <c r="P39" s="134" t="str">
        <f>IFERROR(LiveStock[[#This Row],[Last Outflow Date]]-LiveStock[[#This Row],[First Outflow Date]]+1,"")</f>
        <v/>
      </c>
      <c r="Q39" s="139" t="str">
        <f>IFERROR(IF(LiveStock[[#This Row],[Average Daily Usage]]&gt;0,LiveStock[[#This Row],[Quantity Available]]/LiveStock[[#This Row],[Average Daily Usage]],0),"")</f>
        <v/>
      </c>
      <c r="R39" s="46">
        <v>46193</v>
      </c>
      <c r="S39" s="46" t="str">
        <f>VLOOKUP(LiveStock[[#This Row],[SKU]],MasterFile[#All],15,0)</f>
        <v>Texaflo Roasting Co.</v>
      </c>
      <c r="T39" s="139" t="str">
        <f>IFERROR(IF(LiveStock[[#This Row],[Days Active]]&gt;0, LiveStock[[#This Row],[Quantity Out]] / LiveStock[[#This Row],[Days Active]], 0),"")</f>
        <v/>
      </c>
      <c r="U39" s="139">
        <f>VLOOKUP(LiveStock[[#This Row],[SKU]],MasterFile[],6,0)</f>
        <v>60</v>
      </c>
      <c r="V39" s="141">
        <f>IFERROR(LiveStock[[#This Row],[Quantity In]]*LiveStock[[#This Row],[Unit Cost]],"")</f>
        <v>81.300000000000011</v>
      </c>
      <c r="W39" s="139">
        <f>IFERROR(LiveStock[[#This Row],[Quantity Out]]*LiveStock[[#This Row],[Unit Cost]],"")</f>
        <v>0</v>
      </c>
      <c r="X39" s="139"/>
    </row>
    <row r="40" spans="1:24" ht="20.100000000000001" customHeight="1" x14ac:dyDescent="0.25">
      <c r="A40" s="139" t="s">
        <v>233</v>
      </c>
      <c r="B40" s="144" t="s">
        <v>234</v>
      </c>
      <c r="C40" s="144" t="s">
        <v>281</v>
      </c>
      <c r="D40" s="144" t="s">
        <v>284</v>
      </c>
      <c r="E40" s="142" t="s">
        <v>581</v>
      </c>
      <c r="F40" s="135">
        <v>45968</v>
      </c>
      <c r="G40" s="139">
        <v>300</v>
      </c>
      <c r="H40" s="139">
        <v>0</v>
      </c>
      <c r="I40" s="146">
        <f t="shared" si="1"/>
        <v>300</v>
      </c>
      <c r="J40" s="140">
        <v>3.2500000000000001E-2</v>
      </c>
      <c r="K40" s="123">
        <v>9.75</v>
      </c>
      <c r="L40" s="46" t="s">
        <v>322</v>
      </c>
      <c r="M40" s="135" cm="1">
        <f t="array" ref="M40">IFERROR(_xlfn.AGGREGATE(15,6,(Inflow[[#This Row],[Date]]+0) /
   ((Inflow[SKU]=LiveStock[[#This Row],[SKU]])*(Inflow[Lot Number]&amp;""=LiveStock[[#This Row],[Lot Number]]&amp;"")),1),"")</f>
        <v>45777</v>
      </c>
      <c r="N40" s="145" t="str">
        <f>IF(_xlfn.MINIFS(Outflow[Date], Outflow[SKU], LiveStock[[#This Row],[SKU]], Outflow[Lot Number], LiveStock[[#This Row],[Lot Number]])=0,
   "",
   _xlfn.MINIFS(Outflow[Date], Outflow[SKU], LiveStock[[#This Row],[SKU]], Outflow[Lot Number], LiveStock[[#This Row],[Lot Number]]))</f>
        <v/>
      </c>
      <c r="O40" s="46" t="str">
        <f>IF(_xlfn.MAXIFS(Outflow[Date], Outflow[SKU], A40)=0,
   "",
   _xlfn.MAXIFS(Outflow[Date], Outflow[SKU], A40))</f>
        <v/>
      </c>
      <c r="P40" s="134" t="str">
        <f>IFERROR(LiveStock[[#This Row],[Last Outflow Date]]-LiveStock[[#This Row],[First Outflow Date]]+1,"")</f>
        <v/>
      </c>
      <c r="Q40" s="139" t="str">
        <f>IFERROR(IF(LiveStock[[#This Row],[Average Daily Usage]]&gt;0,LiveStock[[#This Row],[Quantity Available]]/LiveStock[[#This Row],[Average Daily Usage]],0),"")</f>
        <v/>
      </c>
      <c r="R40" s="46">
        <v>46193</v>
      </c>
      <c r="S40" s="46" t="str">
        <f>VLOOKUP(LiveStock[[#This Row],[SKU]],MasterFile[#All],15,0)</f>
        <v>Texaflo Roasting Co.</v>
      </c>
      <c r="T40" s="139" t="str">
        <f>IFERROR(IF(LiveStock[[#This Row],[Days Active]]&gt;0, LiveStock[[#This Row],[Quantity Out]] / LiveStock[[#This Row],[Days Active]], 0),"")</f>
        <v/>
      </c>
      <c r="U40" s="139">
        <f>VLOOKUP(LiveStock[[#This Row],[SKU]],MasterFile[],6,0)</f>
        <v>24</v>
      </c>
      <c r="V40" s="141">
        <f>IFERROR(LiveStock[[#This Row],[Quantity In]]*LiveStock[[#This Row],[Unit Cost]],"")</f>
        <v>9.75</v>
      </c>
      <c r="W40" s="139">
        <f>IFERROR(LiveStock[[#This Row],[Quantity Out]]*LiveStock[[#This Row],[Unit Cost]],"")</f>
        <v>0</v>
      </c>
      <c r="X40" s="139"/>
    </row>
    <row r="41" spans="1:24" ht="20.100000000000001" customHeight="1" x14ac:dyDescent="0.25">
      <c r="A41" s="139" t="s">
        <v>235</v>
      </c>
      <c r="B41" s="144" t="s">
        <v>236</v>
      </c>
      <c r="C41" s="144" t="s">
        <v>281</v>
      </c>
      <c r="D41" s="144" t="s">
        <v>286</v>
      </c>
      <c r="E41" s="142" t="s">
        <v>613</v>
      </c>
      <c r="F41" s="135">
        <v>46128</v>
      </c>
      <c r="G41" s="139">
        <v>10800</v>
      </c>
      <c r="H41" s="139">
        <v>0</v>
      </c>
      <c r="I41" s="146">
        <f t="shared" si="1"/>
        <v>10800</v>
      </c>
      <c r="J41" s="140">
        <v>0.38907407407407407</v>
      </c>
      <c r="K41" s="123">
        <v>4202</v>
      </c>
      <c r="L41" s="46" t="s">
        <v>734</v>
      </c>
      <c r="M41" s="135" cm="1">
        <f t="array" ref="M41">IFERROR(_xlfn.AGGREGATE(15,6,(Inflow[[#This Row],[Date]]+0) /
   ((Inflow[SKU]=LiveStock[[#This Row],[SKU]])*(Inflow[Lot Number]&amp;""=LiveStock[[#This Row],[Lot Number]]&amp;"")),1),"")</f>
        <v>45779</v>
      </c>
      <c r="N41" s="145" t="str">
        <f>IF(_xlfn.MINIFS(Outflow[Date], Outflow[SKU], LiveStock[[#This Row],[SKU]], Outflow[Lot Number], LiveStock[[#This Row],[Lot Number]])=0,
   "",
   _xlfn.MINIFS(Outflow[Date], Outflow[SKU], LiveStock[[#This Row],[SKU]], Outflow[Lot Number], LiveStock[[#This Row],[Lot Number]]))</f>
        <v/>
      </c>
      <c r="O41" s="46" t="str">
        <f>IF(_xlfn.MAXIFS(Outflow[Date], Outflow[SKU], A41)=0,
   "",
   _xlfn.MAXIFS(Outflow[Date], Outflow[SKU], A41))</f>
        <v/>
      </c>
      <c r="P41" s="134" t="str">
        <f>IFERROR(LiveStock[[#This Row],[Last Outflow Date]]-LiveStock[[#This Row],[First Outflow Date]]+1,"")</f>
        <v/>
      </c>
      <c r="Q41" s="139" t="str">
        <f>IFERROR(IF(LiveStock[[#This Row],[Average Daily Usage]]&gt;0,LiveStock[[#This Row],[Quantity Available]]/LiveStock[[#This Row],[Average Daily Usage]],0),"")</f>
        <v/>
      </c>
      <c r="R41" s="46">
        <v>46193</v>
      </c>
      <c r="S41" s="46" t="str">
        <f>VLOOKUP(LiveStock[[#This Row],[SKU]],MasterFile[#All],15,0)</f>
        <v>Texaflo Roasting Co.</v>
      </c>
      <c r="T41" s="139" t="str">
        <f>IFERROR(IF(LiveStock[[#This Row],[Days Active]]&gt;0, LiveStock[[#This Row],[Quantity Out]] / LiveStock[[#This Row],[Days Active]], 0),"")</f>
        <v/>
      </c>
      <c r="U41" s="139">
        <f>VLOOKUP(LiveStock[[#This Row],[SKU]],MasterFile[],6,0)</f>
        <v>16</v>
      </c>
      <c r="V41" s="141">
        <f>IFERROR(LiveStock[[#This Row],[Quantity In]]*LiveStock[[#This Row],[Unit Cost]],"")</f>
        <v>4202</v>
      </c>
      <c r="W41" s="139">
        <f>IFERROR(LiveStock[[#This Row],[Quantity Out]]*LiveStock[[#This Row],[Unit Cost]],"")</f>
        <v>0</v>
      </c>
      <c r="X41" s="139"/>
    </row>
    <row r="42" spans="1:24" ht="20.100000000000001" customHeight="1" x14ac:dyDescent="0.25">
      <c r="A42" s="139" t="s">
        <v>237</v>
      </c>
      <c r="B42" s="144" t="s">
        <v>238</v>
      </c>
      <c r="C42" s="144" t="s">
        <v>281</v>
      </c>
      <c r="D42" s="144" t="s">
        <v>287</v>
      </c>
      <c r="E42" s="142" t="s">
        <v>605</v>
      </c>
      <c r="F42" s="135">
        <v>46153</v>
      </c>
      <c r="G42" s="139">
        <v>28350</v>
      </c>
      <c r="H42" s="139">
        <v>0</v>
      </c>
      <c r="I42" s="146">
        <f t="shared" si="1"/>
        <v>28350</v>
      </c>
      <c r="J42" s="140">
        <v>0.38907407407407407</v>
      </c>
      <c r="K42" s="123">
        <v>11030.25</v>
      </c>
      <c r="L42" s="46" t="s">
        <v>322</v>
      </c>
      <c r="M42" s="135" cm="1">
        <f t="array" ref="M42">IFERROR(_xlfn.AGGREGATE(15,6,(Inflow[[#This Row],[Date]]+0) /
   ((Inflow[SKU]=LiveStock[[#This Row],[SKU]])*(Inflow[Lot Number]&amp;""=LiveStock[[#This Row],[Lot Number]]&amp;"")),1),"")</f>
        <v>45779</v>
      </c>
      <c r="N42" s="145" t="str">
        <f>IF(_xlfn.MINIFS(Outflow[Date], Outflow[SKU], LiveStock[[#This Row],[SKU]], Outflow[Lot Number], LiveStock[[#This Row],[Lot Number]])=0,
   "",
   _xlfn.MINIFS(Outflow[Date], Outflow[SKU], LiveStock[[#This Row],[SKU]], Outflow[Lot Number], LiveStock[[#This Row],[Lot Number]]))</f>
        <v/>
      </c>
      <c r="O42" s="46" t="str">
        <f>IF(_xlfn.MAXIFS(Outflow[Date], Outflow[SKU], A42)=0,
   "",
   _xlfn.MAXIFS(Outflow[Date], Outflow[SKU], A42))</f>
        <v/>
      </c>
      <c r="P42" s="134" t="str">
        <f>IFERROR(LiveStock[[#This Row],[Last Outflow Date]]-LiveStock[[#This Row],[First Outflow Date]]+1,"")</f>
        <v/>
      </c>
      <c r="Q42" s="139" t="str">
        <f>IFERROR(IF(LiveStock[[#This Row],[Average Daily Usage]]&gt;0,LiveStock[[#This Row],[Quantity Available]]/LiveStock[[#This Row],[Average Daily Usage]],0),"")</f>
        <v/>
      </c>
      <c r="R42" s="46">
        <v>46193</v>
      </c>
      <c r="S42" s="46" t="str">
        <f>VLOOKUP(LiveStock[[#This Row],[SKU]],MasterFile[#All],15,0)</f>
        <v>Texaflo Roasting Co.</v>
      </c>
      <c r="T42" s="139" t="str">
        <f>IFERROR(IF(LiveStock[[#This Row],[Days Active]]&gt;0, LiveStock[[#This Row],[Quantity Out]] / LiveStock[[#This Row],[Days Active]], 0),"")</f>
        <v/>
      </c>
      <c r="U42" s="139">
        <f>VLOOKUP(LiveStock[[#This Row],[SKU]],MasterFile[],6,0)</f>
        <v>40</v>
      </c>
      <c r="V42" s="141">
        <f>IFERROR(LiveStock[[#This Row],[Quantity In]]*LiveStock[[#This Row],[Unit Cost]],"")</f>
        <v>11030.25</v>
      </c>
      <c r="W42" s="139">
        <f>IFERROR(LiveStock[[#This Row],[Quantity Out]]*LiveStock[[#This Row],[Unit Cost]],"")</f>
        <v>0</v>
      </c>
      <c r="X42" s="139"/>
    </row>
    <row r="43" spans="1:24" ht="20.100000000000001" customHeight="1" x14ac:dyDescent="0.25">
      <c r="A43" s="139" t="s">
        <v>239</v>
      </c>
      <c r="B43" s="144" t="s">
        <v>347</v>
      </c>
      <c r="C43" s="144" t="s">
        <v>348</v>
      </c>
      <c r="D43" s="144" t="s">
        <v>277</v>
      </c>
      <c r="E43" s="142" t="s">
        <v>594</v>
      </c>
      <c r="F43" s="135">
        <v>46093</v>
      </c>
      <c r="G43" s="139">
        <v>7200</v>
      </c>
      <c r="H43" s="139">
        <v>0</v>
      </c>
      <c r="I43" s="146">
        <f t="shared" si="1"/>
        <v>7199.7</v>
      </c>
      <c r="J43" s="140">
        <v>0.70666666666666667</v>
      </c>
      <c r="K43" s="123">
        <v>5088</v>
      </c>
      <c r="L43" s="46" t="s">
        <v>322</v>
      </c>
      <c r="M43" s="135" cm="1">
        <f t="array" ref="M43">IFERROR(_xlfn.AGGREGATE(15,6,(Inflow[[#This Row],[Date]]+0) /
   ((Inflow[SKU]=LiveStock[[#This Row],[SKU]])*(Inflow[Lot Number]&amp;""=LiveStock[[#This Row],[Lot Number]]&amp;"")),1),"")</f>
        <v>45790</v>
      </c>
      <c r="N43" s="145">
        <f>IF(_xlfn.MINIFS(Outflow[Date], Outflow[SKU], LiveStock[[#This Row],[SKU]], Outflow[Lot Number], LiveStock[[#This Row],[Lot Number]])=0,
   "",
   _xlfn.MINIFS(Outflow[Date], Outflow[SKU], LiveStock[[#This Row],[SKU]], Outflow[Lot Number], LiveStock[[#This Row],[Lot Number]]))</f>
        <v>46193</v>
      </c>
      <c r="O43" s="46">
        <f>IF(_xlfn.MAXIFS(Outflow[Date], Outflow[SKU], A43)=0,
   "",
   _xlfn.MAXIFS(Outflow[Date], Outflow[SKU], A43))</f>
        <v>46193</v>
      </c>
      <c r="P43" s="134">
        <f>IFERROR(LiveStock[[#This Row],[Last Outflow Date]]-LiveStock[[#This Row],[First Outflow Date]]+1,"")</f>
        <v>1</v>
      </c>
      <c r="Q43" s="139">
        <f>IFERROR(IF(LiveStock[[#This Row],[Average Daily Usage]]&gt;0,LiveStock[[#This Row],[Quantity Available]]/LiveStock[[#This Row],[Average Daily Usage]],0),"")</f>
        <v>0</v>
      </c>
      <c r="R43" s="46">
        <v>46193</v>
      </c>
      <c r="S43" s="46" t="str">
        <f>VLOOKUP(LiveStock[[#This Row],[SKU]],MasterFile[#All],15,0)</f>
        <v>Texaflo Roasting Co.</v>
      </c>
      <c r="T43" s="139">
        <f>IFERROR(IF(LiveStock[[#This Row],[Days Active]]&gt;0, LiveStock[[#This Row],[Quantity Out]] / LiveStock[[#This Row],[Days Active]], 0),"")</f>
        <v>0</v>
      </c>
      <c r="U43" s="139">
        <f>VLOOKUP(LiveStock[[#This Row],[SKU]],MasterFile[],6,0)</f>
        <v>12</v>
      </c>
      <c r="V43" s="141">
        <f>IFERROR(LiveStock[[#This Row],[Quantity In]]*LiveStock[[#This Row],[Unit Cost]],"")</f>
        <v>5088</v>
      </c>
      <c r="W43" s="139">
        <f>IFERROR(LiveStock[[#This Row],[Quantity Out]]*LiveStock[[#This Row],[Unit Cost]],"")</f>
        <v>0</v>
      </c>
      <c r="X43" s="139"/>
    </row>
    <row r="44" spans="1:24" ht="20.100000000000001" customHeight="1" x14ac:dyDescent="0.25">
      <c r="A44" s="139" t="s">
        <v>241</v>
      </c>
      <c r="B44" s="144" t="s">
        <v>350</v>
      </c>
      <c r="C44" s="144" t="s">
        <v>348</v>
      </c>
      <c r="D44" s="144" t="s">
        <v>289</v>
      </c>
      <c r="E44" s="142" t="s">
        <v>580</v>
      </c>
      <c r="F44" s="135">
        <v>46406</v>
      </c>
      <c r="G44" s="139">
        <v>3744</v>
      </c>
      <c r="H44" s="139">
        <v>0</v>
      </c>
      <c r="I44" s="146">
        <f t="shared" si="1"/>
        <v>3743.4</v>
      </c>
      <c r="J44" s="140">
        <v>0.70666666666666667</v>
      </c>
      <c r="K44" s="123">
        <v>2645.76</v>
      </c>
      <c r="L44" s="46" t="s">
        <v>734</v>
      </c>
      <c r="M44" s="135" cm="1">
        <f t="array" ref="M44">IFERROR(_xlfn.AGGREGATE(15,6,(Inflow[[#This Row],[Date]]+0) /
   ((Inflow[SKU]=LiveStock[[#This Row],[SKU]])*(Inflow[Lot Number]&amp;""=LiveStock[[#This Row],[Lot Number]]&amp;"")),1),"")</f>
        <v>45793</v>
      </c>
      <c r="N44" s="145">
        <f>IF(_xlfn.MINIFS(Outflow[Date], Outflow[SKU], LiveStock[[#This Row],[SKU]], Outflow[Lot Number], LiveStock[[#This Row],[Lot Number]])=0,
   "",
   _xlfn.MINIFS(Outflow[Date], Outflow[SKU], LiveStock[[#This Row],[SKU]], Outflow[Lot Number], LiveStock[[#This Row],[Lot Number]]))</f>
        <v>46193</v>
      </c>
      <c r="O44" s="46">
        <f>IF(_xlfn.MAXIFS(Outflow[Date], Outflow[SKU], A44)=0,
   "",
   _xlfn.MAXIFS(Outflow[Date], Outflow[SKU], A44))</f>
        <v>46193</v>
      </c>
      <c r="P44" s="134">
        <f>IFERROR(LiveStock[[#This Row],[Last Outflow Date]]-LiveStock[[#This Row],[First Outflow Date]]+1,"")</f>
        <v>1</v>
      </c>
      <c r="Q44" s="139">
        <f>IFERROR(IF(LiveStock[[#This Row],[Average Daily Usage]]&gt;0,LiveStock[[#This Row],[Quantity Available]]/LiveStock[[#This Row],[Average Daily Usage]],0),"")</f>
        <v>0</v>
      </c>
      <c r="R44" s="46">
        <v>46193</v>
      </c>
      <c r="S44" s="46" t="str">
        <f>VLOOKUP(LiveStock[[#This Row],[SKU]],MasterFile[#All],15,0)</f>
        <v>Texaflo Roasting Co.</v>
      </c>
      <c r="T44" s="139">
        <f>IFERROR(IF(LiveStock[[#This Row],[Days Active]]&gt;0, LiveStock[[#This Row],[Quantity Out]] / LiveStock[[#This Row],[Days Active]], 0),"")</f>
        <v>0</v>
      </c>
      <c r="U44" s="139">
        <f>VLOOKUP(LiveStock[[#This Row],[SKU]],MasterFile[],6,0)</f>
        <v>16</v>
      </c>
      <c r="V44" s="141">
        <f>IFERROR(LiveStock[[#This Row],[Quantity In]]*LiveStock[[#This Row],[Unit Cost]],"")</f>
        <v>2645.76</v>
      </c>
      <c r="W44" s="139">
        <f>IFERROR(LiveStock[[#This Row],[Quantity Out]]*LiveStock[[#This Row],[Unit Cost]],"")</f>
        <v>0</v>
      </c>
      <c r="X44" s="139"/>
    </row>
    <row r="45" spans="1:24" ht="20.100000000000001" customHeight="1" x14ac:dyDescent="0.25">
      <c r="A45" s="139" t="s">
        <v>243</v>
      </c>
      <c r="B45" s="144" t="s">
        <v>244</v>
      </c>
      <c r="C45" s="144" t="s">
        <v>348</v>
      </c>
      <c r="D45" s="144" t="s">
        <v>275</v>
      </c>
      <c r="E45" s="142" t="s">
        <v>599</v>
      </c>
      <c r="F45" s="135">
        <v>46105</v>
      </c>
      <c r="G45" s="139">
        <v>510</v>
      </c>
      <c r="H45" s="139">
        <v>0</v>
      </c>
      <c r="I45" s="146">
        <f t="shared" si="1"/>
        <v>508.5</v>
      </c>
      <c r="J45" s="140">
        <v>0.26600000000000001</v>
      </c>
      <c r="K45" s="123">
        <v>135.66</v>
      </c>
      <c r="L45" s="46" t="s">
        <v>734</v>
      </c>
      <c r="M45" s="135" cm="1">
        <f t="array" ref="M45">IFERROR(_xlfn.AGGREGATE(15,6,(Inflow[[#This Row],[Date]]+0) /
   ((Inflow[SKU]=LiveStock[[#This Row],[SKU]])*(Inflow[Lot Number]&amp;""=LiveStock[[#This Row],[Lot Number]]&amp;"")),1),"")</f>
        <v>45794</v>
      </c>
      <c r="N45" s="145">
        <f>IF(_xlfn.MINIFS(Outflow[Date], Outflow[SKU], LiveStock[[#This Row],[SKU]], Outflow[Lot Number], LiveStock[[#This Row],[Lot Number]])=0,
   "",
   _xlfn.MINIFS(Outflow[Date], Outflow[SKU], LiveStock[[#This Row],[SKU]], Outflow[Lot Number], LiveStock[[#This Row],[Lot Number]]))</f>
        <v>46193</v>
      </c>
      <c r="O45" s="46">
        <f>IF(_xlfn.MAXIFS(Outflow[Date], Outflow[SKU], A45)=0,
   "",
   _xlfn.MAXIFS(Outflow[Date], Outflow[SKU], A45))</f>
        <v>46193</v>
      </c>
      <c r="P45" s="134">
        <f>IFERROR(LiveStock[[#This Row],[Last Outflow Date]]-LiveStock[[#This Row],[First Outflow Date]]+1,"")</f>
        <v>1</v>
      </c>
      <c r="Q45" s="139">
        <f>IFERROR(IF(LiveStock[[#This Row],[Average Daily Usage]]&gt;0,LiveStock[[#This Row],[Quantity Available]]/LiveStock[[#This Row],[Average Daily Usage]],0),"")</f>
        <v>0</v>
      </c>
      <c r="R45" s="46">
        <v>46193</v>
      </c>
      <c r="S45" s="46" t="str">
        <f>VLOOKUP(LiveStock[[#This Row],[SKU]],MasterFile[#All],15,0)</f>
        <v>Texaflo Roasting Co.</v>
      </c>
      <c r="T45" s="139">
        <f>IFERROR(IF(LiveStock[[#This Row],[Days Active]]&gt;0, LiveStock[[#This Row],[Quantity Out]] / LiveStock[[#This Row],[Days Active]], 0),"")</f>
        <v>0</v>
      </c>
      <c r="U45" s="139">
        <f>VLOOKUP(LiveStock[[#This Row],[SKU]],MasterFile[],6,0)</f>
        <v>24</v>
      </c>
      <c r="V45" s="141">
        <f>IFERROR(LiveStock[[#This Row],[Quantity In]]*LiveStock[[#This Row],[Unit Cost]],"")</f>
        <v>135.66</v>
      </c>
      <c r="W45" s="139">
        <f>IFERROR(LiveStock[[#This Row],[Quantity Out]]*LiveStock[[#This Row],[Unit Cost]],"")</f>
        <v>0</v>
      </c>
      <c r="X45" s="139"/>
    </row>
    <row r="46" spans="1:24" ht="20.100000000000001" customHeight="1" x14ac:dyDescent="0.25">
      <c r="A46" s="139" t="s">
        <v>245</v>
      </c>
      <c r="B46" s="144" t="s">
        <v>246</v>
      </c>
      <c r="C46" s="144" t="s">
        <v>348</v>
      </c>
      <c r="D46" s="144" t="s">
        <v>291</v>
      </c>
      <c r="E46" s="142" t="s">
        <v>587</v>
      </c>
      <c r="F46" s="135">
        <v>46181</v>
      </c>
      <c r="G46" s="139">
        <v>387000</v>
      </c>
      <c r="H46" s="139">
        <v>0</v>
      </c>
      <c r="I46" s="146">
        <f t="shared" si="1"/>
        <v>387000</v>
      </c>
      <c r="J46" s="140">
        <v>0.36404000000000003</v>
      </c>
      <c r="K46" s="123">
        <v>140883.48000000001</v>
      </c>
      <c r="L46" s="46" t="s">
        <v>322</v>
      </c>
      <c r="M46" s="135" cm="1">
        <f t="array" ref="M46">IFERROR(_xlfn.AGGREGATE(15,6,(Inflow[[#This Row],[Date]]+0) /
   ((Inflow[SKU]=LiveStock[[#This Row],[SKU]])*(Inflow[Lot Number]&amp;""=LiveStock[[#This Row],[Lot Number]]&amp;"")),1),"")</f>
        <v>45796</v>
      </c>
      <c r="N46" s="145" t="str">
        <f>IF(_xlfn.MINIFS(Outflow[Date], Outflow[SKU], LiveStock[[#This Row],[SKU]], Outflow[Lot Number], LiveStock[[#This Row],[Lot Number]])=0,
   "",
   _xlfn.MINIFS(Outflow[Date], Outflow[SKU], LiveStock[[#This Row],[SKU]], Outflow[Lot Number], LiveStock[[#This Row],[Lot Number]]))</f>
        <v/>
      </c>
      <c r="O46" s="46" t="str">
        <f>IF(_xlfn.MAXIFS(Outflow[Date], Outflow[SKU], A46)=0,
   "",
   _xlfn.MAXIFS(Outflow[Date], Outflow[SKU], A46))</f>
        <v/>
      </c>
      <c r="P46" s="134" t="str">
        <f>IFERROR(LiveStock[[#This Row],[Last Outflow Date]]-LiveStock[[#This Row],[First Outflow Date]]+1,"")</f>
        <v/>
      </c>
      <c r="Q46" s="139" t="str">
        <f>IFERROR(IF(LiveStock[[#This Row],[Average Daily Usage]]&gt;0,LiveStock[[#This Row],[Quantity Available]]/LiveStock[[#This Row],[Average Daily Usage]],0),"")</f>
        <v/>
      </c>
      <c r="R46" s="46">
        <v>46193</v>
      </c>
      <c r="S46" s="46" t="str">
        <f>VLOOKUP(LiveStock[[#This Row],[SKU]],MasterFile[#All],15,0)</f>
        <v>Texaflo Roasting Co.</v>
      </c>
      <c r="T46" s="139" t="str">
        <f>IFERROR(IF(LiveStock[[#This Row],[Days Active]]&gt;0, LiveStock[[#This Row],[Quantity Out]] / LiveStock[[#This Row],[Days Active]], 0),"")</f>
        <v/>
      </c>
      <c r="U46" s="139">
        <f>VLOOKUP(LiveStock[[#This Row],[SKU]],MasterFile[],6,0)</f>
        <v>32</v>
      </c>
      <c r="V46" s="141">
        <f>IFERROR(LiveStock[[#This Row],[Quantity In]]*LiveStock[[#This Row],[Unit Cost]],"")</f>
        <v>140883.48000000001</v>
      </c>
      <c r="W46" s="139">
        <f>IFERROR(LiveStock[[#This Row],[Quantity Out]]*LiveStock[[#This Row],[Unit Cost]],"")</f>
        <v>0</v>
      </c>
      <c r="X46" s="139"/>
    </row>
    <row r="47" spans="1:24" ht="20.100000000000001" customHeight="1" x14ac:dyDescent="0.25">
      <c r="A47" s="139" t="s">
        <v>247</v>
      </c>
      <c r="B47" s="144" t="s">
        <v>248</v>
      </c>
      <c r="C47" s="144" t="s">
        <v>348</v>
      </c>
      <c r="D47" s="144" t="s">
        <v>291</v>
      </c>
      <c r="E47" s="142" t="s">
        <v>579</v>
      </c>
      <c r="F47" s="135">
        <v>46460</v>
      </c>
      <c r="G47" s="139">
        <v>6800</v>
      </c>
      <c r="H47" s="139">
        <v>0</v>
      </c>
      <c r="I47" s="146">
        <f t="shared" si="1"/>
        <v>6800</v>
      </c>
      <c r="J47" s="140">
        <v>0.97140000000000004</v>
      </c>
      <c r="K47" s="123">
        <v>6605.52</v>
      </c>
      <c r="L47" s="46" t="s">
        <v>322</v>
      </c>
      <c r="M47" s="135" cm="1">
        <f t="array" ref="M47">IFERROR(_xlfn.AGGREGATE(15,6,(Inflow[[#This Row],[Date]]+0) /
   ((Inflow[SKU]=LiveStock[[#This Row],[SKU]])*(Inflow[Lot Number]&amp;""=LiveStock[[#This Row],[Lot Number]]&amp;"")),1),"")</f>
        <v>45796</v>
      </c>
      <c r="N47" s="145" t="str">
        <f>IF(_xlfn.MINIFS(Outflow[Date], Outflow[SKU], LiveStock[[#This Row],[SKU]], Outflow[Lot Number], LiveStock[[#This Row],[Lot Number]])=0,
   "",
   _xlfn.MINIFS(Outflow[Date], Outflow[SKU], LiveStock[[#This Row],[SKU]], Outflow[Lot Number], LiveStock[[#This Row],[Lot Number]]))</f>
        <v/>
      </c>
      <c r="O47" s="46">
        <f>IF(_xlfn.MAXIFS(Outflow[Date], Outflow[SKU], A47)=0,
   "",
   _xlfn.MAXIFS(Outflow[Date], Outflow[SKU], A47))</f>
        <v>46158</v>
      </c>
      <c r="P47" s="134" t="str">
        <f>IFERROR(LiveStock[[#This Row],[Last Outflow Date]]-LiveStock[[#This Row],[First Outflow Date]]+1,"")</f>
        <v/>
      </c>
      <c r="Q47" s="139" t="str">
        <f>IFERROR(IF(LiveStock[[#This Row],[Average Daily Usage]]&gt;0,LiveStock[[#This Row],[Quantity Available]]/LiveStock[[#This Row],[Average Daily Usage]],0),"")</f>
        <v/>
      </c>
      <c r="R47" s="46">
        <v>46193</v>
      </c>
      <c r="S47" s="46" t="str">
        <f>VLOOKUP(LiveStock[[#This Row],[SKU]],MasterFile[#All],15,0)</f>
        <v>Texaflo Roasting Co.</v>
      </c>
      <c r="T47" s="139" t="str">
        <f>IFERROR(IF(LiveStock[[#This Row],[Days Active]]&gt;0, LiveStock[[#This Row],[Quantity Out]] / LiveStock[[#This Row],[Days Active]], 0),"")</f>
        <v/>
      </c>
      <c r="U47" s="139">
        <f>VLOOKUP(LiveStock[[#This Row],[SKU]],MasterFile[],6,0)</f>
        <v>40</v>
      </c>
      <c r="V47" s="141">
        <f>IFERROR(LiveStock[[#This Row],[Quantity In]]*LiveStock[[#This Row],[Unit Cost]],"")</f>
        <v>6605.52</v>
      </c>
      <c r="W47" s="139">
        <f>IFERROR(LiveStock[[#This Row],[Quantity Out]]*LiveStock[[#This Row],[Unit Cost]],"")</f>
        <v>0</v>
      </c>
      <c r="X47" s="139"/>
    </row>
    <row r="48" spans="1:24" ht="20.100000000000001" customHeight="1" x14ac:dyDescent="0.25">
      <c r="A48" s="139" t="s">
        <v>249</v>
      </c>
      <c r="B48" s="144" t="s">
        <v>250</v>
      </c>
      <c r="C48" s="144" t="s">
        <v>348</v>
      </c>
      <c r="D48" s="144" t="s">
        <v>293</v>
      </c>
      <c r="E48" s="142" t="s">
        <v>582</v>
      </c>
      <c r="F48" s="135">
        <v>46223</v>
      </c>
      <c r="G48" s="139">
        <v>7200</v>
      </c>
      <c r="H48" s="139">
        <v>0</v>
      </c>
      <c r="I48" s="146">
        <f t="shared" si="1"/>
        <v>7200</v>
      </c>
      <c r="J48" s="140">
        <v>0.96379999999999999</v>
      </c>
      <c r="K48" s="123">
        <v>6939.36</v>
      </c>
      <c r="L48" s="46" t="s">
        <v>322</v>
      </c>
      <c r="M48" s="135" cm="1">
        <f t="array" ref="M48">IFERROR(_xlfn.AGGREGATE(15,6,(Inflow[[#This Row],[Date]]+0) /
   ((Inflow[SKU]=LiveStock[[#This Row],[SKU]])*(Inflow[Lot Number]&amp;""=LiveStock[[#This Row],[Lot Number]]&amp;"")),1),"")</f>
        <v>45808</v>
      </c>
      <c r="N48" s="145" t="str">
        <f>IF(_xlfn.MINIFS(Outflow[Date], Outflow[SKU], LiveStock[[#This Row],[SKU]], Outflow[Lot Number], LiveStock[[#This Row],[Lot Number]])=0,
   "",
   _xlfn.MINIFS(Outflow[Date], Outflow[SKU], LiveStock[[#This Row],[SKU]], Outflow[Lot Number], LiveStock[[#This Row],[Lot Number]]))</f>
        <v/>
      </c>
      <c r="O48" s="46" t="str">
        <f>IF(_xlfn.MAXIFS(Outflow[Date], Outflow[SKU], A48)=0,
   "",
   _xlfn.MAXIFS(Outflow[Date], Outflow[SKU], A48))</f>
        <v/>
      </c>
      <c r="P48" s="134" t="str">
        <f>IFERROR(LiveStock[[#This Row],[Last Outflow Date]]-LiveStock[[#This Row],[First Outflow Date]]+1,"")</f>
        <v/>
      </c>
      <c r="Q48" s="139" t="str">
        <f>IFERROR(IF(LiveStock[[#This Row],[Average Daily Usage]]&gt;0,LiveStock[[#This Row],[Quantity Available]]/LiveStock[[#This Row],[Average Daily Usage]],0),"")</f>
        <v/>
      </c>
      <c r="R48" s="46">
        <v>46193</v>
      </c>
      <c r="S48" s="46" t="str">
        <f>VLOOKUP(LiveStock[[#This Row],[SKU]],MasterFile[#All],15,0)</f>
        <v>Texaflo Roasting Co.</v>
      </c>
      <c r="T48" s="139" t="str">
        <f>IFERROR(IF(LiveStock[[#This Row],[Days Active]]&gt;0, LiveStock[[#This Row],[Quantity Out]] / LiveStock[[#This Row],[Days Active]], 0),"")</f>
        <v/>
      </c>
      <c r="U48" s="139">
        <f>VLOOKUP(LiveStock[[#This Row],[SKU]],MasterFile[],6,0)</f>
        <v>20</v>
      </c>
      <c r="V48" s="141">
        <f>IFERROR(LiveStock[[#This Row],[Quantity In]]*LiveStock[[#This Row],[Unit Cost]],"")</f>
        <v>6939.36</v>
      </c>
      <c r="W48" s="139">
        <f>IFERROR(LiveStock[[#This Row],[Quantity Out]]*LiveStock[[#This Row],[Unit Cost]],"")</f>
        <v>0</v>
      </c>
      <c r="X48" s="139"/>
    </row>
    <row r="49" spans="1:24" ht="20.100000000000001" customHeight="1" x14ac:dyDescent="0.25">
      <c r="A49" s="139" t="s">
        <v>251</v>
      </c>
      <c r="B49" s="144" t="s">
        <v>252</v>
      </c>
      <c r="C49" s="144" t="s">
        <v>348</v>
      </c>
      <c r="D49" s="144" t="s">
        <v>277</v>
      </c>
      <c r="E49" s="142" t="s">
        <v>610</v>
      </c>
      <c r="F49" s="135">
        <v>46491</v>
      </c>
      <c r="G49" s="139">
        <v>1050</v>
      </c>
      <c r="H49" s="139">
        <v>0</v>
      </c>
      <c r="I49" s="146">
        <f t="shared" si="1"/>
        <v>1049.4000000000001</v>
      </c>
      <c r="J49" s="140">
        <v>0.96379999999999999</v>
      </c>
      <c r="K49" s="123">
        <v>1011.99</v>
      </c>
      <c r="L49" s="46" t="s">
        <v>734</v>
      </c>
      <c r="M49" s="135" cm="1">
        <f t="array" ref="M49">IFERROR(_xlfn.AGGREGATE(15,6,(Inflow[[#This Row],[Date]]+0) /
   ((Inflow[SKU]=LiveStock[[#This Row],[SKU]])*(Inflow[Lot Number]&amp;""=LiveStock[[#This Row],[Lot Number]]&amp;"")),1),"")</f>
        <v>45811</v>
      </c>
      <c r="N49" s="145">
        <f>IF(_xlfn.MINIFS(Outflow[Date], Outflow[SKU], LiveStock[[#This Row],[SKU]], Outflow[Lot Number], LiveStock[[#This Row],[Lot Number]])=0,
   "",
   _xlfn.MINIFS(Outflow[Date], Outflow[SKU], LiveStock[[#This Row],[SKU]], Outflow[Lot Number], LiveStock[[#This Row],[Lot Number]]))</f>
        <v>46193</v>
      </c>
      <c r="O49" s="46">
        <f>IF(_xlfn.MAXIFS(Outflow[Date], Outflow[SKU], A49)=0,
   "",
   _xlfn.MAXIFS(Outflow[Date], Outflow[SKU], A49))</f>
        <v>46193</v>
      </c>
      <c r="P49" s="134">
        <f>IFERROR(LiveStock[[#This Row],[Last Outflow Date]]-LiveStock[[#This Row],[First Outflow Date]]+1,"")</f>
        <v>1</v>
      </c>
      <c r="Q49" s="139">
        <f>IFERROR(IF(LiveStock[[#This Row],[Average Daily Usage]]&gt;0,LiveStock[[#This Row],[Quantity Available]]/LiveStock[[#This Row],[Average Daily Usage]],0),"")</f>
        <v>0</v>
      </c>
      <c r="R49" s="46">
        <v>46193</v>
      </c>
      <c r="S49" s="46" t="str">
        <f>VLOOKUP(LiveStock[[#This Row],[SKU]],MasterFile[#All],15,0)</f>
        <v>Texaflo Roasting Co.</v>
      </c>
      <c r="T49" s="139">
        <f>IFERROR(IF(LiveStock[[#This Row],[Days Active]]&gt;0, LiveStock[[#This Row],[Quantity Out]] / LiveStock[[#This Row],[Days Active]], 0),"")</f>
        <v>0</v>
      </c>
      <c r="U49" s="139">
        <f>VLOOKUP(LiveStock[[#This Row],[SKU]],MasterFile[],6,0)</f>
        <v>32</v>
      </c>
      <c r="V49" s="141">
        <f>IFERROR(LiveStock[[#This Row],[Quantity In]]*LiveStock[[#This Row],[Unit Cost]],"")</f>
        <v>1011.99</v>
      </c>
      <c r="W49" s="139">
        <f>IFERROR(LiveStock[[#This Row],[Quantity Out]]*LiveStock[[#This Row],[Unit Cost]],"")</f>
        <v>0</v>
      </c>
      <c r="X49" s="139"/>
    </row>
    <row r="50" spans="1:24" ht="20.100000000000001" customHeight="1" x14ac:dyDescent="0.25">
      <c r="A50" s="139" t="s">
        <v>357</v>
      </c>
      <c r="B50" s="144" t="s">
        <v>358</v>
      </c>
      <c r="C50" s="144" t="s">
        <v>359</v>
      </c>
      <c r="D50" s="144" t="s">
        <v>360</v>
      </c>
      <c r="E50" s="142" t="s">
        <v>608</v>
      </c>
      <c r="F50" s="135">
        <v>46430</v>
      </c>
      <c r="G50" s="139">
        <v>11</v>
      </c>
      <c r="H50" s="139">
        <v>0</v>
      </c>
      <c r="I50" s="146">
        <f t="shared" si="1"/>
        <v>11</v>
      </c>
      <c r="J50" s="140">
        <v>89.5</v>
      </c>
      <c r="K50" s="123">
        <v>984.5</v>
      </c>
      <c r="L50" s="46" t="s">
        <v>730</v>
      </c>
      <c r="M50" s="135" cm="1">
        <f t="array" ref="M50">IFERROR(_xlfn.AGGREGATE(15,6,(Inflow[[#This Row],[Date]]+0) /
   ((Inflow[SKU]=LiveStock[[#This Row],[SKU]])*(Inflow[Lot Number]&amp;""=LiveStock[[#This Row],[Lot Number]]&amp;"")),1),"")</f>
        <v>45818</v>
      </c>
      <c r="N50" s="145" t="str">
        <f>IF(_xlfn.MINIFS(Outflow[Date], Outflow[SKU], LiveStock[[#This Row],[SKU]], Outflow[Lot Number], LiveStock[[#This Row],[Lot Number]])=0,
   "",
   _xlfn.MINIFS(Outflow[Date], Outflow[SKU], LiveStock[[#This Row],[SKU]], Outflow[Lot Number], LiveStock[[#This Row],[Lot Number]]))</f>
        <v/>
      </c>
      <c r="O50" s="46" t="str">
        <f>IF(_xlfn.MAXIFS(Outflow[Date], Outflow[SKU], A50)=0,
   "",
   _xlfn.MAXIFS(Outflow[Date], Outflow[SKU], A50))</f>
        <v/>
      </c>
      <c r="P50" s="134" t="str">
        <f>IFERROR(LiveStock[[#This Row],[Last Outflow Date]]-LiveStock[[#This Row],[First Outflow Date]]+1,"")</f>
        <v/>
      </c>
      <c r="Q50" s="139" t="str">
        <f>IFERROR(IF(LiveStock[[#This Row],[Average Daily Usage]]&gt;0,LiveStock[[#This Row],[Quantity Available]]/LiveStock[[#This Row],[Average Daily Usage]],0),"")</f>
        <v/>
      </c>
      <c r="R50" s="46">
        <v>46193</v>
      </c>
      <c r="S50" s="46" t="str">
        <f>VLOOKUP(LiveStock[[#This Row],[SKU]],MasterFile[#All],15,0)</f>
        <v>Lone Star Wholesale</v>
      </c>
      <c r="T50" s="139" t="str">
        <f>IFERROR(IF(LiveStock[[#This Row],[Days Active]]&gt;0, LiveStock[[#This Row],[Quantity Out]] / LiveStock[[#This Row],[Days Active]], 0),"")</f>
        <v/>
      </c>
      <c r="U50" s="139">
        <f>VLOOKUP(LiveStock[[#This Row],[SKU]],MasterFile[],6,0)</f>
        <v>24</v>
      </c>
      <c r="V50" s="141">
        <f>IFERROR(LiveStock[[#This Row],[Quantity In]]*LiveStock[[#This Row],[Unit Cost]],"")</f>
        <v>984.5</v>
      </c>
      <c r="W50" s="139">
        <f>IFERROR(LiveStock[[#This Row],[Quantity Out]]*LiveStock[[#This Row],[Unit Cost]],"")</f>
        <v>0</v>
      </c>
      <c r="X50" s="139"/>
    </row>
    <row r="51" spans="1:24" ht="20.100000000000001" customHeight="1" x14ac:dyDescent="0.25">
      <c r="A51" s="139" t="s">
        <v>365</v>
      </c>
      <c r="B51" s="144" t="s">
        <v>366</v>
      </c>
      <c r="C51" s="144" t="s">
        <v>359</v>
      </c>
      <c r="D51" s="144" t="s">
        <v>367</v>
      </c>
      <c r="E51" s="142" t="s">
        <v>597</v>
      </c>
      <c r="F51" s="135">
        <v>46166</v>
      </c>
      <c r="G51" s="139">
        <v>12</v>
      </c>
      <c r="H51" s="139">
        <v>0</v>
      </c>
      <c r="I51" s="146">
        <f t="shared" si="1"/>
        <v>12</v>
      </c>
      <c r="J51" s="140">
        <v>312</v>
      </c>
      <c r="K51" s="123">
        <v>3744</v>
      </c>
      <c r="L51" s="46" t="s">
        <v>730</v>
      </c>
      <c r="M51" s="135" cm="1">
        <f t="array" ref="M51">IFERROR(_xlfn.AGGREGATE(15,6,(Inflow[[#This Row],[Date]]+0) /
   ((Inflow[SKU]=LiveStock[[#This Row],[SKU]])*(Inflow[Lot Number]&amp;""=LiveStock[[#This Row],[Lot Number]]&amp;"")),1),"")</f>
        <v>45820</v>
      </c>
      <c r="N51" s="145" t="str">
        <f>IF(_xlfn.MINIFS(Outflow[Date], Outflow[SKU], LiveStock[[#This Row],[SKU]], Outflow[Lot Number], LiveStock[[#This Row],[Lot Number]])=0,
   "",
   _xlfn.MINIFS(Outflow[Date], Outflow[SKU], LiveStock[[#This Row],[SKU]], Outflow[Lot Number], LiveStock[[#This Row],[Lot Number]]))</f>
        <v/>
      </c>
      <c r="O51" s="46" t="str">
        <f>IF(_xlfn.MAXIFS(Outflow[Date], Outflow[SKU], A51)=0,
   "",
   _xlfn.MAXIFS(Outflow[Date], Outflow[SKU], A51))</f>
        <v/>
      </c>
      <c r="P51" s="134" t="str">
        <f>IFERROR(LiveStock[[#This Row],[Last Outflow Date]]-LiveStock[[#This Row],[First Outflow Date]]+1,"")</f>
        <v/>
      </c>
      <c r="Q51" s="139" t="str">
        <f>IFERROR(IF(LiveStock[[#This Row],[Average Daily Usage]]&gt;0,LiveStock[[#This Row],[Quantity Available]]/LiveStock[[#This Row],[Average Daily Usage]],0),"")</f>
        <v/>
      </c>
      <c r="R51" s="46">
        <v>46193</v>
      </c>
      <c r="S51" s="46" t="str">
        <f>VLOOKUP(LiveStock[[#This Row],[SKU]],MasterFile[#All],15,0)</f>
        <v>Lone Star Wholesale</v>
      </c>
      <c r="T51" s="139" t="str">
        <f>IFERROR(IF(LiveStock[[#This Row],[Days Active]]&gt;0, LiveStock[[#This Row],[Quantity Out]] / LiveStock[[#This Row],[Days Active]], 0),"")</f>
        <v/>
      </c>
      <c r="U51" s="139">
        <f>VLOOKUP(LiveStock[[#This Row],[SKU]],MasterFile[],6,0)</f>
        <v>8</v>
      </c>
      <c r="V51" s="141">
        <f>IFERROR(LiveStock[[#This Row],[Quantity In]]*LiveStock[[#This Row],[Unit Cost]],"")</f>
        <v>3744</v>
      </c>
      <c r="W51" s="139">
        <f>IFERROR(LiveStock[[#This Row],[Quantity Out]]*LiveStock[[#This Row],[Unit Cost]],"")</f>
        <v>0</v>
      </c>
      <c r="X51" s="139"/>
    </row>
    <row r="52" spans="1:24" ht="20.100000000000001" customHeight="1" x14ac:dyDescent="0.25">
      <c r="A52" s="139" t="s">
        <v>370</v>
      </c>
      <c r="B52" s="144" t="s">
        <v>371</v>
      </c>
      <c r="C52" s="144" t="s">
        <v>359</v>
      </c>
      <c r="D52" s="144" t="s">
        <v>372</v>
      </c>
      <c r="E52" s="142" t="s">
        <v>600</v>
      </c>
      <c r="F52" s="135">
        <v>46410</v>
      </c>
      <c r="G52" s="139">
        <v>1024</v>
      </c>
      <c r="H52" s="139">
        <v>0</v>
      </c>
      <c r="I52" s="146">
        <f t="shared" si="1"/>
        <v>1024</v>
      </c>
      <c r="J52" s="140">
        <v>14</v>
      </c>
      <c r="K52" s="123">
        <v>14336</v>
      </c>
      <c r="L52" s="46" t="s">
        <v>730</v>
      </c>
      <c r="M52" s="135" cm="1">
        <f t="array" ref="M52">IFERROR(_xlfn.AGGREGATE(15,6,(Inflow[[#This Row],[Date]]+0) /
   ((Inflow[SKU]=LiveStock[[#This Row],[SKU]])*(Inflow[Lot Number]&amp;""=LiveStock[[#This Row],[Lot Number]]&amp;"")),1),"")</f>
        <v>45825</v>
      </c>
      <c r="N52" s="145" t="str">
        <f>IF(_xlfn.MINIFS(Outflow[Date], Outflow[SKU], LiveStock[[#This Row],[SKU]], Outflow[Lot Number], LiveStock[[#This Row],[Lot Number]])=0,
   "",
   _xlfn.MINIFS(Outflow[Date], Outflow[SKU], LiveStock[[#This Row],[SKU]], Outflow[Lot Number], LiveStock[[#This Row],[Lot Number]]))</f>
        <v/>
      </c>
      <c r="O52" s="46" t="str">
        <f>IF(_xlfn.MAXIFS(Outflow[Date], Outflow[SKU], A52)=0,
   "",
   _xlfn.MAXIFS(Outflow[Date], Outflow[SKU], A52))</f>
        <v/>
      </c>
      <c r="P52" s="134" t="str">
        <f>IFERROR(LiveStock[[#This Row],[Last Outflow Date]]-LiveStock[[#This Row],[First Outflow Date]]+1,"")</f>
        <v/>
      </c>
      <c r="Q52" s="139" t="str">
        <f>IFERROR(IF(LiveStock[[#This Row],[Average Daily Usage]]&gt;0,LiveStock[[#This Row],[Quantity Available]]/LiveStock[[#This Row],[Average Daily Usage]],0),"")</f>
        <v/>
      </c>
      <c r="R52" s="46">
        <v>46193</v>
      </c>
      <c r="S52" s="46" t="str">
        <f>VLOOKUP(LiveStock[[#This Row],[SKU]],MasterFile[#All],15,0)</f>
        <v>Lone Star Wholesale</v>
      </c>
      <c r="T52" s="139" t="str">
        <f>IFERROR(IF(LiveStock[[#This Row],[Days Active]]&gt;0, LiveStock[[#This Row],[Quantity Out]] / LiveStock[[#This Row],[Days Active]], 0),"")</f>
        <v/>
      </c>
      <c r="U52" s="139">
        <f>VLOOKUP(LiveStock[[#This Row],[SKU]],MasterFile[],6,0)</f>
        <v>40</v>
      </c>
      <c r="V52" s="141">
        <f>IFERROR(LiveStock[[#This Row],[Quantity In]]*LiveStock[[#This Row],[Unit Cost]],"")</f>
        <v>14336</v>
      </c>
      <c r="W52" s="139">
        <f>IFERROR(LiveStock[[#This Row],[Quantity Out]]*LiveStock[[#This Row],[Unit Cost]],"")</f>
        <v>0</v>
      </c>
      <c r="X52" s="139"/>
    </row>
    <row r="53" spans="1:24" ht="20.100000000000001" customHeight="1" x14ac:dyDescent="0.25">
      <c r="A53" s="139" t="s">
        <v>375</v>
      </c>
      <c r="B53" s="144" t="s">
        <v>376</v>
      </c>
      <c r="C53" s="144" t="s">
        <v>359</v>
      </c>
      <c r="D53" s="144" t="s">
        <v>377</v>
      </c>
      <c r="E53" s="142" t="s">
        <v>721</v>
      </c>
      <c r="F53" s="135">
        <v>46067</v>
      </c>
      <c r="G53" s="139">
        <v>8</v>
      </c>
      <c r="H53" s="139">
        <v>0</v>
      </c>
      <c r="I53" s="146">
        <f t="shared" si="1"/>
        <v>8</v>
      </c>
      <c r="J53" s="140">
        <v>12</v>
      </c>
      <c r="K53" s="123">
        <v>96</v>
      </c>
      <c r="L53" s="46" t="s">
        <v>735</v>
      </c>
      <c r="M53" s="135" cm="1">
        <f t="array" ref="M53">IFERROR(_xlfn.AGGREGATE(15,6,(Inflow[[#This Row],[Date]]+0) /
   ((Inflow[SKU]=LiveStock[[#This Row],[SKU]])*(Inflow[Lot Number]&amp;""=LiveStock[[#This Row],[Lot Number]]&amp;"")),1),"")</f>
        <v>45825</v>
      </c>
      <c r="N53" s="145" t="str">
        <f>IF(_xlfn.MINIFS(Outflow[Date], Outflow[SKU], LiveStock[[#This Row],[SKU]], Outflow[Lot Number], LiveStock[[#This Row],[Lot Number]])=0,
   "",
   _xlfn.MINIFS(Outflow[Date], Outflow[SKU], LiveStock[[#This Row],[SKU]], Outflow[Lot Number], LiveStock[[#This Row],[Lot Number]]))</f>
        <v/>
      </c>
      <c r="O53" s="46" t="str">
        <f>IF(_xlfn.MAXIFS(Outflow[Date], Outflow[SKU], A53)=0,
   "",
   _xlfn.MAXIFS(Outflow[Date], Outflow[SKU], A53))</f>
        <v/>
      </c>
      <c r="P53" s="134" t="str">
        <f>IFERROR(LiveStock[[#This Row],[Last Outflow Date]]-LiveStock[[#This Row],[First Outflow Date]]+1,"")</f>
        <v/>
      </c>
      <c r="Q53" s="139" t="str">
        <f>IFERROR(IF(LiveStock[[#This Row],[Average Daily Usage]]&gt;0,LiveStock[[#This Row],[Quantity Available]]/LiveStock[[#This Row],[Average Daily Usage]],0),"")</f>
        <v/>
      </c>
      <c r="R53" s="46">
        <v>46193</v>
      </c>
      <c r="S53" s="46" t="str">
        <f>VLOOKUP(LiveStock[[#This Row],[SKU]],MasterFile[#All],15,0)</f>
        <v>Lone Star Wholesale</v>
      </c>
      <c r="T53" s="139" t="str">
        <f>IFERROR(IF(LiveStock[[#This Row],[Days Active]]&gt;0, LiveStock[[#This Row],[Quantity Out]] / LiveStock[[#This Row],[Days Active]], 0),"")</f>
        <v/>
      </c>
      <c r="U53" s="139">
        <f>VLOOKUP(LiveStock[[#This Row],[SKU]],MasterFile[],6,0)</f>
        <v>60</v>
      </c>
      <c r="V53" s="141">
        <f>IFERROR(LiveStock[[#This Row],[Quantity In]]*LiveStock[[#This Row],[Unit Cost]],"")</f>
        <v>96</v>
      </c>
      <c r="W53" s="139">
        <f>IFERROR(LiveStock[[#This Row],[Quantity Out]]*LiveStock[[#This Row],[Unit Cost]],"")</f>
        <v>0</v>
      </c>
      <c r="X53" s="139"/>
    </row>
    <row r="54" spans="1:24" ht="20.100000000000001" customHeight="1" x14ac:dyDescent="0.25">
      <c r="A54" s="139" t="s">
        <v>379</v>
      </c>
      <c r="B54" s="144" t="s">
        <v>380</v>
      </c>
      <c r="C54" s="144" t="s">
        <v>381</v>
      </c>
      <c r="D54" s="144" t="s">
        <v>382</v>
      </c>
      <c r="E54" s="142" t="s">
        <v>601</v>
      </c>
      <c r="F54" s="135">
        <v>46187</v>
      </c>
      <c r="G54" s="139">
        <v>24</v>
      </c>
      <c r="H54" s="139">
        <v>0</v>
      </c>
      <c r="I54" s="146">
        <f t="shared" si="1"/>
        <v>24</v>
      </c>
      <c r="J54" s="140">
        <v>4.5</v>
      </c>
      <c r="K54" s="123">
        <v>108</v>
      </c>
      <c r="L54" s="46" t="s">
        <v>730</v>
      </c>
      <c r="M54" s="135" cm="1">
        <f t="array" ref="M54">IFERROR(_xlfn.AGGREGATE(15,6,(Inflow[[#This Row],[Date]]+0) /
   ((Inflow[SKU]=LiveStock[[#This Row],[SKU]])*(Inflow[Lot Number]&amp;""=LiveStock[[#This Row],[Lot Number]]&amp;"")),1),"")</f>
        <v>45832</v>
      </c>
      <c r="N54" s="145" t="str">
        <f>IF(_xlfn.MINIFS(Outflow[Date], Outflow[SKU], LiveStock[[#This Row],[SKU]], Outflow[Lot Number], LiveStock[[#This Row],[Lot Number]])=0,
   "",
   _xlfn.MINIFS(Outflow[Date], Outflow[SKU], LiveStock[[#This Row],[SKU]], Outflow[Lot Number], LiveStock[[#This Row],[Lot Number]]))</f>
        <v/>
      </c>
      <c r="O54" s="46" t="str">
        <f>IF(_xlfn.MAXIFS(Outflow[Date], Outflow[SKU], A54)=0,
   "",
   _xlfn.MAXIFS(Outflow[Date], Outflow[SKU], A54))</f>
        <v/>
      </c>
      <c r="P54" s="134" t="str">
        <f>IFERROR(LiveStock[[#This Row],[Last Outflow Date]]-LiveStock[[#This Row],[First Outflow Date]]+1,"")</f>
        <v/>
      </c>
      <c r="Q54" s="139" t="str">
        <f>IFERROR(IF(LiveStock[[#This Row],[Average Daily Usage]]&gt;0,LiveStock[[#This Row],[Quantity Available]]/LiveStock[[#This Row],[Average Daily Usage]],0),"")</f>
        <v/>
      </c>
      <c r="R54" s="46">
        <v>46193</v>
      </c>
      <c r="S54" s="46" t="str">
        <f>VLOOKUP(LiveStock[[#This Row],[SKU]],MasterFile[#All],15,0)</f>
        <v>Lone Star Wholesale</v>
      </c>
      <c r="T54" s="139" t="str">
        <f>IFERROR(IF(LiveStock[[#This Row],[Days Active]]&gt;0, LiveStock[[#This Row],[Quantity Out]] / LiveStock[[#This Row],[Days Active]], 0),"")</f>
        <v/>
      </c>
      <c r="U54" s="139">
        <f>VLOOKUP(LiveStock[[#This Row],[SKU]],MasterFile[],6,0)</f>
        <v>80</v>
      </c>
      <c r="V54" s="141">
        <f>IFERROR(LiveStock[[#This Row],[Quantity In]]*LiveStock[[#This Row],[Unit Cost]],"")</f>
        <v>108</v>
      </c>
      <c r="W54" s="139">
        <f>IFERROR(LiveStock[[#This Row],[Quantity Out]]*LiveStock[[#This Row],[Unit Cost]],"")</f>
        <v>0</v>
      </c>
      <c r="X54" s="139"/>
    </row>
    <row r="55" spans="1:24" ht="20.100000000000001" customHeight="1" x14ac:dyDescent="0.25">
      <c r="A55" s="139" t="s">
        <v>386</v>
      </c>
      <c r="B55" s="144" t="s">
        <v>387</v>
      </c>
      <c r="C55" s="144" t="s">
        <v>381</v>
      </c>
      <c r="D55" s="144" t="s">
        <v>388</v>
      </c>
      <c r="E55" s="142" t="s">
        <v>612</v>
      </c>
      <c r="F55" s="135">
        <v>46208</v>
      </c>
      <c r="G55" s="139">
        <v>10000</v>
      </c>
      <c r="H55" s="139">
        <v>0</v>
      </c>
      <c r="I55" s="146">
        <f t="shared" si="1"/>
        <v>10000</v>
      </c>
      <c r="J55" s="140">
        <v>3.5999999999999997E-2</v>
      </c>
      <c r="K55" s="123">
        <v>360</v>
      </c>
      <c r="L55" s="46" t="s">
        <v>735</v>
      </c>
      <c r="M55" s="135" cm="1">
        <f t="array" ref="M55">IFERROR(_xlfn.AGGREGATE(15,6,(Inflow[[#This Row],[Date]]+0) /
   ((Inflow[SKU]=LiveStock[[#This Row],[SKU]])*(Inflow[Lot Number]&amp;""=LiveStock[[#This Row],[Lot Number]]&amp;"")),1),"")</f>
        <v>45833</v>
      </c>
      <c r="N55" s="145" t="str">
        <f>IF(_xlfn.MINIFS(Outflow[Date], Outflow[SKU], LiveStock[[#This Row],[SKU]], Outflow[Lot Number], LiveStock[[#This Row],[Lot Number]])=0,
   "",
   _xlfn.MINIFS(Outflow[Date], Outflow[SKU], LiveStock[[#This Row],[SKU]], Outflow[Lot Number], LiveStock[[#This Row],[Lot Number]]))</f>
        <v/>
      </c>
      <c r="O55" s="46">
        <f>IF(_xlfn.MAXIFS(Outflow[Date], Outflow[SKU], A55)=0,
   "",
   _xlfn.MAXIFS(Outflow[Date], Outflow[SKU], A55))</f>
        <v>45994</v>
      </c>
      <c r="P55" s="134" t="str">
        <f>IFERROR(LiveStock[[#This Row],[Last Outflow Date]]-LiveStock[[#This Row],[First Outflow Date]]+1,"")</f>
        <v/>
      </c>
      <c r="Q55" s="139" t="str">
        <f>IFERROR(IF(LiveStock[[#This Row],[Average Daily Usage]]&gt;0,LiveStock[[#This Row],[Quantity Available]]/LiveStock[[#This Row],[Average Daily Usage]],0),"")</f>
        <v/>
      </c>
      <c r="R55" s="46">
        <v>46193</v>
      </c>
      <c r="S55" s="46" t="str">
        <f>VLOOKUP(LiveStock[[#This Row],[SKU]],MasterFile[#All],15,0)</f>
        <v>Lone Star Wholesale</v>
      </c>
      <c r="T55" s="139" t="str">
        <f>IFERROR(IF(LiveStock[[#This Row],[Days Active]]&gt;0, LiveStock[[#This Row],[Quantity Out]] / LiveStock[[#This Row],[Days Active]], 0),"")</f>
        <v/>
      </c>
      <c r="U55" s="139">
        <f>VLOOKUP(LiveStock[[#This Row],[SKU]],MasterFile[],6,0)</f>
        <v>120</v>
      </c>
      <c r="V55" s="141">
        <f>IFERROR(LiveStock[[#This Row],[Quantity In]]*LiveStock[[#This Row],[Unit Cost]],"")</f>
        <v>360</v>
      </c>
      <c r="W55" s="139">
        <f>IFERROR(LiveStock[[#This Row],[Quantity Out]]*LiveStock[[#This Row],[Unit Cost]],"")</f>
        <v>0</v>
      </c>
      <c r="X55" s="139"/>
    </row>
    <row r="56" spans="1:24" ht="20.100000000000001" customHeight="1" x14ac:dyDescent="0.25">
      <c r="A56" s="139" t="s">
        <v>390</v>
      </c>
      <c r="B56" s="144" t="s">
        <v>391</v>
      </c>
      <c r="C56" s="144" t="s">
        <v>392</v>
      </c>
      <c r="D56" s="144" t="s">
        <v>393</v>
      </c>
      <c r="E56" s="142" t="s">
        <v>603</v>
      </c>
      <c r="F56" s="135">
        <v>46211</v>
      </c>
      <c r="G56" s="139">
        <v>500</v>
      </c>
      <c r="H56" s="139">
        <v>0</v>
      </c>
      <c r="I56" s="146">
        <f t="shared" si="1"/>
        <v>500</v>
      </c>
      <c r="J56" s="140">
        <v>1.24</v>
      </c>
      <c r="K56" s="123">
        <v>620</v>
      </c>
      <c r="L56" s="46" t="s">
        <v>730</v>
      </c>
      <c r="M56" s="135" cm="1">
        <f t="array" ref="M56">IFERROR(_xlfn.AGGREGATE(15,6,(Inflow[[#This Row],[Date]]+0) /
   ((Inflow[SKU]=LiveStock[[#This Row],[SKU]])*(Inflow[Lot Number]&amp;""=LiveStock[[#This Row],[Lot Number]]&amp;"")),1),"")</f>
        <v>45834</v>
      </c>
      <c r="N56" s="145" t="str">
        <f>IF(_xlfn.MINIFS(Outflow[Date], Outflow[SKU], LiveStock[[#This Row],[SKU]], Outflow[Lot Number], LiveStock[[#This Row],[Lot Number]])=0,
   "",
   _xlfn.MINIFS(Outflow[Date], Outflow[SKU], LiveStock[[#This Row],[SKU]], Outflow[Lot Number], LiveStock[[#This Row],[Lot Number]]))</f>
        <v/>
      </c>
      <c r="O56" s="46" t="str">
        <f>IF(_xlfn.MAXIFS(Outflow[Date], Outflow[SKU], A56)=0,
   "",
   _xlfn.MAXIFS(Outflow[Date], Outflow[SKU], A56))</f>
        <v/>
      </c>
      <c r="P56" s="134" t="str">
        <f>IFERROR(LiveStock[[#This Row],[Last Outflow Date]]-LiveStock[[#This Row],[First Outflow Date]]+1,"")</f>
        <v/>
      </c>
      <c r="Q56" s="139" t="str">
        <f>IFERROR(IF(LiveStock[[#This Row],[Average Daily Usage]]&gt;0,LiveStock[[#This Row],[Quantity Available]]/LiveStock[[#This Row],[Average Daily Usage]],0),"")</f>
        <v/>
      </c>
      <c r="R56" s="46">
        <v>46193</v>
      </c>
      <c r="S56" s="46" t="str">
        <f>VLOOKUP(LiveStock[[#This Row],[SKU]],MasterFile[#All],15,0)</f>
        <v>Lone Star Wholesale</v>
      </c>
      <c r="T56" s="139" t="str">
        <f>IFERROR(IF(LiveStock[[#This Row],[Days Active]]&gt;0, LiveStock[[#This Row],[Quantity Out]] / LiveStock[[#This Row],[Days Active]], 0),"")</f>
        <v/>
      </c>
      <c r="U56" s="139">
        <f>VLOOKUP(LiveStock[[#This Row],[SKU]],MasterFile[],6,0)</f>
        <v>40</v>
      </c>
      <c r="V56" s="141">
        <f>IFERROR(LiveStock[[#This Row],[Quantity In]]*LiveStock[[#This Row],[Unit Cost]],"")</f>
        <v>620</v>
      </c>
      <c r="W56" s="139">
        <f>IFERROR(LiveStock[[#This Row],[Quantity Out]]*LiveStock[[#This Row],[Unit Cost]],"")</f>
        <v>0</v>
      </c>
      <c r="X56" s="139"/>
    </row>
    <row r="57" spans="1:24" ht="20.100000000000001" customHeight="1" x14ac:dyDescent="0.25">
      <c r="A57" s="139" t="s">
        <v>396</v>
      </c>
      <c r="B57" s="144" t="s">
        <v>397</v>
      </c>
      <c r="C57" s="144" t="s">
        <v>392</v>
      </c>
      <c r="D57" s="144" t="s">
        <v>393</v>
      </c>
      <c r="E57" s="142" t="s">
        <v>586</v>
      </c>
      <c r="F57" s="135">
        <v>46207</v>
      </c>
      <c r="G57" s="139">
        <v>500</v>
      </c>
      <c r="H57" s="139">
        <v>0</v>
      </c>
      <c r="I57" s="146">
        <f t="shared" si="1"/>
        <v>500</v>
      </c>
      <c r="J57" s="140">
        <v>0.48</v>
      </c>
      <c r="K57" s="123">
        <v>240</v>
      </c>
      <c r="L57" s="46" t="s">
        <v>735</v>
      </c>
      <c r="M57" s="135" cm="1">
        <f t="array" ref="M57">IFERROR(_xlfn.AGGREGATE(15,6,(Inflow[[#This Row],[Date]]+0) /
   ((Inflow[SKU]=LiveStock[[#This Row],[SKU]])*(Inflow[Lot Number]&amp;""=LiveStock[[#This Row],[Lot Number]]&amp;"")),1),"")</f>
        <v>45837</v>
      </c>
      <c r="N57" s="145" t="str">
        <f>IF(_xlfn.MINIFS(Outflow[Date], Outflow[SKU], LiveStock[[#This Row],[SKU]], Outflow[Lot Number], LiveStock[[#This Row],[Lot Number]])=0,
   "",
   _xlfn.MINIFS(Outflow[Date], Outflow[SKU], LiveStock[[#This Row],[SKU]], Outflow[Lot Number], LiveStock[[#This Row],[Lot Number]]))</f>
        <v/>
      </c>
      <c r="O57" s="46" t="str">
        <f>IF(_xlfn.MAXIFS(Outflow[Date], Outflow[SKU], A57)=0,
   "",
   _xlfn.MAXIFS(Outflow[Date], Outflow[SKU], A57))</f>
        <v/>
      </c>
      <c r="P57" s="134" t="str">
        <f>IFERROR(LiveStock[[#This Row],[Last Outflow Date]]-LiveStock[[#This Row],[First Outflow Date]]+1,"")</f>
        <v/>
      </c>
      <c r="Q57" s="139" t="str">
        <f>IFERROR(IF(LiveStock[[#This Row],[Average Daily Usage]]&gt;0,LiveStock[[#This Row],[Quantity Available]]/LiveStock[[#This Row],[Average Daily Usage]],0),"")</f>
        <v/>
      </c>
      <c r="R57" s="46">
        <v>46193</v>
      </c>
      <c r="S57" s="46" t="str">
        <f>VLOOKUP(LiveStock[[#This Row],[SKU]],MasterFile[#All],15,0)</f>
        <v>Lone Star Wholesale</v>
      </c>
      <c r="T57" s="139" t="str">
        <f>IFERROR(IF(LiveStock[[#This Row],[Days Active]]&gt;0, LiveStock[[#This Row],[Quantity Out]] / LiveStock[[#This Row],[Days Active]], 0),"")</f>
        <v/>
      </c>
      <c r="U57" s="139">
        <f>VLOOKUP(LiveStock[[#This Row],[SKU]],MasterFile[],6,0)</f>
        <v>60</v>
      </c>
      <c r="V57" s="141">
        <f>IFERROR(LiveStock[[#This Row],[Quantity In]]*LiveStock[[#This Row],[Unit Cost]],"")</f>
        <v>240</v>
      </c>
      <c r="W57" s="139">
        <f>IFERROR(LiveStock[[#This Row],[Quantity Out]]*LiveStock[[#This Row],[Unit Cost]],"")</f>
        <v>0</v>
      </c>
      <c r="X57" s="139"/>
    </row>
    <row r="58" spans="1:24" ht="20.100000000000001" customHeight="1" x14ac:dyDescent="0.25">
      <c r="A58" s="139" t="s">
        <v>399</v>
      </c>
      <c r="B58" s="144" t="s">
        <v>400</v>
      </c>
      <c r="C58" s="144" t="s">
        <v>392</v>
      </c>
      <c r="D58" s="144" t="s">
        <v>401</v>
      </c>
      <c r="E58" s="142" t="s">
        <v>598</v>
      </c>
      <c r="F58" s="135">
        <v>46235</v>
      </c>
      <c r="G58" s="139">
        <v>60</v>
      </c>
      <c r="H58" s="139">
        <v>0</v>
      </c>
      <c r="I58" s="146">
        <f t="shared" si="1"/>
        <v>60</v>
      </c>
      <c r="J58" s="140">
        <v>6</v>
      </c>
      <c r="K58" s="123">
        <v>360</v>
      </c>
      <c r="L58" s="46" t="s">
        <v>735</v>
      </c>
      <c r="M58" s="135" cm="1">
        <f t="array" ref="M58">IFERROR(_xlfn.AGGREGATE(15,6,(Inflow[[#This Row],[Date]]+0) /
   ((Inflow[SKU]=LiveStock[[#This Row],[SKU]])*(Inflow[Lot Number]&amp;""=LiveStock[[#This Row],[Lot Number]]&amp;"")),1),"")</f>
        <v>45837</v>
      </c>
      <c r="N58" s="145" t="str">
        <f>IF(_xlfn.MINIFS(Outflow[Date], Outflow[SKU], LiveStock[[#This Row],[SKU]], Outflow[Lot Number], LiveStock[[#This Row],[Lot Number]])=0,
   "",
   _xlfn.MINIFS(Outflow[Date], Outflow[SKU], LiveStock[[#This Row],[SKU]], Outflow[Lot Number], LiveStock[[#This Row],[Lot Number]]))</f>
        <v/>
      </c>
      <c r="O58" s="46" t="str">
        <f>IF(_xlfn.MAXIFS(Outflow[Date], Outflow[SKU], A58)=0,
   "",
   _xlfn.MAXIFS(Outflow[Date], Outflow[SKU], A58))</f>
        <v/>
      </c>
      <c r="P58" s="134" t="str">
        <f>IFERROR(LiveStock[[#This Row],[Last Outflow Date]]-LiveStock[[#This Row],[First Outflow Date]]+1,"")</f>
        <v/>
      </c>
      <c r="Q58" s="139" t="str">
        <f>IFERROR(IF(LiveStock[[#This Row],[Average Daily Usage]]&gt;0,LiveStock[[#This Row],[Quantity Available]]/LiveStock[[#This Row],[Average Daily Usage]],0),"")</f>
        <v/>
      </c>
      <c r="R58" s="46">
        <v>46193</v>
      </c>
      <c r="S58" s="46" t="str">
        <f>VLOOKUP(LiveStock[[#This Row],[SKU]],MasterFile[#All],15,0)</f>
        <v>Lone Star Wholesale</v>
      </c>
      <c r="T58" s="139" t="str">
        <f>IFERROR(IF(LiveStock[[#This Row],[Days Active]]&gt;0, LiveStock[[#This Row],[Quantity Out]] / LiveStock[[#This Row],[Days Active]], 0),"")</f>
        <v/>
      </c>
      <c r="U58" s="139">
        <f>VLOOKUP(LiveStock[[#This Row],[SKU]],MasterFile[],6,0)</f>
        <v>32</v>
      </c>
      <c r="V58" s="141">
        <f>IFERROR(LiveStock[[#This Row],[Quantity In]]*LiveStock[[#This Row],[Unit Cost]],"")</f>
        <v>360</v>
      </c>
      <c r="W58" s="139">
        <f>IFERROR(LiveStock[[#This Row],[Quantity Out]]*LiveStock[[#This Row],[Unit Cost]],"")</f>
        <v>0</v>
      </c>
      <c r="X58" s="139"/>
    </row>
    <row r="59" spans="1:24" ht="20.100000000000001" customHeight="1" x14ac:dyDescent="0.25">
      <c r="A59" s="139" t="s">
        <v>403</v>
      </c>
      <c r="B59" s="144" t="s">
        <v>404</v>
      </c>
      <c r="C59" s="144" t="s">
        <v>392</v>
      </c>
      <c r="D59" s="144" t="s">
        <v>405</v>
      </c>
      <c r="E59" s="142" t="s">
        <v>591</v>
      </c>
      <c r="F59" s="135">
        <v>46604</v>
      </c>
      <c r="G59" s="139">
        <v>48</v>
      </c>
      <c r="H59" s="139">
        <v>0</v>
      </c>
      <c r="I59" s="146">
        <f t="shared" si="1"/>
        <v>48</v>
      </c>
      <c r="J59" s="140">
        <v>24</v>
      </c>
      <c r="K59" s="123">
        <v>1152</v>
      </c>
      <c r="L59" s="46" t="s">
        <v>735</v>
      </c>
      <c r="M59" s="135" cm="1">
        <f t="array" ref="M59">IFERROR(_xlfn.AGGREGATE(15,6,(Inflow[[#This Row],[Date]]+0) /
   ((Inflow[SKU]=LiveStock[[#This Row],[SKU]])*(Inflow[Lot Number]&amp;""=LiveStock[[#This Row],[Lot Number]]&amp;"")),1),"")</f>
        <v>45837</v>
      </c>
      <c r="N59" s="145" t="str">
        <f>IF(_xlfn.MINIFS(Outflow[Date], Outflow[SKU], LiveStock[[#This Row],[SKU]], Outflow[Lot Number], LiveStock[[#This Row],[Lot Number]])=0,
   "",
   _xlfn.MINIFS(Outflow[Date], Outflow[SKU], LiveStock[[#This Row],[SKU]], Outflow[Lot Number], LiveStock[[#This Row],[Lot Number]]))</f>
        <v/>
      </c>
      <c r="O59" s="46" t="str">
        <f>IF(_xlfn.MAXIFS(Outflow[Date], Outflow[SKU], A59)=0,
   "",
   _xlfn.MAXIFS(Outflow[Date], Outflow[SKU], A59))</f>
        <v/>
      </c>
      <c r="P59" s="134" t="str">
        <f>IFERROR(LiveStock[[#This Row],[Last Outflow Date]]-LiveStock[[#This Row],[First Outflow Date]]+1,"")</f>
        <v/>
      </c>
      <c r="Q59" s="139" t="str">
        <f>IFERROR(IF(LiveStock[[#This Row],[Average Daily Usage]]&gt;0,LiveStock[[#This Row],[Quantity Available]]/LiveStock[[#This Row],[Average Daily Usage]],0),"")</f>
        <v/>
      </c>
      <c r="R59" s="46">
        <v>46193</v>
      </c>
      <c r="S59" s="46" t="str">
        <f>VLOOKUP(LiveStock[[#This Row],[SKU]],MasterFile[#All],15,0)</f>
        <v>Lone Star Wholesale</v>
      </c>
      <c r="T59" s="139" t="str">
        <f>IFERROR(IF(LiveStock[[#This Row],[Days Active]]&gt;0, LiveStock[[#This Row],[Quantity Out]] / LiveStock[[#This Row],[Days Active]], 0),"")</f>
        <v/>
      </c>
      <c r="U59" s="139">
        <f>VLOOKUP(LiveStock[[#This Row],[SKU]],MasterFile[],6,0)</f>
        <v>16</v>
      </c>
      <c r="V59" s="141">
        <f>IFERROR(LiveStock[[#This Row],[Quantity In]]*LiveStock[[#This Row],[Unit Cost]],"")</f>
        <v>1152</v>
      </c>
      <c r="W59" s="139">
        <f>IFERROR(LiveStock[[#This Row],[Quantity Out]]*LiveStock[[#This Row],[Unit Cost]],"")</f>
        <v>0</v>
      </c>
      <c r="X59" s="139"/>
    </row>
    <row r="60" spans="1:24" ht="20.100000000000001" customHeight="1" x14ac:dyDescent="0.25">
      <c r="A60" s="139" t="s">
        <v>407</v>
      </c>
      <c r="B60" s="144" t="s">
        <v>408</v>
      </c>
      <c r="C60" s="144" t="s">
        <v>409</v>
      </c>
      <c r="D60" s="144" t="s">
        <v>410</v>
      </c>
      <c r="E60" s="142" t="s">
        <v>616</v>
      </c>
      <c r="F60" s="135">
        <v>46214</v>
      </c>
      <c r="G60" s="139">
        <v>2300</v>
      </c>
      <c r="H60" s="139">
        <v>0</v>
      </c>
      <c r="I60" s="146">
        <f t="shared" si="1"/>
        <v>2300</v>
      </c>
      <c r="J60" s="140">
        <v>0.14499999999999999</v>
      </c>
      <c r="K60" s="123">
        <v>333.5</v>
      </c>
      <c r="L60" s="46" t="s">
        <v>730</v>
      </c>
      <c r="M60" s="135" cm="1">
        <f t="array" ref="M60">IFERROR(_xlfn.AGGREGATE(15,6,(Inflow[[#This Row],[Date]]+0) /
   ((Inflow[SKU]=LiveStock[[#This Row],[SKU]])*(Inflow[Lot Number]&amp;""=LiveStock[[#This Row],[Lot Number]]&amp;"")),1),"")</f>
        <v>45838</v>
      </c>
      <c r="N60" s="145" t="str">
        <f>IF(_xlfn.MINIFS(Outflow[Date], Outflow[SKU], LiveStock[[#This Row],[SKU]], Outflow[Lot Number], LiveStock[[#This Row],[Lot Number]])=0,
   "",
   _xlfn.MINIFS(Outflow[Date], Outflow[SKU], LiveStock[[#This Row],[SKU]], Outflow[Lot Number], LiveStock[[#This Row],[Lot Number]]))</f>
        <v/>
      </c>
      <c r="O60" s="46" t="str">
        <f>IF(_xlfn.MAXIFS(Outflow[Date], Outflow[SKU], A60)=0,
   "",
   _xlfn.MAXIFS(Outflow[Date], Outflow[SKU], A60))</f>
        <v/>
      </c>
      <c r="P60" s="134" t="str">
        <f>IFERROR(LiveStock[[#This Row],[Last Outflow Date]]-LiveStock[[#This Row],[First Outflow Date]]+1,"")</f>
        <v/>
      </c>
      <c r="Q60" s="139" t="str">
        <f>IFERROR(IF(LiveStock[[#This Row],[Average Daily Usage]]&gt;0,LiveStock[[#This Row],[Quantity Available]]/LiveStock[[#This Row],[Average Daily Usage]],0),"")</f>
        <v/>
      </c>
      <c r="R60" s="46">
        <v>46193</v>
      </c>
      <c r="S60" s="46" t="str">
        <f>VLOOKUP(LiveStock[[#This Row],[SKU]],MasterFile[#All],15,0)</f>
        <v>Lone Star Wholesale</v>
      </c>
      <c r="T60" s="139" t="str">
        <f>IFERROR(IF(LiveStock[[#This Row],[Days Active]]&gt;0, LiveStock[[#This Row],[Quantity Out]] / LiveStock[[#This Row],[Days Active]], 0),"")</f>
        <v/>
      </c>
      <c r="U60" s="139">
        <f>VLOOKUP(LiveStock[[#This Row],[SKU]],MasterFile[],6,0)</f>
        <v>80</v>
      </c>
      <c r="V60" s="141">
        <f>IFERROR(LiveStock[[#This Row],[Quantity In]]*LiveStock[[#This Row],[Unit Cost]],"")</f>
        <v>333.5</v>
      </c>
      <c r="W60" s="139">
        <f>IFERROR(LiveStock[[#This Row],[Quantity Out]]*LiveStock[[#This Row],[Unit Cost]],"")</f>
        <v>0</v>
      </c>
      <c r="X60" s="139"/>
    </row>
    <row r="61" spans="1:24" ht="20.100000000000001" customHeight="1" x14ac:dyDescent="0.25">
      <c r="A61" s="139" t="s">
        <v>413</v>
      </c>
      <c r="B61" s="144" t="s">
        <v>414</v>
      </c>
      <c r="C61" s="144" t="s">
        <v>409</v>
      </c>
      <c r="D61" s="144" t="s">
        <v>410</v>
      </c>
      <c r="E61" s="142" t="s">
        <v>585</v>
      </c>
      <c r="F61" s="135">
        <v>46415</v>
      </c>
      <c r="G61" s="139">
        <v>5900</v>
      </c>
      <c r="H61" s="139">
        <v>0</v>
      </c>
      <c r="I61" s="146">
        <f t="shared" si="1"/>
        <v>5900</v>
      </c>
      <c r="J61" s="140">
        <v>0.14499999999999999</v>
      </c>
      <c r="K61" s="123">
        <v>855.49999999999989</v>
      </c>
      <c r="L61" s="46" t="s">
        <v>730</v>
      </c>
      <c r="M61" s="135" cm="1">
        <f t="array" ref="M61">IFERROR(_xlfn.AGGREGATE(15,6,(Inflow[[#This Row],[Date]]+0) /
   ((Inflow[SKU]=LiveStock[[#This Row],[SKU]])*(Inflow[Lot Number]&amp;""=LiveStock[[#This Row],[Lot Number]]&amp;"")),1),"")</f>
        <v>45838</v>
      </c>
      <c r="N61" s="145" t="str">
        <f>IF(_xlfn.MINIFS(Outflow[Date], Outflow[SKU], LiveStock[[#This Row],[SKU]], Outflow[Lot Number], LiveStock[[#This Row],[Lot Number]])=0,
   "",
   _xlfn.MINIFS(Outflow[Date], Outflow[SKU], LiveStock[[#This Row],[SKU]], Outflow[Lot Number], LiveStock[[#This Row],[Lot Number]]))</f>
        <v/>
      </c>
      <c r="O61" s="46">
        <f>IF(_xlfn.MAXIFS(Outflow[Date], Outflow[SKU], A61)=0,
   "",
   _xlfn.MAXIFS(Outflow[Date], Outflow[SKU], A61))</f>
        <v>46102</v>
      </c>
      <c r="P61" s="134" t="str">
        <f>IFERROR(LiveStock[[#This Row],[Last Outflow Date]]-LiveStock[[#This Row],[First Outflow Date]]+1,"")</f>
        <v/>
      </c>
      <c r="Q61" s="139" t="str">
        <f>IFERROR(IF(LiveStock[[#This Row],[Average Daily Usage]]&gt;0,LiveStock[[#This Row],[Quantity Available]]/LiveStock[[#This Row],[Average Daily Usage]],0),"")</f>
        <v/>
      </c>
      <c r="R61" s="46">
        <v>46193</v>
      </c>
      <c r="S61" s="46" t="str">
        <f>VLOOKUP(LiveStock[[#This Row],[SKU]],MasterFile[#All],15,0)</f>
        <v>Lone Star Wholesale</v>
      </c>
      <c r="T61" s="139" t="str">
        <f>IFERROR(IF(LiveStock[[#This Row],[Days Active]]&gt;0, LiveStock[[#This Row],[Quantity Out]] / LiveStock[[#This Row],[Days Active]], 0),"")</f>
        <v/>
      </c>
      <c r="U61" s="139">
        <f>VLOOKUP(LiveStock[[#This Row],[SKU]],MasterFile[],6,0)</f>
        <v>80</v>
      </c>
      <c r="V61" s="141">
        <f>IFERROR(LiveStock[[#This Row],[Quantity In]]*LiveStock[[#This Row],[Unit Cost]],"")</f>
        <v>855.49999999999989</v>
      </c>
      <c r="W61" s="139">
        <f>IFERROR(LiveStock[[#This Row],[Quantity Out]]*LiveStock[[#This Row],[Unit Cost]],"")</f>
        <v>0</v>
      </c>
      <c r="X61" s="139"/>
    </row>
    <row r="62" spans="1:24" ht="20.100000000000001" customHeight="1" x14ac:dyDescent="0.25">
      <c r="A62" s="139" t="s">
        <v>416</v>
      </c>
      <c r="B62" s="144" t="s">
        <v>417</v>
      </c>
      <c r="C62" s="144" t="s">
        <v>409</v>
      </c>
      <c r="D62" s="144" t="s">
        <v>418</v>
      </c>
      <c r="E62" s="142" t="s">
        <v>596</v>
      </c>
      <c r="F62" s="135">
        <v>46696</v>
      </c>
      <c r="G62" s="139">
        <v>20000</v>
      </c>
      <c r="H62" s="139">
        <v>0</v>
      </c>
      <c r="I62" s="146">
        <f t="shared" si="1"/>
        <v>20000</v>
      </c>
      <c r="J62" s="140">
        <v>0.28000000000000003</v>
      </c>
      <c r="K62" s="123">
        <v>5600.0000000000009</v>
      </c>
      <c r="L62" s="46" t="s">
        <v>730</v>
      </c>
      <c r="M62" s="135" cm="1">
        <f t="array" ref="M62">IFERROR(_xlfn.AGGREGATE(15,6,(Inflow[[#This Row],[Date]]+0) /
   ((Inflow[SKU]=LiveStock[[#This Row],[SKU]])*(Inflow[Lot Number]&amp;""=LiveStock[[#This Row],[Lot Number]]&amp;"")),1),"")</f>
        <v>45838</v>
      </c>
      <c r="N62" s="145" t="str">
        <f>IF(_xlfn.MINIFS(Outflow[Date], Outflow[SKU], LiveStock[[#This Row],[SKU]], Outflow[Lot Number], LiveStock[[#This Row],[Lot Number]])=0,
   "",
   _xlfn.MINIFS(Outflow[Date], Outflow[SKU], LiveStock[[#This Row],[SKU]], Outflow[Lot Number], LiveStock[[#This Row],[Lot Number]]))</f>
        <v/>
      </c>
      <c r="O62" s="46" t="str">
        <f>IF(_xlfn.MAXIFS(Outflow[Date], Outflow[SKU], A62)=0,
   "",
   _xlfn.MAXIFS(Outflow[Date], Outflow[SKU], A62))</f>
        <v/>
      </c>
      <c r="P62" s="134" t="str">
        <f>IFERROR(LiveStock[[#This Row],[Last Outflow Date]]-LiveStock[[#This Row],[First Outflow Date]]+1,"")</f>
        <v/>
      </c>
      <c r="Q62" s="139" t="str">
        <f>IFERROR(IF(LiveStock[[#This Row],[Average Daily Usage]]&gt;0,LiveStock[[#This Row],[Quantity Available]]/LiveStock[[#This Row],[Average Daily Usage]],0),"")</f>
        <v/>
      </c>
      <c r="R62" s="46">
        <v>46193</v>
      </c>
      <c r="S62" s="46" t="str">
        <f>VLOOKUP(LiveStock[[#This Row],[SKU]],MasterFile[#All],15,0)</f>
        <v>Lone Star Wholesale</v>
      </c>
      <c r="T62" s="139" t="str">
        <f>IFERROR(IF(LiveStock[[#This Row],[Days Active]]&gt;0, LiveStock[[#This Row],[Quantity Out]] / LiveStock[[#This Row],[Days Active]], 0),"")</f>
        <v/>
      </c>
      <c r="U62" s="139">
        <f>VLOOKUP(LiveStock[[#This Row],[SKU]],MasterFile[],6,0)</f>
        <v>40</v>
      </c>
      <c r="V62" s="141">
        <f>IFERROR(LiveStock[[#This Row],[Quantity In]]*LiveStock[[#This Row],[Unit Cost]],"")</f>
        <v>5600.0000000000009</v>
      </c>
      <c r="W62" s="139">
        <f>IFERROR(LiveStock[[#This Row],[Quantity Out]]*LiveStock[[#This Row],[Unit Cost]],"")</f>
        <v>0</v>
      </c>
      <c r="X62" s="139"/>
    </row>
    <row r="63" spans="1:24" ht="20.100000000000001" customHeight="1" x14ac:dyDescent="0.25">
      <c r="A63" s="139" t="s">
        <v>420</v>
      </c>
      <c r="B63" s="144" t="s">
        <v>421</v>
      </c>
      <c r="C63" s="144" t="s">
        <v>409</v>
      </c>
      <c r="D63" s="144" t="s">
        <v>422</v>
      </c>
      <c r="E63" s="142" t="s">
        <v>611</v>
      </c>
      <c r="F63" s="135">
        <v>46241</v>
      </c>
      <c r="G63" s="139">
        <v>20880</v>
      </c>
      <c r="H63" s="139">
        <v>0</v>
      </c>
      <c r="I63" s="146">
        <f t="shared" si="1"/>
        <v>20880</v>
      </c>
      <c r="J63" s="140">
        <v>8.3333333333333329E-2</v>
      </c>
      <c r="K63" s="123">
        <v>1740</v>
      </c>
      <c r="L63" s="46" t="s">
        <v>735</v>
      </c>
      <c r="M63" s="135" cm="1">
        <f t="array" ref="M63">IFERROR(_xlfn.AGGREGATE(15,6,(Inflow[[#This Row],[Date]]+0) /
   ((Inflow[SKU]=LiveStock[[#This Row],[SKU]])*(Inflow[Lot Number]&amp;""=LiveStock[[#This Row],[Lot Number]]&amp;"")),1),"")</f>
        <v>45839</v>
      </c>
      <c r="N63" s="145" t="str">
        <f>IF(_xlfn.MINIFS(Outflow[Date], Outflow[SKU], LiveStock[[#This Row],[SKU]], Outflow[Lot Number], LiveStock[[#This Row],[Lot Number]])=0,
   "",
   _xlfn.MINIFS(Outflow[Date], Outflow[SKU], LiveStock[[#This Row],[SKU]], Outflow[Lot Number], LiveStock[[#This Row],[Lot Number]]))</f>
        <v/>
      </c>
      <c r="O63" s="46" t="str">
        <f>IF(_xlfn.MAXIFS(Outflow[Date], Outflow[SKU], A63)=0,
   "",
   _xlfn.MAXIFS(Outflow[Date], Outflow[SKU], A63))</f>
        <v/>
      </c>
      <c r="P63" s="134" t="str">
        <f>IFERROR(LiveStock[[#This Row],[Last Outflow Date]]-LiveStock[[#This Row],[First Outflow Date]]+1,"")</f>
        <v/>
      </c>
      <c r="Q63" s="139" t="str">
        <f>IFERROR(IF(LiveStock[[#This Row],[Average Daily Usage]]&gt;0,LiveStock[[#This Row],[Quantity Available]]/LiveStock[[#This Row],[Average Daily Usage]],0),"")</f>
        <v/>
      </c>
      <c r="R63" s="46">
        <v>46193</v>
      </c>
      <c r="S63" s="46" t="str">
        <f>VLOOKUP(LiveStock[[#This Row],[SKU]],MasterFile[#All],15,0)</f>
        <v>Lone Star Wholesale</v>
      </c>
      <c r="T63" s="139" t="str">
        <f>IFERROR(IF(LiveStock[[#This Row],[Days Active]]&gt;0, LiveStock[[#This Row],[Quantity Out]] / LiveStock[[#This Row],[Days Active]], 0),"")</f>
        <v/>
      </c>
      <c r="U63" s="139">
        <f>VLOOKUP(LiveStock[[#This Row],[SKU]],MasterFile[],6,0)</f>
        <v>32</v>
      </c>
      <c r="V63" s="141">
        <f>IFERROR(LiveStock[[#This Row],[Quantity In]]*LiveStock[[#This Row],[Unit Cost]],"")</f>
        <v>1740</v>
      </c>
      <c r="W63" s="139">
        <f>IFERROR(LiveStock[[#This Row],[Quantity Out]]*LiveStock[[#This Row],[Unit Cost]],"")</f>
        <v>0</v>
      </c>
      <c r="X63" s="139"/>
    </row>
    <row r="64" spans="1:24" ht="20.100000000000001" customHeight="1" x14ac:dyDescent="0.25">
      <c r="A64" s="139" t="s">
        <v>424</v>
      </c>
      <c r="B64" s="144" t="s">
        <v>425</v>
      </c>
      <c r="C64" s="144" t="s">
        <v>426</v>
      </c>
      <c r="D64" s="144" t="s">
        <v>427</v>
      </c>
      <c r="E64" s="142" t="s">
        <v>615</v>
      </c>
      <c r="F64" s="135">
        <v>46707</v>
      </c>
      <c r="G64" s="139">
        <v>12</v>
      </c>
      <c r="H64" s="139">
        <v>0</v>
      </c>
      <c r="I64" s="146">
        <f t="shared" si="1"/>
        <v>12</v>
      </c>
      <c r="J64" s="140">
        <v>48</v>
      </c>
      <c r="K64" s="123">
        <v>576</v>
      </c>
      <c r="L64" s="46" t="s">
        <v>730</v>
      </c>
      <c r="M64" s="135" cm="1">
        <f t="array" ref="M64">IFERROR(_xlfn.AGGREGATE(15,6,(Inflow[[#This Row],[Date]]+0) /
   ((Inflow[SKU]=LiveStock[[#This Row],[SKU]])*(Inflow[Lot Number]&amp;""=LiveStock[[#This Row],[Lot Number]]&amp;"")),1),"")</f>
        <v>45839</v>
      </c>
      <c r="N64" s="145" t="str">
        <f>IF(_xlfn.MINIFS(Outflow[Date], Outflow[SKU], LiveStock[[#This Row],[SKU]], Outflow[Lot Number], LiveStock[[#This Row],[Lot Number]])=0,
   "",
   _xlfn.MINIFS(Outflow[Date], Outflow[SKU], LiveStock[[#This Row],[SKU]], Outflow[Lot Number], LiveStock[[#This Row],[Lot Number]]))</f>
        <v/>
      </c>
      <c r="O64" s="46" t="str">
        <f>IF(_xlfn.MAXIFS(Outflow[Date], Outflow[SKU], A64)=0,
   "",
   _xlfn.MAXIFS(Outflow[Date], Outflow[SKU], A64))</f>
        <v/>
      </c>
      <c r="P64" s="134" t="str">
        <f>IFERROR(LiveStock[[#This Row],[Last Outflow Date]]-LiveStock[[#This Row],[First Outflow Date]]+1,"")</f>
        <v/>
      </c>
      <c r="Q64" s="139" t="str">
        <f>IFERROR(IF(LiveStock[[#This Row],[Average Daily Usage]]&gt;0,LiveStock[[#This Row],[Quantity Available]]/LiveStock[[#This Row],[Average Daily Usage]],0),"")</f>
        <v/>
      </c>
      <c r="R64" s="46">
        <v>46193</v>
      </c>
      <c r="S64" s="46" t="str">
        <f>VLOOKUP(LiveStock[[#This Row],[SKU]],MasterFile[#All],15,0)</f>
        <v>Lone Star Wholesale</v>
      </c>
      <c r="T64" s="139" t="str">
        <f>IFERROR(IF(LiveStock[[#This Row],[Days Active]]&gt;0, LiveStock[[#This Row],[Quantity Out]] / LiveStock[[#This Row],[Days Active]], 0),"")</f>
        <v/>
      </c>
      <c r="U64" s="139">
        <f>VLOOKUP(LiveStock[[#This Row],[SKU]],MasterFile[],6,0)</f>
        <v>20</v>
      </c>
      <c r="V64" s="141">
        <f>IFERROR(LiveStock[[#This Row],[Quantity In]]*LiveStock[[#This Row],[Unit Cost]],"")</f>
        <v>576</v>
      </c>
      <c r="W64" s="139">
        <f>IFERROR(LiveStock[[#This Row],[Quantity Out]]*LiveStock[[#This Row],[Unit Cost]],"")</f>
        <v>0</v>
      </c>
      <c r="X64" s="139"/>
    </row>
    <row r="65" spans="1:24" ht="20.100000000000001" customHeight="1" x14ac:dyDescent="0.25">
      <c r="A65" s="139" t="s">
        <v>429</v>
      </c>
      <c r="B65" s="144" t="s">
        <v>430</v>
      </c>
      <c r="C65" s="144" t="s">
        <v>426</v>
      </c>
      <c r="D65" s="144" t="s">
        <v>431</v>
      </c>
      <c r="E65" s="142" t="s">
        <v>573</v>
      </c>
      <c r="F65" s="135">
        <v>46145</v>
      </c>
      <c r="G65" s="139">
        <v>36</v>
      </c>
      <c r="H65" s="139">
        <v>0</v>
      </c>
      <c r="I65" s="146">
        <f t="shared" si="1"/>
        <v>36</v>
      </c>
      <c r="J65" s="140">
        <v>32</v>
      </c>
      <c r="K65" s="123">
        <v>1152</v>
      </c>
      <c r="L65" s="46" t="s">
        <v>730</v>
      </c>
      <c r="M65" s="135" cm="1">
        <f t="array" ref="M65">IFERROR(_xlfn.AGGREGATE(15,6,(Inflow[[#This Row],[Date]]+0) /
   ((Inflow[SKU]=LiveStock[[#This Row],[SKU]])*(Inflow[Lot Number]&amp;""=LiveStock[[#This Row],[Lot Number]]&amp;"")),1),"")</f>
        <v>45841</v>
      </c>
      <c r="N65" s="145" t="str">
        <f>IF(_xlfn.MINIFS(Outflow[Date], Outflow[SKU], LiveStock[[#This Row],[SKU]], Outflow[Lot Number], LiveStock[[#This Row],[Lot Number]])=0,
   "",
   _xlfn.MINIFS(Outflow[Date], Outflow[SKU], LiveStock[[#This Row],[SKU]], Outflow[Lot Number], LiveStock[[#This Row],[Lot Number]]))</f>
        <v/>
      </c>
      <c r="O65" s="46" t="str">
        <f>IF(_xlfn.MAXIFS(Outflow[Date], Outflow[SKU], A65)=0,
   "",
   _xlfn.MAXIFS(Outflow[Date], Outflow[SKU], A65))</f>
        <v/>
      </c>
      <c r="P65" s="134" t="str">
        <f>IFERROR(LiveStock[[#This Row],[Last Outflow Date]]-LiveStock[[#This Row],[First Outflow Date]]+1,"")</f>
        <v/>
      </c>
      <c r="Q65" s="139" t="str">
        <f>IFERROR(IF(LiveStock[[#This Row],[Average Daily Usage]]&gt;0,LiveStock[[#This Row],[Quantity Available]]/LiveStock[[#This Row],[Average Daily Usage]],0),"")</f>
        <v/>
      </c>
      <c r="R65" s="46">
        <v>46193</v>
      </c>
      <c r="S65" s="46" t="str">
        <f>VLOOKUP(LiveStock[[#This Row],[SKU]],MasterFile[#All],15,0)</f>
        <v>Lone Star Wholesale</v>
      </c>
      <c r="T65" s="139" t="str">
        <f>IFERROR(IF(LiveStock[[#This Row],[Days Active]]&gt;0, LiveStock[[#This Row],[Quantity Out]] / LiveStock[[#This Row],[Days Active]], 0),"")</f>
        <v/>
      </c>
      <c r="U65" s="139">
        <f>VLOOKUP(LiveStock[[#This Row],[SKU]],MasterFile[],6,0)</f>
        <v>24</v>
      </c>
      <c r="V65" s="141">
        <f>IFERROR(LiveStock[[#This Row],[Quantity In]]*LiveStock[[#This Row],[Unit Cost]],"")</f>
        <v>1152</v>
      </c>
      <c r="W65" s="139">
        <f>IFERROR(LiveStock[[#This Row],[Quantity Out]]*LiveStock[[#This Row],[Unit Cost]],"")</f>
        <v>0</v>
      </c>
      <c r="X65" s="139"/>
    </row>
    <row r="66" spans="1:24" ht="20.100000000000001" customHeight="1" x14ac:dyDescent="0.25">
      <c r="A66" s="139" t="s">
        <v>433</v>
      </c>
      <c r="B66" s="144" t="s">
        <v>434</v>
      </c>
      <c r="C66" s="144" t="s">
        <v>426</v>
      </c>
      <c r="D66" s="144" t="s">
        <v>435</v>
      </c>
      <c r="E66" s="142" t="s">
        <v>643</v>
      </c>
      <c r="F66" s="135">
        <v>46373</v>
      </c>
      <c r="G66" s="139">
        <v>468</v>
      </c>
      <c r="H66" s="139">
        <v>0</v>
      </c>
      <c r="I66" s="146">
        <f t="shared" si="1"/>
        <v>468</v>
      </c>
      <c r="J66" s="140">
        <v>3</v>
      </c>
      <c r="K66" s="123">
        <v>1404</v>
      </c>
      <c r="L66" s="46" t="s">
        <v>735</v>
      </c>
      <c r="M66" s="135" cm="1">
        <f t="array" ref="M66">IFERROR(_xlfn.AGGREGATE(15,6,(Inflow[[#This Row],[Date]]+0) /
   ((Inflow[SKU]=LiveStock[[#This Row],[SKU]])*(Inflow[Lot Number]&amp;""=LiveStock[[#This Row],[Lot Number]]&amp;"")),1),"")</f>
        <v>45841</v>
      </c>
      <c r="N66" s="145" t="str">
        <f>IF(_xlfn.MINIFS(Outflow[Date], Outflow[SKU], LiveStock[[#This Row],[SKU]], Outflow[Lot Number], LiveStock[[#This Row],[Lot Number]])=0,
   "",
   _xlfn.MINIFS(Outflow[Date], Outflow[SKU], LiveStock[[#This Row],[SKU]], Outflow[Lot Number], LiveStock[[#This Row],[Lot Number]]))</f>
        <v/>
      </c>
      <c r="O66" s="46" t="str">
        <f>IF(_xlfn.MAXIFS(Outflow[Date], Outflow[SKU], A66)=0,
   "",
   _xlfn.MAXIFS(Outflow[Date], Outflow[SKU], A66))</f>
        <v/>
      </c>
      <c r="P66" s="134" t="str">
        <f>IFERROR(LiveStock[[#This Row],[Last Outflow Date]]-LiveStock[[#This Row],[First Outflow Date]]+1,"")</f>
        <v/>
      </c>
      <c r="Q66" s="139" t="str">
        <f>IFERROR(IF(LiveStock[[#This Row],[Average Daily Usage]]&gt;0,LiveStock[[#This Row],[Quantity Available]]/LiveStock[[#This Row],[Average Daily Usage]],0),"")</f>
        <v/>
      </c>
      <c r="R66" s="46">
        <v>46193</v>
      </c>
      <c r="S66" s="46" t="str">
        <f>VLOOKUP(LiveStock[[#This Row],[SKU]],MasterFile[#All],15,0)</f>
        <v>Lone Star Wholesale</v>
      </c>
      <c r="T66" s="139" t="str">
        <f>IFERROR(IF(LiveStock[[#This Row],[Days Active]]&gt;0, LiveStock[[#This Row],[Quantity Out]] / LiveStock[[#This Row],[Days Active]], 0),"")</f>
        <v/>
      </c>
      <c r="U66" s="139">
        <f>VLOOKUP(LiveStock[[#This Row],[SKU]],MasterFile[],6,0)</f>
        <v>80</v>
      </c>
      <c r="V66" s="141">
        <f>IFERROR(LiveStock[[#This Row],[Quantity In]]*LiveStock[[#This Row],[Unit Cost]],"")</f>
        <v>1404</v>
      </c>
      <c r="W66" s="139">
        <f>IFERROR(LiveStock[[#This Row],[Quantity Out]]*LiveStock[[#This Row],[Unit Cost]],"")</f>
        <v>0</v>
      </c>
      <c r="X66" s="139"/>
    </row>
    <row r="67" spans="1:24" ht="20.100000000000001" customHeight="1" x14ac:dyDescent="0.25">
      <c r="A67" s="139" t="s">
        <v>437</v>
      </c>
      <c r="B67" s="144" t="s">
        <v>438</v>
      </c>
      <c r="C67" s="144" t="s">
        <v>426</v>
      </c>
      <c r="D67" s="144" t="s">
        <v>439</v>
      </c>
      <c r="E67" s="142" t="s">
        <v>592</v>
      </c>
      <c r="F67" s="135">
        <v>46107</v>
      </c>
      <c r="G67" s="139">
        <v>20</v>
      </c>
      <c r="H67" s="139">
        <v>0</v>
      </c>
      <c r="I67" s="146">
        <f t="shared" si="1"/>
        <v>20</v>
      </c>
      <c r="J67" s="140">
        <v>16</v>
      </c>
      <c r="K67" s="123">
        <v>320</v>
      </c>
      <c r="L67" s="46" t="s">
        <v>735</v>
      </c>
      <c r="M67" s="135" cm="1">
        <f t="array" ref="M67">IFERROR(_xlfn.AGGREGATE(15,6,(Inflow[[#This Row],[Date]]+0) /
   ((Inflow[SKU]=LiveStock[[#This Row],[SKU]])*(Inflow[Lot Number]&amp;""=LiveStock[[#This Row],[Lot Number]]&amp;"")),1),"")</f>
        <v>45843</v>
      </c>
      <c r="N67" s="145" t="str">
        <f>IF(_xlfn.MINIFS(Outflow[Date], Outflow[SKU], LiveStock[[#This Row],[SKU]], Outflow[Lot Number], LiveStock[[#This Row],[Lot Number]])=0,
   "",
   _xlfn.MINIFS(Outflow[Date], Outflow[SKU], LiveStock[[#This Row],[SKU]], Outflow[Lot Number], LiveStock[[#This Row],[Lot Number]]))</f>
        <v/>
      </c>
      <c r="O67" s="46">
        <f>IF(_xlfn.MAXIFS(Outflow[Date], Outflow[SKU], A67)=0,
   "",
   _xlfn.MAXIFS(Outflow[Date], Outflow[SKU], A67))</f>
        <v>46025</v>
      </c>
      <c r="P67" s="134" t="str">
        <f>IFERROR(LiveStock[[#This Row],[Last Outflow Date]]-LiveStock[[#This Row],[First Outflow Date]]+1,"")</f>
        <v/>
      </c>
      <c r="Q67" s="139" t="str">
        <f>IFERROR(IF(LiveStock[[#This Row],[Average Daily Usage]]&gt;0,LiveStock[[#This Row],[Quantity Available]]/LiveStock[[#This Row],[Average Daily Usage]],0),"")</f>
        <v/>
      </c>
      <c r="R67" s="46">
        <v>46193</v>
      </c>
      <c r="S67" s="46" t="str">
        <f>VLOOKUP(LiveStock[[#This Row],[SKU]],MasterFile[#All],15,0)</f>
        <v>Lone Star Wholesale</v>
      </c>
      <c r="T67" s="139" t="str">
        <f>IFERROR(IF(LiveStock[[#This Row],[Days Active]]&gt;0, LiveStock[[#This Row],[Quantity Out]] / LiveStock[[#This Row],[Days Active]], 0),"")</f>
        <v/>
      </c>
      <c r="U67" s="139">
        <f>VLOOKUP(LiveStock[[#This Row],[SKU]],MasterFile[],6,0)</f>
        <v>32</v>
      </c>
      <c r="V67" s="141">
        <f>IFERROR(LiveStock[[#This Row],[Quantity In]]*LiveStock[[#This Row],[Unit Cost]],"")</f>
        <v>320</v>
      </c>
      <c r="W67" s="139">
        <f>IFERROR(LiveStock[[#This Row],[Quantity Out]]*LiveStock[[#This Row],[Unit Cost]],"")</f>
        <v>0</v>
      </c>
      <c r="X67" s="139"/>
    </row>
    <row r="68" spans="1:24" ht="20.100000000000001" customHeight="1" x14ac:dyDescent="0.25">
      <c r="A68" s="139" t="s">
        <v>441</v>
      </c>
      <c r="B68" s="144" t="s">
        <v>442</v>
      </c>
      <c r="C68" s="144" t="s">
        <v>426</v>
      </c>
      <c r="D68" s="144" t="s">
        <v>443</v>
      </c>
      <c r="E68" s="142" t="s">
        <v>583</v>
      </c>
      <c r="F68" s="135">
        <v>47018</v>
      </c>
      <c r="G68" s="139">
        <v>1125</v>
      </c>
      <c r="H68" s="139">
        <v>0</v>
      </c>
      <c r="I68" s="146">
        <f t="shared" si="1"/>
        <v>1125</v>
      </c>
      <c r="J68" s="140">
        <v>0.88</v>
      </c>
      <c r="K68" s="123">
        <v>990</v>
      </c>
      <c r="L68" s="46" t="s">
        <v>735</v>
      </c>
      <c r="M68" s="135" cm="1">
        <f t="array" ref="M68">IFERROR(_xlfn.AGGREGATE(15,6,(Inflow[[#This Row],[Date]]+0) /
   ((Inflow[SKU]=LiveStock[[#This Row],[SKU]])*(Inflow[Lot Number]&amp;""=LiveStock[[#This Row],[Lot Number]]&amp;"")),1),"")</f>
        <v>45843</v>
      </c>
      <c r="N68" s="145" t="str">
        <f>IF(_xlfn.MINIFS(Outflow[Date], Outflow[SKU], LiveStock[[#This Row],[SKU]], Outflow[Lot Number], LiveStock[[#This Row],[Lot Number]])=0,
   "",
   _xlfn.MINIFS(Outflow[Date], Outflow[SKU], LiveStock[[#This Row],[SKU]], Outflow[Lot Number], LiveStock[[#This Row],[Lot Number]]))</f>
        <v/>
      </c>
      <c r="O68" s="46" t="str">
        <f>IF(_xlfn.MAXIFS(Outflow[Date], Outflow[SKU], A68)=0,
   "",
   _xlfn.MAXIFS(Outflow[Date], Outflow[SKU], A68))</f>
        <v/>
      </c>
      <c r="P68" s="134" t="str">
        <f>IFERROR(LiveStock[[#This Row],[Last Outflow Date]]-LiveStock[[#This Row],[First Outflow Date]]+1,"")</f>
        <v/>
      </c>
      <c r="Q68" s="139" t="str">
        <f>IFERROR(IF(LiveStock[[#This Row],[Average Daily Usage]]&gt;0,LiveStock[[#This Row],[Quantity Available]]/LiveStock[[#This Row],[Average Daily Usage]],0),"")</f>
        <v/>
      </c>
      <c r="R68" s="46">
        <v>46193</v>
      </c>
      <c r="S68" s="46" t="str">
        <f>VLOOKUP(LiveStock[[#This Row],[SKU]],MasterFile[#All],15,0)</f>
        <v>Lone Star Wholesale</v>
      </c>
      <c r="T68" s="139" t="str">
        <f>IFERROR(IF(LiveStock[[#This Row],[Days Active]]&gt;0, LiveStock[[#This Row],[Quantity Out]] / LiveStock[[#This Row],[Days Active]], 0),"")</f>
        <v/>
      </c>
      <c r="U68" s="139">
        <f>VLOOKUP(LiveStock[[#This Row],[SKU]],MasterFile[],6,0)</f>
        <v>40</v>
      </c>
      <c r="V68" s="141">
        <f>IFERROR(LiveStock[[#This Row],[Quantity In]]*LiveStock[[#This Row],[Unit Cost]],"")</f>
        <v>990</v>
      </c>
      <c r="W68" s="139">
        <f>IFERROR(LiveStock[[#This Row],[Quantity Out]]*LiveStock[[#This Row],[Unit Cost]],"")</f>
        <v>0</v>
      </c>
      <c r="X68" s="139"/>
    </row>
    <row r="69" spans="1:24" ht="20.100000000000001" customHeight="1" x14ac:dyDescent="0.25">
      <c r="A69" s="139" t="s">
        <v>445</v>
      </c>
      <c r="B69" s="144" t="s">
        <v>446</v>
      </c>
      <c r="C69" s="144" t="s">
        <v>447</v>
      </c>
      <c r="D69" s="144" t="s">
        <v>448</v>
      </c>
      <c r="E69" s="142" t="s">
        <v>589</v>
      </c>
      <c r="F69" s="135">
        <v>46244</v>
      </c>
      <c r="G69" s="139">
        <v>864</v>
      </c>
      <c r="H69" s="139">
        <v>0</v>
      </c>
      <c r="I69" s="146">
        <f t="shared" ref="I69:I104" si="2">IF(E69="",SUMIFS($G$5:$G$29582,$A$5:$A$29582,A69)-SUMIFS($H$5:$H$29582,$A$5:$A$29582,A69),SUMIFS($G$5:$G$29582,$A$5:$A$29582,A69,$E$5:$E$29582,E69)-SUMIFS($H$5:$H$29582,$A$5:$A$29582,A69,$E$5:$E$29582,E69))</f>
        <v>864</v>
      </c>
      <c r="J69" s="140">
        <v>1.0833333333333333</v>
      </c>
      <c r="K69" s="123">
        <v>935.99999999999989</v>
      </c>
      <c r="L69" s="46" t="s">
        <v>730</v>
      </c>
      <c r="M69" s="135" cm="1">
        <f t="array" ref="M69">IFERROR(_xlfn.AGGREGATE(15,6,(Inflow[[#This Row],[Date]]+0) /
   ((Inflow[SKU]=LiveStock[[#This Row],[SKU]])*(Inflow[Lot Number]&amp;""=LiveStock[[#This Row],[Lot Number]]&amp;"")),1),"")</f>
        <v>45846</v>
      </c>
      <c r="N69" s="145" t="str">
        <f>IF(_xlfn.MINIFS(Outflow[Date], Outflow[SKU], LiveStock[[#This Row],[SKU]], Outflow[Lot Number], LiveStock[[#This Row],[Lot Number]])=0,
   "",
   _xlfn.MINIFS(Outflow[Date], Outflow[SKU], LiveStock[[#This Row],[SKU]], Outflow[Lot Number], LiveStock[[#This Row],[Lot Number]]))</f>
        <v/>
      </c>
      <c r="O69" s="46" t="str">
        <f>IF(_xlfn.MAXIFS(Outflow[Date], Outflow[SKU], A69)=0,
   "",
   _xlfn.MAXIFS(Outflow[Date], Outflow[SKU], A69))</f>
        <v/>
      </c>
      <c r="P69" s="134" t="str">
        <f>IFERROR(LiveStock[[#This Row],[Last Outflow Date]]-LiveStock[[#This Row],[First Outflow Date]]+1,"")</f>
        <v/>
      </c>
      <c r="Q69" s="139" t="str">
        <f>IFERROR(IF(LiveStock[[#This Row],[Average Daily Usage]]&gt;0,LiveStock[[#This Row],[Quantity Available]]/LiveStock[[#This Row],[Average Daily Usage]],0),"")</f>
        <v/>
      </c>
      <c r="R69" s="46">
        <v>46193</v>
      </c>
      <c r="S69" s="46" t="str">
        <f>VLOOKUP(LiveStock[[#This Row],[SKU]],MasterFile[#All],15,0)</f>
        <v>Lone Star Wholesale</v>
      </c>
      <c r="T69" s="139" t="str">
        <f>IFERROR(IF(LiveStock[[#This Row],[Days Active]]&gt;0, LiveStock[[#This Row],[Quantity Out]] / LiveStock[[#This Row],[Days Active]], 0),"")</f>
        <v/>
      </c>
      <c r="U69" s="139">
        <f>VLOOKUP(LiveStock[[#This Row],[SKU]],MasterFile[],6,0)</f>
        <v>32</v>
      </c>
      <c r="V69" s="141">
        <f>IFERROR(LiveStock[[#This Row],[Quantity In]]*LiveStock[[#This Row],[Unit Cost]],"")</f>
        <v>935.99999999999989</v>
      </c>
      <c r="W69" s="139">
        <f>IFERROR(LiveStock[[#This Row],[Quantity Out]]*LiveStock[[#This Row],[Unit Cost]],"")</f>
        <v>0</v>
      </c>
      <c r="X69" s="139"/>
    </row>
    <row r="70" spans="1:24" ht="20.100000000000001" customHeight="1" x14ac:dyDescent="0.25">
      <c r="A70" s="139" t="s">
        <v>450</v>
      </c>
      <c r="B70" s="144" t="s">
        <v>451</v>
      </c>
      <c r="C70" s="144" t="s">
        <v>447</v>
      </c>
      <c r="D70" s="144" t="s">
        <v>452</v>
      </c>
      <c r="E70" s="142" t="s">
        <v>575</v>
      </c>
      <c r="F70" s="135">
        <v>46355</v>
      </c>
      <c r="G70" s="139">
        <v>3100</v>
      </c>
      <c r="H70" s="139">
        <v>0</v>
      </c>
      <c r="I70" s="146">
        <f t="shared" si="2"/>
        <v>3100</v>
      </c>
      <c r="J70" s="140">
        <v>2.3199999999999998</v>
      </c>
      <c r="K70" s="123">
        <v>7191.9999999999991</v>
      </c>
      <c r="L70" s="46" t="s">
        <v>730</v>
      </c>
      <c r="M70" s="135" cm="1">
        <f t="array" ref="M70">IFERROR(_xlfn.AGGREGATE(15,6,(Inflow[[#This Row],[Date]]+0) /
   ((Inflow[SKU]=LiveStock[[#This Row],[SKU]])*(Inflow[Lot Number]&amp;""=LiveStock[[#This Row],[Lot Number]]&amp;"")),1),"")</f>
        <v>45846</v>
      </c>
      <c r="N70" s="145" t="str">
        <f>IF(_xlfn.MINIFS(Outflow[Date], Outflow[SKU], LiveStock[[#This Row],[SKU]], Outflow[Lot Number], LiveStock[[#This Row],[Lot Number]])=0,
   "",
   _xlfn.MINIFS(Outflow[Date], Outflow[SKU], LiveStock[[#This Row],[SKU]], Outflow[Lot Number], LiveStock[[#This Row],[Lot Number]]))</f>
        <v/>
      </c>
      <c r="O70" s="46" t="str">
        <f>IF(_xlfn.MAXIFS(Outflow[Date], Outflow[SKU], A70)=0,
   "",
   _xlfn.MAXIFS(Outflow[Date], Outflow[SKU], A70))</f>
        <v/>
      </c>
      <c r="P70" s="134" t="str">
        <f>IFERROR(LiveStock[[#This Row],[Last Outflow Date]]-LiveStock[[#This Row],[First Outflow Date]]+1,"")</f>
        <v/>
      </c>
      <c r="Q70" s="139" t="str">
        <f>IFERROR(IF(LiveStock[[#This Row],[Average Daily Usage]]&gt;0,LiveStock[[#This Row],[Quantity Available]]/LiveStock[[#This Row],[Average Daily Usage]],0),"")</f>
        <v/>
      </c>
      <c r="R70" s="46">
        <v>46193</v>
      </c>
      <c r="S70" s="46" t="str">
        <f>VLOOKUP(LiveStock[[#This Row],[SKU]],MasterFile[#All],15,0)</f>
        <v>Lone Star Wholesale</v>
      </c>
      <c r="T70" s="139" t="str">
        <f>IFERROR(IF(LiveStock[[#This Row],[Days Active]]&gt;0, LiveStock[[#This Row],[Quantity Out]] / LiveStock[[#This Row],[Days Active]], 0),"")</f>
        <v/>
      </c>
      <c r="U70" s="139">
        <f>VLOOKUP(LiveStock[[#This Row],[SKU]],MasterFile[],6,0)</f>
        <v>24</v>
      </c>
      <c r="V70" s="141">
        <f>IFERROR(LiveStock[[#This Row],[Quantity In]]*LiveStock[[#This Row],[Unit Cost]],"")</f>
        <v>7191.9999999999991</v>
      </c>
      <c r="W70" s="139">
        <f>IFERROR(LiveStock[[#This Row],[Quantity Out]]*LiveStock[[#This Row],[Unit Cost]],"")</f>
        <v>0</v>
      </c>
      <c r="X70" s="139"/>
    </row>
    <row r="71" spans="1:24" ht="20.100000000000001" customHeight="1" x14ac:dyDescent="0.25">
      <c r="A71" s="139" t="s">
        <v>454</v>
      </c>
      <c r="B71" s="144" t="s">
        <v>455</v>
      </c>
      <c r="C71" s="144" t="s">
        <v>447</v>
      </c>
      <c r="D71" s="144" t="s">
        <v>456</v>
      </c>
      <c r="E71" s="142" t="s">
        <v>594</v>
      </c>
      <c r="F71" s="135">
        <v>47069</v>
      </c>
      <c r="G71" s="139">
        <v>37400</v>
      </c>
      <c r="H71" s="139">
        <v>0</v>
      </c>
      <c r="I71" s="146">
        <f t="shared" si="2"/>
        <v>37400</v>
      </c>
      <c r="J71" s="140">
        <v>0.36</v>
      </c>
      <c r="K71" s="123">
        <v>13464</v>
      </c>
      <c r="L71" s="46" t="s">
        <v>735</v>
      </c>
      <c r="M71" s="135" cm="1">
        <f t="array" ref="M71">IFERROR(_xlfn.AGGREGATE(15,6,(Inflow[[#This Row],[Date]]+0) /
   ((Inflow[SKU]=LiveStock[[#This Row],[SKU]])*(Inflow[Lot Number]&amp;""=LiveStock[[#This Row],[Lot Number]]&amp;"")),1),"")</f>
        <v>45847</v>
      </c>
      <c r="N71" s="145" t="str">
        <f>IF(_xlfn.MINIFS(Outflow[Date], Outflow[SKU], LiveStock[[#This Row],[SKU]], Outflow[Lot Number], LiveStock[[#This Row],[Lot Number]])=0,
   "",
   _xlfn.MINIFS(Outflow[Date], Outflow[SKU], LiveStock[[#This Row],[SKU]], Outflow[Lot Number], LiveStock[[#This Row],[Lot Number]]))</f>
        <v/>
      </c>
      <c r="O71" s="46" t="str">
        <f>IF(_xlfn.MAXIFS(Outflow[Date], Outflow[SKU], A71)=0,
   "",
   _xlfn.MAXIFS(Outflow[Date], Outflow[SKU], A71))</f>
        <v/>
      </c>
      <c r="P71" s="134" t="str">
        <f>IFERROR(LiveStock[[#This Row],[Last Outflow Date]]-LiveStock[[#This Row],[First Outflow Date]]+1,"")</f>
        <v/>
      </c>
      <c r="Q71" s="139" t="str">
        <f>IFERROR(IF(LiveStock[[#This Row],[Average Daily Usage]]&gt;0,LiveStock[[#This Row],[Quantity Available]]/LiveStock[[#This Row],[Average Daily Usage]],0),"")</f>
        <v/>
      </c>
      <c r="R71" s="46">
        <v>46193</v>
      </c>
      <c r="S71" s="46" t="str">
        <f>VLOOKUP(LiveStock[[#This Row],[SKU]],MasterFile[#All],15,0)</f>
        <v>Lone Star Wholesale</v>
      </c>
      <c r="T71" s="139" t="str">
        <f>IFERROR(IF(LiveStock[[#This Row],[Days Active]]&gt;0, LiveStock[[#This Row],[Quantity Out]] / LiveStock[[#This Row],[Days Active]], 0),"")</f>
        <v/>
      </c>
      <c r="U71" s="139">
        <f>VLOOKUP(LiveStock[[#This Row],[SKU]],MasterFile[],6,0)</f>
        <v>40</v>
      </c>
      <c r="V71" s="141">
        <f>IFERROR(LiveStock[[#This Row],[Quantity In]]*LiveStock[[#This Row],[Unit Cost]],"")</f>
        <v>13464</v>
      </c>
      <c r="W71" s="139">
        <f>IFERROR(LiveStock[[#This Row],[Quantity Out]]*LiveStock[[#This Row],[Unit Cost]],"")</f>
        <v>0</v>
      </c>
      <c r="X71" s="139"/>
    </row>
    <row r="72" spans="1:24" ht="20.100000000000001" customHeight="1" x14ac:dyDescent="0.25">
      <c r="A72" s="139" t="s">
        <v>458</v>
      </c>
      <c r="B72" s="144" t="s">
        <v>459</v>
      </c>
      <c r="C72" s="144" t="s">
        <v>447</v>
      </c>
      <c r="D72" s="144" t="s">
        <v>460</v>
      </c>
      <c r="E72" s="142" t="s">
        <v>580</v>
      </c>
      <c r="F72" s="135">
        <v>46224</v>
      </c>
      <c r="G72" s="139">
        <v>56900</v>
      </c>
      <c r="H72" s="139">
        <v>0</v>
      </c>
      <c r="I72" s="146">
        <f t="shared" si="2"/>
        <v>56900</v>
      </c>
      <c r="J72" s="140">
        <v>0.24</v>
      </c>
      <c r="K72" s="123">
        <v>13656</v>
      </c>
      <c r="L72" s="46" t="s">
        <v>735</v>
      </c>
      <c r="M72" s="135" cm="1">
        <f t="array" ref="M72">IFERROR(_xlfn.AGGREGATE(15,6,(Inflow[[#This Row],[Date]]+0) /
   ((Inflow[SKU]=LiveStock[[#This Row],[SKU]])*(Inflow[Lot Number]&amp;""=LiveStock[[#This Row],[Lot Number]]&amp;"")),1),"")</f>
        <v>45847</v>
      </c>
      <c r="N72" s="145" t="str">
        <f>IF(_xlfn.MINIFS(Outflow[Date], Outflow[SKU], LiveStock[[#This Row],[SKU]], Outflow[Lot Number], LiveStock[[#This Row],[Lot Number]])=0,
   "",
   _xlfn.MINIFS(Outflow[Date], Outflow[SKU], LiveStock[[#This Row],[SKU]], Outflow[Lot Number], LiveStock[[#This Row],[Lot Number]]))</f>
        <v/>
      </c>
      <c r="O72" s="46" t="str">
        <f>IF(_xlfn.MAXIFS(Outflow[Date], Outflow[SKU], A72)=0,
   "",
   _xlfn.MAXIFS(Outflow[Date], Outflow[SKU], A72))</f>
        <v/>
      </c>
      <c r="P72" s="134" t="str">
        <f>IFERROR(LiveStock[[#This Row],[Last Outflow Date]]-LiveStock[[#This Row],[First Outflow Date]]+1,"")</f>
        <v/>
      </c>
      <c r="Q72" s="139" t="str">
        <f>IFERROR(IF(LiveStock[[#This Row],[Average Daily Usage]]&gt;0,LiveStock[[#This Row],[Quantity Available]]/LiveStock[[#This Row],[Average Daily Usage]],0),"")</f>
        <v/>
      </c>
      <c r="R72" s="46">
        <v>46193</v>
      </c>
      <c r="S72" s="46" t="str">
        <f>VLOOKUP(LiveStock[[#This Row],[SKU]],MasterFile[#All],15,0)</f>
        <v>Lone Star Wholesale</v>
      </c>
      <c r="T72" s="139" t="str">
        <f>IFERROR(IF(LiveStock[[#This Row],[Days Active]]&gt;0, LiveStock[[#This Row],[Quantity Out]] / LiveStock[[#This Row],[Days Active]], 0),"")</f>
        <v/>
      </c>
      <c r="U72" s="139">
        <f>VLOOKUP(LiveStock[[#This Row],[SKU]],MasterFile[],6,0)</f>
        <v>32</v>
      </c>
      <c r="V72" s="141">
        <f>IFERROR(LiveStock[[#This Row],[Quantity In]]*LiveStock[[#This Row],[Unit Cost]],"")</f>
        <v>13656</v>
      </c>
      <c r="W72" s="139">
        <f>IFERROR(LiveStock[[#This Row],[Quantity Out]]*LiveStock[[#This Row],[Unit Cost]],"")</f>
        <v>0</v>
      </c>
      <c r="X72" s="139"/>
    </row>
    <row r="73" spans="1:24" ht="20.100000000000001" customHeight="1" x14ac:dyDescent="0.25">
      <c r="A73" s="139" t="s">
        <v>462</v>
      </c>
      <c r="B73" s="144" t="s">
        <v>463</v>
      </c>
      <c r="C73" s="144" t="s">
        <v>392</v>
      </c>
      <c r="D73" s="144" t="s">
        <v>464</v>
      </c>
      <c r="E73" s="142" t="s">
        <v>599</v>
      </c>
      <c r="F73" s="135">
        <v>46147</v>
      </c>
      <c r="G73" s="139">
        <v>20</v>
      </c>
      <c r="H73" s="139">
        <v>0</v>
      </c>
      <c r="I73" s="146">
        <f t="shared" si="2"/>
        <v>20</v>
      </c>
      <c r="J73" s="140">
        <v>14</v>
      </c>
      <c r="K73" s="123">
        <v>280</v>
      </c>
      <c r="L73" s="46" t="s">
        <v>735</v>
      </c>
      <c r="M73" s="135" cm="1">
        <f t="array" ref="M73">IFERROR(_xlfn.AGGREGATE(15,6,(Inflow[[#This Row],[Date]]+0) /
   ((Inflow[SKU]=LiveStock[[#This Row],[SKU]])*(Inflow[Lot Number]&amp;""=LiveStock[[#This Row],[Lot Number]]&amp;"")),1),"")</f>
        <v>45847</v>
      </c>
      <c r="N73" s="145" t="str">
        <f>IF(_xlfn.MINIFS(Outflow[Date], Outflow[SKU], LiveStock[[#This Row],[SKU]], Outflow[Lot Number], LiveStock[[#This Row],[Lot Number]])=0,
   "",
   _xlfn.MINIFS(Outflow[Date], Outflow[SKU], LiveStock[[#This Row],[SKU]], Outflow[Lot Number], LiveStock[[#This Row],[Lot Number]]))</f>
        <v/>
      </c>
      <c r="O73" s="46" t="str">
        <f>IF(_xlfn.MAXIFS(Outflow[Date], Outflow[SKU], A73)=0,
   "",
   _xlfn.MAXIFS(Outflow[Date], Outflow[SKU], A73))</f>
        <v/>
      </c>
      <c r="P73" s="134" t="str">
        <f>IFERROR(LiveStock[[#This Row],[Last Outflow Date]]-LiveStock[[#This Row],[First Outflow Date]]+1,"")</f>
        <v/>
      </c>
      <c r="Q73" s="139" t="str">
        <f>IFERROR(IF(LiveStock[[#This Row],[Average Daily Usage]]&gt;0,LiveStock[[#This Row],[Quantity Available]]/LiveStock[[#This Row],[Average Daily Usage]],0),"")</f>
        <v/>
      </c>
      <c r="R73" s="46">
        <v>46193</v>
      </c>
      <c r="S73" s="46" t="str">
        <f>VLOOKUP(LiveStock[[#This Row],[SKU]],MasterFile[#All],15,0)</f>
        <v>Lone Star Wholesale</v>
      </c>
      <c r="T73" s="139" t="str">
        <f>IFERROR(IF(LiveStock[[#This Row],[Days Active]]&gt;0, LiveStock[[#This Row],[Quantity Out]] / LiveStock[[#This Row],[Days Active]], 0),"")</f>
        <v/>
      </c>
      <c r="U73" s="139">
        <f>VLOOKUP(LiveStock[[#This Row],[SKU]],MasterFile[],6,0)</f>
        <v>20</v>
      </c>
      <c r="V73" s="141">
        <f>IFERROR(LiveStock[[#This Row],[Quantity In]]*LiveStock[[#This Row],[Unit Cost]],"")</f>
        <v>280</v>
      </c>
      <c r="W73" s="139">
        <f>IFERROR(LiveStock[[#This Row],[Quantity Out]]*LiveStock[[#This Row],[Unit Cost]],"")</f>
        <v>0</v>
      </c>
      <c r="X73" s="139"/>
    </row>
    <row r="74" spans="1:24" ht="20.100000000000001" customHeight="1" x14ac:dyDescent="0.25">
      <c r="A74" s="139" t="s">
        <v>466</v>
      </c>
      <c r="B74" s="144" t="s">
        <v>467</v>
      </c>
      <c r="C74" s="144" t="s">
        <v>468</v>
      </c>
      <c r="D74" s="144" t="s">
        <v>469</v>
      </c>
      <c r="E74" s="142" t="s">
        <v>587</v>
      </c>
      <c r="F74" s="135">
        <v>46237</v>
      </c>
      <c r="G74" s="139">
        <v>15</v>
      </c>
      <c r="H74" s="139">
        <v>0</v>
      </c>
      <c r="I74" s="146">
        <f t="shared" si="2"/>
        <v>15</v>
      </c>
      <c r="J74" s="140">
        <v>34</v>
      </c>
      <c r="K74" s="123">
        <v>510</v>
      </c>
      <c r="L74" s="46" t="s">
        <v>735</v>
      </c>
      <c r="M74" s="135" cm="1">
        <f t="array" ref="M74">IFERROR(_xlfn.AGGREGATE(15,6,(Inflow[[#This Row],[Date]]+0) /
   ((Inflow[SKU]=LiveStock[[#This Row],[SKU]])*(Inflow[Lot Number]&amp;""=LiveStock[[#This Row],[Lot Number]]&amp;"")),1),"")</f>
        <v>45847</v>
      </c>
      <c r="N74" s="145" t="str">
        <f>IF(_xlfn.MINIFS(Outflow[Date], Outflow[SKU], LiveStock[[#This Row],[SKU]], Outflow[Lot Number], LiveStock[[#This Row],[Lot Number]])=0,
   "",
   _xlfn.MINIFS(Outflow[Date], Outflow[SKU], LiveStock[[#This Row],[SKU]], Outflow[Lot Number], LiveStock[[#This Row],[Lot Number]]))</f>
        <v/>
      </c>
      <c r="O74" s="46">
        <f>IF(_xlfn.MAXIFS(Outflow[Date], Outflow[SKU], A74)=0,
   "",
   _xlfn.MAXIFS(Outflow[Date], Outflow[SKU], A74))</f>
        <v>45970</v>
      </c>
      <c r="P74" s="134" t="str">
        <f>IFERROR(LiveStock[[#This Row],[Last Outflow Date]]-LiveStock[[#This Row],[First Outflow Date]]+1,"")</f>
        <v/>
      </c>
      <c r="Q74" s="139" t="str">
        <f>IFERROR(IF(LiveStock[[#This Row],[Average Daily Usage]]&gt;0,LiveStock[[#This Row],[Quantity Available]]/LiveStock[[#This Row],[Average Daily Usage]],0),"")</f>
        <v/>
      </c>
      <c r="R74" s="46">
        <v>46193</v>
      </c>
      <c r="S74" s="46" t="str">
        <f>VLOOKUP(LiveStock[[#This Row],[SKU]],MasterFile[#All],15,0)</f>
        <v>Lone Star Wholesale</v>
      </c>
      <c r="T74" s="139" t="str">
        <f>IFERROR(IF(LiveStock[[#This Row],[Days Active]]&gt;0, LiveStock[[#This Row],[Quantity Out]] / LiveStock[[#This Row],[Days Active]], 0),"")</f>
        <v/>
      </c>
      <c r="U74" s="139">
        <f>VLOOKUP(LiveStock[[#This Row],[SKU]],MasterFile[],6,0)</f>
        <v>12</v>
      </c>
      <c r="V74" s="141">
        <f>IFERROR(LiveStock[[#This Row],[Quantity In]]*LiveStock[[#This Row],[Unit Cost]],"")</f>
        <v>510</v>
      </c>
      <c r="W74" s="139">
        <f>IFERROR(LiveStock[[#This Row],[Quantity Out]]*LiveStock[[#This Row],[Unit Cost]],"")</f>
        <v>0</v>
      </c>
      <c r="X74" s="139"/>
    </row>
    <row r="75" spans="1:24" ht="20.100000000000001" customHeight="1" x14ac:dyDescent="0.25">
      <c r="A75" s="139" t="s">
        <v>472</v>
      </c>
      <c r="B75" s="144" t="s">
        <v>473</v>
      </c>
      <c r="C75" s="144" t="s">
        <v>474</v>
      </c>
      <c r="D75" s="144" t="s">
        <v>475</v>
      </c>
      <c r="E75" s="142" t="s">
        <v>579</v>
      </c>
      <c r="F75" s="135">
        <v>46215</v>
      </c>
      <c r="G75" s="139">
        <v>77</v>
      </c>
      <c r="H75" s="139">
        <v>0</v>
      </c>
      <c r="I75" s="146">
        <f t="shared" si="2"/>
        <v>77</v>
      </c>
      <c r="J75" s="140">
        <v>48</v>
      </c>
      <c r="K75" s="123">
        <v>3696</v>
      </c>
      <c r="L75" s="46" t="s">
        <v>736</v>
      </c>
      <c r="M75" s="135" cm="1">
        <f t="array" ref="M75">IFERROR(_xlfn.AGGREGATE(15,6,(Inflow[[#This Row],[Date]]+0) /
   ((Inflow[SKU]=LiveStock[[#This Row],[SKU]])*(Inflow[Lot Number]&amp;""=LiveStock[[#This Row],[Lot Number]]&amp;"")),1),"")</f>
        <v>45848</v>
      </c>
      <c r="N75" s="145" t="str">
        <f>IF(_xlfn.MINIFS(Outflow[Date], Outflow[SKU], LiveStock[[#This Row],[SKU]], Outflow[Lot Number], LiveStock[[#This Row],[Lot Number]])=0,
   "",
   _xlfn.MINIFS(Outflow[Date], Outflow[SKU], LiveStock[[#This Row],[SKU]], Outflow[Lot Number], LiveStock[[#This Row],[Lot Number]]))</f>
        <v/>
      </c>
      <c r="O75" s="46" t="str">
        <f>IF(_xlfn.MAXIFS(Outflow[Date], Outflow[SKU], A75)=0,
   "",
   _xlfn.MAXIFS(Outflow[Date], Outflow[SKU], A75))</f>
        <v/>
      </c>
      <c r="P75" s="134" t="str">
        <f>IFERROR(LiveStock[[#This Row],[Last Outflow Date]]-LiveStock[[#This Row],[First Outflow Date]]+1,"")</f>
        <v/>
      </c>
      <c r="Q75" s="139" t="str">
        <f>IFERROR(IF(LiveStock[[#This Row],[Average Daily Usage]]&gt;0,LiveStock[[#This Row],[Quantity Available]]/LiveStock[[#This Row],[Average Daily Usage]],0),"")</f>
        <v/>
      </c>
      <c r="R75" s="46">
        <v>46193</v>
      </c>
      <c r="S75" s="46" t="str">
        <f>VLOOKUP(LiveStock[[#This Row],[SKU]],MasterFile[#All],15,0)</f>
        <v>Gulf Rim Distribution</v>
      </c>
      <c r="T75" s="139" t="str">
        <f>IFERROR(IF(LiveStock[[#This Row],[Days Active]]&gt;0, LiveStock[[#This Row],[Quantity Out]] / LiveStock[[#This Row],[Days Active]], 0),"")</f>
        <v/>
      </c>
      <c r="U75" s="139">
        <f>VLOOKUP(LiveStock[[#This Row],[SKU]],MasterFile[],6,0)</f>
        <v>16</v>
      </c>
      <c r="V75" s="141">
        <f>IFERROR(LiveStock[[#This Row],[Quantity In]]*LiveStock[[#This Row],[Unit Cost]],"")</f>
        <v>3696</v>
      </c>
      <c r="W75" s="139">
        <f>IFERROR(LiveStock[[#This Row],[Quantity Out]]*LiveStock[[#This Row],[Unit Cost]],"")</f>
        <v>0</v>
      </c>
      <c r="X75" s="139"/>
    </row>
    <row r="76" spans="1:24" ht="20.100000000000001" customHeight="1" x14ac:dyDescent="0.25">
      <c r="A76" s="139" t="s">
        <v>479</v>
      </c>
      <c r="B76" s="144" t="s">
        <v>480</v>
      </c>
      <c r="C76" s="144" t="s">
        <v>474</v>
      </c>
      <c r="D76" s="144" t="s">
        <v>481</v>
      </c>
      <c r="E76" s="142" t="s">
        <v>582</v>
      </c>
      <c r="F76" s="135">
        <v>46422</v>
      </c>
      <c r="G76" s="139">
        <v>45</v>
      </c>
      <c r="H76" s="139">
        <v>0</v>
      </c>
      <c r="I76" s="146">
        <f t="shared" si="2"/>
        <v>45</v>
      </c>
      <c r="J76" s="140">
        <v>18</v>
      </c>
      <c r="K76" s="123">
        <v>810</v>
      </c>
      <c r="L76" s="46" t="s">
        <v>736</v>
      </c>
      <c r="M76" s="135" cm="1">
        <f t="array" ref="M76">IFERROR(_xlfn.AGGREGATE(15,6,(Inflow[[#This Row],[Date]]+0) /
   ((Inflow[SKU]=LiveStock[[#This Row],[SKU]])*(Inflow[Lot Number]&amp;""=LiveStock[[#This Row],[Lot Number]]&amp;"")),1),"")</f>
        <v>45848</v>
      </c>
      <c r="N76" s="145" t="str">
        <f>IF(_xlfn.MINIFS(Outflow[Date], Outflow[SKU], LiveStock[[#This Row],[SKU]], Outflow[Lot Number], LiveStock[[#This Row],[Lot Number]])=0,
   "",
   _xlfn.MINIFS(Outflow[Date], Outflow[SKU], LiveStock[[#This Row],[SKU]], Outflow[Lot Number], LiveStock[[#This Row],[Lot Number]]))</f>
        <v/>
      </c>
      <c r="O76" s="46" t="str">
        <f>IF(_xlfn.MAXIFS(Outflow[Date], Outflow[SKU], A76)=0,
   "",
   _xlfn.MAXIFS(Outflow[Date], Outflow[SKU], A76))</f>
        <v/>
      </c>
      <c r="P76" s="134" t="str">
        <f>IFERROR(LiveStock[[#This Row],[Last Outflow Date]]-LiveStock[[#This Row],[First Outflow Date]]+1,"")</f>
        <v/>
      </c>
      <c r="Q76" s="139" t="str">
        <f>IFERROR(IF(LiveStock[[#This Row],[Average Daily Usage]]&gt;0,LiveStock[[#This Row],[Quantity Available]]/LiveStock[[#This Row],[Average Daily Usage]],0),"")</f>
        <v/>
      </c>
      <c r="R76" s="46">
        <v>46193</v>
      </c>
      <c r="S76" s="46" t="str">
        <f>VLOOKUP(LiveStock[[#This Row],[SKU]],MasterFile[#All],15,0)</f>
        <v>Gulf Rim Distribution</v>
      </c>
      <c r="T76" s="139" t="str">
        <f>IFERROR(IF(LiveStock[[#This Row],[Days Active]]&gt;0, LiveStock[[#This Row],[Quantity Out]] / LiveStock[[#This Row],[Days Active]], 0),"")</f>
        <v/>
      </c>
      <c r="U76" s="139">
        <f>VLOOKUP(LiveStock[[#This Row],[SKU]],MasterFile[],6,0)</f>
        <v>16</v>
      </c>
      <c r="V76" s="141">
        <f>IFERROR(LiveStock[[#This Row],[Quantity In]]*LiveStock[[#This Row],[Unit Cost]],"")</f>
        <v>810</v>
      </c>
      <c r="W76" s="139">
        <f>IFERROR(LiveStock[[#This Row],[Quantity Out]]*LiveStock[[#This Row],[Unit Cost]],"")</f>
        <v>0</v>
      </c>
      <c r="X76" s="139"/>
    </row>
    <row r="77" spans="1:24" ht="20.100000000000001" customHeight="1" x14ac:dyDescent="0.25">
      <c r="A77" s="139" t="s">
        <v>483</v>
      </c>
      <c r="B77" s="144" t="s">
        <v>484</v>
      </c>
      <c r="C77" s="144" t="s">
        <v>474</v>
      </c>
      <c r="D77" s="144" t="s">
        <v>485</v>
      </c>
      <c r="E77" s="142" t="s">
        <v>610</v>
      </c>
      <c r="F77" s="135">
        <v>46153</v>
      </c>
      <c r="G77" s="139">
        <v>44</v>
      </c>
      <c r="H77" s="139">
        <v>0</v>
      </c>
      <c r="I77" s="146">
        <f t="shared" si="2"/>
        <v>44</v>
      </c>
      <c r="J77" s="140">
        <v>42</v>
      </c>
      <c r="K77" s="123">
        <v>1848</v>
      </c>
      <c r="L77" s="46" t="s">
        <v>736</v>
      </c>
      <c r="M77" s="135" cm="1">
        <f t="array" ref="M77">IFERROR(_xlfn.AGGREGATE(15,6,(Inflow[[#This Row],[Date]]+0) /
   ((Inflow[SKU]=LiveStock[[#This Row],[SKU]])*(Inflow[Lot Number]&amp;""=LiveStock[[#This Row],[Lot Number]]&amp;"")),1),"")</f>
        <v>45849</v>
      </c>
      <c r="N77" s="145" t="str">
        <f>IF(_xlfn.MINIFS(Outflow[Date], Outflow[SKU], LiveStock[[#This Row],[SKU]], Outflow[Lot Number], LiveStock[[#This Row],[Lot Number]])=0,
   "",
   _xlfn.MINIFS(Outflow[Date], Outflow[SKU], LiveStock[[#This Row],[SKU]], Outflow[Lot Number], LiveStock[[#This Row],[Lot Number]]))</f>
        <v/>
      </c>
      <c r="O77" s="46" t="str">
        <f>IF(_xlfn.MAXIFS(Outflow[Date], Outflow[SKU], A77)=0,
   "",
   _xlfn.MAXIFS(Outflow[Date], Outflow[SKU], A77))</f>
        <v/>
      </c>
      <c r="P77" s="134" t="str">
        <f>IFERROR(LiveStock[[#This Row],[Last Outflow Date]]-LiveStock[[#This Row],[First Outflow Date]]+1,"")</f>
        <v/>
      </c>
      <c r="Q77" s="139" t="str">
        <f>IFERROR(IF(LiveStock[[#This Row],[Average Daily Usage]]&gt;0,LiveStock[[#This Row],[Quantity Available]]/LiveStock[[#This Row],[Average Daily Usage]],0),"")</f>
        <v/>
      </c>
      <c r="R77" s="46">
        <v>46193</v>
      </c>
      <c r="S77" s="46" t="str">
        <f>VLOOKUP(LiveStock[[#This Row],[SKU]],MasterFile[#All],15,0)</f>
        <v>Gulf Rim Distribution</v>
      </c>
      <c r="T77" s="139" t="str">
        <f>IFERROR(IF(LiveStock[[#This Row],[Days Active]]&gt;0, LiveStock[[#This Row],[Quantity Out]] / LiveStock[[#This Row],[Days Active]], 0),"")</f>
        <v/>
      </c>
      <c r="U77" s="139">
        <f>VLOOKUP(LiveStock[[#This Row],[SKU]],MasterFile[],6,0)</f>
        <v>8</v>
      </c>
      <c r="V77" s="141">
        <f>IFERROR(LiveStock[[#This Row],[Quantity In]]*LiveStock[[#This Row],[Unit Cost]],"")</f>
        <v>1848</v>
      </c>
      <c r="W77" s="139">
        <f>IFERROR(LiveStock[[#This Row],[Quantity Out]]*LiveStock[[#This Row],[Unit Cost]],"")</f>
        <v>0</v>
      </c>
      <c r="X77" s="139"/>
    </row>
    <row r="78" spans="1:24" ht="20.100000000000001" customHeight="1" x14ac:dyDescent="0.25">
      <c r="A78" s="139" t="s">
        <v>487</v>
      </c>
      <c r="B78" s="144" t="s">
        <v>488</v>
      </c>
      <c r="C78" s="144" t="s">
        <v>474</v>
      </c>
      <c r="D78" s="144" t="s">
        <v>489</v>
      </c>
      <c r="E78" s="142" t="s">
        <v>608</v>
      </c>
      <c r="F78" s="135">
        <v>46093</v>
      </c>
      <c r="G78" s="139">
        <v>96</v>
      </c>
      <c r="H78" s="139">
        <v>0</v>
      </c>
      <c r="I78" s="146">
        <f t="shared" si="2"/>
        <v>96</v>
      </c>
      <c r="J78" s="140">
        <v>28</v>
      </c>
      <c r="K78" s="123">
        <v>2688</v>
      </c>
      <c r="L78" s="46" t="s">
        <v>736</v>
      </c>
      <c r="M78" s="135" cm="1">
        <f t="array" ref="M78">IFERROR(_xlfn.AGGREGATE(15,6,(Inflow[[#This Row],[Date]]+0) /
   ((Inflow[SKU]=LiveStock[[#This Row],[SKU]])*(Inflow[Lot Number]&amp;""=LiveStock[[#This Row],[Lot Number]]&amp;"")),1),"")</f>
        <v>45849</v>
      </c>
      <c r="N78" s="145" t="str">
        <f>IF(_xlfn.MINIFS(Outflow[Date], Outflow[SKU], LiveStock[[#This Row],[SKU]], Outflow[Lot Number], LiveStock[[#This Row],[Lot Number]])=0,
   "",
   _xlfn.MINIFS(Outflow[Date], Outflow[SKU], LiveStock[[#This Row],[SKU]], Outflow[Lot Number], LiveStock[[#This Row],[Lot Number]]))</f>
        <v/>
      </c>
      <c r="O78" s="46" t="str">
        <f>IF(_xlfn.MAXIFS(Outflow[Date], Outflow[SKU], A78)=0,
   "",
   _xlfn.MAXIFS(Outflow[Date], Outflow[SKU], A78))</f>
        <v/>
      </c>
      <c r="P78" s="134" t="str">
        <f>IFERROR(LiveStock[[#This Row],[Last Outflow Date]]-LiveStock[[#This Row],[First Outflow Date]]+1,"")</f>
        <v/>
      </c>
      <c r="Q78" s="139" t="str">
        <f>IFERROR(IF(LiveStock[[#This Row],[Average Daily Usage]]&gt;0,LiveStock[[#This Row],[Quantity Available]]/LiveStock[[#This Row],[Average Daily Usage]],0),"")</f>
        <v/>
      </c>
      <c r="R78" s="46">
        <v>46193</v>
      </c>
      <c r="S78" s="46" t="str">
        <f>VLOOKUP(LiveStock[[#This Row],[SKU]],MasterFile[#All],15,0)</f>
        <v>Gulf Rim Distribution</v>
      </c>
      <c r="T78" s="139" t="str">
        <f>IFERROR(IF(LiveStock[[#This Row],[Days Active]]&gt;0, LiveStock[[#This Row],[Quantity Out]] / LiveStock[[#This Row],[Days Active]], 0),"")</f>
        <v/>
      </c>
      <c r="U78" s="139">
        <f>VLOOKUP(LiveStock[[#This Row],[SKU]],MasterFile[],6,0)</f>
        <v>8</v>
      </c>
      <c r="V78" s="141">
        <f>IFERROR(LiveStock[[#This Row],[Quantity In]]*LiveStock[[#This Row],[Unit Cost]],"")</f>
        <v>2688</v>
      </c>
      <c r="W78" s="139">
        <f>IFERROR(LiveStock[[#This Row],[Quantity Out]]*LiveStock[[#This Row],[Unit Cost]],"")</f>
        <v>0</v>
      </c>
      <c r="X78" s="139"/>
    </row>
    <row r="79" spans="1:24" ht="20.100000000000001" customHeight="1" x14ac:dyDescent="0.25">
      <c r="A79" s="139" t="s">
        <v>491</v>
      </c>
      <c r="B79" s="144" t="s">
        <v>492</v>
      </c>
      <c r="C79" s="144" t="s">
        <v>474</v>
      </c>
      <c r="D79" s="144" t="s">
        <v>493</v>
      </c>
      <c r="E79" s="142" t="s">
        <v>583</v>
      </c>
      <c r="F79" s="135">
        <v>46406</v>
      </c>
      <c r="G79" s="139">
        <v>3</v>
      </c>
      <c r="H79" s="139">
        <v>0</v>
      </c>
      <c r="I79" s="146">
        <f t="shared" si="2"/>
        <v>3</v>
      </c>
      <c r="J79" s="140">
        <v>18</v>
      </c>
      <c r="K79" s="123">
        <v>54</v>
      </c>
      <c r="L79" s="46" t="s">
        <v>736</v>
      </c>
      <c r="M79" s="135" cm="1">
        <f t="array" ref="M79">IFERROR(_xlfn.AGGREGATE(15,6,(Inflow[[#This Row],[Date]]+0) /
   ((Inflow[SKU]=LiveStock[[#This Row],[SKU]])*(Inflow[Lot Number]&amp;""=LiveStock[[#This Row],[Lot Number]]&amp;"")),1),"")</f>
        <v>45849</v>
      </c>
      <c r="N79" s="145" t="str">
        <f>IF(_xlfn.MINIFS(Outflow[Date], Outflow[SKU], LiveStock[[#This Row],[SKU]], Outflow[Lot Number], LiveStock[[#This Row],[Lot Number]])=0,
   "",
   _xlfn.MINIFS(Outflow[Date], Outflow[SKU], LiveStock[[#This Row],[SKU]], Outflow[Lot Number], LiveStock[[#This Row],[Lot Number]]))</f>
        <v/>
      </c>
      <c r="O79" s="46">
        <f>IF(_xlfn.MAXIFS(Outflow[Date], Outflow[SKU], A79)=0,
   "",
   _xlfn.MAXIFS(Outflow[Date], Outflow[SKU], A79))</f>
        <v>46113</v>
      </c>
      <c r="P79" s="134" t="str">
        <f>IFERROR(LiveStock[[#This Row],[Last Outflow Date]]-LiveStock[[#This Row],[First Outflow Date]]+1,"")</f>
        <v/>
      </c>
      <c r="Q79" s="139" t="str">
        <f>IFERROR(IF(LiveStock[[#This Row],[Average Daily Usage]]&gt;0,LiveStock[[#This Row],[Quantity Available]]/LiveStock[[#This Row],[Average Daily Usage]],0),"")</f>
        <v/>
      </c>
      <c r="R79" s="46">
        <v>46193</v>
      </c>
      <c r="S79" s="46" t="str">
        <f>VLOOKUP(LiveStock[[#This Row],[SKU]],MasterFile[#All],15,0)</f>
        <v>Gulf Rim Distribution</v>
      </c>
      <c r="T79" s="139" t="str">
        <f>IFERROR(IF(LiveStock[[#This Row],[Days Active]]&gt;0, LiveStock[[#This Row],[Quantity Out]] / LiveStock[[#This Row],[Days Active]], 0),"")</f>
        <v/>
      </c>
      <c r="U79" s="139">
        <f>VLOOKUP(LiveStock[[#This Row],[SKU]],MasterFile[],6,0)</f>
        <v>12</v>
      </c>
      <c r="V79" s="141">
        <f>IFERROR(LiveStock[[#This Row],[Quantity In]]*LiveStock[[#This Row],[Unit Cost]],"")</f>
        <v>54</v>
      </c>
      <c r="W79" s="139">
        <f>IFERROR(LiveStock[[#This Row],[Quantity Out]]*LiveStock[[#This Row],[Unit Cost]],"")</f>
        <v>0</v>
      </c>
      <c r="X79" s="139"/>
    </row>
    <row r="80" spans="1:24" ht="20.100000000000001" customHeight="1" x14ac:dyDescent="0.25">
      <c r="A80" s="139" t="s">
        <v>495</v>
      </c>
      <c r="B80" s="144" t="s">
        <v>496</v>
      </c>
      <c r="C80" s="144" t="s">
        <v>474</v>
      </c>
      <c r="D80" s="144" t="s">
        <v>497</v>
      </c>
      <c r="E80" s="142" t="s">
        <v>589</v>
      </c>
      <c r="F80" s="135">
        <v>46105</v>
      </c>
      <c r="G80" s="139">
        <v>10000</v>
      </c>
      <c r="H80" s="139">
        <v>0</v>
      </c>
      <c r="I80" s="146">
        <f t="shared" si="2"/>
        <v>10000</v>
      </c>
      <c r="J80" s="140">
        <v>0.14000000000000001</v>
      </c>
      <c r="K80" s="123">
        <v>1400.0000000000002</v>
      </c>
      <c r="L80" s="46" t="s">
        <v>736</v>
      </c>
      <c r="M80" s="135" cm="1">
        <f t="array" ref="M80">IFERROR(_xlfn.AGGREGATE(15,6,(Inflow[[#This Row],[Date]]+0) /
   ((Inflow[SKU]=LiveStock[[#This Row],[SKU]])*(Inflow[Lot Number]&amp;""=LiveStock[[#This Row],[Lot Number]]&amp;"")),1),"")</f>
        <v>45850</v>
      </c>
      <c r="N80" s="145" t="str">
        <f>IF(_xlfn.MINIFS(Outflow[Date], Outflow[SKU], LiveStock[[#This Row],[SKU]], Outflow[Lot Number], LiveStock[[#This Row],[Lot Number]])=0,
   "",
   _xlfn.MINIFS(Outflow[Date], Outflow[SKU], LiveStock[[#This Row],[SKU]], Outflow[Lot Number], LiveStock[[#This Row],[Lot Number]]))</f>
        <v/>
      </c>
      <c r="O80" s="46" t="str">
        <f>IF(_xlfn.MAXIFS(Outflow[Date], Outflow[SKU], A80)=0,
   "",
   _xlfn.MAXIFS(Outflow[Date], Outflow[SKU], A80))</f>
        <v/>
      </c>
      <c r="P80" s="134" t="str">
        <f>IFERROR(LiveStock[[#This Row],[Last Outflow Date]]-LiveStock[[#This Row],[First Outflow Date]]+1,"")</f>
        <v/>
      </c>
      <c r="Q80" s="139" t="str">
        <f>IFERROR(IF(LiveStock[[#This Row],[Average Daily Usage]]&gt;0,LiveStock[[#This Row],[Quantity Available]]/LiveStock[[#This Row],[Average Daily Usage]],0),"")</f>
        <v/>
      </c>
      <c r="R80" s="46">
        <v>46193</v>
      </c>
      <c r="S80" s="46" t="str">
        <f>VLOOKUP(LiveStock[[#This Row],[SKU]],MasterFile[#All],15,0)</f>
        <v>Gulf Rim Distribution</v>
      </c>
      <c r="T80" s="139" t="str">
        <f>IFERROR(IF(LiveStock[[#This Row],[Days Active]]&gt;0, LiveStock[[#This Row],[Quantity Out]] / LiveStock[[#This Row],[Days Active]], 0),"")</f>
        <v/>
      </c>
      <c r="U80" s="139">
        <f>VLOOKUP(LiveStock[[#This Row],[SKU]],MasterFile[],6,0)</f>
        <v>24</v>
      </c>
      <c r="V80" s="141">
        <f>IFERROR(LiveStock[[#This Row],[Quantity In]]*LiveStock[[#This Row],[Unit Cost]],"")</f>
        <v>1400.0000000000002</v>
      </c>
      <c r="W80" s="139">
        <f>IFERROR(LiveStock[[#This Row],[Quantity Out]]*LiveStock[[#This Row],[Unit Cost]],"")</f>
        <v>0</v>
      </c>
      <c r="X80" s="139"/>
    </row>
    <row r="81" spans="1:24" ht="20.100000000000001" customHeight="1" x14ac:dyDescent="0.25">
      <c r="A81" s="139" t="s">
        <v>499</v>
      </c>
      <c r="B81" s="144" t="s">
        <v>500</v>
      </c>
      <c r="C81" s="144" t="s">
        <v>501</v>
      </c>
      <c r="D81" s="144" t="s">
        <v>502</v>
      </c>
      <c r="E81" s="142" t="s">
        <v>575</v>
      </c>
      <c r="F81" s="135">
        <v>46707</v>
      </c>
      <c r="G81" s="139">
        <v>6</v>
      </c>
      <c r="H81" s="139">
        <v>0</v>
      </c>
      <c r="I81" s="146">
        <f t="shared" si="2"/>
        <v>6</v>
      </c>
      <c r="J81" s="140">
        <v>145</v>
      </c>
      <c r="K81" s="123">
        <v>870</v>
      </c>
      <c r="L81" s="46" t="s">
        <v>736</v>
      </c>
      <c r="M81" s="135" cm="1">
        <f t="array" ref="M81">IFERROR(_xlfn.AGGREGATE(15,6,(Inflow[[#This Row],[Date]]+0) /
   ((Inflow[SKU]=LiveStock[[#This Row],[SKU]])*(Inflow[Lot Number]&amp;""=LiveStock[[#This Row],[Lot Number]]&amp;"")),1),"")</f>
        <v>45850</v>
      </c>
      <c r="N81" s="145" t="str">
        <f>IF(_xlfn.MINIFS(Outflow[Date], Outflow[SKU], LiveStock[[#This Row],[SKU]], Outflow[Lot Number], LiveStock[[#This Row],[Lot Number]])=0,
   "",
   _xlfn.MINIFS(Outflow[Date], Outflow[SKU], LiveStock[[#This Row],[SKU]], Outflow[Lot Number], LiveStock[[#This Row],[Lot Number]]))</f>
        <v/>
      </c>
      <c r="O81" s="46" t="str">
        <f>IF(_xlfn.MAXIFS(Outflow[Date], Outflow[SKU], A81)=0,
   "",
   _xlfn.MAXIFS(Outflow[Date], Outflow[SKU], A81))</f>
        <v/>
      </c>
      <c r="P81" s="134" t="str">
        <f>IFERROR(LiveStock[[#This Row],[Last Outflow Date]]-LiveStock[[#This Row],[First Outflow Date]]+1,"")</f>
        <v/>
      </c>
      <c r="Q81" s="139" t="str">
        <f>IFERROR(IF(LiveStock[[#This Row],[Average Daily Usage]]&gt;0,LiveStock[[#This Row],[Quantity Available]]/LiveStock[[#This Row],[Average Daily Usage]],0),"")</f>
        <v/>
      </c>
      <c r="R81" s="46">
        <v>46193</v>
      </c>
      <c r="S81" s="46" t="str">
        <f>VLOOKUP(LiveStock[[#This Row],[SKU]],MasterFile[#All],15,0)</f>
        <v>Gulf Rim Distribution</v>
      </c>
      <c r="T81" s="139" t="str">
        <f>IFERROR(IF(LiveStock[[#This Row],[Days Active]]&gt;0, LiveStock[[#This Row],[Quantity Out]] / LiveStock[[#This Row],[Days Active]], 0),"")</f>
        <v/>
      </c>
      <c r="U81" s="139">
        <f>VLOOKUP(LiveStock[[#This Row],[SKU]],MasterFile[],6,0)</f>
        <v>8</v>
      </c>
      <c r="V81" s="141">
        <f>IFERROR(LiveStock[[#This Row],[Quantity In]]*LiveStock[[#This Row],[Unit Cost]],"")</f>
        <v>870</v>
      </c>
      <c r="W81" s="139">
        <f>IFERROR(LiveStock[[#This Row],[Quantity Out]]*LiveStock[[#This Row],[Unit Cost]],"")</f>
        <v>0</v>
      </c>
      <c r="X81" s="139"/>
    </row>
    <row r="82" spans="1:24" ht="20.100000000000001" customHeight="1" x14ac:dyDescent="0.25">
      <c r="A82" s="139" t="s">
        <v>504</v>
      </c>
      <c r="B82" s="144" t="s">
        <v>505</v>
      </c>
      <c r="C82" s="144" t="s">
        <v>501</v>
      </c>
      <c r="D82" s="144" t="s">
        <v>506</v>
      </c>
      <c r="E82" s="142" t="s">
        <v>606</v>
      </c>
      <c r="F82" s="135">
        <v>46145</v>
      </c>
      <c r="G82" s="139">
        <v>4</v>
      </c>
      <c r="H82" s="139">
        <v>0</v>
      </c>
      <c r="I82" s="146">
        <f t="shared" si="2"/>
        <v>4</v>
      </c>
      <c r="J82" s="140">
        <v>68</v>
      </c>
      <c r="K82" s="123">
        <v>272</v>
      </c>
      <c r="L82" s="46" t="s">
        <v>736</v>
      </c>
      <c r="M82" s="135" cm="1">
        <f t="array" ref="M82">IFERROR(_xlfn.AGGREGATE(15,6,(Inflow[[#This Row],[Date]]+0) /
   ((Inflow[SKU]=LiveStock[[#This Row],[SKU]])*(Inflow[Lot Number]&amp;""=LiveStock[[#This Row],[Lot Number]]&amp;"")),1),"")</f>
        <v>45851</v>
      </c>
      <c r="N82" s="145" t="str">
        <f>IF(_xlfn.MINIFS(Outflow[Date], Outflow[SKU], LiveStock[[#This Row],[SKU]], Outflow[Lot Number], LiveStock[[#This Row],[Lot Number]])=0,
   "",
   _xlfn.MINIFS(Outflow[Date], Outflow[SKU], LiveStock[[#This Row],[SKU]], Outflow[Lot Number], LiveStock[[#This Row],[Lot Number]]))</f>
        <v/>
      </c>
      <c r="O82" s="46" t="str">
        <f>IF(_xlfn.MAXIFS(Outflow[Date], Outflow[SKU], A82)=0,
   "",
   _xlfn.MAXIFS(Outflow[Date], Outflow[SKU], A82))</f>
        <v/>
      </c>
      <c r="P82" s="134" t="str">
        <f>IFERROR(LiveStock[[#This Row],[Last Outflow Date]]-LiveStock[[#This Row],[First Outflow Date]]+1,"")</f>
        <v/>
      </c>
      <c r="Q82" s="139" t="str">
        <f>IFERROR(IF(LiveStock[[#This Row],[Average Daily Usage]]&gt;0,LiveStock[[#This Row],[Quantity Available]]/LiveStock[[#This Row],[Average Daily Usage]],0),"")</f>
        <v/>
      </c>
      <c r="R82" s="46">
        <v>46193</v>
      </c>
      <c r="S82" s="46" t="str">
        <f>VLOOKUP(LiveStock[[#This Row],[SKU]],MasterFile[#All],15,0)</f>
        <v>Gulf Rim Distribution</v>
      </c>
      <c r="T82" s="139" t="str">
        <f>IFERROR(IF(LiveStock[[#This Row],[Days Active]]&gt;0, LiveStock[[#This Row],[Quantity Out]] / LiveStock[[#This Row],[Days Active]], 0),"")</f>
        <v/>
      </c>
      <c r="U82" s="139">
        <f>VLOOKUP(LiveStock[[#This Row],[SKU]],MasterFile[],6,0)</f>
        <v>12</v>
      </c>
      <c r="V82" s="141">
        <f>IFERROR(LiveStock[[#This Row],[Quantity In]]*LiveStock[[#This Row],[Unit Cost]],"")</f>
        <v>272</v>
      </c>
      <c r="W82" s="139">
        <f>IFERROR(LiveStock[[#This Row],[Quantity Out]]*LiveStock[[#This Row],[Unit Cost]],"")</f>
        <v>0</v>
      </c>
      <c r="X82" s="139"/>
    </row>
    <row r="83" spans="1:24" ht="20.100000000000001" customHeight="1" x14ac:dyDescent="0.25">
      <c r="A83" s="139" t="s">
        <v>508</v>
      </c>
      <c r="B83" s="144" t="s">
        <v>509</v>
      </c>
      <c r="C83" s="144" t="s">
        <v>501</v>
      </c>
      <c r="D83" s="144" t="s">
        <v>506</v>
      </c>
      <c r="E83" s="142" t="s">
        <v>576</v>
      </c>
      <c r="F83" s="135">
        <v>46373</v>
      </c>
      <c r="G83" s="139">
        <v>3</v>
      </c>
      <c r="H83" s="139">
        <v>0</v>
      </c>
      <c r="I83" s="146">
        <f t="shared" si="2"/>
        <v>3</v>
      </c>
      <c r="J83" s="140">
        <v>42</v>
      </c>
      <c r="K83" s="123">
        <v>126</v>
      </c>
      <c r="L83" s="46" t="s">
        <v>736</v>
      </c>
      <c r="M83" s="135" cm="1">
        <f t="array" ref="M83">IFERROR(_xlfn.AGGREGATE(15,6,(Inflow[[#This Row],[Date]]+0) /
   ((Inflow[SKU]=LiveStock[[#This Row],[SKU]])*(Inflow[Lot Number]&amp;""=LiveStock[[#This Row],[Lot Number]]&amp;"")),1),"")</f>
        <v>45851</v>
      </c>
      <c r="N83" s="145" t="str">
        <f>IF(_xlfn.MINIFS(Outflow[Date], Outflow[SKU], LiveStock[[#This Row],[SKU]], Outflow[Lot Number], LiveStock[[#This Row],[Lot Number]])=0,
   "",
   _xlfn.MINIFS(Outflow[Date], Outflow[SKU], LiveStock[[#This Row],[SKU]], Outflow[Lot Number], LiveStock[[#This Row],[Lot Number]]))</f>
        <v/>
      </c>
      <c r="O83" s="46">
        <f>IF(_xlfn.MAXIFS(Outflow[Date], Outflow[SKU], A83)=0,
   "",
   _xlfn.MAXIFS(Outflow[Date], Outflow[SKU], A83))</f>
        <v>46167</v>
      </c>
      <c r="P83" s="134" t="str">
        <f>IFERROR(LiveStock[[#This Row],[Last Outflow Date]]-LiveStock[[#This Row],[First Outflow Date]]+1,"")</f>
        <v/>
      </c>
      <c r="Q83" s="139" t="str">
        <f>IFERROR(IF(LiveStock[[#This Row],[Average Daily Usage]]&gt;0,LiveStock[[#This Row],[Quantity Available]]/LiveStock[[#This Row],[Average Daily Usage]],0),"")</f>
        <v/>
      </c>
      <c r="R83" s="46">
        <v>46193</v>
      </c>
      <c r="S83" s="46" t="str">
        <f>VLOOKUP(LiveStock[[#This Row],[SKU]],MasterFile[#All],15,0)</f>
        <v>Gulf Rim Distribution</v>
      </c>
      <c r="T83" s="139" t="str">
        <f>IFERROR(IF(LiveStock[[#This Row],[Days Active]]&gt;0, LiveStock[[#This Row],[Quantity Out]] / LiveStock[[#This Row],[Days Active]], 0),"")</f>
        <v/>
      </c>
      <c r="U83" s="139">
        <f>VLOOKUP(LiveStock[[#This Row],[SKU]],MasterFile[],6,0)</f>
        <v>8</v>
      </c>
      <c r="V83" s="141">
        <f>IFERROR(LiveStock[[#This Row],[Quantity In]]*LiveStock[[#This Row],[Unit Cost]],"")</f>
        <v>126</v>
      </c>
      <c r="W83" s="139">
        <f>IFERROR(LiveStock[[#This Row],[Quantity Out]]*LiveStock[[#This Row],[Unit Cost]],"")</f>
        <v>0</v>
      </c>
      <c r="X83" s="139"/>
    </row>
    <row r="84" spans="1:24" ht="20.100000000000001" customHeight="1" x14ac:dyDescent="0.25">
      <c r="A84" s="139" t="s">
        <v>511</v>
      </c>
      <c r="B84" s="144" t="s">
        <v>512</v>
      </c>
      <c r="C84" s="144" t="s">
        <v>501</v>
      </c>
      <c r="D84" s="144" t="s">
        <v>513</v>
      </c>
      <c r="E84" s="142" t="s">
        <v>614</v>
      </c>
      <c r="F84" s="135">
        <v>46107</v>
      </c>
      <c r="G84" s="139">
        <v>3</v>
      </c>
      <c r="H84" s="139">
        <v>0</v>
      </c>
      <c r="I84" s="146">
        <f t="shared" si="2"/>
        <v>3</v>
      </c>
      <c r="J84" s="140">
        <v>86</v>
      </c>
      <c r="K84" s="123">
        <v>258</v>
      </c>
      <c r="L84" s="46" t="s">
        <v>736</v>
      </c>
      <c r="M84" s="135" cm="1">
        <f t="array" ref="M84">IFERROR(_xlfn.AGGREGATE(15,6,(Inflow[[#This Row],[Date]]+0) /
   ((Inflow[SKU]=LiveStock[[#This Row],[SKU]])*(Inflow[Lot Number]&amp;""=LiveStock[[#This Row],[Lot Number]]&amp;"")),1),"")</f>
        <v>45852</v>
      </c>
      <c r="N84" s="145" t="str">
        <f>IF(_xlfn.MINIFS(Outflow[Date], Outflow[SKU], LiveStock[[#This Row],[SKU]], Outflow[Lot Number], LiveStock[[#This Row],[Lot Number]])=0,
   "",
   _xlfn.MINIFS(Outflow[Date], Outflow[SKU], LiveStock[[#This Row],[SKU]], Outflow[Lot Number], LiveStock[[#This Row],[Lot Number]]))</f>
        <v/>
      </c>
      <c r="O84" s="46">
        <f>IF(_xlfn.MAXIFS(Outflow[Date], Outflow[SKU], A84)=0,
   "",
   _xlfn.MAXIFS(Outflow[Date], Outflow[SKU], A84))</f>
        <v>46105</v>
      </c>
      <c r="P84" s="134" t="str">
        <f>IFERROR(LiveStock[[#This Row],[Last Outflow Date]]-LiveStock[[#This Row],[First Outflow Date]]+1,"")</f>
        <v/>
      </c>
      <c r="Q84" s="139" t="str">
        <f>IFERROR(IF(LiveStock[[#This Row],[Average Daily Usage]]&gt;0,LiveStock[[#This Row],[Quantity Available]]/LiveStock[[#This Row],[Average Daily Usage]],0),"")</f>
        <v/>
      </c>
      <c r="R84" s="46">
        <v>46193</v>
      </c>
      <c r="S84" s="46" t="str">
        <f>VLOOKUP(LiveStock[[#This Row],[SKU]],MasterFile[#All],15,0)</f>
        <v>Gulf Rim Distribution</v>
      </c>
      <c r="T84" s="139" t="str">
        <f>IFERROR(IF(LiveStock[[#This Row],[Days Active]]&gt;0, LiveStock[[#This Row],[Quantity Out]] / LiveStock[[#This Row],[Days Active]], 0),"")</f>
        <v/>
      </c>
      <c r="U84" s="139">
        <f>VLOOKUP(LiveStock[[#This Row],[SKU]],MasterFile[],6,0)</f>
        <v>8</v>
      </c>
      <c r="V84" s="141">
        <f>IFERROR(LiveStock[[#This Row],[Quantity In]]*LiveStock[[#This Row],[Unit Cost]],"")</f>
        <v>258</v>
      </c>
      <c r="W84" s="139">
        <f>IFERROR(LiveStock[[#This Row],[Quantity Out]]*LiveStock[[#This Row],[Unit Cost]],"")</f>
        <v>0</v>
      </c>
      <c r="X84" s="139"/>
    </row>
    <row r="85" spans="1:24" ht="20.100000000000001" customHeight="1" x14ac:dyDescent="0.25">
      <c r="A85" s="139" t="s">
        <v>515</v>
      </c>
      <c r="B85" s="144" t="s">
        <v>516</v>
      </c>
      <c r="C85" s="144" t="s">
        <v>501</v>
      </c>
      <c r="D85" s="144" t="s">
        <v>517</v>
      </c>
      <c r="E85" s="142" t="s">
        <v>595</v>
      </c>
      <c r="F85" s="135">
        <v>46207</v>
      </c>
      <c r="G85" s="139">
        <v>6</v>
      </c>
      <c r="H85" s="139">
        <v>0</v>
      </c>
      <c r="I85" s="146">
        <f t="shared" si="2"/>
        <v>6</v>
      </c>
      <c r="J85" s="140">
        <v>54</v>
      </c>
      <c r="K85" s="123">
        <v>324</v>
      </c>
      <c r="L85" s="46" t="s">
        <v>736</v>
      </c>
      <c r="M85" s="135" cm="1">
        <f t="array" ref="M85">IFERROR(_xlfn.AGGREGATE(15,6,(Inflow[[#This Row],[Date]]+0) /
   ((Inflow[SKU]=LiveStock[[#This Row],[SKU]])*(Inflow[Lot Number]&amp;""=LiveStock[[#This Row],[Lot Number]]&amp;"")),1),"")</f>
        <v>45852</v>
      </c>
      <c r="N85" s="145" t="str">
        <f>IF(_xlfn.MINIFS(Outflow[Date], Outflow[SKU], LiveStock[[#This Row],[SKU]], Outflow[Lot Number], LiveStock[[#This Row],[Lot Number]])=0,
   "",
   _xlfn.MINIFS(Outflow[Date], Outflow[SKU], LiveStock[[#This Row],[SKU]], Outflow[Lot Number], LiveStock[[#This Row],[Lot Number]]))</f>
        <v/>
      </c>
      <c r="O85" s="46" t="str">
        <f>IF(_xlfn.MAXIFS(Outflow[Date], Outflow[SKU], A85)=0,
   "",
   _xlfn.MAXIFS(Outflow[Date], Outflow[SKU], A85))</f>
        <v/>
      </c>
      <c r="P85" s="134" t="str">
        <f>IFERROR(LiveStock[[#This Row],[Last Outflow Date]]-LiveStock[[#This Row],[First Outflow Date]]+1,"")</f>
        <v/>
      </c>
      <c r="Q85" s="139" t="str">
        <f>IFERROR(IF(LiveStock[[#This Row],[Average Daily Usage]]&gt;0,LiveStock[[#This Row],[Quantity Available]]/LiveStock[[#This Row],[Average Daily Usage]],0),"")</f>
        <v/>
      </c>
      <c r="R85" s="46">
        <v>46193</v>
      </c>
      <c r="S85" s="46" t="str">
        <f>VLOOKUP(LiveStock[[#This Row],[SKU]],MasterFile[#All],15,0)</f>
        <v>Gulf Rim Distribution</v>
      </c>
      <c r="T85" s="139" t="str">
        <f>IFERROR(IF(LiveStock[[#This Row],[Days Active]]&gt;0, LiveStock[[#This Row],[Quantity Out]] / LiveStock[[#This Row],[Days Active]], 0),"")</f>
        <v/>
      </c>
      <c r="U85" s="139">
        <f>VLOOKUP(LiveStock[[#This Row],[SKU]],MasterFile[],6,0)</f>
        <v>8</v>
      </c>
      <c r="V85" s="141">
        <f>IFERROR(LiveStock[[#This Row],[Quantity In]]*LiveStock[[#This Row],[Unit Cost]],"")</f>
        <v>324</v>
      </c>
      <c r="W85" s="139">
        <f>IFERROR(LiveStock[[#This Row],[Quantity Out]]*LiveStock[[#This Row],[Unit Cost]],"")</f>
        <v>0</v>
      </c>
      <c r="X85" s="139"/>
    </row>
    <row r="86" spans="1:24" ht="20.100000000000001" customHeight="1" x14ac:dyDescent="0.25">
      <c r="A86" s="139" t="s">
        <v>519</v>
      </c>
      <c r="B86" s="144" t="s">
        <v>520</v>
      </c>
      <c r="C86" s="144" t="s">
        <v>501</v>
      </c>
      <c r="D86" s="144" t="s">
        <v>521</v>
      </c>
      <c r="E86" s="142" t="s">
        <v>584</v>
      </c>
      <c r="F86" s="135">
        <v>46235</v>
      </c>
      <c r="G86" s="139">
        <v>4</v>
      </c>
      <c r="H86" s="139">
        <v>0</v>
      </c>
      <c r="I86" s="146">
        <f t="shared" si="2"/>
        <v>4</v>
      </c>
      <c r="J86" s="140">
        <v>62</v>
      </c>
      <c r="K86" s="123">
        <v>248</v>
      </c>
      <c r="L86" s="46" t="s">
        <v>736</v>
      </c>
      <c r="M86" s="135" cm="1">
        <f t="array" ref="M86">IFERROR(_xlfn.AGGREGATE(15,6,(Inflow[[#This Row],[Date]]+0) /
   ((Inflow[SKU]=LiveStock[[#This Row],[SKU]])*(Inflow[Lot Number]&amp;""=LiveStock[[#This Row],[Lot Number]]&amp;"")),1),"")</f>
        <v>45853</v>
      </c>
      <c r="N86" s="145" t="str">
        <f>IF(_xlfn.MINIFS(Outflow[Date], Outflow[SKU], LiveStock[[#This Row],[SKU]], Outflow[Lot Number], LiveStock[[#This Row],[Lot Number]])=0,
   "",
   _xlfn.MINIFS(Outflow[Date], Outflow[SKU], LiveStock[[#This Row],[SKU]], Outflow[Lot Number], LiveStock[[#This Row],[Lot Number]]))</f>
        <v/>
      </c>
      <c r="O86" s="46">
        <f>IF(_xlfn.MAXIFS(Outflow[Date], Outflow[SKU], A86)=0,
   "",
   _xlfn.MAXIFS(Outflow[Date], Outflow[SKU], A86))</f>
        <v>46069</v>
      </c>
      <c r="P86" s="134" t="str">
        <f>IFERROR(LiveStock[[#This Row],[Last Outflow Date]]-LiveStock[[#This Row],[First Outflow Date]]+1,"")</f>
        <v/>
      </c>
      <c r="Q86" s="139" t="str">
        <f>IFERROR(IF(LiveStock[[#This Row],[Average Daily Usage]]&gt;0,LiveStock[[#This Row],[Quantity Available]]/LiveStock[[#This Row],[Average Daily Usage]],0),"")</f>
        <v/>
      </c>
      <c r="R86" s="46">
        <v>46193</v>
      </c>
      <c r="S86" s="46" t="str">
        <f>VLOOKUP(LiveStock[[#This Row],[SKU]],MasterFile[#All],15,0)</f>
        <v>Gulf Rim Distribution</v>
      </c>
      <c r="T86" s="139" t="str">
        <f>IFERROR(IF(LiveStock[[#This Row],[Days Active]]&gt;0, LiveStock[[#This Row],[Quantity Out]] / LiveStock[[#This Row],[Days Active]], 0),"")</f>
        <v/>
      </c>
      <c r="U86" s="139">
        <f>VLOOKUP(LiveStock[[#This Row],[SKU]],MasterFile[],6,0)</f>
        <v>8</v>
      </c>
      <c r="V86" s="141">
        <f>IFERROR(LiveStock[[#This Row],[Quantity In]]*LiveStock[[#This Row],[Unit Cost]],"")</f>
        <v>248</v>
      </c>
      <c r="W86" s="139">
        <f>IFERROR(LiveStock[[#This Row],[Quantity Out]]*LiveStock[[#This Row],[Unit Cost]],"")</f>
        <v>0</v>
      </c>
      <c r="X86" s="139"/>
    </row>
    <row r="87" spans="1:24" ht="20.100000000000001" customHeight="1" x14ac:dyDescent="0.25">
      <c r="A87" s="139" t="s">
        <v>523</v>
      </c>
      <c r="B87" s="144" t="s">
        <v>524</v>
      </c>
      <c r="C87" s="144" t="s">
        <v>525</v>
      </c>
      <c r="D87" s="144" t="s">
        <v>526</v>
      </c>
      <c r="E87" s="142" t="s">
        <v>574</v>
      </c>
      <c r="F87" s="135">
        <v>46604</v>
      </c>
      <c r="G87" s="139">
        <v>2</v>
      </c>
      <c r="H87" s="139">
        <v>0</v>
      </c>
      <c r="I87" s="146">
        <f t="shared" si="2"/>
        <v>2</v>
      </c>
      <c r="J87" s="140">
        <v>42</v>
      </c>
      <c r="K87" s="123">
        <v>84</v>
      </c>
      <c r="L87" s="46" t="s">
        <v>736</v>
      </c>
      <c r="M87" s="135" cm="1">
        <f t="array" ref="M87">IFERROR(_xlfn.AGGREGATE(15,6,(Inflow[[#This Row],[Date]]+0) /
   ((Inflow[SKU]=LiveStock[[#This Row],[SKU]])*(Inflow[Lot Number]&amp;""=LiveStock[[#This Row],[Lot Number]]&amp;"")),1),"")</f>
        <v>45853</v>
      </c>
      <c r="N87" s="145" t="str">
        <f>IF(_xlfn.MINIFS(Outflow[Date], Outflow[SKU], LiveStock[[#This Row],[SKU]], Outflow[Lot Number], LiveStock[[#This Row],[Lot Number]])=0,
   "",
   _xlfn.MINIFS(Outflow[Date], Outflow[SKU], LiveStock[[#This Row],[SKU]], Outflow[Lot Number], LiveStock[[#This Row],[Lot Number]]))</f>
        <v/>
      </c>
      <c r="O87" s="46" t="str">
        <f>IF(_xlfn.MAXIFS(Outflow[Date], Outflow[SKU], A87)=0,
   "",
   _xlfn.MAXIFS(Outflow[Date], Outflow[SKU], A87))</f>
        <v/>
      </c>
      <c r="P87" s="134" t="str">
        <f>IFERROR(LiveStock[[#This Row],[Last Outflow Date]]-LiveStock[[#This Row],[First Outflow Date]]+1,"")</f>
        <v/>
      </c>
      <c r="Q87" s="139" t="str">
        <f>IFERROR(IF(LiveStock[[#This Row],[Average Daily Usage]]&gt;0,LiveStock[[#This Row],[Quantity Available]]/LiveStock[[#This Row],[Average Daily Usage]],0),"")</f>
        <v/>
      </c>
      <c r="R87" s="46">
        <v>46193</v>
      </c>
      <c r="S87" s="46" t="str">
        <f>VLOOKUP(LiveStock[[#This Row],[SKU]],MasterFile[#All],15,0)</f>
        <v>Gulf Rim Distribution</v>
      </c>
      <c r="T87" s="139" t="str">
        <f>IFERROR(IF(LiveStock[[#This Row],[Days Active]]&gt;0, LiveStock[[#This Row],[Quantity Out]] / LiveStock[[#This Row],[Days Active]], 0),"")</f>
        <v/>
      </c>
      <c r="U87" s="139">
        <f>VLOOKUP(LiveStock[[#This Row],[SKU]],MasterFile[],6,0)</f>
        <v>8</v>
      </c>
      <c r="V87" s="141">
        <f>IFERROR(LiveStock[[#This Row],[Quantity In]]*LiveStock[[#This Row],[Unit Cost]],"")</f>
        <v>84</v>
      </c>
      <c r="W87" s="139">
        <f>IFERROR(LiveStock[[#This Row],[Quantity Out]]*LiveStock[[#This Row],[Unit Cost]],"")</f>
        <v>0</v>
      </c>
      <c r="X87" s="139"/>
    </row>
    <row r="88" spans="1:24" ht="20.100000000000001" customHeight="1" x14ac:dyDescent="0.25">
      <c r="A88" s="139" t="s">
        <v>528</v>
      </c>
      <c r="B88" s="144" t="s">
        <v>529</v>
      </c>
      <c r="C88" s="144" t="s">
        <v>525</v>
      </c>
      <c r="D88" s="144" t="s">
        <v>526</v>
      </c>
      <c r="E88" s="142" t="s">
        <v>589</v>
      </c>
      <c r="F88" s="135">
        <v>46214</v>
      </c>
      <c r="G88" s="139">
        <v>2</v>
      </c>
      <c r="H88" s="139">
        <v>0</v>
      </c>
      <c r="I88" s="146">
        <f t="shared" si="2"/>
        <v>2</v>
      </c>
      <c r="J88" s="140">
        <v>28</v>
      </c>
      <c r="K88" s="123">
        <v>56</v>
      </c>
      <c r="L88" s="46" t="s">
        <v>736</v>
      </c>
      <c r="M88" s="135" cm="1">
        <f t="array" ref="M88">IFERROR(_xlfn.AGGREGATE(15,6,(Inflow[[#This Row],[Date]]+0) /
   ((Inflow[SKU]=LiveStock[[#This Row],[SKU]])*(Inflow[Lot Number]&amp;""=LiveStock[[#This Row],[Lot Number]]&amp;"")),1),"")</f>
        <v>45853</v>
      </c>
      <c r="N88" s="145" t="str">
        <f>IF(_xlfn.MINIFS(Outflow[Date], Outflow[SKU], LiveStock[[#This Row],[SKU]], Outflow[Lot Number], LiveStock[[#This Row],[Lot Number]])=0,
   "",
   _xlfn.MINIFS(Outflow[Date], Outflow[SKU], LiveStock[[#This Row],[SKU]], Outflow[Lot Number], LiveStock[[#This Row],[Lot Number]]))</f>
        <v/>
      </c>
      <c r="O88" s="46" t="str">
        <f>IF(_xlfn.MAXIFS(Outflow[Date], Outflow[SKU], A88)=0,
   "",
   _xlfn.MAXIFS(Outflow[Date], Outflow[SKU], A88))</f>
        <v/>
      </c>
      <c r="P88" s="134" t="str">
        <f>IFERROR(LiveStock[[#This Row],[Last Outflow Date]]-LiveStock[[#This Row],[First Outflow Date]]+1,"")</f>
        <v/>
      </c>
      <c r="Q88" s="139" t="str">
        <f>IFERROR(IF(LiveStock[[#This Row],[Average Daily Usage]]&gt;0,LiveStock[[#This Row],[Quantity Available]]/LiveStock[[#This Row],[Average Daily Usage]],0),"")</f>
        <v/>
      </c>
      <c r="R88" s="46">
        <v>46193</v>
      </c>
      <c r="S88" s="46" t="str">
        <f>VLOOKUP(LiveStock[[#This Row],[SKU]],MasterFile[#All],15,0)</f>
        <v>Gulf Rim Distribution</v>
      </c>
      <c r="T88" s="139" t="str">
        <f>IFERROR(IF(LiveStock[[#This Row],[Days Active]]&gt;0, LiveStock[[#This Row],[Quantity Out]] / LiveStock[[#This Row],[Days Active]], 0),"")</f>
        <v/>
      </c>
      <c r="U88" s="139">
        <f>VLOOKUP(LiveStock[[#This Row],[SKU]],MasterFile[],6,0)</f>
        <v>8</v>
      </c>
      <c r="V88" s="141">
        <f>IFERROR(LiveStock[[#This Row],[Quantity In]]*LiveStock[[#This Row],[Unit Cost]],"")</f>
        <v>56</v>
      </c>
      <c r="W88" s="139">
        <f>IFERROR(LiveStock[[#This Row],[Quantity Out]]*LiveStock[[#This Row],[Unit Cost]],"")</f>
        <v>0</v>
      </c>
      <c r="X88" s="139"/>
    </row>
    <row r="89" spans="1:24" ht="20.100000000000001" customHeight="1" x14ac:dyDescent="0.25">
      <c r="A89" s="139" t="s">
        <v>531</v>
      </c>
      <c r="B89" s="144" t="s">
        <v>532</v>
      </c>
      <c r="C89" s="144" t="s">
        <v>525</v>
      </c>
      <c r="D89" s="144" t="s">
        <v>533</v>
      </c>
      <c r="E89" s="142" t="s">
        <v>591</v>
      </c>
      <c r="F89" s="135">
        <v>46415</v>
      </c>
      <c r="G89" s="139">
        <v>3</v>
      </c>
      <c r="H89" s="139">
        <v>0</v>
      </c>
      <c r="I89" s="146">
        <f t="shared" si="2"/>
        <v>3</v>
      </c>
      <c r="J89" s="140">
        <v>55</v>
      </c>
      <c r="K89" s="123">
        <v>165</v>
      </c>
      <c r="L89" s="46" t="s">
        <v>736</v>
      </c>
      <c r="M89" s="135" cm="1">
        <f t="array" ref="M89">IFERROR(_xlfn.AGGREGATE(15,6,(Inflow[[#This Row],[Date]]+0) /
   ((Inflow[SKU]=LiveStock[[#This Row],[SKU]])*(Inflow[Lot Number]&amp;""=LiveStock[[#This Row],[Lot Number]]&amp;"")),1),"")</f>
        <v>45854</v>
      </c>
      <c r="N89" s="135" t="str">
        <f>IF(_xlfn.MINIFS(Outflow[Date], Outflow[SKU], LiveStock[[#This Row],[SKU]], Outflow[Lot Number], LiveStock[[#This Row],[Lot Number]])=0,
   "",
   _xlfn.MINIFS(Outflow[Date], Outflow[SKU], LiveStock[[#This Row],[SKU]], Outflow[Lot Number], LiveStock[[#This Row],[Lot Number]]))</f>
        <v/>
      </c>
      <c r="O89" s="135">
        <f>IF(_xlfn.MAXIFS(Outflow[Date], Outflow[SKU], A89)=0,
   "",
   _xlfn.MAXIFS(Outflow[Date], Outflow[SKU], A89))</f>
        <v>46110</v>
      </c>
      <c r="P89" s="134" t="str">
        <f>IFERROR(LiveStock[[#This Row],[Last Outflow Date]]-LiveStock[[#This Row],[First Outflow Date]]+1,"")</f>
        <v/>
      </c>
      <c r="Q89" s="139" t="str">
        <f>IFERROR(IF(LiveStock[[#This Row],[Average Daily Usage]]&gt;0,LiveStock[[#This Row],[Quantity Available]]/LiveStock[[#This Row],[Average Daily Usage]],0),"")</f>
        <v/>
      </c>
      <c r="R89" s="46">
        <v>46193</v>
      </c>
      <c r="S89" s="46" t="str">
        <f>VLOOKUP(LiveStock[[#This Row],[SKU]],MasterFile[#All],15,0)</f>
        <v>Gulf Rim Distribution</v>
      </c>
      <c r="T89" s="139" t="str">
        <f>IFERROR(IF(LiveStock[[#This Row],[Days Active]]&gt;0, LiveStock[[#This Row],[Quantity Out]] / LiveStock[[#This Row],[Days Active]], 0),"")</f>
        <v/>
      </c>
      <c r="U89" s="139">
        <f>VLOOKUP(LiveStock[[#This Row],[SKU]],MasterFile[],6,0)</f>
        <v>12</v>
      </c>
      <c r="V89" s="141">
        <f>IFERROR(LiveStock[[#This Row],[Quantity In]]*LiveStock[[#This Row],[Unit Cost]],"")</f>
        <v>165</v>
      </c>
      <c r="W89" s="139">
        <f>IFERROR(LiveStock[[#This Row],[Quantity Out]]*LiveStock[[#This Row],[Unit Cost]],"")</f>
        <v>0</v>
      </c>
      <c r="X89" s="139"/>
    </row>
    <row r="90" spans="1:24" ht="20.100000000000001" customHeight="1" x14ac:dyDescent="0.25">
      <c r="A90" s="139" t="s">
        <v>535</v>
      </c>
      <c r="B90" s="144" t="s">
        <v>536</v>
      </c>
      <c r="C90" s="144" t="s">
        <v>525</v>
      </c>
      <c r="D90" s="144" t="s">
        <v>537</v>
      </c>
      <c r="E90" s="142" t="s">
        <v>608</v>
      </c>
      <c r="F90" s="135">
        <v>46696</v>
      </c>
      <c r="G90" s="139">
        <v>4</v>
      </c>
      <c r="H90" s="139">
        <v>0</v>
      </c>
      <c r="I90" s="146">
        <f t="shared" si="2"/>
        <v>4</v>
      </c>
      <c r="J90" s="140">
        <v>34</v>
      </c>
      <c r="K90" s="123">
        <v>136</v>
      </c>
      <c r="L90" s="46" t="s">
        <v>736</v>
      </c>
      <c r="M90" s="135" cm="1">
        <f t="array" ref="M90">IFERROR(_xlfn.AGGREGATE(15,6,(Inflow[[#This Row],[Date]]+0) /
   ((Inflow[SKU]=LiveStock[[#This Row],[SKU]])*(Inflow[Lot Number]&amp;""=LiveStock[[#This Row],[Lot Number]]&amp;"")),1),"")</f>
        <v>45854</v>
      </c>
      <c r="N90" s="135" t="str">
        <f>IF(_xlfn.MINIFS(Outflow[Date], Outflow[SKU], LiveStock[[#This Row],[SKU]], Outflow[Lot Number], LiveStock[[#This Row],[Lot Number]])=0,
   "",
   _xlfn.MINIFS(Outflow[Date], Outflow[SKU], LiveStock[[#This Row],[SKU]], Outflow[Lot Number], LiveStock[[#This Row],[Lot Number]]))</f>
        <v/>
      </c>
      <c r="O90" s="135" t="str">
        <f>IF(_xlfn.MAXIFS(Outflow[Date], Outflow[SKU], A90)=0,
   "",
   _xlfn.MAXIFS(Outflow[Date], Outflow[SKU], A90))</f>
        <v/>
      </c>
      <c r="P90" s="134" t="str">
        <f>IFERROR(LiveStock[[#This Row],[Last Outflow Date]]-LiveStock[[#This Row],[First Outflow Date]]+1,"")</f>
        <v/>
      </c>
      <c r="Q90" s="148" t="str">
        <f>IFERROR(IF(LiveStock[[#This Row],[Average Daily Usage]]&gt;0,LiveStock[[#This Row],[Quantity Available]]/LiveStock[[#This Row],[Average Daily Usage]],0),"")</f>
        <v/>
      </c>
      <c r="R90" s="46">
        <v>46193</v>
      </c>
      <c r="S90" s="46" t="str">
        <f>VLOOKUP(LiveStock[[#This Row],[SKU]],MasterFile[#All],15,0)</f>
        <v>Gulf Rim Distribution</v>
      </c>
      <c r="T90" s="139" t="str">
        <f>IFERROR(IF(LiveStock[[#This Row],[Days Active]]&gt;0, LiveStock[[#This Row],[Quantity Out]] / LiveStock[[#This Row],[Days Active]], 0),"")</f>
        <v/>
      </c>
      <c r="U90" s="139">
        <f>VLOOKUP(LiveStock[[#This Row],[SKU]],MasterFile[],6,0)</f>
        <v>12</v>
      </c>
      <c r="V90" s="141">
        <f>IFERROR(LiveStock[[#This Row],[Quantity In]]*LiveStock[[#This Row],[Unit Cost]],"")</f>
        <v>136</v>
      </c>
      <c r="W90" s="139">
        <f>IFERROR(LiveStock[[#This Row],[Quantity Out]]*LiveStock[[#This Row],[Unit Cost]],"")</f>
        <v>0</v>
      </c>
      <c r="X90" s="139"/>
    </row>
    <row r="91" spans="1:24" ht="20.100000000000001" customHeight="1" x14ac:dyDescent="0.25">
      <c r="A91" s="139" t="s">
        <v>539</v>
      </c>
      <c r="B91" s="144" t="s">
        <v>540</v>
      </c>
      <c r="C91" s="144" t="s">
        <v>501</v>
      </c>
      <c r="D91" s="144" t="s">
        <v>541</v>
      </c>
      <c r="E91" s="142" t="s">
        <v>609</v>
      </c>
      <c r="F91" s="135">
        <v>46241</v>
      </c>
      <c r="G91" s="139">
        <v>4</v>
      </c>
      <c r="H91" s="139">
        <v>0</v>
      </c>
      <c r="I91" s="146">
        <f t="shared" si="2"/>
        <v>4</v>
      </c>
      <c r="J91" s="140">
        <v>48</v>
      </c>
      <c r="K91" s="123">
        <v>192</v>
      </c>
      <c r="L91" s="46" t="s">
        <v>736</v>
      </c>
      <c r="M91" s="135" cm="1">
        <f t="array" ref="M91">IFERROR(_xlfn.AGGREGATE(15,6,(Inflow[[#This Row],[Date]]+0) /
   ((Inflow[SKU]=LiveStock[[#This Row],[SKU]])*(Inflow[Lot Number]&amp;""=LiveStock[[#This Row],[Lot Number]]&amp;"")),1),"")</f>
        <v>45857</v>
      </c>
      <c r="N91" s="135" t="str">
        <f>IF(_xlfn.MINIFS(Outflow[Date], Outflow[SKU], LiveStock[[#This Row],[SKU]], Outflow[Lot Number], LiveStock[[#This Row],[Lot Number]])=0,
   "",
   _xlfn.MINIFS(Outflow[Date], Outflow[SKU], LiveStock[[#This Row],[SKU]], Outflow[Lot Number], LiveStock[[#This Row],[Lot Number]]))</f>
        <v/>
      </c>
      <c r="O91" s="135">
        <f>IF(_xlfn.MAXIFS(Outflow[Date], Outflow[SKU], A91)=0,
   "",
   _xlfn.MAXIFS(Outflow[Date], Outflow[SKU], A91))</f>
        <v>46181</v>
      </c>
      <c r="P91" s="134" t="str">
        <f>IFERROR(LiveStock[[#This Row],[Last Outflow Date]]-LiveStock[[#This Row],[First Outflow Date]]+1,"")</f>
        <v/>
      </c>
      <c r="Q91" s="148" t="str">
        <f>IFERROR(IF(LiveStock[[#This Row],[Average Daily Usage]]&gt;0,LiveStock[[#This Row],[Quantity Available]]/LiveStock[[#This Row],[Average Daily Usage]],0),"")</f>
        <v/>
      </c>
      <c r="R91" s="46">
        <v>46193</v>
      </c>
      <c r="S91" s="46" t="str">
        <f>VLOOKUP(LiveStock[[#This Row],[SKU]],MasterFile[#All],15,0)</f>
        <v>Gulf Rim Distribution</v>
      </c>
      <c r="T91" s="139" t="str">
        <f>IFERROR(IF(LiveStock[[#This Row],[Days Active]]&gt;0, LiveStock[[#This Row],[Quantity Out]] / LiveStock[[#This Row],[Days Active]], 0),"")</f>
        <v/>
      </c>
      <c r="U91" s="139">
        <f>VLOOKUP(LiveStock[[#This Row],[SKU]],MasterFile[],6,0)</f>
        <v>8</v>
      </c>
      <c r="V91" s="141">
        <f>IFERROR(LiveStock[[#This Row],[Quantity In]]*LiveStock[[#This Row],[Unit Cost]],"")</f>
        <v>192</v>
      </c>
      <c r="W91" s="139">
        <f>IFERROR(LiveStock[[#This Row],[Quantity Out]]*LiveStock[[#This Row],[Unit Cost]],"")</f>
        <v>0</v>
      </c>
      <c r="X91" s="139"/>
    </row>
    <row r="92" spans="1:24" ht="20.100000000000001" customHeight="1" x14ac:dyDescent="0.25">
      <c r="A92" s="139" t="s">
        <v>543</v>
      </c>
      <c r="B92" s="144" t="s">
        <v>544</v>
      </c>
      <c r="C92" s="144" t="s">
        <v>545</v>
      </c>
      <c r="D92" s="144" t="s">
        <v>546</v>
      </c>
      <c r="E92" s="142" t="s">
        <v>581</v>
      </c>
      <c r="F92" s="135">
        <v>46707</v>
      </c>
      <c r="G92" s="139">
        <v>5</v>
      </c>
      <c r="H92" s="139">
        <v>0</v>
      </c>
      <c r="I92" s="146">
        <f t="shared" si="2"/>
        <v>5</v>
      </c>
      <c r="J92" s="140">
        <v>38</v>
      </c>
      <c r="K92" s="123">
        <v>190</v>
      </c>
      <c r="L92" s="46" t="s">
        <v>736</v>
      </c>
      <c r="M92" s="135" cm="1">
        <f t="array" ref="M92">IFERROR(_xlfn.AGGREGATE(15,6,(Inflow[[#This Row],[Date]]+0) /
   ((Inflow[SKU]=LiveStock[[#This Row],[SKU]])*(Inflow[Lot Number]&amp;""=LiveStock[[#This Row],[Lot Number]]&amp;"")),1),"")</f>
        <v>45857</v>
      </c>
      <c r="N92" s="135" t="str">
        <f>IF(_xlfn.MINIFS(Outflow[Date], Outflow[SKU], LiveStock[[#This Row],[SKU]], Outflow[Lot Number], LiveStock[[#This Row],[Lot Number]])=0,
   "",
   _xlfn.MINIFS(Outflow[Date], Outflow[SKU], LiveStock[[#This Row],[SKU]], Outflow[Lot Number], LiveStock[[#This Row],[Lot Number]]))</f>
        <v/>
      </c>
      <c r="O92" s="135" t="str">
        <f>IF(_xlfn.MAXIFS(Outflow[Date], Outflow[SKU], A92)=0,
   "",
   _xlfn.MAXIFS(Outflow[Date], Outflow[SKU], A92))</f>
        <v/>
      </c>
      <c r="P92" s="134" t="str">
        <f>IFERROR(LiveStock[[#This Row],[Last Outflow Date]]-LiveStock[[#This Row],[First Outflow Date]]+1,"")</f>
        <v/>
      </c>
      <c r="Q92" s="148" t="str">
        <f>IFERROR(IF(LiveStock[[#This Row],[Average Daily Usage]]&gt;0,LiveStock[[#This Row],[Quantity Available]]/LiveStock[[#This Row],[Average Daily Usage]],0),"")</f>
        <v/>
      </c>
      <c r="R92" s="46">
        <v>46193</v>
      </c>
      <c r="S92" s="46" t="str">
        <f>VLOOKUP(LiveStock[[#This Row],[SKU]],MasterFile[#All],15,0)</f>
        <v>Gulf Rim Distribution</v>
      </c>
      <c r="T92" s="139" t="str">
        <f>IFERROR(IF(LiveStock[[#This Row],[Days Active]]&gt;0, LiveStock[[#This Row],[Quantity Out]] / LiveStock[[#This Row],[Days Active]], 0),"")</f>
        <v/>
      </c>
      <c r="U92" s="139">
        <f>VLOOKUP(LiveStock[[#This Row],[SKU]],MasterFile[],6,0)</f>
        <v>16</v>
      </c>
      <c r="V92" s="141">
        <f>IFERROR(LiveStock[[#This Row],[Quantity In]]*LiveStock[[#This Row],[Unit Cost]],"")</f>
        <v>190</v>
      </c>
      <c r="W92" s="139">
        <f>IFERROR(LiveStock[[#This Row],[Quantity Out]]*LiveStock[[#This Row],[Unit Cost]],"")</f>
        <v>0</v>
      </c>
      <c r="X92" s="139"/>
    </row>
    <row r="93" spans="1:24" ht="20.100000000000001" customHeight="1" x14ac:dyDescent="0.25">
      <c r="A93" s="139" t="s">
        <v>548</v>
      </c>
      <c r="B93" s="144" t="s">
        <v>549</v>
      </c>
      <c r="C93" s="144" t="s">
        <v>545</v>
      </c>
      <c r="D93" s="144" t="s">
        <v>550</v>
      </c>
      <c r="E93" s="142" t="s">
        <v>611</v>
      </c>
      <c r="F93" s="135">
        <v>46145</v>
      </c>
      <c r="G93" s="139">
        <v>5</v>
      </c>
      <c r="H93" s="139">
        <v>0</v>
      </c>
      <c r="I93" s="146">
        <f t="shared" si="2"/>
        <v>5</v>
      </c>
      <c r="J93" s="140">
        <v>22</v>
      </c>
      <c r="K93" s="123">
        <v>110</v>
      </c>
      <c r="L93" s="46" t="s">
        <v>736</v>
      </c>
      <c r="M93" s="135" cm="1">
        <f t="array" ref="M93">IFERROR(_xlfn.AGGREGATE(15,6,(Inflow[[#This Row],[Date]]+0) /
   ((Inflow[SKU]=LiveStock[[#This Row],[SKU]])*(Inflow[Lot Number]&amp;""=LiveStock[[#This Row],[Lot Number]]&amp;"")),1),"")</f>
        <v>45870</v>
      </c>
      <c r="N93" s="135" t="str">
        <f>IF(_xlfn.MINIFS(Outflow[Date], Outflow[SKU], LiveStock[[#This Row],[SKU]], Outflow[Lot Number], LiveStock[[#This Row],[Lot Number]])=0,
   "",
   _xlfn.MINIFS(Outflow[Date], Outflow[SKU], LiveStock[[#This Row],[SKU]], Outflow[Lot Number], LiveStock[[#This Row],[Lot Number]]))</f>
        <v/>
      </c>
      <c r="O93" s="135" t="str">
        <f>IF(_xlfn.MAXIFS(Outflow[Date], Outflow[SKU], A93)=0,
   "",
   _xlfn.MAXIFS(Outflow[Date], Outflow[SKU], A93))</f>
        <v/>
      </c>
      <c r="P93" s="134" t="str">
        <f>IFERROR(LiveStock[[#This Row],[Last Outflow Date]]-LiveStock[[#This Row],[First Outflow Date]]+1,"")</f>
        <v/>
      </c>
      <c r="Q93" s="148" t="str">
        <f>IFERROR(IF(LiveStock[[#This Row],[Average Daily Usage]]&gt;0,LiveStock[[#This Row],[Quantity Available]]/LiveStock[[#This Row],[Average Daily Usage]],0),"")</f>
        <v/>
      </c>
      <c r="R93" s="46">
        <v>46193</v>
      </c>
      <c r="S93" s="46" t="str">
        <f>VLOOKUP(LiveStock[[#This Row],[SKU]],MasterFile[#All],15,0)</f>
        <v>Gulf Rim Distribution</v>
      </c>
      <c r="T93" s="139" t="str">
        <f>IFERROR(IF(LiveStock[[#This Row],[Days Active]]&gt;0, LiveStock[[#This Row],[Quantity Out]] / LiveStock[[#This Row],[Days Active]], 0),"")</f>
        <v/>
      </c>
      <c r="U93" s="138">
        <f>VLOOKUP(LiveStock[[#This Row],[SKU]],MasterFile[],6,0)</f>
        <v>12</v>
      </c>
      <c r="V93" s="141">
        <f>IFERROR(LiveStock[[#This Row],[Quantity In]]*LiveStock[[#This Row],[Unit Cost]],"")</f>
        <v>110</v>
      </c>
      <c r="W93" s="139">
        <f>IFERROR(LiveStock[[#This Row],[Quantity Out]]*LiveStock[[#This Row],[Unit Cost]],"")</f>
        <v>0</v>
      </c>
      <c r="X93" s="139"/>
    </row>
    <row r="94" spans="1:24" ht="20.100000000000001" customHeight="1" x14ac:dyDescent="0.25">
      <c r="A94" s="139" t="s">
        <v>552</v>
      </c>
      <c r="B94" s="144" t="s">
        <v>553</v>
      </c>
      <c r="C94" s="144" t="s">
        <v>468</v>
      </c>
      <c r="D94" s="144" t="s">
        <v>554</v>
      </c>
      <c r="E94" s="142" t="s">
        <v>612</v>
      </c>
      <c r="F94" s="145">
        <v>46373</v>
      </c>
      <c r="G94" s="139">
        <v>9</v>
      </c>
      <c r="H94" s="139">
        <v>0</v>
      </c>
      <c r="I94" s="146">
        <f t="shared" si="2"/>
        <v>9</v>
      </c>
      <c r="J94" s="140">
        <v>14</v>
      </c>
      <c r="K94" s="141">
        <v>126</v>
      </c>
      <c r="L94" s="143" t="s">
        <v>736</v>
      </c>
      <c r="M94" s="145" cm="1">
        <f t="array" ref="M94">IFERROR(_xlfn.AGGREGATE(15,6,(Inflow[[#This Row],[Date]]+0) /
   ((Inflow[SKU]=LiveStock[[#This Row],[SKU]])*(Inflow[Lot Number]&amp;""=LiveStock[[#This Row],[Lot Number]]&amp;"")),1),"")</f>
        <v>45870</v>
      </c>
      <c r="N94" s="135" t="str">
        <f>IF(_xlfn.MINIFS(Outflow[Date], Outflow[SKU], LiveStock[[#This Row],[SKU]], Outflow[Lot Number], LiveStock[[#This Row],[Lot Number]])=0,
   "",
   _xlfn.MINIFS(Outflow[Date], Outflow[SKU], LiveStock[[#This Row],[SKU]], Outflow[Lot Number], LiveStock[[#This Row],[Lot Number]]))</f>
        <v/>
      </c>
      <c r="O94" s="135" t="str">
        <f>IF(_xlfn.MAXIFS(Outflow[Date], Outflow[SKU], A94)=0,
   "",
   _xlfn.MAXIFS(Outflow[Date], Outflow[SKU], A94))</f>
        <v/>
      </c>
      <c r="P94" s="139" t="str">
        <f>IFERROR(LiveStock[[#This Row],[Last Outflow Date]]-LiveStock[[#This Row],[First Outflow Date]]+1,"")</f>
        <v/>
      </c>
      <c r="Q94" s="139" t="str">
        <f>IFERROR(IF(LiveStock[[#This Row],[Average Daily Usage]]&gt;0,LiveStock[[#This Row],[Quantity Available]]/LiveStock[[#This Row],[Average Daily Usage]],0),"")</f>
        <v/>
      </c>
      <c r="R94" s="166">
        <v>46193</v>
      </c>
      <c r="S94" s="46" t="str">
        <f>VLOOKUP(LiveStock[[#This Row],[SKU]],MasterFile[#All],15,0)</f>
        <v>Gulf Rim Distribution</v>
      </c>
      <c r="T94" s="139" t="str">
        <f>IFERROR(IF(LiveStock[[#This Row],[Days Active]]&gt;0, LiveStock[[#This Row],[Quantity Out]] / LiveStock[[#This Row],[Days Active]], 0),"")</f>
        <v/>
      </c>
      <c r="U94" s="138">
        <f>VLOOKUP(LiveStock[[#This Row],[SKU]],MasterFile[],6,0)</f>
        <v>8</v>
      </c>
      <c r="V94" s="141">
        <f>IFERROR(LiveStock[[#This Row],[Quantity In]]*LiveStock[[#This Row],[Unit Cost]],"")</f>
        <v>126</v>
      </c>
      <c r="W94" s="139">
        <f>IFERROR(LiveStock[[#This Row],[Quantity Out]]*LiveStock[[#This Row],[Unit Cost]],"")</f>
        <v>0</v>
      </c>
      <c r="X94" s="139"/>
    </row>
    <row r="95" spans="1:24" ht="20.100000000000001" customHeight="1" x14ac:dyDescent="0.25">
      <c r="A95" s="147" t="s">
        <v>165</v>
      </c>
      <c r="B95" s="148" t="s">
        <v>173</v>
      </c>
      <c r="C95" s="148" t="s">
        <v>255</v>
      </c>
      <c r="D95" s="148" t="s">
        <v>256</v>
      </c>
      <c r="E95" s="149" t="s">
        <v>577</v>
      </c>
      <c r="F95" s="154">
        <v>46107</v>
      </c>
      <c r="G95" s="147">
        <v>0</v>
      </c>
      <c r="H95" s="147">
        <v>4</v>
      </c>
      <c r="I95" s="146">
        <f t="shared" si="2"/>
        <v>16</v>
      </c>
      <c r="J95" s="150">
        <v>6.03</v>
      </c>
      <c r="K95" s="151">
        <v>-24.12</v>
      </c>
      <c r="L95" s="152" t="s">
        <v>322</v>
      </c>
      <c r="M95" s="153" cm="1">
        <f t="array" ref="M95">IFERROR(_xlfn.AGGREGATE(15,6,(Inflow[[#This Row],[Date]]+0) /
   ((Inflow[SKU]=LiveStock[[#This Row],[SKU]])*(Inflow[Lot Number]&amp;""=LiveStock[[#This Row],[Lot Number]]&amp;"")),1),"")</f>
        <v>45943</v>
      </c>
      <c r="N95" s="153">
        <f>IF(_xlfn.MINIFS(Outflow[Date], Outflow[SKU], LiveStock[[#This Row],[SKU]], Outflow[Lot Number], LiveStock[[#This Row],[Lot Number]])=0,
   "",
   _xlfn.MINIFS(Outflow[Date], Outflow[SKU], LiveStock[[#This Row],[SKU]], Outflow[Lot Number], LiveStock[[#This Row],[Lot Number]]))</f>
        <v>46193</v>
      </c>
      <c r="O95" s="153">
        <f>IF(_xlfn.MAXIFS(Outflow[Date], Outflow[SKU], A95)=0,
   "",
   _xlfn.MAXIFS(Outflow[Date], Outflow[SKU], A95))</f>
        <v>46193</v>
      </c>
      <c r="P95" s="147">
        <f>IFERROR(LiveStock[[#This Row],[Last Outflow Date]]-LiveStock[[#This Row],[First Outflow Date]]+1,"")</f>
        <v>1</v>
      </c>
      <c r="Q95" s="139">
        <f>IFERROR(IF(LiveStock[[#This Row],[Average Daily Usage]]&gt;0,LiveStock[[#This Row],[Quantity Available]]/LiveStock[[#This Row],[Average Daily Usage]],0),"")</f>
        <v>4</v>
      </c>
      <c r="R95" s="166">
        <v>46193</v>
      </c>
      <c r="S95" s="152" t="str">
        <f>VLOOKUP(LiveStock[[#This Row],[SKU]],MasterFile[#All],15,0)</f>
        <v>Texaflo Roasting Co.</v>
      </c>
      <c r="T95" s="147">
        <f>IFERROR(IF(LiveStock[[#This Row],[Days Active]]&gt;0, LiveStock[[#This Row],[Quantity Out]] / LiveStock[[#This Row],[Days Active]], 0),"")</f>
        <v>4</v>
      </c>
      <c r="U95" s="147">
        <f>VLOOKUP(LiveStock[[#This Row],[SKU]],MasterFile[],6,0)</f>
        <v>200</v>
      </c>
      <c r="V95" s="151">
        <f>IFERROR(LiveStock[[#This Row],[Quantity In]]*LiveStock[[#This Row],[Unit Cost]],"")</f>
        <v>0</v>
      </c>
      <c r="W95" s="147">
        <f>IFERROR(LiveStock[[#This Row],[Quantity Out]]*LiveStock[[#This Row],[Unit Cost]],"")</f>
        <v>24.12</v>
      </c>
      <c r="X95" s="147"/>
    </row>
    <row r="96" spans="1:24" ht="20.100000000000001" customHeight="1" x14ac:dyDescent="0.25">
      <c r="A96" s="147" t="s">
        <v>166</v>
      </c>
      <c r="B96" s="148" t="s">
        <v>174</v>
      </c>
      <c r="C96" s="148" t="s">
        <v>255</v>
      </c>
      <c r="D96" s="148" t="s">
        <v>256</v>
      </c>
      <c r="E96" s="149" t="s">
        <v>602</v>
      </c>
      <c r="F96" s="154">
        <v>45922</v>
      </c>
      <c r="G96" s="147">
        <v>0</v>
      </c>
      <c r="H96" s="147">
        <v>3</v>
      </c>
      <c r="I96" s="146">
        <f t="shared" si="2"/>
        <v>40</v>
      </c>
      <c r="J96" s="150">
        <v>7.2</v>
      </c>
      <c r="K96" s="151">
        <v>-21.6</v>
      </c>
      <c r="L96" s="152" t="s">
        <v>322</v>
      </c>
      <c r="M96" s="153" cm="1">
        <f t="array" ref="M96">IFERROR(_xlfn.AGGREGATE(15,6,(Inflow[[#This Row],[Date]]+0) /
   ((Inflow[SKU]=LiveStock[[#This Row],[SKU]])*(Inflow[Lot Number]&amp;""=LiveStock[[#This Row],[Lot Number]]&amp;"")),1),"")</f>
        <v>45946</v>
      </c>
      <c r="N96" s="153">
        <f>IF(_xlfn.MINIFS(Outflow[Date], Outflow[SKU], LiveStock[[#This Row],[SKU]], Outflow[Lot Number], LiveStock[[#This Row],[Lot Number]])=0,
   "",
   _xlfn.MINIFS(Outflow[Date], Outflow[SKU], LiveStock[[#This Row],[SKU]], Outflow[Lot Number], LiveStock[[#This Row],[Lot Number]]))</f>
        <v>46193</v>
      </c>
      <c r="O96" s="153">
        <f>IF(_xlfn.MAXIFS(Outflow[Date], Outflow[SKU], A96)=0,
   "",
   _xlfn.MAXIFS(Outflow[Date], Outflow[SKU], A96))</f>
        <v>46194</v>
      </c>
      <c r="P96" s="147">
        <f>IFERROR(LiveStock[[#This Row],[Last Outflow Date]]-LiveStock[[#This Row],[First Outflow Date]]+1,"")</f>
        <v>2</v>
      </c>
      <c r="Q96" s="139">
        <f>IFERROR(IF(LiveStock[[#This Row],[Average Daily Usage]]&gt;0,LiveStock[[#This Row],[Quantity Available]]/LiveStock[[#This Row],[Average Daily Usage]],0),"")</f>
        <v>26.666666666666668</v>
      </c>
      <c r="R96" s="166">
        <v>46193</v>
      </c>
      <c r="S96" s="152" t="str">
        <f>VLOOKUP(LiveStock[[#This Row],[SKU]],MasterFile[#All],15,0)</f>
        <v>Texaflo Roasting Co.</v>
      </c>
      <c r="T96" s="147">
        <f>IFERROR(IF(LiveStock[[#This Row],[Days Active]]&gt;0, LiveStock[[#This Row],[Quantity Out]] / LiveStock[[#This Row],[Days Active]], 0),"")</f>
        <v>1.5</v>
      </c>
      <c r="U96" s="147">
        <f>VLOOKUP(LiveStock[[#This Row],[SKU]],MasterFile[],6,0)</f>
        <v>240</v>
      </c>
      <c r="V96" s="151">
        <f>IFERROR(LiveStock[[#This Row],[Quantity In]]*LiveStock[[#This Row],[Unit Cost]],"")</f>
        <v>0</v>
      </c>
      <c r="W96" s="147">
        <f>IFERROR(LiveStock[[#This Row],[Quantity Out]]*LiveStock[[#This Row],[Unit Cost]],"")</f>
        <v>21.6</v>
      </c>
      <c r="X96" s="147"/>
    </row>
    <row r="97" spans="1:24" ht="20.100000000000001" customHeight="1" x14ac:dyDescent="0.25">
      <c r="A97" s="147" t="s">
        <v>189</v>
      </c>
      <c r="B97" s="148" t="s">
        <v>190</v>
      </c>
      <c r="C97" s="148" t="s">
        <v>265</v>
      </c>
      <c r="D97" s="148" t="s">
        <v>266</v>
      </c>
      <c r="E97" s="149" t="s">
        <v>583</v>
      </c>
      <c r="F97" s="154">
        <v>46214</v>
      </c>
      <c r="G97" s="147">
        <v>0</v>
      </c>
      <c r="H97" s="147">
        <v>8</v>
      </c>
      <c r="I97" s="146">
        <f t="shared" si="2"/>
        <v>3488</v>
      </c>
      <c r="J97" s="150">
        <v>1.3944000000000001</v>
      </c>
      <c r="K97" s="151">
        <v>-11.155200000000001</v>
      </c>
      <c r="L97" s="152" t="s">
        <v>322</v>
      </c>
      <c r="M97" s="153" cm="1">
        <f t="array" ref="M97">IFERROR(_xlfn.AGGREGATE(15,6,(Inflow[[#This Row],[Date]]+0) /
   ((Inflow[SKU]=LiveStock[[#This Row],[SKU]])*(Inflow[Lot Number]&amp;""=LiveStock[[#This Row],[Lot Number]]&amp;"")),1),"")</f>
        <v>45952</v>
      </c>
      <c r="N97" s="153">
        <f>IF(_xlfn.MINIFS(Outflow[Date], Outflow[SKU], LiveStock[[#This Row],[SKU]], Outflow[Lot Number], LiveStock[[#This Row],[Lot Number]])=0,
   "",
   _xlfn.MINIFS(Outflow[Date], Outflow[SKU], LiveStock[[#This Row],[SKU]], Outflow[Lot Number], LiveStock[[#This Row],[Lot Number]]))</f>
        <v>46193</v>
      </c>
      <c r="O97" s="153">
        <f>IF(_xlfn.MAXIFS(Outflow[Date], Outflow[SKU], A97)=0,
   "",
   _xlfn.MAXIFS(Outflow[Date], Outflow[SKU], A97))</f>
        <v>46193</v>
      </c>
      <c r="P97" s="147">
        <f>IFERROR(LiveStock[[#This Row],[Last Outflow Date]]-LiveStock[[#This Row],[First Outflow Date]]+1,"")</f>
        <v>1</v>
      </c>
      <c r="Q97" s="139">
        <f>IFERROR(IF(LiveStock[[#This Row],[Average Daily Usage]]&gt;0,LiveStock[[#This Row],[Quantity Available]]/LiveStock[[#This Row],[Average Daily Usage]],0),"")</f>
        <v>436</v>
      </c>
      <c r="R97" s="166">
        <v>46193</v>
      </c>
      <c r="S97" s="152" t="str">
        <f>VLOOKUP(LiveStock[[#This Row],[SKU]],MasterFile[#All],15,0)</f>
        <v>Texaflo Roasting Co.</v>
      </c>
      <c r="T97" s="147">
        <f>IFERROR(IF(LiveStock[[#This Row],[Days Active]]&gt;0, LiveStock[[#This Row],[Quantity Out]] / LiveStock[[#This Row],[Days Active]], 0),"")</f>
        <v>8</v>
      </c>
      <c r="U97" s="147">
        <f>VLOOKUP(LiveStock[[#This Row],[SKU]],MasterFile[],6,0)</f>
        <v>2000</v>
      </c>
      <c r="V97" s="151">
        <f>IFERROR(LiveStock[[#This Row],[Quantity In]]*LiveStock[[#This Row],[Unit Cost]],"")</f>
        <v>0</v>
      </c>
      <c r="W97" s="147">
        <f>IFERROR(LiveStock[[#This Row],[Quantity Out]]*LiveStock[[#This Row],[Unit Cost]],"")</f>
        <v>11.155200000000001</v>
      </c>
      <c r="X97" s="147"/>
    </row>
    <row r="98" spans="1:24" ht="20.100000000000001" customHeight="1" x14ac:dyDescent="0.25">
      <c r="A98" s="147" t="s">
        <v>205</v>
      </c>
      <c r="B98" s="148" t="s">
        <v>206</v>
      </c>
      <c r="C98" s="148" t="s">
        <v>265</v>
      </c>
      <c r="D98" s="148" t="s">
        <v>272</v>
      </c>
      <c r="E98" s="149" t="s">
        <v>578</v>
      </c>
      <c r="F98" s="154">
        <v>46131</v>
      </c>
      <c r="G98" s="147">
        <v>0</v>
      </c>
      <c r="H98" s="147">
        <v>0.2</v>
      </c>
      <c r="I98" s="146">
        <f t="shared" si="2"/>
        <v>149.19999999999999</v>
      </c>
      <c r="J98" s="150">
        <v>4.2000000000000003E-2</v>
      </c>
      <c r="K98" s="151">
        <v>-8.4000000000000012E-3</v>
      </c>
      <c r="L98" s="152" t="s">
        <v>322</v>
      </c>
      <c r="M98" s="153" cm="1">
        <f t="array" ref="M98">IFERROR(_xlfn.AGGREGATE(15,6,(Inflow[[#This Row],[Date]]+0) /
   ((Inflow[SKU]=LiveStock[[#This Row],[SKU]])*(Inflow[Lot Number]&amp;""=LiveStock[[#This Row],[Lot Number]]&amp;"")),1),"")</f>
        <v>45952</v>
      </c>
      <c r="N98" s="153">
        <f>IF(_xlfn.MINIFS(Outflow[Date], Outflow[SKU], LiveStock[[#This Row],[SKU]], Outflow[Lot Number], LiveStock[[#This Row],[Lot Number]])=0,
   "",
   _xlfn.MINIFS(Outflow[Date], Outflow[SKU], LiveStock[[#This Row],[SKU]], Outflow[Lot Number], LiveStock[[#This Row],[Lot Number]]))</f>
        <v>46193</v>
      </c>
      <c r="O98" s="153">
        <f>IF(_xlfn.MAXIFS(Outflow[Date], Outflow[SKU], A98)=0,
   "",
   _xlfn.MAXIFS(Outflow[Date], Outflow[SKU], A98))</f>
        <v>46194</v>
      </c>
      <c r="P98" s="147">
        <f>IFERROR(LiveStock[[#This Row],[Last Outflow Date]]-LiveStock[[#This Row],[First Outflow Date]]+1,"")</f>
        <v>2</v>
      </c>
      <c r="Q98" s="139">
        <f>IFERROR(IF(LiveStock[[#This Row],[Average Daily Usage]]&gt;0,LiveStock[[#This Row],[Quantity Available]]/LiveStock[[#This Row],[Average Daily Usage]],0),"")</f>
        <v>1491.9999999999998</v>
      </c>
      <c r="R98" s="166">
        <v>46193</v>
      </c>
      <c r="S98" s="152" t="str">
        <f>VLOOKUP(LiveStock[[#This Row],[SKU]],MasterFile[#All],15,0)</f>
        <v>Texaflo Roasting Co.</v>
      </c>
      <c r="T98" s="147">
        <f>IFERROR(IF(LiveStock[[#This Row],[Days Active]]&gt;0, LiveStock[[#This Row],[Quantity Out]] / LiveStock[[#This Row],[Days Active]], 0),"")</f>
        <v>0.1</v>
      </c>
      <c r="U98" s="147">
        <f>VLOOKUP(LiveStock[[#This Row],[SKU]],MasterFile[],6,0)</f>
        <v>40</v>
      </c>
      <c r="V98" s="151">
        <f>IFERROR(LiveStock[[#This Row],[Quantity In]]*LiveStock[[#This Row],[Unit Cost]],"")</f>
        <v>0</v>
      </c>
      <c r="W98" s="147">
        <f>IFERROR(LiveStock[[#This Row],[Quantity Out]]*LiveStock[[#This Row],[Unit Cost]],"")</f>
        <v>8.4000000000000012E-3</v>
      </c>
      <c r="X98" s="147"/>
    </row>
    <row r="99" spans="1:24" ht="20.100000000000001" customHeight="1" x14ac:dyDescent="0.25">
      <c r="A99" s="147" t="s">
        <v>169</v>
      </c>
      <c r="B99" s="148" t="s">
        <v>177</v>
      </c>
      <c r="C99" s="148" t="s">
        <v>255</v>
      </c>
      <c r="D99" s="148" t="s">
        <v>258</v>
      </c>
      <c r="E99" s="149" t="s">
        <v>591</v>
      </c>
      <c r="F99" s="154">
        <v>45973</v>
      </c>
      <c r="G99" s="147">
        <v>0</v>
      </c>
      <c r="H99" s="147">
        <v>12</v>
      </c>
      <c r="I99" s="146">
        <f t="shared" si="2"/>
        <v>62</v>
      </c>
      <c r="J99" s="150">
        <v>1.8246</v>
      </c>
      <c r="K99" s="151">
        <v>-21.895199999999999</v>
      </c>
      <c r="L99" s="152" t="s">
        <v>322</v>
      </c>
      <c r="M99" s="153" cm="1">
        <f t="array" ref="M99">IFERROR(_xlfn.AGGREGATE(15,6,(Inflow[[#This Row],[Date]]+0) /
   ((Inflow[SKU]=LiveStock[[#This Row],[SKU]])*(Inflow[Lot Number]&amp;""=LiveStock[[#This Row],[Lot Number]]&amp;"")),1),"")</f>
        <v>45955</v>
      </c>
      <c r="N99" s="153">
        <f>IF(_xlfn.MINIFS(Outflow[Date], Outflow[SKU], LiveStock[[#This Row],[SKU]], Outflow[Lot Number], LiveStock[[#This Row],[Lot Number]])=0,
   "",
   _xlfn.MINIFS(Outflow[Date], Outflow[SKU], LiveStock[[#This Row],[SKU]], Outflow[Lot Number], LiveStock[[#This Row],[Lot Number]]))</f>
        <v>46193</v>
      </c>
      <c r="O99" s="153">
        <f>IF(_xlfn.MAXIFS(Outflow[Date], Outflow[SKU], A99)=0,
   "",
   _xlfn.MAXIFS(Outflow[Date], Outflow[SKU], A99))</f>
        <v>46194</v>
      </c>
      <c r="P99" s="147">
        <f>IFERROR(LiveStock[[#This Row],[Last Outflow Date]]-LiveStock[[#This Row],[First Outflow Date]]+1,"")</f>
        <v>2</v>
      </c>
      <c r="Q99" s="139">
        <f>IFERROR(IF(LiveStock[[#This Row],[Average Daily Usage]]&gt;0,LiveStock[[#This Row],[Quantity Available]]/LiveStock[[#This Row],[Average Daily Usage]],0),"")</f>
        <v>10.333333333333334</v>
      </c>
      <c r="R99" s="166">
        <v>46193</v>
      </c>
      <c r="S99" s="152" t="str">
        <f>VLOOKUP(LiveStock[[#This Row],[SKU]],MasterFile[#All],15,0)</f>
        <v>Texaflo Roasting Co.</v>
      </c>
      <c r="T99" s="147">
        <f>IFERROR(IF(LiveStock[[#This Row],[Days Active]]&gt;0, LiveStock[[#This Row],[Quantity Out]] / LiveStock[[#This Row],[Days Active]], 0),"")</f>
        <v>6</v>
      </c>
      <c r="U99" s="147">
        <f>VLOOKUP(LiveStock[[#This Row],[SKU]],MasterFile[],6,0)</f>
        <v>320</v>
      </c>
      <c r="V99" s="151">
        <f>IFERROR(LiveStock[[#This Row],[Quantity In]]*LiveStock[[#This Row],[Unit Cost]],"")</f>
        <v>0</v>
      </c>
      <c r="W99" s="147">
        <f>IFERROR(LiveStock[[#This Row],[Quantity Out]]*LiveStock[[#This Row],[Unit Cost]],"")</f>
        <v>21.895199999999999</v>
      </c>
      <c r="X99" s="147"/>
    </row>
    <row r="100" spans="1:24" ht="20.100000000000001" customHeight="1" x14ac:dyDescent="0.25">
      <c r="A100" s="147" t="s">
        <v>167</v>
      </c>
      <c r="B100" s="148" t="s">
        <v>175</v>
      </c>
      <c r="C100" s="148" t="s">
        <v>255</v>
      </c>
      <c r="D100" s="148" t="s">
        <v>258</v>
      </c>
      <c r="E100" s="149" t="s">
        <v>609</v>
      </c>
      <c r="F100" s="154">
        <v>46244</v>
      </c>
      <c r="G100" s="147">
        <v>0</v>
      </c>
      <c r="H100" s="147">
        <v>6</v>
      </c>
      <c r="I100" s="146">
        <f t="shared" si="2"/>
        <v>283.5</v>
      </c>
      <c r="J100" s="150">
        <v>0.91349999999999998</v>
      </c>
      <c r="K100" s="151">
        <v>-5.4809999999999999</v>
      </c>
      <c r="L100" s="152" t="s">
        <v>322</v>
      </c>
      <c r="M100" s="153" cm="1">
        <f t="array" ref="M100">IFERROR(_xlfn.AGGREGATE(15,6,(Inflow[[#This Row],[Date]]+0) /
   ((Inflow[SKU]=LiveStock[[#This Row],[SKU]])*(Inflow[Lot Number]&amp;""=LiveStock[[#This Row],[Lot Number]]&amp;"")),1),"")</f>
        <v>45955</v>
      </c>
      <c r="N100" s="153">
        <f>IF(_xlfn.MINIFS(Outflow[Date], Outflow[SKU], LiveStock[[#This Row],[SKU]], Outflow[Lot Number], LiveStock[[#This Row],[Lot Number]])=0,
   "",
   _xlfn.MINIFS(Outflow[Date], Outflow[SKU], LiveStock[[#This Row],[SKU]], Outflow[Lot Number], LiveStock[[#This Row],[Lot Number]]))</f>
        <v>46193</v>
      </c>
      <c r="O100" s="153">
        <f>IF(_xlfn.MAXIFS(Outflow[Date], Outflow[SKU], A100)=0,
   "",
   _xlfn.MAXIFS(Outflow[Date], Outflow[SKU], A100))</f>
        <v>46194</v>
      </c>
      <c r="P100" s="147">
        <f>IFERROR(LiveStock[[#This Row],[Last Outflow Date]]-LiveStock[[#This Row],[First Outflow Date]]+1,"")</f>
        <v>2</v>
      </c>
      <c r="Q100" s="139">
        <f>IFERROR(IF(LiveStock[[#This Row],[Average Daily Usage]]&gt;0,LiveStock[[#This Row],[Quantity Available]]/LiveStock[[#This Row],[Average Daily Usage]],0),"")</f>
        <v>94.5</v>
      </c>
      <c r="R100" s="166">
        <v>46193</v>
      </c>
      <c r="S100" s="152" t="str">
        <f>VLOOKUP(LiveStock[[#This Row],[SKU]],MasterFile[#All],15,0)</f>
        <v>Texaflo Roasting Co.</v>
      </c>
      <c r="T100" s="147">
        <f>IFERROR(IF(LiveStock[[#This Row],[Days Active]]&gt;0, LiveStock[[#This Row],[Quantity Out]] / LiveStock[[#This Row],[Days Active]], 0),"")</f>
        <v>3</v>
      </c>
      <c r="U100" s="147">
        <f>VLOOKUP(LiveStock[[#This Row],[SKU]],MasterFile[],6,0)</f>
        <v>160</v>
      </c>
      <c r="V100" s="151">
        <f>IFERROR(LiveStock[[#This Row],[Quantity In]]*LiveStock[[#This Row],[Unit Cost]],"")</f>
        <v>0</v>
      </c>
      <c r="W100" s="147">
        <f>IFERROR(LiveStock[[#This Row],[Quantity Out]]*LiveStock[[#This Row],[Unit Cost]],"")</f>
        <v>5.4809999999999999</v>
      </c>
      <c r="X100" s="147"/>
    </row>
    <row r="101" spans="1:24" ht="20.100000000000001" customHeight="1" x14ac:dyDescent="0.25">
      <c r="A101" s="147" t="s">
        <v>171</v>
      </c>
      <c r="B101" s="148" t="s">
        <v>179</v>
      </c>
      <c r="C101" s="148" t="s">
        <v>255</v>
      </c>
      <c r="D101" s="148" t="s">
        <v>259</v>
      </c>
      <c r="E101" s="149" t="s">
        <v>585</v>
      </c>
      <c r="F101" s="154">
        <v>46147</v>
      </c>
      <c r="G101" s="147">
        <v>0</v>
      </c>
      <c r="H101" s="147">
        <v>2</v>
      </c>
      <c r="I101" s="146">
        <f t="shared" si="2"/>
        <v>9358.5</v>
      </c>
      <c r="J101" s="150">
        <v>2.7368999999999999</v>
      </c>
      <c r="K101" s="151">
        <v>-5.4737999999999998</v>
      </c>
      <c r="L101" s="152" t="s">
        <v>322</v>
      </c>
      <c r="M101" s="153" cm="1">
        <f t="array" ref="M101">IFERROR(_xlfn.AGGREGATE(15,6,(Inflow[[#This Row],[Date]]+0) /
   ((Inflow[SKU]=LiveStock[[#This Row],[SKU]])*(Inflow[Lot Number]&amp;""=LiveStock[[#This Row],[Lot Number]]&amp;"")),1),"")</f>
        <v>45958</v>
      </c>
      <c r="N101" s="153">
        <f>IF(_xlfn.MINIFS(Outflow[Date], Outflow[SKU], LiveStock[[#This Row],[SKU]], Outflow[Lot Number], LiveStock[[#This Row],[Lot Number]])=0,
   "",
   _xlfn.MINIFS(Outflow[Date], Outflow[SKU], LiveStock[[#This Row],[SKU]], Outflow[Lot Number], LiveStock[[#This Row],[Lot Number]]))</f>
        <v>46193</v>
      </c>
      <c r="O101" s="153">
        <f>IF(_xlfn.MAXIFS(Outflow[Date], Outflow[SKU], A101)=0,
   "",
   _xlfn.MAXIFS(Outflow[Date], Outflow[SKU], A101))</f>
        <v>46194</v>
      </c>
      <c r="P101" s="147">
        <f>IFERROR(LiveStock[[#This Row],[Last Outflow Date]]-LiveStock[[#This Row],[First Outflow Date]]+1,"")</f>
        <v>2</v>
      </c>
      <c r="Q101" s="139">
        <f>IFERROR(IF(LiveStock[[#This Row],[Average Daily Usage]]&gt;0,LiveStock[[#This Row],[Quantity Available]]/LiveStock[[#This Row],[Average Daily Usage]],0),"")</f>
        <v>9358.5</v>
      </c>
      <c r="R101" s="166">
        <v>46193</v>
      </c>
      <c r="S101" s="152" t="str">
        <f>VLOOKUP(LiveStock[[#This Row],[SKU]],MasterFile[#All],15,0)</f>
        <v>Texaflo Roasting Co.</v>
      </c>
      <c r="T101" s="147">
        <f>IFERROR(IF(LiveStock[[#This Row],[Days Active]]&gt;0, LiveStock[[#This Row],[Quantity Out]] / LiveStock[[#This Row],[Days Active]], 0),"")</f>
        <v>1</v>
      </c>
      <c r="U101" s="147">
        <f>VLOOKUP(LiveStock[[#This Row],[SKU]],MasterFile[],6,0)</f>
        <v>140</v>
      </c>
      <c r="V101" s="151">
        <f>IFERROR(LiveStock[[#This Row],[Quantity In]]*LiveStock[[#This Row],[Unit Cost]],"")</f>
        <v>0</v>
      </c>
      <c r="W101" s="147">
        <f>IFERROR(LiveStock[[#This Row],[Quantity Out]]*LiveStock[[#This Row],[Unit Cost]],"")</f>
        <v>5.4737999999999998</v>
      </c>
      <c r="X101" s="147"/>
    </row>
    <row r="102" spans="1:24" ht="20.100000000000001" customHeight="1" x14ac:dyDescent="0.25">
      <c r="A102" s="147" t="s">
        <v>191</v>
      </c>
      <c r="B102" s="148" t="s">
        <v>192</v>
      </c>
      <c r="C102" s="148" t="s">
        <v>265</v>
      </c>
      <c r="D102" s="148" t="s">
        <v>266</v>
      </c>
      <c r="E102" s="149" t="s">
        <v>589</v>
      </c>
      <c r="F102" s="154">
        <v>46415</v>
      </c>
      <c r="G102" s="147">
        <v>0</v>
      </c>
      <c r="H102" s="147">
        <v>12</v>
      </c>
      <c r="I102" s="146">
        <f t="shared" si="2"/>
        <v>0</v>
      </c>
      <c r="J102" s="150">
        <v>1.395</v>
      </c>
      <c r="K102" s="151">
        <v>-16.740000000000002</v>
      </c>
      <c r="L102" s="152" t="s">
        <v>322</v>
      </c>
      <c r="M102" s="153" cm="1">
        <f t="array" ref="M102">IFERROR(_xlfn.AGGREGATE(15,6,(Inflow[[#This Row],[Date]]+0) /
   ((Inflow[SKU]=LiveStock[[#This Row],[SKU]])*(Inflow[Lot Number]&amp;""=LiveStock[[#This Row],[Lot Number]]&amp;"")),1),"")</f>
        <v>45958</v>
      </c>
      <c r="N102" s="153">
        <f>IF(_xlfn.MINIFS(Outflow[Date], Outflow[SKU], LiveStock[[#This Row],[SKU]], Outflow[Lot Number], LiveStock[[#This Row],[Lot Number]])=0,
   "",
   _xlfn.MINIFS(Outflow[Date], Outflow[SKU], LiveStock[[#This Row],[SKU]], Outflow[Lot Number], LiveStock[[#This Row],[Lot Number]]))</f>
        <v>46193</v>
      </c>
      <c r="O102" s="153">
        <f>IF(_xlfn.MAXIFS(Outflow[Date], Outflow[SKU], A102)=0,
   "",
   _xlfn.MAXIFS(Outflow[Date], Outflow[SKU], A102))</f>
        <v>46194</v>
      </c>
      <c r="P102" s="147">
        <f>IFERROR(LiveStock[[#This Row],[Last Outflow Date]]-LiveStock[[#This Row],[First Outflow Date]]+1,"")</f>
        <v>2</v>
      </c>
      <c r="Q102" s="139">
        <f>IFERROR(IF(LiveStock[[#This Row],[Average Daily Usage]]&gt;0,LiveStock[[#This Row],[Quantity Available]]/LiveStock[[#This Row],[Average Daily Usage]],0),"")</f>
        <v>0</v>
      </c>
      <c r="R102" s="166">
        <v>46193</v>
      </c>
      <c r="S102" s="152" t="str">
        <f>VLOOKUP(LiveStock[[#This Row],[SKU]],MasterFile[#All],15,0)</f>
        <v>Texaflo Roasting Co.</v>
      </c>
      <c r="T102" s="147">
        <f>IFERROR(IF(LiveStock[[#This Row],[Days Active]]&gt;0, LiveStock[[#This Row],[Quantity Out]] / LiveStock[[#This Row],[Days Active]], 0),"")</f>
        <v>6</v>
      </c>
      <c r="U102" s="147">
        <f>VLOOKUP(LiveStock[[#This Row],[SKU]],MasterFile[],6,0)</f>
        <v>1600</v>
      </c>
      <c r="V102" s="151">
        <f>IFERROR(LiveStock[[#This Row],[Quantity In]]*LiveStock[[#This Row],[Unit Cost]],"")</f>
        <v>0</v>
      </c>
      <c r="W102" s="147">
        <f>IFERROR(LiveStock[[#This Row],[Quantity Out]]*LiveStock[[#This Row],[Unit Cost]],"")</f>
        <v>16.740000000000002</v>
      </c>
      <c r="X102" s="147"/>
    </row>
    <row r="103" spans="1:24" ht="20.100000000000001" customHeight="1" x14ac:dyDescent="0.25">
      <c r="A103" s="147" t="s">
        <v>205</v>
      </c>
      <c r="B103" s="148" t="s">
        <v>206</v>
      </c>
      <c r="C103" s="148" t="s">
        <v>265</v>
      </c>
      <c r="D103" s="148" t="s">
        <v>272</v>
      </c>
      <c r="E103" s="149" t="s">
        <v>578</v>
      </c>
      <c r="F103" s="154">
        <v>46131</v>
      </c>
      <c r="G103" s="147">
        <v>0</v>
      </c>
      <c r="H103" s="147">
        <v>0.4</v>
      </c>
      <c r="I103" s="146">
        <f t="shared" si="2"/>
        <v>149.19999999999999</v>
      </c>
      <c r="J103" s="150">
        <v>4.2000000000000003E-2</v>
      </c>
      <c r="K103" s="151">
        <v>-1.6800000000000002E-2</v>
      </c>
      <c r="L103" s="152" t="s">
        <v>322</v>
      </c>
      <c r="M103" s="153" cm="1">
        <f t="array" ref="M103">IFERROR(_xlfn.AGGREGATE(15,6,(Inflow[[#This Row],[Date]]+0) /
   ((Inflow[SKU]=LiveStock[[#This Row],[SKU]])*(Inflow[Lot Number]&amp;""=LiveStock[[#This Row],[Lot Number]]&amp;"")),1),"")</f>
        <v>45958</v>
      </c>
      <c r="N103" s="153">
        <f>IF(_xlfn.MINIFS(Outflow[Date], Outflow[SKU], LiveStock[[#This Row],[SKU]], Outflow[Lot Number], LiveStock[[#This Row],[Lot Number]])=0,
   "",
   _xlfn.MINIFS(Outflow[Date], Outflow[SKU], LiveStock[[#This Row],[SKU]], Outflow[Lot Number], LiveStock[[#This Row],[Lot Number]]))</f>
        <v>46193</v>
      </c>
      <c r="O103" s="153">
        <f>IF(_xlfn.MAXIFS(Outflow[Date], Outflow[SKU], A103)=0,
   "",
   _xlfn.MAXIFS(Outflow[Date], Outflow[SKU], A103))</f>
        <v>46194</v>
      </c>
      <c r="P103" s="147">
        <f>IFERROR(LiveStock[[#This Row],[Last Outflow Date]]-LiveStock[[#This Row],[First Outflow Date]]+1,"")</f>
        <v>2</v>
      </c>
      <c r="Q103" s="139">
        <f>IFERROR(IF(LiveStock[[#This Row],[Average Daily Usage]]&gt;0,LiveStock[[#This Row],[Quantity Available]]/LiveStock[[#This Row],[Average Daily Usage]],0),"")</f>
        <v>745.99999999999989</v>
      </c>
      <c r="R103" s="166">
        <v>46193</v>
      </c>
      <c r="S103" s="152" t="str">
        <f>VLOOKUP(LiveStock[[#This Row],[SKU]],MasterFile[#All],15,0)</f>
        <v>Texaflo Roasting Co.</v>
      </c>
      <c r="T103" s="147">
        <f>IFERROR(IF(LiveStock[[#This Row],[Days Active]]&gt;0, LiveStock[[#This Row],[Quantity Out]] / LiveStock[[#This Row],[Days Active]], 0),"")</f>
        <v>0.2</v>
      </c>
      <c r="U103" s="147">
        <f>VLOOKUP(LiveStock[[#This Row],[SKU]],MasterFile[],6,0)</f>
        <v>40</v>
      </c>
      <c r="V103" s="151">
        <f>IFERROR(LiveStock[[#This Row],[Quantity In]]*LiveStock[[#This Row],[Unit Cost]],"")</f>
        <v>0</v>
      </c>
      <c r="W103" s="147">
        <f>IFERROR(LiveStock[[#This Row],[Quantity Out]]*LiveStock[[#This Row],[Unit Cost]],"")</f>
        <v>1.6800000000000002E-2</v>
      </c>
      <c r="X103" s="147"/>
    </row>
    <row r="104" spans="1:24" ht="20.100000000000001" customHeight="1" x14ac:dyDescent="0.25">
      <c r="A104" s="147" t="s">
        <v>168</v>
      </c>
      <c r="B104" s="148" t="s">
        <v>176</v>
      </c>
      <c r="C104" s="148" t="s">
        <v>255</v>
      </c>
      <c r="D104" s="148" t="s">
        <v>256</v>
      </c>
      <c r="E104" s="149" t="s">
        <v>598</v>
      </c>
      <c r="F104" s="154">
        <v>46355</v>
      </c>
      <c r="G104" s="147">
        <v>0</v>
      </c>
      <c r="H104" s="147">
        <v>12</v>
      </c>
      <c r="I104" s="146">
        <f t="shared" si="2"/>
        <v>9.5</v>
      </c>
      <c r="J104" s="150">
        <v>0.9133</v>
      </c>
      <c r="K104" s="151">
        <v>-10.9596</v>
      </c>
      <c r="L104" s="152" t="s">
        <v>322</v>
      </c>
      <c r="M104" s="153" cm="1">
        <f t="array" ref="M104">IFERROR(_xlfn.AGGREGATE(15,6,(Inflow[[#This Row],[Date]]+0) /
   ((Inflow[SKU]=LiveStock[[#This Row],[SKU]])*(Inflow[Lot Number]&amp;""=LiveStock[[#This Row],[Lot Number]]&amp;"")),1),"")</f>
        <v>45962</v>
      </c>
      <c r="N104" s="153">
        <f>IF(_xlfn.MINIFS(Outflow[Date], Outflow[SKU], LiveStock[[#This Row],[SKU]], Outflow[Lot Number], LiveStock[[#This Row],[Lot Number]])=0,
   "",
   _xlfn.MINIFS(Outflow[Date], Outflow[SKU], LiveStock[[#This Row],[SKU]], Outflow[Lot Number], LiveStock[[#This Row],[Lot Number]]))</f>
        <v>46193</v>
      </c>
      <c r="O104" s="153">
        <f>IF(_xlfn.MAXIFS(Outflow[Date], Outflow[SKU], A104)=0,
   "",
   _xlfn.MAXIFS(Outflow[Date], Outflow[SKU], A104))</f>
        <v>46194</v>
      </c>
      <c r="P104" s="147">
        <f>IFERROR(LiveStock[[#This Row],[Last Outflow Date]]-LiveStock[[#This Row],[First Outflow Date]]+1,"")</f>
        <v>2</v>
      </c>
      <c r="Q104" s="134">
        <f>IFERROR(IF(LiveStock[[#This Row],[Average Daily Usage]]&gt;0,LiveStock[[#This Row],[Quantity Available]]/LiveStock[[#This Row],[Average Daily Usage]],0),"")</f>
        <v>1.5833333333333333</v>
      </c>
      <c r="R104" s="166">
        <v>46193</v>
      </c>
      <c r="S104" s="152" t="str">
        <f>VLOOKUP(LiveStock[[#This Row],[SKU]],MasterFile[#All],15,0)</f>
        <v>Texaflo Roasting Co.</v>
      </c>
      <c r="T104" s="147">
        <f>IFERROR(IF(LiveStock[[#This Row],[Days Active]]&gt;0, LiveStock[[#This Row],[Quantity Out]] / LiveStock[[#This Row],[Days Active]], 0),"")</f>
        <v>6</v>
      </c>
      <c r="U104" s="147">
        <f>VLOOKUP(LiveStock[[#This Row],[SKU]],MasterFile[],6,0)</f>
        <v>120</v>
      </c>
      <c r="V104" s="151">
        <f>IFERROR(LiveStock[[#This Row],[Quantity In]]*LiveStock[[#This Row],[Unit Cost]],"")</f>
        <v>0</v>
      </c>
      <c r="W104" s="147">
        <f>IFERROR(LiveStock[[#This Row],[Quantity Out]]*LiveStock[[#This Row],[Unit Cost]],"")</f>
        <v>10.9596</v>
      </c>
      <c r="X104" s="147"/>
    </row>
    <row r="105" spans="1:24" ht="20.100000000000001" customHeight="1" x14ac:dyDescent="0.25">
      <c r="A105" s="147" t="s">
        <v>168</v>
      </c>
      <c r="B105" s="148" t="s">
        <v>176</v>
      </c>
      <c r="C105" s="148" t="s">
        <v>255</v>
      </c>
      <c r="D105" s="148" t="s">
        <v>256</v>
      </c>
      <c r="E105" s="149" t="s">
        <v>598</v>
      </c>
      <c r="F105" s="154">
        <v>46355</v>
      </c>
      <c r="G105" s="147">
        <v>10</v>
      </c>
      <c r="H105" s="147">
        <v>0.5</v>
      </c>
      <c r="I105" s="146">
        <v>9.5</v>
      </c>
      <c r="J105" s="150">
        <v>0.9133</v>
      </c>
      <c r="K105" s="151">
        <v>-0.45665</v>
      </c>
      <c r="L105" s="152" t="s">
        <v>322</v>
      </c>
      <c r="M105" s="153" cm="1">
        <f t="array" ref="M105">IFERROR(_xlfn.AGGREGATE(15,6,(Inflow[[#This Row],[Date]]+0) /
   ((Inflow[SKU]=LiveStock[[#This Row],[SKU]])*(Inflow[Lot Number]&amp;""=LiveStock[[#This Row],[Lot Number]]&amp;"")),1),"")</f>
        <v>45962</v>
      </c>
      <c r="N105" s="153">
        <f>IF(_xlfn.MINIFS(Outflow[Date], Outflow[SKU], LiveStock[[#This Row],[SKU]], Outflow[Lot Number], LiveStock[[#This Row],[Lot Number]])=0,
   "",
   _xlfn.MINIFS(Outflow[Date], Outflow[SKU], LiveStock[[#This Row],[SKU]], Outflow[Lot Number], LiveStock[[#This Row],[Lot Number]]))</f>
        <v>46193</v>
      </c>
      <c r="O105" s="153">
        <f>IF(_xlfn.MAXIFS(Outflow[Date], Outflow[SKU], A105)=0,
   "",
   _xlfn.MAXIFS(Outflow[Date], Outflow[SKU], A105))</f>
        <v>46194</v>
      </c>
      <c r="P105" s="147">
        <f>IFERROR(LiveStock[[#This Row],[Last Outflow Date]]-LiveStock[[#This Row],[First Outflow Date]]+1,"")</f>
        <v>2</v>
      </c>
      <c r="Q105" s="134">
        <f>IFERROR(IF(LiveStock[[#This Row],[Average Daily Usage]]&gt;0,LiveStock[[#This Row],[Quantity Available]]/LiveStock[[#This Row],[Average Daily Usage]],0),"")</f>
        <v>38</v>
      </c>
      <c r="R105" s="166">
        <v>46193</v>
      </c>
      <c r="S105" s="152" t="str">
        <f>VLOOKUP(LiveStock[[#This Row],[SKU]],MasterFile[#All],15,0)</f>
        <v>Texaflo Roasting Co.</v>
      </c>
      <c r="T105" s="147">
        <f>IFERROR(IF(LiveStock[[#This Row],[Days Active]]&gt;0, LiveStock[[#This Row],[Quantity Out]] / LiveStock[[#This Row],[Days Active]], 0),"")</f>
        <v>0.25</v>
      </c>
      <c r="U105" s="147">
        <f>VLOOKUP(LiveStock[[#This Row],[SKU]],MasterFile[],6,0)</f>
        <v>120</v>
      </c>
      <c r="V105" s="151">
        <f>IFERROR(LiveStock[[#This Row],[Quantity In]]*LiveStock[[#This Row],[Unit Cost]],"")</f>
        <v>9.1329999999999991</v>
      </c>
      <c r="W105" s="156" t="s">
        <v>886</v>
      </c>
      <c r="X105" s="147"/>
    </row>
    <row r="106" spans="1:24" ht="20.100000000000001" customHeight="1" x14ac:dyDescent="0.25">
      <c r="A106" s="147" t="s">
        <v>166</v>
      </c>
      <c r="B106" s="148" t="s">
        <v>174</v>
      </c>
      <c r="C106" s="148" t="s">
        <v>255</v>
      </c>
      <c r="D106" s="148" t="s">
        <v>256</v>
      </c>
      <c r="E106" s="149" t="s">
        <v>602</v>
      </c>
      <c r="F106" s="154">
        <v>45922</v>
      </c>
      <c r="G106" s="147">
        <v>0</v>
      </c>
      <c r="H106" s="147">
        <v>10</v>
      </c>
      <c r="I106" s="146">
        <f t="shared" ref="I106:I115" si="3">IF(E106="",SUMIFS($G$5:$G$29582,$A$5:$A$29582,A106)-SUMIFS($H$5:$H$29582,$A$5:$A$29582,A106),SUMIFS($G$5:$G$29582,$A$5:$A$29582,A106,$E$5:$E$29582,E106)-SUMIFS($H$5:$H$29582,$A$5:$A$29582,A106,$E$5:$E$29582,E106))</f>
        <v>40</v>
      </c>
      <c r="J106" s="150">
        <v>7.2</v>
      </c>
      <c r="K106" s="151">
        <v>-72</v>
      </c>
      <c r="L106" s="152" t="s">
        <v>322</v>
      </c>
      <c r="M106" s="153" cm="1">
        <f t="array" ref="M106">IFERROR(_xlfn.AGGREGATE(15,6,(Inflow[[#This Row],[Date]]+0) /
   ((Inflow[SKU]=LiveStock[[#This Row],[SKU]])*(Inflow[Lot Number]&amp;""=LiveStock[[#This Row],[Lot Number]]&amp;"")),1),"")</f>
        <v>45969</v>
      </c>
      <c r="N106" s="153">
        <f>IF(_xlfn.MINIFS(Outflow[Date], Outflow[SKU], LiveStock[[#This Row],[SKU]], Outflow[Lot Number], LiveStock[[#This Row],[Lot Number]])=0,
   "",
   _xlfn.MINIFS(Outflow[Date], Outflow[SKU], LiveStock[[#This Row],[SKU]], Outflow[Lot Number], LiveStock[[#This Row],[Lot Number]]))</f>
        <v>46193</v>
      </c>
      <c r="O106" s="153">
        <f>IF(_xlfn.MAXIFS(Outflow[Date], Outflow[SKU], A106)=0,
   "",
   _xlfn.MAXIFS(Outflow[Date], Outflow[SKU], A106))</f>
        <v>46194</v>
      </c>
      <c r="P106" s="147">
        <f>IFERROR(LiveStock[[#This Row],[Last Outflow Date]]-LiveStock[[#This Row],[First Outflow Date]]+1,"")</f>
        <v>2</v>
      </c>
      <c r="Q106" s="134">
        <f>IFERROR(IF(LiveStock[[#This Row],[Average Daily Usage]]&gt;0,LiveStock[[#This Row],[Quantity Available]]/LiveStock[[#This Row],[Average Daily Usage]],0),"")</f>
        <v>8</v>
      </c>
      <c r="R106" s="166">
        <v>46193</v>
      </c>
      <c r="S106" s="152" t="str">
        <f>VLOOKUP(LiveStock[[#This Row],[SKU]],MasterFile[#All],15,0)</f>
        <v>Texaflo Roasting Co.</v>
      </c>
      <c r="T106" s="147">
        <f>IFERROR(IF(LiveStock[[#This Row],[Days Active]]&gt;0, LiveStock[[#This Row],[Quantity Out]] / LiveStock[[#This Row],[Days Active]], 0),"")</f>
        <v>5</v>
      </c>
      <c r="U106" s="147">
        <f>VLOOKUP(LiveStock[[#This Row],[SKU]],MasterFile[],6,0)</f>
        <v>240</v>
      </c>
      <c r="V106" s="151">
        <f>IFERROR(LiveStock[[#This Row],[Quantity In]]*LiveStock[[#This Row],[Unit Cost]],"")</f>
        <v>0</v>
      </c>
      <c r="W106" s="147">
        <f>IFERROR(LiveStock[[#This Row],[Quantity Out]]*LiveStock[[#This Row],[Unit Cost]],"")</f>
        <v>72</v>
      </c>
      <c r="X106" s="147"/>
    </row>
    <row r="107" spans="1:24" ht="20.100000000000001" customHeight="1" x14ac:dyDescent="0.25">
      <c r="A107" s="147" t="s">
        <v>169</v>
      </c>
      <c r="B107" s="148" t="s">
        <v>177</v>
      </c>
      <c r="C107" s="148" t="s">
        <v>255</v>
      </c>
      <c r="D107" s="148" t="s">
        <v>258</v>
      </c>
      <c r="E107" s="149" t="s">
        <v>591</v>
      </c>
      <c r="F107" s="154">
        <v>45973</v>
      </c>
      <c r="G107" s="147">
        <v>0</v>
      </c>
      <c r="H107" s="147">
        <v>5</v>
      </c>
      <c r="I107" s="146">
        <f t="shared" si="3"/>
        <v>62</v>
      </c>
      <c r="J107" s="150">
        <v>1.8246</v>
      </c>
      <c r="K107" s="151">
        <v>-9.1229999999999993</v>
      </c>
      <c r="L107" s="152" t="s">
        <v>322</v>
      </c>
      <c r="M107" s="153" cm="1">
        <f t="array" ref="M107">IFERROR(_xlfn.AGGREGATE(15,6,(Inflow[[#This Row],[Date]]+0) /
   ((Inflow[SKU]=LiveStock[[#This Row],[SKU]])*(Inflow[Lot Number]&amp;""=LiveStock[[#This Row],[Lot Number]]&amp;"")),1),"")</f>
        <v>45970</v>
      </c>
      <c r="N107" s="153">
        <f>IF(_xlfn.MINIFS(Outflow[Date], Outflow[SKU], LiveStock[[#This Row],[SKU]], Outflow[Lot Number], LiveStock[[#This Row],[Lot Number]])=0,
   "",
   _xlfn.MINIFS(Outflow[Date], Outflow[SKU], LiveStock[[#This Row],[SKU]], Outflow[Lot Number], LiveStock[[#This Row],[Lot Number]]))</f>
        <v>46193</v>
      </c>
      <c r="O107" s="153">
        <f>IF(_xlfn.MAXIFS(Outflow[Date], Outflow[SKU], A107)=0,
   "",
   _xlfn.MAXIFS(Outflow[Date], Outflow[SKU], A107))</f>
        <v>46194</v>
      </c>
      <c r="P107" s="147">
        <f>IFERROR(LiveStock[[#This Row],[Last Outflow Date]]-LiveStock[[#This Row],[First Outflow Date]]+1,"")</f>
        <v>2</v>
      </c>
      <c r="Q107" s="134">
        <f>IFERROR(IF(LiveStock[[#This Row],[Average Daily Usage]]&gt;0,LiveStock[[#This Row],[Quantity Available]]/LiveStock[[#This Row],[Average Daily Usage]],0),"")</f>
        <v>24.8</v>
      </c>
      <c r="R107" s="166">
        <v>46193</v>
      </c>
      <c r="S107" s="152" t="str">
        <f>VLOOKUP(LiveStock[[#This Row],[SKU]],MasterFile[#All],15,0)</f>
        <v>Texaflo Roasting Co.</v>
      </c>
      <c r="T107" s="147">
        <f>IFERROR(IF(LiveStock[[#This Row],[Days Active]]&gt;0, LiveStock[[#This Row],[Quantity Out]] / LiveStock[[#This Row],[Days Active]], 0),"")</f>
        <v>2.5</v>
      </c>
      <c r="U107" s="147">
        <f>VLOOKUP(LiveStock[[#This Row],[SKU]],MasterFile[],6,0)</f>
        <v>320</v>
      </c>
      <c r="V107" s="151">
        <f>IFERROR(LiveStock[[#This Row],[Quantity In]]*LiveStock[[#This Row],[Unit Cost]],"")</f>
        <v>0</v>
      </c>
      <c r="W107" s="147">
        <f>IFERROR(LiveStock[[#This Row],[Quantity Out]]*LiveStock[[#This Row],[Unit Cost]],"")</f>
        <v>9.1229999999999993</v>
      </c>
      <c r="X107" s="147"/>
    </row>
    <row r="108" spans="1:24" ht="20.100000000000001" customHeight="1" x14ac:dyDescent="0.25">
      <c r="A108" s="147" t="s">
        <v>191</v>
      </c>
      <c r="B108" s="148" t="s">
        <v>192</v>
      </c>
      <c r="C108" s="148" t="s">
        <v>265</v>
      </c>
      <c r="D108" s="148" t="s">
        <v>266</v>
      </c>
      <c r="E108" s="149" t="s">
        <v>589</v>
      </c>
      <c r="F108" s="154">
        <v>46415</v>
      </c>
      <c r="G108" s="147">
        <v>0</v>
      </c>
      <c r="H108" s="147">
        <v>12</v>
      </c>
      <c r="I108" s="146">
        <f t="shared" si="3"/>
        <v>0</v>
      </c>
      <c r="J108" s="150">
        <v>1.395</v>
      </c>
      <c r="K108" s="151">
        <v>-16.740000000000002</v>
      </c>
      <c r="L108" s="152" t="s">
        <v>322</v>
      </c>
      <c r="M108" s="153" cm="1">
        <f t="array" ref="M108">IFERROR(_xlfn.AGGREGATE(15,6,(Inflow[[#This Row],[Date]]+0) /
   ((Inflow[SKU]=LiveStock[[#This Row],[SKU]])*(Inflow[Lot Number]&amp;""=LiveStock[[#This Row],[Lot Number]]&amp;"")),1),"")</f>
        <v>45972</v>
      </c>
      <c r="N108" s="153">
        <f>IF(_xlfn.MINIFS(Outflow[Date], Outflow[SKU], LiveStock[[#This Row],[SKU]], Outflow[Lot Number], LiveStock[[#This Row],[Lot Number]])=0,
   "",
   _xlfn.MINIFS(Outflow[Date], Outflow[SKU], LiveStock[[#This Row],[SKU]], Outflow[Lot Number], LiveStock[[#This Row],[Lot Number]]))</f>
        <v>46193</v>
      </c>
      <c r="O108" s="153">
        <f>IF(_xlfn.MAXIFS(Outflow[Date], Outflow[SKU], A108)=0,
   "",
   _xlfn.MAXIFS(Outflow[Date], Outflow[SKU], A108))</f>
        <v>46194</v>
      </c>
      <c r="P108" s="147">
        <f>IFERROR(LiveStock[[#This Row],[Last Outflow Date]]-LiveStock[[#This Row],[First Outflow Date]]+1,"")</f>
        <v>2</v>
      </c>
      <c r="Q108" s="134">
        <f>IFERROR(IF(LiveStock[[#This Row],[Average Daily Usage]]&gt;0,LiveStock[[#This Row],[Quantity Available]]/LiveStock[[#This Row],[Average Daily Usage]],0),"")</f>
        <v>0</v>
      </c>
      <c r="R108" s="166">
        <v>46193</v>
      </c>
      <c r="S108" s="152" t="str">
        <f>VLOOKUP(LiveStock[[#This Row],[SKU]],MasterFile[#All],15,0)</f>
        <v>Texaflo Roasting Co.</v>
      </c>
      <c r="T108" s="147">
        <f>IFERROR(IF(LiveStock[[#This Row],[Days Active]]&gt;0, LiveStock[[#This Row],[Quantity Out]] / LiveStock[[#This Row],[Days Active]], 0),"")</f>
        <v>6</v>
      </c>
      <c r="U108" s="147">
        <f>VLOOKUP(LiveStock[[#This Row],[SKU]],MasterFile[],6,0)</f>
        <v>1600</v>
      </c>
      <c r="V108" s="151">
        <f>IFERROR(LiveStock[[#This Row],[Quantity In]]*LiveStock[[#This Row],[Unit Cost]],"")</f>
        <v>0</v>
      </c>
      <c r="W108" s="147">
        <f>IFERROR(LiveStock[[#This Row],[Quantity Out]]*LiveStock[[#This Row],[Unit Cost]],"")</f>
        <v>16.740000000000002</v>
      </c>
      <c r="X108" s="147"/>
    </row>
    <row r="109" spans="1:24" ht="20.100000000000001" customHeight="1" x14ac:dyDescent="0.25">
      <c r="A109" s="147" t="s">
        <v>191</v>
      </c>
      <c r="B109" s="148" t="s">
        <v>192</v>
      </c>
      <c r="C109" s="148" t="s">
        <v>265</v>
      </c>
      <c r="D109" s="148" t="s">
        <v>266</v>
      </c>
      <c r="E109" s="149" t="s">
        <v>589</v>
      </c>
      <c r="F109" s="154">
        <v>46415</v>
      </c>
      <c r="G109" s="147">
        <v>0</v>
      </c>
      <c r="H109" s="147">
        <v>3</v>
      </c>
      <c r="I109" s="146">
        <f t="shared" si="3"/>
        <v>0</v>
      </c>
      <c r="J109" s="150">
        <v>1.395</v>
      </c>
      <c r="K109" s="151">
        <v>-4.1850000000000005</v>
      </c>
      <c r="L109" s="152" t="s">
        <v>322</v>
      </c>
      <c r="M109" s="153" cm="1">
        <f t="array" ref="M109">IFERROR(_xlfn.AGGREGATE(15,6,(Inflow[[#This Row],[Date]]+0) /
   ((Inflow[SKU]=LiveStock[[#This Row],[SKU]])*(Inflow[Lot Number]&amp;""=LiveStock[[#This Row],[Lot Number]]&amp;"")),1),"")</f>
        <v>45972</v>
      </c>
      <c r="N109" s="153">
        <f>IF(_xlfn.MINIFS(Outflow[Date], Outflow[SKU], LiveStock[[#This Row],[SKU]], Outflow[Lot Number], LiveStock[[#This Row],[Lot Number]])=0,
   "",
   _xlfn.MINIFS(Outflow[Date], Outflow[SKU], LiveStock[[#This Row],[SKU]], Outflow[Lot Number], LiveStock[[#This Row],[Lot Number]]))</f>
        <v>46193</v>
      </c>
      <c r="O109" s="153">
        <f>IF(_xlfn.MAXIFS(Outflow[Date], Outflow[SKU], A109)=0,
   "",
   _xlfn.MAXIFS(Outflow[Date], Outflow[SKU], A109))</f>
        <v>46194</v>
      </c>
      <c r="P109" s="147">
        <f>IFERROR(LiveStock[[#This Row],[Last Outflow Date]]-LiveStock[[#This Row],[First Outflow Date]]+1,"")</f>
        <v>2</v>
      </c>
      <c r="Q109" s="134">
        <f>IFERROR(IF(LiveStock[[#This Row],[Average Daily Usage]]&gt;0,LiveStock[[#This Row],[Quantity Available]]/LiveStock[[#This Row],[Average Daily Usage]],0),"")</f>
        <v>0</v>
      </c>
      <c r="R109" s="166">
        <v>46193</v>
      </c>
      <c r="S109" s="152" t="str">
        <f>VLOOKUP(LiveStock[[#This Row],[SKU]],MasterFile[#All],15,0)</f>
        <v>Texaflo Roasting Co.</v>
      </c>
      <c r="T109" s="147">
        <f>IFERROR(IF(LiveStock[[#This Row],[Days Active]]&gt;0, LiveStock[[#This Row],[Quantity Out]] / LiveStock[[#This Row],[Days Active]], 0),"")</f>
        <v>1.5</v>
      </c>
      <c r="U109" s="147">
        <f>VLOOKUP(LiveStock[[#This Row],[SKU]],MasterFile[],6,0)</f>
        <v>1600</v>
      </c>
      <c r="V109" s="151">
        <f>IFERROR(LiveStock[[#This Row],[Quantity In]]*LiveStock[[#This Row],[Unit Cost]],"")</f>
        <v>0</v>
      </c>
      <c r="W109" s="147">
        <f>IFERROR(LiveStock[[#This Row],[Quantity Out]]*LiveStock[[#This Row],[Unit Cost]],"")</f>
        <v>4.1850000000000005</v>
      </c>
      <c r="X109" s="147"/>
    </row>
    <row r="110" spans="1:24" ht="20.100000000000001" customHeight="1" x14ac:dyDescent="0.25">
      <c r="A110" s="147" t="s">
        <v>205</v>
      </c>
      <c r="B110" s="148" t="s">
        <v>206</v>
      </c>
      <c r="C110" s="148" t="s">
        <v>265</v>
      </c>
      <c r="D110" s="148" t="s">
        <v>272</v>
      </c>
      <c r="E110" s="149" t="s">
        <v>578</v>
      </c>
      <c r="F110" s="154">
        <v>46131</v>
      </c>
      <c r="G110" s="147">
        <v>0</v>
      </c>
      <c r="H110" s="147">
        <v>0.5</v>
      </c>
      <c r="I110" s="146">
        <f t="shared" si="3"/>
        <v>149.19999999999999</v>
      </c>
      <c r="J110" s="150">
        <v>4.2000000000000003E-2</v>
      </c>
      <c r="K110" s="151">
        <v>-2.1000000000000001E-2</v>
      </c>
      <c r="L110" s="152" t="s">
        <v>322</v>
      </c>
      <c r="M110" s="153" cm="1">
        <f t="array" ref="M110">IFERROR(_xlfn.AGGREGATE(15,6,(Inflow[[#This Row],[Date]]+0) /
   ((Inflow[SKU]=LiveStock[[#This Row],[SKU]])*(Inflow[Lot Number]&amp;""=LiveStock[[#This Row],[Lot Number]]&amp;"")),1),"")</f>
        <v>45976</v>
      </c>
      <c r="N110" s="153">
        <f>IF(_xlfn.MINIFS(Outflow[Date], Outflow[SKU], LiveStock[[#This Row],[SKU]], Outflow[Lot Number], LiveStock[[#This Row],[Lot Number]])=0,
   "",
   _xlfn.MINIFS(Outflow[Date], Outflow[SKU], LiveStock[[#This Row],[SKU]], Outflow[Lot Number], LiveStock[[#This Row],[Lot Number]]))</f>
        <v>46193</v>
      </c>
      <c r="O110" s="153">
        <f>IF(_xlfn.MAXIFS(Outflow[Date], Outflow[SKU], A110)=0,
   "",
   _xlfn.MAXIFS(Outflow[Date], Outflow[SKU], A110))</f>
        <v>46194</v>
      </c>
      <c r="P110" s="147">
        <f>IFERROR(LiveStock[[#This Row],[Last Outflow Date]]-LiveStock[[#This Row],[First Outflow Date]]+1,"")</f>
        <v>2</v>
      </c>
      <c r="Q110" s="147">
        <f>IFERROR(IF(LiveStock[[#This Row],[Average Daily Usage]]&gt;0,LiveStock[[#This Row],[Quantity Available]]/LiveStock[[#This Row],[Average Daily Usage]],0),"")</f>
        <v>596.79999999999995</v>
      </c>
      <c r="R110" s="166">
        <v>46193</v>
      </c>
      <c r="S110" s="152" t="str">
        <f>VLOOKUP(LiveStock[[#This Row],[SKU]],MasterFile[#All],15,0)</f>
        <v>Texaflo Roasting Co.</v>
      </c>
      <c r="T110" s="147">
        <f>IFERROR(IF(LiveStock[[#This Row],[Days Active]]&gt;0, LiveStock[[#This Row],[Quantity Out]] / LiveStock[[#This Row],[Days Active]], 0),"")</f>
        <v>0.25</v>
      </c>
      <c r="U110" s="147">
        <f>VLOOKUP(LiveStock[[#This Row],[SKU]],MasterFile[],6,0)</f>
        <v>40</v>
      </c>
      <c r="V110" s="151">
        <f>IFERROR(LiveStock[[#This Row],[Quantity In]]*LiveStock[[#This Row],[Unit Cost]],"")</f>
        <v>0</v>
      </c>
      <c r="W110" s="147">
        <f>IFERROR(LiveStock[[#This Row],[Quantity Out]]*LiveStock[[#This Row],[Unit Cost]],"")</f>
        <v>2.1000000000000001E-2</v>
      </c>
      <c r="X110" s="147"/>
    </row>
    <row r="111" spans="1:24" ht="20.100000000000001" customHeight="1" x14ac:dyDescent="0.25">
      <c r="A111" s="147" t="s">
        <v>239</v>
      </c>
      <c r="B111" s="148" t="s">
        <v>347</v>
      </c>
      <c r="C111" s="148" t="s">
        <v>348</v>
      </c>
      <c r="D111" s="148" t="s">
        <v>277</v>
      </c>
      <c r="E111" s="149" t="s">
        <v>594</v>
      </c>
      <c r="F111" s="154">
        <v>46093</v>
      </c>
      <c r="G111" s="147">
        <v>0</v>
      </c>
      <c r="H111" s="147">
        <v>0.30000000000000004</v>
      </c>
      <c r="I111" s="146">
        <f t="shared" si="3"/>
        <v>7199.7</v>
      </c>
      <c r="J111" s="150">
        <v>0.70669999999999999</v>
      </c>
      <c r="K111" s="151">
        <v>-0.21201000000000003</v>
      </c>
      <c r="L111" s="152" t="s">
        <v>322</v>
      </c>
      <c r="M111" s="153" cm="1">
        <f t="array" ref="M111">IFERROR(_xlfn.AGGREGATE(15,6,(Inflow[[#This Row],[Date]]+0) /
   ((Inflow[SKU]=LiveStock[[#This Row],[SKU]])*(Inflow[Lot Number]&amp;""=LiveStock[[#This Row],[Lot Number]]&amp;"")),1),"")</f>
        <v>45977</v>
      </c>
      <c r="N111" s="153">
        <f>IF(_xlfn.MINIFS(Outflow[Date], Outflow[SKU], LiveStock[[#This Row],[SKU]], Outflow[Lot Number], LiveStock[[#This Row],[Lot Number]])=0,
   "",
   _xlfn.MINIFS(Outflow[Date], Outflow[SKU], LiveStock[[#This Row],[SKU]], Outflow[Lot Number], LiveStock[[#This Row],[Lot Number]]))</f>
        <v>46193</v>
      </c>
      <c r="O111" s="153">
        <f>IF(_xlfn.MAXIFS(Outflow[Date], Outflow[SKU], A111)=0,
   "",
   _xlfn.MAXIFS(Outflow[Date], Outflow[SKU], A111))</f>
        <v>46193</v>
      </c>
      <c r="P111" s="147">
        <f>IFERROR(LiveStock[[#This Row],[Last Outflow Date]]-LiveStock[[#This Row],[First Outflow Date]]+1,"")</f>
        <v>1</v>
      </c>
      <c r="Q111" s="147">
        <f>IFERROR(IF(LiveStock[[#This Row],[Average Daily Usage]]&gt;0,LiveStock[[#This Row],[Quantity Available]]/LiveStock[[#This Row],[Average Daily Usage]],0),"")</f>
        <v>23998.999999999996</v>
      </c>
      <c r="R111" s="166">
        <v>46193</v>
      </c>
      <c r="S111" s="152" t="str">
        <f>VLOOKUP(LiveStock[[#This Row],[SKU]],MasterFile[#All],15,0)</f>
        <v>Texaflo Roasting Co.</v>
      </c>
      <c r="T111" s="147">
        <f>IFERROR(IF(LiveStock[[#This Row],[Days Active]]&gt;0, LiveStock[[#This Row],[Quantity Out]] / LiveStock[[#This Row],[Days Active]], 0),"")</f>
        <v>0.30000000000000004</v>
      </c>
      <c r="U111" s="147">
        <f>VLOOKUP(LiveStock[[#This Row],[SKU]],MasterFile[],6,0)</f>
        <v>12</v>
      </c>
      <c r="V111" s="151">
        <f>IFERROR(LiveStock[[#This Row],[Quantity In]]*LiveStock[[#This Row],[Unit Cost]],"")</f>
        <v>0</v>
      </c>
      <c r="W111" s="147">
        <f>IFERROR(LiveStock[[#This Row],[Quantity Out]]*LiveStock[[#This Row],[Unit Cost]],"")</f>
        <v>0.21201000000000003</v>
      </c>
      <c r="X111" s="147"/>
    </row>
    <row r="112" spans="1:24" ht="20.100000000000001" customHeight="1" x14ac:dyDescent="0.25">
      <c r="A112" s="147" t="s">
        <v>241</v>
      </c>
      <c r="B112" s="148" t="s">
        <v>350</v>
      </c>
      <c r="C112" s="148" t="s">
        <v>348</v>
      </c>
      <c r="D112" s="148" t="s">
        <v>289</v>
      </c>
      <c r="E112" s="149" t="s">
        <v>580</v>
      </c>
      <c r="F112" s="154">
        <v>46406</v>
      </c>
      <c r="G112" s="147">
        <v>0</v>
      </c>
      <c r="H112" s="147">
        <v>0.60000000000000009</v>
      </c>
      <c r="I112" s="146">
        <f t="shared" si="3"/>
        <v>3743.4</v>
      </c>
      <c r="J112" s="150">
        <v>0.70669999999999999</v>
      </c>
      <c r="K112" s="151">
        <v>-0.42402000000000006</v>
      </c>
      <c r="L112" s="152" t="s">
        <v>322</v>
      </c>
      <c r="M112" s="153" cm="1">
        <f t="array" ref="M112">IFERROR(_xlfn.AGGREGATE(15,6,(Inflow[[#This Row],[Date]]+0) /
   ((Inflow[SKU]=LiveStock[[#This Row],[SKU]])*(Inflow[Lot Number]&amp;""=LiveStock[[#This Row],[Lot Number]]&amp;"")),1),"")</f>
        <v>45978</v>
      </c>
      <c r="N112" s="153">
        <f>IF(_xlfn.MINIFS(Outflow[Date], Outflow[SKU], LiveStock[[#This Row],[SKU]], Outflow[Lot Number], LiveStock[[#This Row],[Lot Number]])=0,
   "",
   _xlfn.MINIFS(Outflow[Date], Outflow[SKU], LiveStock[[#This Row],[SKU]], Outflow[Lot Number], LiveStock[[#This Row],[Lot Number]]))</f>
        <v>46193</v>
      </c>
      <c r="O112" s="153">
        <f>IF(_xlfn.MAXIFS(Outflow[Date], Outflow[SKU], A112)=0,
   "",
   _xlfn.MAXIFS(Outflow[Date], Outflow[SKU], A112))</f>
        <v>46193</v>
      </c>
      <c r="P112" s="147">
        <f>IFERROR(LiveStock[[#This Row],[Last Outflow Date]]-LiveStock[[#This Row],[First Outflow Date]]+1,"")</f>
        <v>1</v>
      </c>
      <c r="Q112" s="147">
        <f>IFERROR(IF(LiveStock[[#This Row],[Average Daily Usage]]&gt;0,LiveStock[[#This Row],[Quantity Available]]/LiveStock[[#This Row],[Average Daily Usage]],0),"")</f>
        <v>6238.9999999999991</v>
      </c>
      <c r="R112" s="166">
        <v>46193</v>
      </c>
      <c r="S112" s="152" t="str">
        <f>VLOOKUP(LiveStock[[#This Row],[SKU]],MasterFile[#All],15,0)</f>
        <v>Texaflo Roasting Co.</v>
      </c>
      <c r="T112" s="147">
        <f>IFERROR(IF(LiveStock[[#This Row],[Days Active]]&gt;0, LiveStock[[#This Row],[Quantity Out]] / LiveStock[[#This Row],[Days Active]], 0),"")</f>
        <v>0.60000000000000009</v>
      </c>
      <c r="U112" s="147">
        <f>VLOOKUP(LiveStock[[#This Row],[SKU]],MasterFile[],6,0)</f>
        <v>16</v>
      </c>
      <c r="V112" s="151">
        <f>IFERROR(LiveStock[[#This Row],[Quantity In]]*LiveStock[[#This Row],[Unit Cost]],"")</f>
        <v>0</v>
      </c>
      <c r="W112" s="147">
        <f>IFERROR(LiveStock[[#This Row],[Quantity Out]]*LiveStock[[#This Row],[Unit Cost]],"")</f>
        <v>0.42402000000000006</v>
      </c>
      <c r="X112" s="147"/>
    </row>
    <row r="113" spans="1:24" ht="20.100000000000001" customHeight="1" x14ac:dyDescent="0.25">
      <c r="A113" s="147" t="s">
        <v>243</v>
      </c>
      <c r="B113" s="148" t="s">
        <v>244</v>
      </c>
      <c r="C113" s="148" t="s">
        <v>348</v>
      </c>
      <c r="D113" s="148" t="s">
        <v>275</v>
      </c>
      <c r="E113" s="149" t="s">
        <v>599</v>
      </c>
      <c r="F113" s="154">
        <v>46105</v>
      </c>
      <c r="G113" s="147">
        <v>0</v>
      </c>
      <c r="H113" s="147">
        <v>1.5</v>
      </c>
      <c r="I113" s="146">
        <f t="shared" si="3"/>
        <v>508.5</v>
      </c>
      <c r="J113" s="150">
        <v>0.26600000000000001</v>
      </c>
      <c r="K113" s="151">
        <v>-0.39900000000000002</v>
      </c>
      <c r="L113" s="152" t="s">
        <v>322</v>
      </c>
      <c r="M113" s="153" cm="1">
        <f t="array" ref="M113">IFERROR(_xlfn.AGGREGATE(15,6,(Inflow[[#This Row],[Date]]+0) /
   ((Inflow[SKU]=LiveStock[[#This Row],[SKU]])*(Inflow[Lot Number]&amp;""=LiveStock[[#This Row],[Lot Number]]&amp;"")),1),"")</f>
        <v>45980</v>
      </c>
      <c r="N113" s="153">
        <f>IF(_xlfn.MINIFS(Outflow[Date], Outflow[SKU], LiveStock[[#This Row],[SKU]], Outflow[Lot Number], LiveStock[[#This Row],[Lot Number]])=0,
   "",
   _xlfn.MINIFS(Outflow[Date], Outflow[SKU], LiveStock[[#This Row],[SKU]], Outflow[Lot Number], LiveStock[[#This Row],[Lot Number]]))</f>
        <v>46193</v>
      </c>
      <c r="O113" s="153">
        <f>IF(_xlfn.MAXIFS(Outflow[Date], Outflow[SKU], A113)=0,
   "",
   _xlfn.MAXIFS(Outflow[Date], Outflow[SKU], A113))</f>
        <v>46193</v>
      </c>
      <c r="P113" s="147">
        <f>IFERROR(LiveStock[[#This Row],[Last Outflow Date]]-LiveStock[[#This Row],[First Outflow Date]]+1,"")</f>
        <v>1</v>
      </c>
      <c r="Q113" s="147">
        <f>IFERROR(IF(LiveStock[[#This Row],[Average Daily Usage]]&gt;0,LiveStock[[#This Row],[Quantity Available]]/LiveStock[[#This Row],[Average Daily Usage]],0),"")</f>
        <v>339</v>
      </c>
      <c r="R113" s="166">
        <v>46193</v>
      </c>
      <c r="S113" s="152" t="str">
        <f>VLOOKUP(LiveStock[[#This Row],[SKU]],MasterFile[#All],15,0)</f>
        <v>Texaflo Roasting Co.</v>
      </c>
      <c r="T113" s="147">
        <f>IFERROR(IF(LiveStock[[#This Row],[Days Active]]&gt;0, LiveStock[[#This Row],[Quantity Out]] / LiveStock[[#This Row],[Days Active]], 0),"")</f>
        <v>1.5</v>
      </c>
      <c r="U113" s="147">
        <f>VLOOKUP(LiveStock[[#This Row],[SKU]],MasterFile[],6,0)</f>
        <v>24</v>
      </c>
      <c r="V113" s="151">
        <f>IFERROR(LiveStock[[#This Row],[Quantity In]]*LiveStock[[#This Row],[Unit Cost]],"")</f>
        <v>0</v>
      </c>
      <c r="W113" s="147">
        <f>IFERROR(LiveStock[[#This Row],[Quantity Out]]*LiveStock[[#This Row],[Unit Cost]],"")</f>
        <v>0.39900000000000002</v>
      </c>
      <c r="X113" s="147"/>
    </row>
    <row r="114" spans="1:24" ht="20.100000000000001" customHeight="1" x14ac:dyDescent="0.25">
      <c r="A114" s="147" t="s">
        <v>251</v>
      </c>
      <c r="B114" s="148" t="s">
        <v>252</v>
      </c>
      <c r="C114" s="148" t="s">
        <v>348</v>
      </c>
      <c r="D114" s="148" t="s">
        <v>277</v>
      </c>
      <c r="E114" s="149" t="s">
        <v>610</v>
      </c>
      <c r="F114" s="154">
        <v>46491</v>
      </c>
      <c r="G114" s="147">
        <v>0</v>
      </c>
      <c r="H114" s="147">
        <v>0.60000000000000009</v>
      </c>
      <c r="I114" s="146">
        <f t="shared" si="3"/>
        <v>1049.4000000000001</v>
      </c>
      <c r="J114" s="150">
        <v>0.96379999999999999</v>
      </c>
      <c r="K114" s="151">
        <v>-0.57828000000000013</v>
      </c>
      <c r="L114" s="152" t="s">
        <v>322</v>
      </c>
      <c r="M114" s="153" cm="1">
        <f t="array" ref="M114">IFERROR(_xlfn.AGGREGATE(15,6,(Inflow[[#This Row],[Date]]+0) /
   ((Inflow[SKU]=LiveStock[[#This Row],[SKU]])*(Inflow[Lot Number]&amp;""=LiveStock[[#This Row],[Lot Number]]&amp;"")),1),"")</f>
        <v>45981</v>
      </c>
      <c r="N114" s="153">
        <f>IF(_xlfn.MINIFS(Outflow[Date], Outflow[SKU], LiveStock[[#This Row],[SKU]], Outflow[Lot Number], LiveStock[[#This Row],[Lot Number]])=0,
   "",
   _xlfn.MINIFS(Outflow[Date], Outflow[SKU], LiveStock[[#This Row],[SKU]], Outflow[Lot Number], LiveStock[[#This Row],[Lot Number]]))</f>
        <v>46193</v>
      </c>
      <c r="O114" s="153">
        <f>IF(_xlfn.MAXIFS(Outflow[Date], Outflow[SKU], A114)=0,
   "",
   _xlfn.MAXIFS(Outflow[Date], Outflow[SKU], A114))</f>
        <v>46193</v>
      </c>
      <c r="P114" s="147">
        <f>IFERROR(LiveStock[[#This Row],[Last Outflow Date]]-LiveStock[[#This Row],[First Outflow Date]]+1,"")</f>
        <v>1</v>
      </c>
      <c r="Q114" s="147">
        <f>IFERROR(IF(LiveStock[[#This Row],[Average Daily Usage]]&gt;0,LiveStock[[#This Row],[Quantity Available]]/LiveStock[[#This Row],[Average Daily Usage]],0),"")</f>
        <v>1749</v>
      </c>
      <c r="R114" s="166">
        <v>46193</v>
      </c>
      <c r="S114" s="152" t="str">
        <f>VLOOKUP(LiveStock[[#This Row],[SKU]],MasterFile[#All],15,0)</f>
        <v>Texaflo Roasting Co.</v>
      </c>
      <c r="T114" s="147">
        <f>IFERROR(IF(LiveStock[[#This Row],[Days Active]]&gt;0, LiveStock[[#This Row],[Quantity Out]] / LiveStock[[#This Row],[Days Active]], 0),"")</f>
        <v>0.60000000000000009</v>
      </c>
      <c r="U114" s="147">
        <f>VLOOKUP(LiveStock[[#This Row],[SKU]],MasterFile[],6,0)</f>
        <v>32</v>
      </c>
      <c r="V114" s="151">
        <f>IFERROR(LiveStock[[#This Row],[Quantity In]]*LiveStock[[#This Row],[Unit Cost]],"")</f>
        <v>0</v>
      </c>
      <c r="W114" s="147">
        <f>IFERROR(LiveStock[[#This Row],[Quantity Out]]*LiveStock[[#This Row],[Unit Cost]],"")</f>
        <v>0.57828000000000013</v>
      </c>
      <c r="X114" s="147"/>
    </row>
    <row r="115" spans="1:24" ht="20.100000000000001" customHeight="1" x14ac:dyDescent="0.25">
      <c r="A115" s="147" t="s">
        <v>165</v>
      </c>
      <c r="B115" s="148" t="s">
        <v>173</v>
      </c>
      <c r="C115" s="148" t="s">
        <v>255</v>
      </c>
      <c r="D115" s="148" t="s">
        <v>256</v>
      </c>
      <c r="E115" s="149" t="s">
        <v>577</v>
      </c>
      <c r="F115" s="154">
        <v>46107</v>
      </c>
      <c r="G115" s="147">
        <v>0</v>
      </c>
      <c r="H115" s="147">
        <v>4</v>
      </c>
      <c r="I115" s="146">
        <f t="shared" si="3"/>
        <v>16</v>
      </c>
      <c r="J115" s="150">
        <v>6.03</v>
      </c>
      <c r="K115" s="151">
        <v>-24.12</v>
      </c>
      <c r="L115" s="152" t="s">
        <v>322</v>
      </c>
      <c r="M115" s="153" cm="1">
        <f t="array" ref="M115">IFERROR(_xlfn.AGGREGATE(15,6,(Inflow[[#This Row],[Date]]+0) /
   ((Inflow[SKU]=LiveStock[[#This Row],[SKU]])*(Inflow[Lot Number]&amp;""=LiveStock[[#This Row],[Lot Number]]&amp;"")),1),"")</f>
        <v>45993</v>
      </c>
      <c r="N115" s="153">
        <f>IF(_xlfn.MINIFS(Outflow[Date], Outflow[SKU], LiveStock[[#This Row],[SKU]], Outflow[Lot Number], LiveStock[[#This Row],[Lot Number]])=0,
   "",
   _xlfn.MINIFS(Outflow[Date], Outflow[SKU], LiveStock[[#This Row],[SKU]], Outflow[Lot Number], LiveStock[[#This Row],[Lot Number]]))</f>
        <v>46193</v>
      </c>
      <c r="O115" s="153">
        <f>IF(_xlfn.MAXIFS(Outflow[Date], Outflow[SKU], A115)=0,
   "",
   _xlfn.MAXIFS(Outflow[Date], Outflow[SKU], A115))</f>
        <v>46193</v>
      </c>
      <c r="P115" s="147">
        <f>IFERROR(LiveStock[[#This Row],[Last Outflow Date]]-LiveStock[[#This Row],[First Outflow Date]]+1,"")</f>
        <v>1</v>
      </c>
      <c r="Q115" s="147">
        <f>IFERROR(IF(LiveStock[[#This Row],[Average Daily Usage]]&gt;0,LiveStock[[#This Row],[Quantity Available]]/LiveStock[[#This Row],[Average Daily Usage]],0),"")</f>
        <v>4</v>
      </c>
      <c r="R115" s="166">
        <v>46193</v>
      </c>
      <c r="S115" s="152" t="str">
        <f>VLOOKUP(LiveStock[[#This Row],[SKU]],MasterFile[#All],15,0)</f>
        <v>Texaflo Roasting Co.</v>
      </c>
      <c r="T115" s="147">
        <f>IFERROR(IF(LiveStock[[#This Row],[Days Active]]&gt;0, LiveStock[[#This Row],[Quantity Out]] / LiveStock[[#This Row],[Days Active]], 0),"")</f>
        <v>4</v>
      </c>
      <c r="U115" s="147">
        <f>VLOOKUP(LiveStock[[#This Row],[SKU]],MasterFile[],6,0)</f>
        <v>200</v>
      </c>
      <c r="V115" s="151">
        <f>IFERROR(LiveStock[[#This Row],[Quantity In]]*LiveStock[[#This Row],[Unit Cost]],"")</f>
        <v>0</v>
      </c>
      <c r="W115" s="147">
        <f>IFERROR(LiveStock[[#This Row],[Quantity Out]]*LiveStock[[#This Row],[Unit Cost]],"")</f>
        <v>24.12</v>
      </c>
      <c r="X115" s="147"/>
    </row>
    <row r="116" spans="1:24" ht="20.100000000000001" customHeight="1" x14ac:dyDescent="0.25">
      <c r="A116" s="147" t="s">
        <v>166</v>
      </c>
      <c r="B116" s="148" t="s">
        <v>174</v>
      </c>
      <c r="C116" s="148" t="s">
        <v>255</v>
      </c>
      <c r="D116" s="148" t="s">
        <v>256</v>
      </c>
      <c r="E116" s="149" t="s">
        <v>602</v>
      </c>
      <c r="F116" s="154">
        <v>45922</v>
      </c>
      <c r="G116" s="147">
        <v>8</v>
      </c>
      <c r="H116" s="147">
        <v>3</v>
      </c>
      <c r="I116" s="146">
        <v>5</v>
      </c>
      <c r="J116" s="150">
        <v>7.2</v>
      </c>
      <c r="K116" s="151">
        <v>-21.6</v>
      </c>
      <c r="L116" s="152" t="s">
        <v>322</v>
      </c>
      <c r="M116" s="153" cm="1">
        <f t="array" ref="M116">IFERROR(_xlfn.AGGREGATE(15,6,(Inflow[[#This Row],[Date]]+0) /
   ((Inflow[SKU]=LiveStock[[#This Row],[SKU]])*(Inflow[Lot Number]&amp;""=LiveStock[[#This Row],[Lot Number]]&amp;"")),1),"")</f>
        <v>46006</v>
      </c>
      <c r="N116" s="153">
        <f>IF(_xlfn.MINIFS(Outflow[Date], Outflow[SKU], LiveStock[[#This Row],[SKU]], Outflow[Lot Number], LiveStock[[#This Row],[Lot Number]])=0,
   "",
   _xlfn.MINIFS(Outflow[Date], Outflow[SKU], LiveStock[[#This Row],[SKU]], Outflow[Lot Number], LiveStock[[#This Row],[Lot Number]]))</f>
        <v>46193</v>
      </c>
      <c r="O116" s="153">
        <f>IF(_xlfn.MAXIFS(Outflow[Date], Outflow[SKU], A116)=0,
   "",
   _xlfn.MAXIFS(Outflow[Date], Outflow[SKU], A116))</f>
        <v>46194</v>
      </c>
      <c r="P116" s="147">
        <f>IFERROR(LiveStock[[#This Row],[Last Outflow Date]]-LiveStock[[#This Row],[First Outflow Date]]+1,"")</f>
        <v>2</v>
      </c>
      <c r="Q116" s="147">
        <f>IFERROR(IF(LiveStock[[#This Row],[Average Daily Usage]]&gt;0,LiveStock[[#This Row],[Quantity Available]]/LiveStock[[#This Row],[Average Daily Usage]],0),"")</f>
        <v>3.3333333333333335</v>
      </c>
      <c r="R116" s="166">
        <v>46193</v>
      </c>
      <c r="S116" s="152" t="str">
        <f>VLOOKUP(LiveStock[[#This Row],[SKU]],MasterFile[#All],15,0)</f>
        <v>Texaflo Roasting Co.</v>
      </c>
      <c r="T116" s="147">
        <f>IFERROR(IF(LiveStock[[#This Row],[Days Active]]&gt;0, LiveStock[[#This Row],[Quantity Out]] / LiveStock[[#This Row],[Days Active]], 0),"")</f>
        <v>1.5</v>
      </c>
      <c r="U116" s="147">
        <f>VLOOKUP(LiveStock[[#This Row],[SKU]],MasterFile[],6,0)</f>
        <v>240</v>
      </c>
      <c r="V116" s="151">
        <f>IFERROR(LiveStock[[#This Row],[Quantity In]]*LiveStock[[#This Row],[Unit Cost]],"")</f>
        <v>57.6</v>
      </c>
      <c r="W116" s="156" t="s">
        <v>879</v>
      </c>
      <c r="X116" s="147"/>
    </row>
    <row r="117" spans="1:24" ht="20.100000000000001" customHeight="1" x14ac:dyDescent="0.25">
      <c r="A117" s="147" t="s">
        <v>189</v>
      </c>
      <c r="B117" s="148" t="s">
        <v>190</v>
      </c>
      <c r="C117" s="148" t="s">
        <v>265</v>
      </c>
      <c r="D117" s="148" t="s">
        <v>266</v>
      </c>
      <c r="E117" s="149" t="s">
        <v>583</v>
      </c>
      <c r="F117" s="154">
        <v>46214</v>
      </c>
      <c r="G117" s="147">
        <v>0</v>
      </c>
      <c r="H117" s="147">
        <v>8</v>
      </c>
      <c r="I117" s="146">
        <f>IF(E117="",SUMIFS($G$5:$G$29582,$A$5:$A$29582,A117)-SUMIFS($H$5:$H$29582,$A$5:$A$29582,A117),SUMIFS($G$5:$G$29582,$A$5:$A$29582,A117,$E$5:$E$29582,E117)-SUMIFS($H$5:$H$29582,$A$5:$A$29582,A117,$E$5:$E$29582,E117))</f>
        <v>3488</v>
      </c>
      <c r="J117" s="150">
        <v>1.3944000000000001</v>
      </c>
      <c r="K117" s="151">
        <v>-11.155200000000001</v>
      </c>
      <c r="L117" s="152" t="s">
        <v>322</v>
      </c>
      <c r="M117" s="153" cm="1">
        <f t="array" ref="M117">IFERROR(_xlfn.AGGREGATE(15,6,(Inflow[[#This Row],[Date]]+0) /
   ((Inflow[SKU]=LiveStock[[#This Row],[SKU]])*(Inflow[Lot Number]&amp;""=LiveStock[[#This Row],[Lot Number]]&amp;"")),1),"")</f>
        <v>46007</v>
      </c>
      <c r="N117" s="153">
        <f>IF(_xlfn.MINIFS(Outflow[Date], Outflow[SKU], LiveStock[[#This Row],[SKU]], Outflow[Lot Number], LiveStock[[#This Row],[Lot Number]])=0,
   "",
   _xlfn.MINIFS(Outflow[Date], Outflow[SKU], LiveStock[[#This Row],[SKU]], Outflow[Lot Number], LiveStock[[#This Row],[Lot Number]]))</f>
        <v>46193</v>
      </c>
      <c r="O117" s="153">
        <f>IF(_xlfn.MAXIFS(Outflow[Date], Outflow[SKU], A117)=0,
   "",
   _xlfn.MAXIFS(Outflow[Date], Outflow[SKU], A117))</f>
        <v>46193</v>
      </c>
      <c r="P117" s="147">
        <f>IFERROR(LiveStock[[#This Row],[Last Outflow Date]]-LiveStock[[#This Row],[First Outflow Date]]+1,"")</f>
        <v>1</v>
      </c>
      <c r="Q117" s="147">
        <f>IFERROR(IF(LiveStock[[#This Row],[Average Daily Usage]]&gt;0,LiveStock[[#This Row],[Quantity Available]]/LiveStock[[#This Row],[Average Daily Usage]],0),"")</f>
        <v>436</v>
      </c>
      <c r="R117" s="166">
        <v>46193</v>
      </c>
      <c r="S117" s="152" t="str">
        <f>VLOOKUP(LiveStock[[#This Row],[SKU]],MasterFile[#All],15,0)</f>
        <v>Texaflo Roasting Co.</v>
      </c>
      <c r="T117" s="147">
        <f>IFERROR(IF(LiveStock[[#This Row],[Days Active]]&gt;0, LiveStock[[#This Row],[Quantity Out]] / LiveStock[[#This Row],[Days Active]], 0),"")</f>
        <v>8</v>
      </c>
      <c r="U117" s="147">
        <f>VLOOKUP(LiveStock[[#This Row],[SKU]],MasterFile[],6,0)</f>
        <v>2000</v>
      </c>
      <c r="V117" s="151">
        <f>IFERROR(LiveStock[[#This Row],[Quantity In]]*LiveStock[[#This Row],[Unit Cost]],"")</f>
        <v>0</v>
      </c>
      <c r="W117" s="147">
        <f>IFERROR(LiveStock[[#This Row],[Quantity Out]]*LiveStock[[#This Row],[Unit Cost]],"")</f>
        <v>11.155200000000001</v>
      </c>
      <c r="X117" s="147"/>
    </row>
    <row r="118" spans="1:24" ht="20.100000000000001" customHeight="1" x14ac:dyDescent="0.25">
      <c r="A118" s="147" t="s">
        <v>205</v>
      </c>
      <c r="B118" s="148" t="s">
        <v>206</v>
      </c>
      <c r="C118" s="148" t="s">
        <v>265</v>
      </c>
      <c r="D118" s="148" t="s">
        <v>272</v>
      </c>
      <c r="E118" s="149" t="s">
        <v>578</v>
      </c>
      <c r="F118" s="154">
        <v>46131</v>
      </c>
      <c r="G118" s="147">
        <v>0</v>
      </c>
      <c r="H118" s="147">
        <v>0.2</v>
      </c>
      <c r="I118" s="146">
        <f>IF(E118="",SUMIFS($G$5:$G$29582,$A$5:$A$29582,A118)-SUMIFS($H$5:$H$29582,$A$5:$A$29582,A118),SUMIFS($G$5:$G$29582,$A$5:$A$29582,A118,$E$5:$E$29582,E118)-SUMIFS($H$5:$H$29582,$A$5:$A$29582,A118,$E$5:$E$29582,E118))</f>
        <v>149.19999999999999</v>
      </c>
      <c r="J118" s="150">
        <v>4.2000000000000003E-2</v>
      </c>
      <c r="K118" s="151">
        <v>-8.4000000000000012E-3</v>
      </c>
      <c r="L118" s="152" t="s">
        <v>322</v>
      </c>
      <c r="M118" s="153" cm="1">
        <f t="array" ref="M118">IFERROR(_xlfn.AGGREGATE(15,6,(Inflow[[#This Row],[Date]]+0) /
   ((Inflow[SKU]=LiveStock[[#This Row],[SKU]])*(Inflow[Lot Number]&amp;""=LiveStock[[#This Row],[Lot Number]]&amp;"")),1),"")</f>
        <v>46015</v>
      </c>
      <c r="N118" s="153">
        <f>IF(_xlfn.MINIFS(Outflow[Date], Outflow[SKU], LiveStock[[#This Row],[SKU]], Outflow[Lot Number], LiveStock[[#This Row],[Lot Number]])=0,
   "",
   _xlfn.MINIFS(Outflow[Date], Outflow[SKU], LiveStock[[#This Row],[SKU]], Outflow[Lot Number], LiveStock[[#This Row],[Lot Number]]))</f>
        <v>46193</v>
      </c>
      <c r="O118" s="153">
        <f>IF(_xlfn.MAXIFS(Outflow[Date], Outflow[SKU], A118)=0,
   "",
   _xlfn.MAXIFS(Outflow[Date], Outflow[SKU], A118))</f>
        <v>46194</v>
      </c>
      <c r="P118" s="147">
        <f>IFERROR(LiveStock[[#This Row],[Last Outflow Date]]-LiveStock[[#This Row],[First Outflow Date]]+1,"")</f>
        <v>2</v>
      </c>
      <c r="Q118" s="147">
        <f>IFERROR(IF(LiveStock[[#This Row],[Average Daily Usage]]&gt;0,LiveStock[[#This Row],[Quantity Available]]/LiveStock[[#This Row],[Average Daily Usage]],0),"")</f>
        <v>1491.9999999999998</v>
      </c>
      <c r="R118" s="166">
        <v>46193</v>
      </c>
      <c r="S118" s="152" t="str">
        <f>VLOOKUP(LiveStock[[#This Row],[SKU]],MasterFile[#All],15,0)</f>
        <v>Texaflo Roasting Co.</v>
      </c>
      <c r="T118" s="147">
        <f>IFERROR(IF(LiveStock[[#This Row],[Days Active]]&gt;0, LiveStock[[#This Row],[Quantity Out]] / LiveStock[[#This Row],[Days Active]], 0),"")</f>
        <v>0.1</v>
      </c>
      <c r="U118" s="147">
        <f>VLOOKUP(LiveStock[[#This Row],[SKU]],MasterFile[],6,0)</f>
        <v>40</v>
      </c>
      <c r="V118" s="151">
        <f>IFERROR(LiveStock[[#This Row],[Quantity In]]*LiveStock[[#This Row],[Unit Cost]],"")</f>
        <v>0</v>
      </c>
      <c r="W118" s="147">
        <f>IFERROR(LiveStock[[#This Row],[Quantity Out]]*LiveStock[[#This Row],[Unit Cost]],"")</f>
        <v>8.4000000000000012E-3</v>
      </c>
      <c r="X118" s="147"/>
    </row>
    <row r="119" spans="1:24" ht="20.100000000000001" customHeight="1" x14ac:dyDescent="0.25">
      <c r="A119" s="147" t="s">
        <v>169</v>
      </c>
      <c r="B119" s="148" t="s">
        <v>177</v>
      </c>
      <c r="C119" s="148" t="s">
        <v>255</v>
      </c>
      <c r="D119" s="148" t="s">
        <v>258</v>
      </c>
      <c r="E119" s="149" t="s">
        <v>591</v>
      </c>
      <c r="F119" s="154">
        <v>45973</v>
      </c>
      <c r="G119" s="147">
        <v>10</v>
      </c>
      <c r="H119" s="147">
        <v>3</v>
      </c>
      <c r="I119" s="146">
        <v>7</v>
      </c>
      <c r="J119" s="150">
        <v>1.8246</v>
      </c>
      <c r="K119" s="151">
        <v>-5.4737999999999998</v>
      </c>
      <c r="L119" s="152" t="s">
        <v>322</v>
      </c>
      <c r="M119" s="153" cm="1">
        <f t="array" ref="M119">IFERROR(_xlfn.AGGREGATE(15,6,(Inflow[[#This Row],[Date]]+0) /
   ((Inflow[SKU]=LiveStock[[#This Row],[SKU]])*(Inflow[Lot Number]&amp;""=LiveStock[[#This Row],[Lot Number]]&amp;"")),1),"")</f>
        <v>46024</v>
      </c>
      <c r="N119" s="153">
        <f>IF(_xlfn.MINIFS(Outflow[Date], Outflow[SKU], LiveStock[[#This Row],[SKU]], Outflow[Lot Number], LiveStock[[#This Row],[Lot Number]])=0,
   "",
   _xlfn.MINIFS(Outflow[Date], Outflow[SKU], LiveStock[[#This Row],[SKU]], Outflow[Lot Number], LiveStock[[#This Row],[Lot Number]]))</f>
        <v>46193</v>
      </c>
      <c r="O119" s="153">
        <f>IF(_xlfn.MAXIFS(Outflow[Date], Outflow[SKU], A119)=0,
   "",
   _xlfn.MAXIFS(Outflow[Date], Outflow[SKU], A119))</f>
        <v>46194</v>
      </c>
      <c r="P119" s="147">
        <f>IFERROR(LiveStock[[#This Row],[Last Outflow Date]]-LiveStock[[#This Row],[First Outflow Date]]+1,"")</f>
        <v>2</v>
      </c>
      <c r="Q119" s="147">
        <f>IFERROR(IF(LiveStock[[#This Row],[Average Daily Usage]]&gt;0,LiveStock[[#This Row],[Quantity Available]]/LiveStock[[#This Row],[Average Daily Usage]],0),"")</f>
        <v>4.666666666666667</v>
      </c>
      <c r="R119" s="166">
        <v>46193</v>
      </c>
      <c r="S119" s="152" t="str">
        <f>VLOOKUP(LiveStock[[#This Row],[SKU]],MasterFile[#All],15,0)</f>
        <v>Texaflo Roasting Co.</v>
      </c>
      <c r="T119" s="147">
        <f>IFERROR(IF(LiveStock[[#This Row],[Days Active]]&gt;0, LiveStock[[#This Row],[Quantity Out]] / LiveStock[[#This Row],[Days Active]], 0),"")</f>
        <v>1.5</v>
      </c>
      <c r="U119" s="147">
        <f>VLOOKUP(LiveStock[[#This Row],[SKU]],MasterFile[],6,0)</f>
        <v>320</v>
      </c>
      <c r="V119" s="151">
        <f>IFERROR(LiveStock[[#This Row],[Quantity In]]*LiveStock[[#This Row],[Unit Cost]],"")</f>
        <v>18.245999999999999</v>
      </c>
      <c r="W119" s="156" t="s">
        <v>887</v>
      </c>
      <c r="X119" s="147"/>
    </row>
    <row r="120" spans="1:24" ht="20.100000000000001" customHeight="1" x14ac:dyDescent="0.25">
      <c r="A120" s="147" t="s">
        <v>167</v>
      </c>
      <c r="B120" s="148" t="s">
        <v>175</v>
      </c>
      <c r="C120" s="148" t="s">
        <v>255</v>
      </c>
      <c r="D120" s="148" t="s">
        <v>258</v>
      </c>
      <c r="E120" s="149" t="s">
        <v>609</v>
      </c>
      <c r="F120" s="154">
        <v>46244</v>
      </c>
      <c r="G120" s="147">
        <v>3</v>
      </c>
      <c r="H120" s="147">
        <v>1.5</v>
      </c>
      <c r="I120" s="146">
        <v>1.5</v>
      </c>
      <c r="J120" s="150">
        <v>0.91349999999999998</v>
      </c>
      <c r="K120" s="151">
        <v>-1.37025</v>
      </c>
      <c r="L120" s="152" t="s">
        <v>322</v>
      </c>
      <c r="M120" s="153" cm="1">
        <f t="array" ref="M120">IFERROR(_xlfn.AGGREGATE(15,6,(Inflow[[#This Row],[Date]]+0) /
   ((Inflow[SKU]=LiveStock[[#This Row],[SKU]])*(Inflow[Lot Number]&amp;""=LiveStock[[#This Row],[Lot Number]]&amp;"")),1),"")</f>
        <v>46032</v>
      </c>
      <c r="N120" s="153">
        <f>IF(_xlfn.MINIFS(Outflow[Date], Outflow[SKU], LiveStock[[#This Row],[SKU]], Outflow[Lot Number], LiveStock[[#This Row],[Lot Number]])=0,
   "",
   _xlfn.MINIFS(Outflow[Date], Outflow[SKU], LiveStock[[#This Row],[SKU]], Outflow[Lot Number], LiveStock[[#This Row],[Lot Number]]))</f>
        <v>46193</v>
      </c>
      <c r="O120" s="153">
        <f>IF(_xlfn.MAXIFS(Outflow[Date], Outflow[SKU], A120)=0,
   "",
   _xlfn.MAXIFS(Outflow[Date], Outflow[SKU], A120))</f>
        <v>46194</v>
      </c>
      <c r="P120" s="147">
        <f>IFERROR(LiveStock[[#This Row],[Last Outflow Date]]-LiveStock[[#This Row],[First Outflow Date]]+1,"")</f>
        <v>2</v>
      </c>
      <c r="Q120" s="147">
        <f>IFERROR(IF(LiveStock[[#This Row],[Average Daily Usage]]&gt;0,LiveStock[[#This Row],[Quantity Available]]/LiveStock[[#This Row],[Average Daily Usage]],0),"")</f>
        <v>2</v>
      </c>
      <c r="R120" s="166">
        <v>46193</v>
      </c>
      <c r="S120" s="152" t="str">
        <f>VLOOKUP(LiveStock[[#This Row],[SKU]],MasterFile[#All],15,0)</f>
        <v>Texaflo Roasting Co.</v>
      </c>
      <c r="T120" s="147">
        <f>IFERROR(IF(LiveStock[[#This Row],[Days Active]]&gt;0, LiveStock[[#This Row],[Quantity Out]] / LiveStock[[#This Row],[Days Active]], 0),"")</f>
        <v>0.75</v>
      </c>
      <c r="U120" s="147">
        <f>VLOOKUP(LiveStock[[#This Row],[SKU]],MasterFile[],6,0)</f>
        <v>160</v>
      </c>
      <c r="V120" s="151">
        <f>IFERROR(LiveStock[[#This Row],[Quantity In]]*LiveStock[[#This Row],[Unit Cost]],"")</f>
        <v>2.7404999999999999</v>
      </c>
      <c r="W120" s="156" t="s">
        <v>732</v>
      </c>
      <c r="X120" s="147"/>
    </row>
    <row r="121" spans="1:24" ht="20.100000000000001" customHeight="1" x14ac:dyDescent="0.25">
      <c r="A121" s="147" t="s">
        <v>171</v>
      </c>
      <c r="B121" s="148" t="s">
        <v>179</v>
      </c>
      <c r="C121" s="148" t="s">
        <v>255</v>
      </c>
      <c r="D121" s="148" t="s">
        <v>259</v>
      </c>
      <c r="E121" s="149" t="s">
        <v>585</v>
      </c>
      <c r="F121" s="154">
        <v>46147</v>
      </c>
      <c r="G121" s="147">
        <v>1</v>
      </c>
      <c r="H121" s="147">
        <v>0.5</v>
      </c>
      <c r="I121" s="146">
        <v>0.5</v>
      </c>
      <c r="J121" s="150">
        <v>2.7368999999999999</v>
      </c>
      <c r="K121" s="151">
        <v>-1.3684499999999999</v>
      </c>
      <c r="L121" s="152" t="s">
        <v>322</v>
      </c>
      <c r="M121" s="153" cm="1">
        <f t="array" ref="M121">IFERROR(_xlfn.AGGREGATE(15,6,(Inflow[[#This Row],[Date]]+0) /
   ((Inflow[SKU]=LiveStock[[#This Row],[SKU]])*(Inflow[Lot Number]&amp;""=LiveStock[[#This Row],[Lot Number]]&amp;"")),1),"")</f>
        <v>46040</v>
      </c>
      <c r="N121" s="153">
        <f>IF(_xlfn.MINIFS(Outflow[Date], Outflow[SKU], LiveStock[[#This Row],[SKU]], Outflow[Lot Number], LiveStock[[#This Row],[Lot Number]])=0,
   "",
   _xlfn.MINIFS(Outflow[Date], Outflow[SKU], LiveStock[[#This Row],[SKU]], Outflow[Lot Number], LiveStock[[#This Row],[Lot Number]]))</f>
        <v>46193</v>
      </c>
      <c r="O121" s="153">
        <f>IF(_xlfn.MAXIFS(Outflow[Date], Outflow[SKU], A121)=0,
   "",
   _xlfn.MAXIFS(Outflow[Date], Outflow[SKU], A121))</f>
        <v>46194</v>
      </c>
      <c r="P121" s="147">
        <f>IFERROR(LiveStock[[#This Row],[Last Outflow Date]]-LiveStock[[#This Row],[First Outflow Date]]+1,"")</f>
        <v>2</v>
      </c>
      <c r="Q121" s="147">
        <f>IFERROR(IF(LiveStock[[#This Row],[Average Daily Usage]]&gt;0,LiveStock[[#This Row],[Quantity Available]]/LiveStock[[#This Row],[Average Daily Usage]],0),"")</f>
        <v>2</v>
      </c>
      <c r="R121" s="166">
        <v>46193</v>
      </c>
      <c r="S121" s="152" t="str">
        <f>VLOOKUP(LiveStock[[#This Row],[SKU]],MasterFile[#All],15,0)</f>
        <v>Texaflo Roasting Co.</v>
      </c>
      <c r="T121" s="147">
        <f>IFERROR(IF(LiveStock[[#This Row],[Days Active]]&gt;0, LiveStock[[#This Row],[Quantity Out]] / LiveStock[[#This Row],[Days Active]], 0),"")</f>
        <v>0.25</v>
      </c>
      <c r="U121" s="147">
        <f>VLOOKUP(LiveStock[[#This Row],[SKU]],MasterFile[],6,0)</f>
        <v>140</v>
      </c>
      <c r="V121" s="151">
        <f>IFERROR(LiveStock[[#This Row],[Quantity In]]*LiveStock[[#This Row],[Unit Cost]],"")</f>
        <v>2.7368999999999999</v>
      </c>
      <c r="W121" s="156" t="s">
        <v>733</v>
      </c>
      <c r="X121" s="147"/>
    </row>
    <row r="122" spans="1:24" ht="20.100000000000001" customHeight="1" x14ac:dyDescent="0.25">
      <c r="A122" s="147" t="s">
        <v>191</v>
      </c>
      <c r="B122" s="148" t="s">
        <v>192</v>
      </c>
      <c r="C122" s="148" t="s">
        <v>265</v>
      </c>
      <c r="D122" s="148" t="s">
        <v>266</v>
      </c>
      <c r="E122" s="149" t="s">
        <v>589</v>
      </c>
      <c r="F122" s="154">
        <v>46415</v>
      </c>
      <c r="G122" s="147">
        <v>18</v>
      </c>
      <c r="H122" s="147">
        <v>3</v>
      </c>
      <c r="I122" s="146">
        <v>15</v>
      </c>
      <c r="J122" s="150">
        <v>1.395</v>
      </c>
      <c r="K122" s="151">
        <v>-4.1850000000000005</v>
      </c>
      <c r="L122" s="152" t="s">
        <v>322</v>
      </c>
      <c r="M122" s="153" cm="1">
        <f t="array" ref="M122">IFERROR(_xlfn.AGGREGATE(15,6,(Inflow[[#This Row],[Date]]+0) /
   ((Inflow[SKU]=LiveStock[[#This Row],[SKU]])*(Inflow[Lot Number]&amp;""=LiveStock[[#This Row],[Lot Number]]&amp;"")),1),"")</f>
        <v>46043</v>
      </c>
      <c r="N122" s="153">
        <f>IF(_xlfn.MINIFS(Outflow[Date], Outflow[SKU], LiveStock[[#This Row],[SKU]], Outflow[Lot Number], LiveStock[[#This Row],[Lot Number]])=0,
   "",
   _xlfn.MINIFS(Outflow[Date], Outflow[SKU], LiveStock[[#This Row],[SKU]], Outflow[Lot Number], LiveStock[[#This Row],[Lot Number]]))</f>
        <v>46193</v>
      </c>
      <c r="O122" s="153">
        <f>IF(_xlfn.MAXIFS(Outflow[Date], Outflow[SKU], A122)=0,
   "",
   _xlfn.MAXIFS(Outflow[Date], Outflow[SKU], A122))</f>
        <v>46194</v>
      </c>
      <c r="P122" s="147">
        <f>IFERROR(LiveStock[[#This Row],[Last Outflow Date]]-LiveStock[[#This Row],[First Outflow Date]]+1,"")</f>
        <v>2</v>
      </c>
      <c r="Q122" s="147">
        <f>IFERROR(IF(LiveStock[[#This Row],[Average Daily Usage]]&gt;0,LiveStock[[#This Row],[Quantity Available]]/LiveStock[[#This Row],[Average Daily Usage]],0),"")</f>
        <v>10</v>
      </c>
      <c r="R122" s="166">
        <v>46193</v>
      </c>
      <c r="S122" s="152" t="str">
        <f>VLOOKUP(LiveStock[[#This Row],[SKU]],MasterFile[#All],15,0)</f>
        <v>Texaflo Roasting Co.</v>
      </c>
      <c r="T122" s="147">
        <f>IFERROR(IF(LiveStock[[#This Row],[Days Active]]&gt;0, LiveStock[[#This Row],[Quantity Out]] / LiveStock[[#This Row],[Days Active]], 0),"")</f>
        <v>1.5</v>
      </c>
      <c r="U122" s="147">
        <f>VLOOKUP(LiveStock[[#This Row],[SKU]],MasterFile[],6,0)</f>
        <v>1600</v>
      </c>
      <c r="V122" s="151">
        <f>IFERROR(LiveStock[[#This Row],[Quantity In]]*LiveStock[[#This Row],[Unit Cost]],"")</f>
        <v>25.11</v>
      </c>
      <c r="W122" s="156" t="s">
        <v>888</v>
      </c>
      <c r="X122" s="147"/>
    </row>
    <row r="123" spans="1:24" ht="20.100000000000001" customHeight="1" x14ac:dyDescent="0.25">
      <c r="A123" s="147" t="s">
        <v>205</v>
      </c>
      <c r="B123" s="148" t="s">
        <v>206</v>
      </c>
      <c r="C123" s="148" t="s">
        <v>265</v>
      </c>
      <c r="D123" s="148" t="s">
        <v>272</v>
      </c>
      <c r="E123" s="149" t="s">
        <v>578</v>
      </c>
      <c r="F123" s="154">
        <v>46131</v>
      </c>
      <c r="G123" s="147">
        <v>0.6</v>
      </c>
      <c r="H123" s="147">
        <v>0.1</v>
      </c>
      <c r="I123" s="146">
        <v>0.5</v>
      </c>
      <c r="J123" s="150">
        <v>4.2000000000000003E-2</v>
      </c>
      <c r="K123" s="151">
        <v>-4.2000000000000006E-3</v>
      </c>
      <c r="L123" s="152" t="s">
        <v>322</v>
      </c>
      <c r="M123" s="153" cm="1">
        <f t="array" ref="M123">IFERROR(_xlfn.AGGREGATE(15,6,(Inflow[[#This Row],[Date]]+0) /
   ((Inflow[SKU]=LiveStock[[#This Row],[SKU]])*(Inflow[Lot Number]&amp;""=LiveStock[[#This Row],[Lot Number]]&amp;"")),1),"")</f>
        <v>46046</v>
      </c>
      <c r="N123" s="153">
        <f>IF(_xlfn.MINIFS(Outflow[Date], Outflow[SKU], LiveStock[[#This Row],[SKU]], Outflow[Lot Number], LiveStock[[#This Row],[Lot Number]])=0,
   "",
   _xlfn.MINIFS(Outflow[Date], Outflow[SKU], LiveStock[[#This Row],[SKU]], Outflow[Lot Number], LiveStock[[#This Row],[Lot Number]]))</f>
        <v>46193</v>
      </c>
      <c r="O123" s="153">
        <f>IF(_xlfn.MAXIFS(Outflow[Date], Outflow[SKU], A123)=0,
   "",
   _xlfn.MAXIFS(Outflow[Date], Outflow[SKU], A123))</f>
        <v>46194</v>
      </c>
      <c r="P123" s="147">
        <f>IFERROR(LiveStock[[#This Row],[Last Outflow Date]]-LiveStock[[#This Row],[First Outflow Date]]+1,"")</f>
        <v>2</v>
      </c>
      <c r="Q123" s="147">
        <f>IFERROR(IF(LiveStock[[#This Row],[Average Daily Usage]]&gt;0,LiveStock[[#This Row],[Quantity Available]]/LiveStock[[#This Row],[Average Daily Usage]],0),"")</f>
        <v>10</v>
      </c>
      <c r="R123" s="166">
        <v>46193</v>
      </c>
      <c r="S123" s="152" t="str">
        <f>VLOOKUP(LiveStock[[#This Row],[SKU]],MasterFile[#All],15,0)</f>
        <v>Texaflo Roasting Co.</v>
      </c>
      <c r="T123" s="147">
        <f>IFERROR(IF(LiveStock[[#This Row],[Days Active]]&gt;0, LiveStock[[#This Row],[Quantity Out]] / LiveStock[[#This Row],[Days Active]], 0),"")</f>
        <v>0.05</v>
      </c>
      <c r="U123" s="147">
        <f>VLOOKUP(LiveStock[[#This Row],[SKU]],MasterFile[],6,0)</f>
        <v>40</v>
      </c>
      <c r="V123" s="151">
        <f>IFERROR(LiveStock[[#This Row],[Quantity In]]*LiveStock[[#This Row],[Unit Cost]],"")</f>
        <v>2.52E-2</v>
      </c>
      <c r="W123" s="156" t="s">
        <v>889</v>
      </c>
      <c r="X123" s="147"/>
    </row>
    <row r="124" spans="1:24" ht="20.100000000000001" customHeight="1" x14ac:dyDescent="0.25">
      <c r="A124" s="139" t="s">
        <v>201</v>
      </c>
      <c r="B124" s="144" t="s">
        <v>202</v>
      </c>
      <c r="C124" s="144" t="s">
        <v>265</v>
      </c>
      <c r="D124" s="144" t="s">
        <v>269</v>
      </c>
      <c r="E124" s="142" t="s">
        <v>595</v>
      </c>
      <c r="F124" s="155">
        <v>46373</v>
      </c>
      <c r="G124" s="139">
        <v>0</v>
      </c>
      <c r="H124" s="139">
        <v>1</v>
      </c>
      <c r="I124" s="146">
        <f>IF(E124="",SUMIFS($G$5:$G$29582,$A$5:$A$29582,A124)-SUMIFS($H$5:$H$29582,$A$5:$A$29582,A124),SUMIFS($G$5:$G$29582,$A$5:$A$29582,A124,$E$5:$E$29582,E124)-SUMIFS($H$5:$H$29582,$A$5:$A$29582,A124,$E$5:$E$29582,E124))</f>
        <v>3</v>
      </c>
      <c r="J124" s="140">
        <v>1.4999999999999999E-2</v>
      </c>
      <c r="K124" s="141">
        <v>-1.4999999999999999E-2</v>
      </c>
      <c r="L124" s="143" t="s">
        <v>322</v>
      </c>
      <c r="M124" s="145" cm="1">
        <f t="array" ref="M124">IFERROR(_xlfn.AGGREGATE(15,6,(Inflow[[#This Row],[Date]]+0) /
   ((Inflow[SKU]=LiveStock[[#This Row],[SKU]])*(Inflow[Lot Number]&amp;""=LiveStock[[#This Row],[Lot Number]]&amp;"")),1),"")</f>
        <v>46049</v>
      </c>
      <c r="N124" s="145">
        <f>IF(_xlfn.MINIFS(Outflow[Date], Outflow[SKU], LiveStock[[#This Row],[SKU]], Outflow[Lot Number], LiveStock[[#This Row],[Lot Number]])=0,
   "",
   _xlfn.MINIFS(Outflow[Date], Outflow[SKU], LiveStock[[#This Row],[SKU]], Outflow[Lot Number], LiveStock[[#This Row],[Lot Number]]))</f>
        <v>46193</v>
      </c>
      <c r="O124" s="145">
        <f>IF(_xlfn.MAXIFS(Outflow[Date], Outflow[SKU], A124)=0,
   "",
   _xlfn.MAXIFS(Outflow[Date], Outflow[SKU], A124))</f>
        <v>46193</v>
      </c>
      <c r="P124" s="139">
        <f>IFERROR(LiveStock[[#This Row],[Last Outflow Date]]-LiveStock[[#This Row],[First Outflow Date]]+1,"")</f>
        <v>1</v>
      </c>
      <c r="Q124" s="147">
        <f>IFERROR(IF(LiveStock[[#This Row],[Average Daily Usage]]&gt;0,LiveStock[[#This Row],[Quantity Available]]/LiveStock[[#This Row],[Average Daily Usage]],0),"")</f>
        <v>3</v>
      </c>
      <c r="R124" s="166">
        <v>46193</v>
      </c>
      <c r="S124" s="143" t="s">
        <v>299</v>
      </c>
      <c r="T124" s="139">
        <f>IFERROR(IF(LiveStock[[#This Row],[Days Active]]&gt;0, LiveStock[[#This Row],[Quantity Out]] / LiveStock[[#This Row],[Days Active]], 0),"")</f>
        <v>1</v>
      </c>
      <c r="U124" s="139">
        <f>VLOOKUP(LiveStock[[#This Row],[SKU]],MasterFile[],6,0)</f>
        <v>600</v>
      </c>
      <c r="V124" s="141">
        <f>IFERROR(LiveStock[[#This Row],[Quantity In]]*LiveStock[[#This Row],[Unit Cost]],"")</f>
        <v>0</v>
      </c>
      <c r="W124" s="139">
        <f>IFERROR(LiveStock[[#This Row],[Quantity Out]]*LiveStock[[#This Row],[Unit Cost]],"")</f>
        <v>1.4999999999999999E-2</v>
      </c>
      <c r="X124" s="139"/>
    </row>
    <row r="125" spans="1:24" ht="20.100000000000001" customHeight="1" x14ac:dyDescent="0.25">
      <c r="A125" s="139" t="s">
        <v>209</v>
      </c>
      <c r="B125" s="144" t="s">
        <v>210</v>
      </c>
      <c r="C125" s="144" t="s">
        <v>274</v>
      </c>
      <c r="D125" s="144" t="s">
        <v>277</v>
      </c>
      <c r="E125" s="142" t="s">
        <v>612</v>
      </c>
      <c r="F125" s="155">
        <v>46074</v>
      </c>
      <c r="G125" s="139">
        <v>0</v>
      </c>
      <c r="H125" s="139">
        <v>100</v>
      </c>
      <c r="I125" s="146">
        <f>IF(E125="",SUMIFS($G$5:$G$29582,$A$5:$A$29582,A125)-SUMIFS($H$5:$H$29582,$A$5:$A$29582,A125),SUMIFS($G$5:$G$29582,$A$5:$A$29582,A125,$E$5:$E$29582,E125)-SUMIFS($H$5:$H$29582,$A$5:$A$29582,A125,$E$5:$E$29582,E125))</f>
        <v>2000</v>
      </c>
      <c r="J125" s="140">
        <v>0.45839999999999997</v>
      </c>
      <c r="K125" s="141">
        <v>-45.839999999999996</v>
      </c>
      <c r="L125" s="143" t="s">
        <v>322</v>
      </c>
      <c r="M125" s="145" cm="1">
        <f t="array" ref="M125">IFERROR(_xlfn.AGGREGATE(15,6,(Inflow[[#This Row],[Date]]+0) /
   ((Inflow[SKU]=LiveStock[[#This Row],[SKU]])*(Inflow[Lot Number]&amp;""=LiveStock[[#This Row],[Lot Number]]&amp;"")),1),"")</f>
        <v>46049</v>
      </c>
      <c r="N125" s="145">
        <f>IF(_xlfn.MINIFS(Outflow[Date], Outflow[SKU], LiveStock[[#This Row],[SKU]], Outflow[Lot Number], LiveStock[[#This Row],[Lot Number]])=0,
   "",
   _xlfn.MINIFS(Outflow[Date], Outflow[SKU], LiveStock[[#This Row],[SKU]], Outflow[Lot Number], LiveStock[[#This Row],[Lot Number]]))</f>
        <v>46193</v>
      </c>
      <c r="O125" s="145">
        <f>IF(_xlfn.MAXIFS(Outflow[Date], Outflow[SKU], A125)=0,
   "",
   _xlfn.MAXIFS(Outflow[Date], Outflow[SKU], A125))</f>
        <v>46193</v>
      </c>
      <c r="P125" s="139">
        <f>IFERROR(LiveStock[[#This Row],[Last Outflow Date]]-LiveStock[[#This Row],[First Outflow Date]]+1,"")</f>
        <v>1</v>
      </c>
      <c r="Q125" s="147">
        <f>IFERROR(IF(LiveStock[[#This Row],[Average Daily Usage]]&gt;0,LiveStock[[#This Row],[Quantity Available]]/LiveStock[[#This Row],[Average Daily Usage]],0),"")</f>
        <v>20</v>
      </c>
      <c r="R125" s="166">
        <v>46193</v>
      </c>
      <c r="S125" s="143" t="s">
        <v>299</v>
      </c>
      <c r="T125" s="139">
        <f>IFERROR(IF(LiveStock[[#This Row],[Days Active]]&gt;0, LiveStock[[#This Row],[Quantity Out]] / LiveStock[[#This Row],[Days Active]], 0),"")</f>
        <v>100</v>
      </c>
      <c r="U125" s="139">
        <f>VLOOKUP(LiveStock[[#This Row],[SKU]],MasterFile[],6,0)</f>
        <v>16</v>
      </c>
      <c r="V125" s="141">
        <f>IFERROR(LiveStock[[#This Row],[Quantity In]]*LiveStock[[#This Row],[Unit Cost]],"")</f>
        <v>0</v>
      </c>
      <c r="W125" s="139">
        <f>IFERROR(LiveStock[[#This Row],[Quantity Out]]*LiveStock[[#This Row],[Unit Cost]],"")</f>
        <v>45.839999999999996</v>
      </c>
      <c r="X125" s="139"/>
    </row>
    <row r="126" spans="1:24" ht="20.100000000000001" customHeight="1" x14ac:dyDescent="0.25">
      <c r="A126" s="139" t="s">
        <v>219</v>
      </c>
      <c r="B126" s="144" t="s">
        <v>220</v>
      </c>
      <c r="C126" s="144" t="s">
        <v>274</v>
      </c>
      <c r="D126" s="144" t="s">
        <v>280</v>
      </c>
      <c r="E126" s="142" t="s">
        <v>678</v>
      </c>
      <c r="F126" s="155">
        <v>46178</v>
      </c>
      <c r="G126" s="139">
        <v>0</v>
      </c>
      <c r="H126" s="139">
        <v>10</v>
      </c>
      <c r="I126" s="146">
        <f>IF(E126="",SUMIFS($G$5:$G$29582,$A$5:$A$29582,A126)-SUMIFS($H$5:$H$29582,$A$5:$A$29582,A126),SUMIFS($G$5:$G$29582,$A$5:$A$29582,A126,$E$5:$E$29582,E126)-SUMIFS($H$5:$H$29582,$A$5:$A$29582,A126,$E$5:$E$29582,E126))</f>
        <v>90</v>
      </c>
      <c r="J126" s="140">
        <v>0.1002</v>
      </c>
      <c r="K126" s="141">
        <v>-1.002</v>
      </c>
      <c r="L126" s="143" t="s">
        <v>322</v>
      </c>
      <c r="M126" s="145" cm="1">
        <f t="array" ref="M126">IFERROR(_xlfn.AGGREGATE(15,6,(Inflow[[#This Row],[Date]]+0) /
   ((Inflow[SKU]=LiveStock[[#This Row],[SKU]])*(Inflow[Lot Number]&amp;""=LiveStock[[#This Row],[Lot Number]]&amp;"")),1),"")</f>
        <v>46053</v>
      </c>
      <c r="N126" s="145">
        <f>IF(_xlfn.MINIFS(Outflow[Date], Outflow[SKU], LiveStock[[#This Row],[SKU]], Outflow[Lot Number], LiveStock[[#This Row],[Lot Number]])=0,
   "",
   _xlfn.MINIFS(Outflow[Date], Outflow[SKU], LiveStock[[#This Row],[SKU]], Outflow[Lot Number], LiveStock[[#This Row],[Lot Number]]))</f>
        <v>46193</v>
      </c>
      <c r="O126" s="145">
        <f>IF(_xlfn.MAXIFS(Outflow[Date], Outflow[SKU], A126)=0,
   "",
   _xlfn.MAXIFS(Outflow[Date], Outflow[SKU], A126))</f>
        <v>46193</v>
      </c>
      <c r="P126" s="139">
        <f>IFERROR(LiveStock[[#This Row],[Last Outflow Date]]-LiveStock[[#This Row],[First Outflow Date]]+1,"")</f>
        <v>1</v>
      </c>
      <c r="Q126" s="147">
        <f>IFERROR(IF(LiveStock[[#This Row],[Average Daily Usage]]&gt;0,LiveStock[[#This Row],[Quantity Available]]/LiveStock[[#This Row],[Average Daily Usage]],0),"")</f>
        <v>9</v>
      </c>
      <c r="R126" s="166">
        <v>46193</v>
      </c>
      <c r="S126" s="143" t="s">
        <v>299</v>
      </c>
      <c r="T126" s="139">
        <f>IFERROR(IF(LiveStock[[#This Row],[Days Active]]&gt;0, LiveStock[[#This Row],[Quantity Out]] / LiveStock[[#This Row],[Days Active]], 0),"")</f>
        <v>10</v>
      </c>
      <c r="U126" s="139">
        <f>VLOOKUP(LiveStock[[#This Row],[SKU]],MasterFile[],6,0)</f>
        <v>8</v>
      </c>
      <c r="V126" s="141">
        <f>IFERROR(LiveStock[[#This Row],[Quantity In]]*LiveStock[[#This Row],[Unit Cost]],"")</f>
        <v>0</v>
      </c>
      <c r="W126" s="139">
        <f>IFERROR(LiveStock[[#This Row],[Quantity Out]]*LiveStock[[#This Row],[Unit Cost]],"")</f>
        <v>1.002</v>
      </c>
      <c r="X126" s="139"/>
    </row>
    <row r="127" spans="1:24" ht="20.100000000000001" customHeight="1" x14ac:dyDescent="0.25">
      <c r="A127" s="139" t="s">
        <v>195</v>
      </c>
      <c r="B127" s="144" t="s">
        <v>196</v>
      </c>
      <c r="C127" s="144" t="s">
        <v>265</v>
      </c>
      <c r="D127" s="144" t="s">
        <v>268</v>
      </c>
      <c r="E127" s="142" t="s">
        <v>606</v>
      </c>
      <c r="F127" s="157">
        <v>46241</v>
      </c>
      <c r="G127" s="139">
        <v>0</v>
      </c>
      <c r="H127" s="139">
        <v>50</v>
      </c>
      <c r="I127" s="146">
        <v>-50</v>
      </c>
      <c r="J127" s="140">
        <v>1.6154999999999999</v>
      </c>
      <c r="K127" s="141">
        <v>-80.774999999999991</v>
      </c>
      <c r="L127" s="143" t="s">
        <v>322</v>
      </c>
      <c r="M127" s="145" cm="1">
        <f t="array" ref="M127">IFERROR(_xlfn.AGGREGATE(15,6,(Inflow[[#This Row],[Date]]+0) /
   ((Inflow[SKU]=LiveStock[[#This Row],[SKU]])*(Inflow[Lot Number]&amp;""=LiveStock[[#This Row],[Lot Number]]&amp;"")),1),"")</f>
        <v>46070</v>
      </c>
      <c r="N127" s="145">
        <f>IF(_xlfn.MINIFS(Outflow[Date], Outflow[SKU], LiveStock[[#This Row],[SKU]], Outflow[Lot Number], LiveStock[[#This Row],[Lot Number]])=0,
   "",
   _xlfn.MINIFS(Outflow[Date], Outflow[SKU], LiveStock[[#This Row],[SKU]], Outflow[Lot Number], LiveStock[[#This Row],[Lot Number]]))</f>
        <v>46194</v>
      </c>
      <c r="O127" s="145">
        <f>IF(_xlfn.MAXIFS(Outflow[Date], Outflow[SKU], A127)=0,
   "",
   _xlfn.MAXIFS(Outflow[Date], Outflow[SKU], A127))</f>
        <v>46194</v>
      </c>
      <c r="P127" s="139">
        <f>IFERROR(LiveStock[[#This Row],[Last Outflow Date]]-LiveStock[[#This Row],[First Outflow Date]]+1,"")</f>
        <v>1</v>
      </c>
      <c r="Q127" s="139">
        <f>IFERROR(IF(LiveStock[[#This Row],[Average Daily Usage]]&gt;0,LiveStock[[#This Row],[Quantity Available]]/LiveStock[[#This Row],[Average Daily Usage]],0),"")</f>
        <v>-1</v>
      </c>
      <c r="R127" s="166">
        <v>46193</v>
      </c>
      <c r="S127" s="143" t="s">
        <v>299</v>
      </c>
      <c r="T127" s="139">
        <f>IFERROR(IF(LiveStock[[#This Row],[Days Active]]&gt;0, LiveStock[[#This Row],[Quantity Out]] / LiveStock[[#This Row],[Days Active]], 0),"")</f>
        <v>50</v>
      </c>
      <c r="U127" s="139">
        <f>VLOOKUP(LiveStock[[#This Row],[SKU]],MasterFile[],6,0)</f>
        <v>800</v>
      </c>
      <c r="V127" s="141">
        <f>IFERROR(LiveStock[[#This Row],[Quantity In]]*LiveStock[[#This Row],[Unit Cost]],"")</f>
        <v>0</v>
      </c>
      <c r="W127" s="139">
        <f>IFERROR(LiveStock[[#This Row],[Quantity Out]]*LiveStock[[#This Row],[Unit Cost]],"")</f>
        <v>80.774999999999991</v>
      </c>
      <c r="X127" s="139"/>
    </row>
    <row r="128" spans="1:24" ht="20.100000000000001" customHeight="1" x14ac:dyDescent="0.25">
      <c r="A128" s="164" t="s">
        <v>249</v>
      </c>
      <c r="B128" s="171" t="s">
        <v>250</v>
      </c>
      <c r="C128" s="171" t="s">
        <v>348</v>
      </c>
      <c r="D128" s="171" t="s">
        <v>293</v>
      </c>
      <c r="E128" s="165" t="s">
        <v>1014</v>
      </c>
      <c r="F128" s="173">
        <v>46170</v>
      </c>
      <c r="G128" s="170">
        <v>400</v>
      </c>
      <c r="H128" s="139">
        <v>0</v>
      </c>
      <c r="I128" s="158">
        <f t="shared" ref="I128:I159" si="4">IF(E128="",SUMIFS($G$5:$G$29582,$A$5:$A$29582,A128)-SUMIFS($H$5:$H$29582,$A$5:$A$29582,A128),SUMIFS($G$5:$G$29582,$A$5:$A$29582,A128,$E$5:$E$29582,E128)-SUMIFS($H$5:$H$29582,$A$5:$A$29582,A128,$E$5:$E$29582,E128))</f>
        <v>400</v>
      </c>
      <c r="J128" s="140">
        <f>VLOOKUP(LiveStock[[#This Row],[SKU]],MasterFile[#All],14,0)</f>
        <v>0.96379999999999999</v>
      </c>
      <c r="K128" s="141">
        <f>IFERROR(LiveStock[[#This Row],[Quantity Available]]*LiveStock[[#This Row],[Unit Cost]],"")</f>
        <v>385.52</v>
      </c>
      <c r="L128" s="159" t="s">
        <v>322</v>
      </c>
      <c r="M128" s="160" cm="1">
        <f t="array" ref="M128">IFERROR(_xlfn.AGGREGATE(15,6,(Inflow[[#This Row],[Date]]+0) /
   ((Inflow[SKU]=LiveStock[[#This Row],[SKU]])*(Inflow[Lot Number]&amp;""=LiveStock[[#This Row],[Lot Number]]&amp;"")),1),"")</f>
        <v>46072</v>
      </c>
      <c r="N128" s="160" t="str">
        <f>IF(_xlfn.MINIFS(Outflow[Date], Outflow[SKU], LiveStock[[#This Row],[SKU]], Outflow[Lot Number], LiveStock[[#This Row],[Lot Number]])=0,
   "",
   _xlfn.MINIFS(Outflow[Date], Outflow[SKU], LiveStock[[#This Row],[SKU]], Outflow[Lot Number], LiveStock[[#This Row],[Lot Number]]))</f>
        <v/>
      </c>
      <c r="O128" s="159" t="str">
        <f>IF(_xlfn.MAXIFS(Outflow[Date], Outflow[SKU], A128)=0,
   "",
   _xlfn.MAXIFS(Outflow[Date], Outflow[SKU], A128))</f>
        <v/>
      </c>
      <c r="P128" s="139" t="str">
        <f>IFERROR(LiveStock[[#This Row],[Last Outflow Date]]-LiveStock[[#This Row],[First Outflow Date]]+1,"")</f>
        <v/>
      </c>
      <c r="Q128" s="139" t="str">
        <f>IFERROR(IF(LiveStock[[#This Row],[Average Daily Usage]]&gt;0,LiveStock[[#This Row],[Quantity Available]]/LiveStock[[#This Row],[Average Daily Usage]],0),"")</f>
        <v/>
      </c>
      <c r="R128" s="46">
        <v>45943</v>
      </c>
      <c r="S128" s="159" t="str">
        <f>VLOOKUP(LiveStock[[#This Row],[SKU]],MasterFile[#All],15,0)</f>
        <v>Texaflo Roasting Co.</v>
      </c>
      <c r="T128" s="139" t="str">
        <f>IFERROR(IF(LiveStock[[#This Row],[Days Active]]&gt;0, LiveStock[[#This Row],[Quantity Out]] / LiveStock[[#This Row],[Days Active]], 0),"")</f>
        <v/>
      </c>
      <c r="U128" s="139">
        <f>VLOOKUP(LiveStock[[#This Row],[SKU]],MasterFile[],6,0)</f>
        <v>20</v>
      </c>
      <c r="V128" s="141">
        <f>IFERROR(LiveStock[[#This Row],[Quantity In]]*LiveStock[[#This Row],[Unit Cost]],"")</f>
        <v>385.52</v>
      </c>
      <c r="W128" s="139">
        <f>IFERROR(LiveStock[[#This Row],[Quantity Out]]*LiveStock[[#This Row],[Unit Cost]],"")</f>
        <v>0</v>
      </c>
      <c r="X128" s="139"/>
    </row>
    <row r="129" spans="1:24" ht="20.100000000000001" customHeight="1" x14ac:dyDescent="0.25">
      <c r="A129" s="139" t="s">
        <v>191</v>
      </c>
      <c r="B129" s="144" t="s">
        <v>192</v>
      </c>
      <c r="C129" s="144" t="s">
        <v>265</v>
      </c>
      <c r="D129" s="144" t="s">
        <v>266</v>
      </c>
      <c r="E129" s="59" t="s">
        <v>1052</v>
      </c>
      <c r="F129" s="1">
        <v>46628</v>
      </c>
      <c r="G129">
        <v>336</v>
      </c>
      <c r="H129" s="139">
        <v>0</v>
      </c>
      <c r="I129" s="158">
        <f t="shared" si="4"/>
        <v>336</v>
      </c>
      <c r="J129" s="140">
        <f>VLOOKUP(LiveStock[[#This Row],[SKU]],MasterFile[#All],14,0)</f>
        <v>1.395</v>
      </c>
      <c r="K129" s="141">
        <f>IFERROR(LiveStock[[#This Row],[Quantity Available]]*LiveStock[[#This Row],[Unit Cost]],"")</f>
        <v>468.72</v>
      </c>
      <c r="L129" s="159" t="s">
        <v>734</v>
      </c>
      <c r="M129" s="160" cm="1">
        <f t="array" ref="M129">IFERROR(_xlfn.AGGREGATE(15,6,(Inflow[[#This Row],[Date]]+0) /
   ((Inflow[SKU]=LiveStock[[#This Row],[SKU]])*(Inflow[Lot Number]&amp;""=LiveStock[[#This Row],[Lot Number]]&amp;"")),1),"")</f>
        <v>46077</v>
      </c>
      <c r="N129" s="160" t="str">
        <f>IF(_xlfn.MINIFS(Outflow[Date], Outflow[SKU], LiveStock[[#This Row],[SKU]], Outflow[Lot Number], LiveStock[[#This Row],[Lot Number]])=0,
   "",
   _xlfn.MINIFS(Outflow[Date], Outflow[SKU], LiveStock[[#This Row],[SKU]], Outflow[Lot Number], LiveStock[[#This Row],[Lot Number]]))</f>
        <v/>
      </c>
      <c r="O129" s="159">
        <f>IF(_xlfn.MAXIFS(Outflow[Date], Outflow[SKU], A129)=0,
   "",
   _xlfn.MAXIFS(Outflow[Date], Outflow[SKU], A129))</f>
        <v>46194</v>
      </c>
      <c r="P129" s="139" t="str">
        <f>IFERROR(LiveStock[[#This Row],[Last Outflow Date]]-LiveStock[[#This Row],[First Outflow Date]]+1,"")</f>
        <v/>
      </c>
      <c r="Q129" s="139" t="str">
        <f>IFERROR(IF(LiveStock[[#This Row],[Average Daily Usage]]&gt;0,LiveStock[[#This Row],[Quantity Available]]/LiveStock[[#This Row],[Average Daily Usage]],0),"")</f>
        <v/>
      </c>
      <c r="R129" s="46">
        <v>45946</v>
      </c>
      <c r="S129" s="159" t="str">
        <f>VLOOKUP(LiveStock[[#This Row],[SKU]],MasterFile[#All],15,0)</f>
        <v>Texaflo Roasting Co.</v>
      </c>
      <c r="T129" s="139" t="str">
        <f>IFERROR(IF(LiveStock[[#This Row],[Days Active]]&gt;0, LiveStock[[#This Row],[Quantity Out]] / LiveStock[[#This Row],[Days Active]], 0),"")</f>
        <v/>
      </c>
      <c r="U129" s="139">
        <f>VLOOKUP(LiveStock[[#This Row],[SKU]],MasterFile[],6,0)</f>
        <v>1600</v>
      </c>
      <c r="V129" s="141">
        <f>IFERROR(LiveStock[[#This Row],[Quantity In]]*LiveStock[[#This Row],[Unit Cost]],"")</f>
        <v>468.72</v>
      </c>
      <c r="W129" s="139">
        <f>IFERROR(LiveStock[[#This Row],[Quantity Out]]*LiveStock[[#This Row],[Unit Cost]],"")</f>
        <v>0</v>
      </c>
      <c r="X129" s="139"/>
    </row>
    <row r="130" spans="1:24" ht="20.100000000000001" customHeight="1" x14ac:dyDescent="0.25">
      <c r="A130" s="139" t="s">
        <v>171</v>
      </c>
      <c r="B130" s="144" t="s">
        <v>179</v>
      </c>
      <c r="C130" s="144" t="s">
        <v>255</v>
      </c>
      <c r="D130" s="144" t="s">
        <v>259</v>
      </c>
      <c r="E130" s="59" t="s">
        <v>987</v>
      </c>
      <c r="F130" s="1">
        <v>46658</v>
      </c>
      <c r="G130">
        <v>48</v>
      </c>
      <c r="H130" s="139">
        <v>0</v>
      </c>
      <c r="I130" s="158">
        <f t="shared" si="4"/>
        <v>48</v>
      </c>
      <c r="J130" s="140">
        <f>VLOOKUP(LiveStock[[#This Row],[SKU]],MasterFile[#All],14,0)</f>
        <v>2.7368749999999999</v>
      </c>
      <c r="K130" s="141">
        <f>IFERROR(LiveStock[[#This Row],[Quantity Available]]*LiveStock[[#This Row],[Unit Cost]],"")</f>
        <v>131.37</v>
      </c>
      <c r="L130" s="159" t="s">
        <v>322</v>
      </c>
      <c r="M130" s="160" cm="1">
        <f t="array" ref="M130">IFERROR(_xlfn.AGGREGATE(15,6,(Inflow[[#This Row],[Date]]+0) /
   ((Inflow[SKU]=LiveStock[[#This Row],[SKU]])*(Inflow[Lot Number]&amp;""=LiveStock[[#This Row],[Lot Number]]&amp;"")),1),"")</f>
        <v>46082</v>
      </c>
      <c r="N130" s="160" t="str">
        <f>IF(_xlfn.MINIFS(Outflow[Date], Outflow[SKU], LiveStock[[#This Row],[SKU]], Outflow[Lot Number], LiveStock[[#This Row],[Lot Number]])=0,
   "",
   _xlfn.MINIFS(Outflow[Date], Outflow[SKU], LiveStock[[#This Row],[SKU]], Outflow[Lot Number], LiveStock[[#This Row],[Lot Number]]))</f>
        <v/>
      </c>
      <c r="O130" s="159">
        <f>IF(_xlfn.MAXIFS(Outflow[Date], Outflow[SKU], A130)=0,
   "",
   _xlfn.MAXIFS(Outflow[Date], Outflow[SKU], A130))</f>
        <v>46194</v>
      </c>
      <c r="P130" s="139" t="str">
        <f>IFERROR(LiveStock[[#This Row],[Last Outflow Date]]-LiveStock[[#This Row],[First Outflow Date]]+1,"")</f>
        <v/>
      </c>
      <c r="Q130" s="139" t="str">
        <f>IFERROR(IF(LiveStock[[#This Row],[Average Daily Usage]]&gt;0,LiveStock[[#This Row],[Quantity Available]]/LiveStock[[#This Row],[Average Daily Usage]],0),"")</f>
        <v/>
      </c>
      <c r="R130" s="46">
        <v>45952</v>
      </c>
      <c r="S130" s="159" t="str">
        <f>VLOOKUP(LiveStock[[#This Row],[SKU]],MasterFile[#All],15,0)</f>
        <v>Texaflo Roasting Co.</v>
      </c>
      <c r="T130" s="139" t="str">
        <f>IFERROR(IF(LiveStock[[#This Row],[Days Active]]&gt;0, LiveStock[[#This Row],[Quantity Out]] / LiveStock[[#This Row],[Days Active]], 0),"")</f>
        <v/>
      </c>
      <c r="U130" s="139">
        <f>VLOOKUP(LiveStock[[#This Row],[SKU]],MasterFile[],6,0)</f>
        <v>140</v>
      </c>
      <c r="V130" s="141">
        <f>IFERROR(LiveStock[[#This Row],[Quantity In]]*LiveStock[[#This Row],[Unit Cost]],"")</f>
        <v>131.37</v>
      </c>
      <c r="W130" s="139">
        <f>IFERROR(LiveStock[[#This Row],[Quantity Out]]*LiveStock[[#This Row],[Unit Cost]],"")</f>
        <v>0</v>
      </c>
      <c r="X130" s="139"/>
    </row>
    <row r="131" spans="1:24" ht="20.100000000000001" customHeight="1" x14ac:dyDescent="0.25">
      <c r="A131" s="139" t="s">
        <v>205</v>
      </c>
      <c r="B131" s="144" t="s">
        <v>206</v>
      </c>
      <c r="C131" s="144" t="s">
        <v>265</v>
      </c>
      <c r="D131" s="144" t="s">
        <v>272</v>
      </c>
      <c r="E131" s="59" t="s">
        <v>1062</v>
      </c>
      <c r="F131" s="1">
        <v>46400</v>
      </c>
      <c r="G131">
        <v>50</v>
      </c>
      <c r="H131" s="139">
        <v>0</v>
      </c>
      <c r="I131" s="158">
        <f t="shared" si="4"/>
        <v>50</v>
      </c>
      <c r="J131" s="140">
        <f>VLOOKUP(LiveStock[[#This Row],[SKU]],MasterFile[#All],14,0)</f>
        <v>4.2000000000000003E-2</v>
      </c>
      <c r="K131" s="141">
        <f>IFERROR(LiveStock[[#This Row],[Quantity Available]]*LiveStock[[#This Row],[Unit Cost]],"")</f>
        <v>2.1</v>
      </c>
      <c r="L131" s="159" t="s">
        <v>734</v>
      </c>
      <c r="M131" s="160" cm="1">
        <f t="array" ref="M131">IFERROR(_xlfn.AGGREGATE(15,6,(Inflow[[#This Row],[Date]]+0) /
   ((Inflow[SKU]=LiveStock[[#This Row],[SKU]])*(Inflow[Lot Number]&amp;""=LiveStock[[#This Row],[Lot Number]]&amp;"")),1),"")</f>
        <v>46086</v>
      </c>
      <c r="N131" s="160" t="str">
        <f>IF(_xlfn.MINIFS(Outflow[Date], Outflow[SKU], LiveStock[[#This Row],[SKU]], Outflow[Lot Number], LiveStock[[#This Row],[Lot Number]])=0,
   "",
   _xlfn.MINIFS(Outflow[Date], Outflow[SKU], LiveStock[[#This Row],[SKU]], Outflow[Lot Number], LiveStock[[#This Row],[Lot Number]]))</f>
        <v/>
      </c>
      <c r="O131" s="159">
        <f>IF(_xlfn.MAXIFS(Outflow[Date], Outflow[SKU], A131)=0,
   "",
   _xlfn.MAXIFS(Outflow[Date], Outflow[SKU], A131))</f>
        <v>46194</v>
      </c>
      <c r="P131" s="139" t="str">
        <f>IFERROR(LiveStock[[#This Row],[Last Outflow Date]]-LiveStock[[#This Row],[First Outflow Date]]+1,"")</f>
        <v/>
      </c>
      <c r="Q131" s="139" t="str">
        <f>IFERROR(IF(LiveStock[[#This Row],[Average Daily Usage]]&gt;0,LiveStock[[#This Row],[Quantity Available]]/LiveStock[[#This Row],[Average Daily Usage]],0),"")</f>
        <v/>
      </c>
      <c r="R131" s="46">
        <v>45952</v>
      </c>
      <c r="S131" s="159" t="str">
        <f>VLOOKUP(LiveStock[[#This Row],[SKU]],MasterFile[#All],15,0)</f>
        <v>Texaflo Roasting Co.</v>
      </c>
      <c r="T131" s="139" t="str">
        <f>IFERROR(IF(LiveStock[[#This Row],[Days Active]]&gt;0, LiveStock[[#This Row],[Quantity Out]] / LiveStock[[#This Row],[Days Active]], 0),"")</f>
        <v/>
      </c>
      <c r="U131" s="139">
        <f>VLOOKUP(LiveStock[[#This Row],[SKU]],MasterFile[],6,0)</f>
        <v>40</v>
      </c>
      <c r="V131" s="141">
        <f>IFERROR(LiveStock[[#This Row],[Quantity In]]*LiveStock[[#This Row],[Unit Cost]],"")</f>
        <v>2.1</v>
      </c>
      <c r="W131" s="139">
        <f>IFERROR(LiveStock[[#This Row],[Quantity Out]]*LiveStock[[#This Row],[Unit Cost]],"")</f>
        <v>0</v>
      </c>
      <c r="X131" s="139"/>
    </row>
    <row r="132" spans="1:24" ht="20.100000000000001" customHeight="1" x14ac:dyDescent="0.25">
      <c r="A132" s="139" t="s">
        <v>466</v>
      </c>
      <c r="B132" s="144" t="s">
        <v>467</v>
      </c>
      <c r="C132" s="144" t="s">
        <v>468</v>
      </c>
      <c r="D132" s="144" t="s">
        <v>469</v>
      </c>
      <c r="E132" s="59" t="s">
        <v>909</v>
      </c>
      <c r="F132" s="1">
        <v>46531</v>
      </c>
      <c r="G132">
        <v>37</v>
      </c>
      <c r="H132" s="139">
        <v>0</v>
      </c>
      <c r="I132" s="158">
        <f t="shared" si="4"/>
        <v>37</v>
      </c>
      <c r="J132" s="140">
        <f>VLOOKUP(LiveStock[[#This Row],[SKU]],MasterFile[#All],14,0)</f>
        <v>34</v>
      </c>
      <c r="K132" s="141">
        <f>IFERROR(LiveStock[[#This Row],[Quantity Available]]*LiveStock[[#This Row],[Unit Cost]],"")</f>
        <v>1258</v>
      </c>
      <c r="L132" s="159" t="s">
        <v>735</v>
      </c>
      <c r="M132" s="160" cm="1">
        <f t="array" ref="M132">IFERROR(_xlfn.AGGREGATE(15,6,(Inflow[[#This Row],[Date]]+0) /
   ((Inflow[SKU]=LiveStock[[#This Row],[SKU]])*(Inflow[Lot Number]&amp;""=LiveStock[[#This Row],[Lot Number]]&amp;"")),1),"")</f>
        <v>46097</v>
      </c>
      <c r="N132" s="160" t="str">
        <f>IF(_xlfn.MINIFS(Outflow[Date], Outflow[SKU], LiveStock[[#This Row],[SKU]], Outflow[Lot Number], LiveStock[[#This Row],[Lot Number]])=0,
   "",
   _xlfn.MINIFS(Outflow[Date], Outflow[SKU], LiveStock[[#This Row],[SKU]], Outflow[Lot Number], LiveStock[[#This Row],[Lot Number]]))</f>
        <v/>
      </c>
      <c r="O132" s="159">
        <f>IF(_xlfn.MAXIFS(Outflow[Date], Outflow[SKU], A132)=0,
   "",
   _xlfn.MAXIFS(Outflow[Date], Outflow[SKU], A132))</f>
        <v>45970</v>
      </c>
      <c r="P132" s="139" t="str">
        <f>IFERROR(LiveStock[[#This Row],[Last Outflow Date]]-LiveStock[[#This Row],[First Outflow Date]]+1,"")</f>
        <v/>
      </c>
      <c r="Q132" s="139" t="str">
        <f>IFERROR(IF(LiveStock[[#This Row],[Average Daily Usage]]&gt;0,LiveStock[[#This Row],[Quantity Available]]/LiveStock[[#This Row],[Average Daily Usage]],0),"")</f>
        <v/>
      </c>
      <c r="R132" s="46">
        <v>45955</v>
      </c>
      <c r="S132" s="159" t="str">
        <f>VLOOKUP(LiveStock[[#This Row],[SKU]],MasterFile[#All],15,0)</f>
        <v>Lone Star Wholesale</v>
      </c>
      <c r="T132" s="139" t="str">
        <f>IFERROR(IF(LiveStock[[#This Row],[Days Active]]&gt;0, LiveStock[[#This Row],[Quantity Out]] / LiveStock[[#This Row],[Days Active]], 0),"")</f>
        <v/>
      </c>
      <c r="U132" s="139">
        <f>VLOOKUP(LiveStock[[#This Row],[SKU]],MasterFile[],6,0)</f>
        <v>12</v>
      </c>
      <c r="V132" s="141">
        <f>IFERROR(LiveStock[[#This Row],[Quantity In]]*LiveStock[[#This Row],[Unit Cost]],"")</f>
        <v>1258</v>
      </c>
      <c r="W132" s="139">
        <f>IFERROR(LiveStock[[#This Row],[Quantity Out]]*LiveStock[[#This Row],[Unit Cost]],"")</f>
        <v>0</v>
      </c>
      <c r="X132" s="139"/>
    </row>
    <row r="133" spans="1:24" ht="20.100000000000001" customHeight="1" x14ac:dyDescent="0.25">
      <c r="A133" s="139" t="s">
        <v>165</v>
      </c>
      <c r="B133" s="144" t="s">
        <v>173</v>
      </c>
      <c r="C133" s="144" t="s">
        <v>255</v>
      </c>
      <c r="D133" s="144" t="s">
        <v>256</v>
      </c>
      <c r="E133" s="59" t="s">
        <v>991</v>
      </c>
      <c r="F133" s="1">
        <v>46530</v>
      </c>
      <c r="G133">
        <v>36</v>
      </c>
      <c r="H133" s="139">
        <v>0</v>
      </c>
      <c r="I133" s="158">
        <f t="shared" si="4"/>
        <v>36</v>
      </c>
      <c r="J133" s="140">
        <f>VLOOKUP(LiveStock[[#This Row],[SKU]],MasterFile[#All],14,0)</f>
        <v>6.03</v>
      </c>
      <c r="K133" s="141">
        <f>IFERROR(LiveStock[[#This Row],[Quantity Available]]*LiveStock[[#This Row],[Unit Cost]],"")</f>
        <v>217.08</v>
      </c>
      <c r="L133" s="159" t="s">
        <v>734</v>
      </c>
      <c r="M133" s="160" cm="1">
        <f t="array" ref="M133">IFERROR(_xlfn.AGGREGATE(15,6,(Inflow[[#This Row],[Date]]+0) /
   ((Inflow[SKU]=LiveStock[[#This Row],[SKU]])*(Inflow[Lot Number]&amp;""=LiveStock[[#This Row],[Lot Number]]&amp;"")),1),"")</f>
        <v>46103</v>
      </c>
      <c r="N133" s="160" t="str">
        <f>IF(_xlfn.MINIFS(Outflow[Date], Outflow[SKU], LiveStock[[#This Row],[SKU]], Outflow[Lot Number], LiveStock[[#This Row],[Lot Number]])=0,
   "",
   _xlfn.MINIFS(Outflow[Date], Outflow[SKU], LiveStock[[#This Row],[SKU]], Outflow[Lot Number], LiveStock[[#This Row],[Lot Number]]))</f>
        <v/>
      </c>
      <c r="O133" s="159">
        <f>IF(_xlfn.MAXIFS(Outflow[Date], Outflow[SKU], A133)=0,
   "",
   _xlfn.MAXIFS(Outflow[Date], Outflow[SKU], A133))</f>
        <v>46193</v>
      </c>
      <c r="P133" s="139" t="str">
        <f>IFERROR(LiveStock[[#This Row],[Last Outflow Date]]-LiveStock[[#This Row],[First Outflow Date]]+1,"")</f>
        <v/>
      </c>
      <c r="Q133" s="139" t="str">
        <f>IFERROR(IF(LiveStock[[#This Row],[Average Daily Usage]]&gt;0,LiveStock[[#This Row],[Quantity Available]]/LiveStock[[#This Row],[Average Daily Usage]],0),"")</f>
        <v/>
      </c>
      <c r="R133" s="46">
        <v>45955</v>
      </c>
      <c r="S133" s="159" t="str">
        <f>VLOOKUP(LiveStock[[#This Row],[SKU]],MasterFile[#All],15,0)</f>
        <v>Texaflo Roasting Co.</v>
      </c>
      <c r="T133" s="139" t="str">
        <f>IFERROR(IF(LiveStock[[#This Row],[Days Active]]&gt;0, LiveStock[[#This Row],[Quantity Out]] / LiveStock[[#This Row],[Days Active]], 0),"")</f>
        <v/>
      </c>
      <c r="U133" s="139">
        <f>VLOOKUP(LiveStock[[#This Row],[SKU]],MasterFile[],6,0)</f>
        <v>200</v>
      </c>
      <c r="V133" s="141">
        <f>IFERROR(LiveStock[[#This Row],[Quantity In]]*LiveStock[[#This Row],[Unit Cost]],"")</f>
        <v>217.08</v>
      </c>
      <c r="W133" s="139">
        <f>IFERROR(LiveStock[[#This Row],[Quantity Out]]*LiveStock[[#This Row],[Unit Cost]],"")</f>
        <v>0</v>
      </c>
      <c r="X133" s="139"/>
    </row>
    <row r="134" spans="1:24" ht="20.100000000000001" customHeight="1" x14ac:dyDescent="0.25">
      <c r="A134" s="139" t="s">
        <v>169</v>
      </c>
      <c r="B134" s="144" t="s">
        <v>177</v>
      </c>
      <c r="C134" s="144" t="s">
        <v>255</v>
      </c>
      <c r="D134" s="144" t="s">
        <v>258</v>
      </c>
      <c r="E134" s="59" t="s">
        <v>945</v>
      </c>
      <c r="F134" s="1">
        <v>46480</v>
      </c>
      <c r="G134">
        <v>288</v>
      </c>
      <c r="H134" s="139">
        <v>0</v>
      </c>
      <c r="I134" s="158">
        <f t="shared" si="4"/>
        <v>288</v>
      </c>
      <c r="J134" s="140">
        <f>VLOOKUP(LiveStock[[#This Row],[SKU]],MasterFile[#All],14,0)</f>
        <v>1.8245833333333334</v>
      </c>
      <c r="K134" s="141">
        <f>IFERROR(LiveStock[[#This Row],[Quantity Available]]*LiveStock[[#This Row],[Unit Cost]],"")</f>
        <v>525.48</v>
      </c>
      <c r="L134" s="159" t="s">
        <v>734</v>
      </c>
      <c r="M134" s="160" cm="1">
        <f t="array" ref="M134">IFERROR(_xlfn.AGGREGATE(15,6,(Inflow[[#This Row],[Date]]+0) /
   ((Inflow[SKU]=LiveStock[[#This Row],[SKU]])*(Inflow[Lot Number]&amp;""=LiveStock[[#This Row],[Lot Number]]&amp;"")),1),"")</f>
        <v>46111</v>
      </c>
      <c r="N134" s="160" t="str">
        <f>IF(_xlfn.MINIFS(Outflow[Date], Outflow[SKU], LiveStock[[#This Row],[SKU]], Outflow[Lot Number], LiveStock[[#This Row],[Lot Number]])=0,
   "",
   _xlfn.MINIFS(Outflow[Date], Outflow[SKU], LiveStock[[#This Row],[SKU]], Outflow[Lot Number], LiveStock[[#This Row],[Lot Number]]))</f>
        <v/>
      </c>
      <c r="O134" s="159">
        <f>IF(_xlfn.MAXIFS(Outflow[Date], Outflow[SKU], A134)=0,
   "",
   _xlfn.MAXIFS(Outflow[Date], Outflow[SKU], A134))</f>
        <v>46194</v>
      </c>
      <c r="P134" s="139" t="str">
        <f>IFERROR(LiveStock[[#This Row],[Last Outflow Date]]-LiveStock[[#This Row],[First Outflow Date]]+1,"")</f>
        <v/>
      </c>
      <c r="Q134" s="139" t="str">
        <f>IFERROR(IF(LiveStock[[#This Row],[Average Daily Usage]]&gt;0,LiveStock[[#This Row],[Quantity Available]]/LiveStock[[#This Row],[Average Daily Usage]],0),"")</f>
        <v/>
      </c>
      <c r="R134" s="46">
        <v>45958</v>
      </c>
      <c r="S134" s="159" t="str">
        <f>VLOOKUP(LiveStock[[#This Row],[SKU]],MasterFile[#All],15,0)</f>
        <v>Texaflo Roasting Co.</v>
      </c>
      <c r="T134" s="139" t="str">
        <f>IFERROR(IF(LiveStock[[#This Row],[Days Active]]&gt;0, LiveStock[[#This Row],[Quantity Out]] / LiveStock[[#This Row],[Days Active]], 0),"")</f>
        <v/>
      </c>
      <c r="U134" s="139">
        <f>VLOOKUP(LiveStock[[#This Row],[SKU]],MasterFile[],6,0)</f>
        <v>320</v>
      </c>
      <c r="V134" s="141">
        <f>IFERROR(LiveStock[[#This Row],[Quantity In]]*LiveStock[[#This Row],[Unit Cost]],"")</f>
        <v>525.48</v>
      </c>
      <c r="W134" s="139">
        <f>IFERROR(LiveStock[[#This Row],[Quantity Out]]*LiveStock[[#This Row],[Unit Cost]],"")</f>
        <v>0</v>
      </c>
      <c r="X134" s="139"/>
    </row>
    <row r="135" spans="1:24" ht="20.100000000000001" customHeight="1" x14ac:dyDescent="0.25">
      <c r="A135" s="139" t="s">
        <v>167</v>
      </c>
      <c r="B135" s="144" t="s">
        <v>175</v>
      </c>
      <c r="C135" s="144" t="s">
        <v>255</v>
      </c>
      <c r="D135" s="144" t="s">
        <v>258</v>
      </c>
      <c r="E135" s="59" t="s">
        <v>930</v>
      </c>
      <c r="F135" s="1">
        <v>46506</v>
      </c>
      <c r="G135">
        <v>144</v>
      </c>
      <c r="H135" s="139">
        <v>0</v>
      </c>
      <c r="I135" s="158">
        <f t="shared" si="4"/>
        <v>144</v>
      </c>
      <c r="J135" s="140">
        <f>VLOOKUP(LiveStock[[#This Row],[SKU]],MasterFile[#All],14,0)</f>
        <v>0.91347222222222213</v>
      </c>
      <c r="K135" s="141">
        <f>IFERROR(LiveStock[[#This Row],[Quantity Available]]*LiveStock[[#This Row],[Unit Cost]],"")</f>
        <v>131.54</v>
      </c>
      <c r="L135" s="159" t="s">
        <v>322</v>
      </c>
      <c r="M135" s="160" cm="1">
        <f t="array" ref="M135">IFERROR(_xlfn.AGGREGATE(15,6,(Inflow[[#This Row],[Date]]+0) /
   ((Inflow[SKU]=LiveStock[[#This Row],[SKU]])*(Inflow[Lot Number]&amp;""=LiveStock[[#This Row],[Lot Number]]&amp;"")),1),"")</f>
        <v>46112</v>
      </c>
      <c r="N135" s="160" t="str">
        <f>IF(_xlfn.MINIFS(Outflow[Date], Outflow[SKU], LiveStock[[#This Row],[SKU]], Outflow[Lot Number], LiveStock[[#This Row],[Lot Number]])=0,
   "",
   _xlfn.MINIFS(Outflow[Date], Outflow[SKU], LiveStock[[#This Row],[SKU]], Outflow[Lot Number], LiveStock[[#This Row],[Lot Number]]))</f>
        <v/>
      </c>
      <c r="O135" s="159">
        <f>IF(_xlfn.MAXIFS(Outflow[Date], Outflow[SKU], A135)=0,
   "",
   _xlfn.MAXIFS(Outflow[Date], Outflow[SKU], A135))</f>
        <v>46194</v>
      </c>
      <c r="P135" s="139" t="str">
        <f>IFERROR(LiveStock[[#This Row],[Last Outflow Date]]-LiveStock[[#This Row],[First Outflow Date]]+1,"")</f>
        <v/>
      </c>
      <c r="Q135" s="139" t="str">
        <f>IFERROR(IF(LiveStock[[#This Row],[Average Daily Usage]]&gt;0,LiveStock[[#This Row],[Quantity Available]]/LiveStock[[#This Row],[Average Daily Usage]],0),"")</f>
        <v/>
      </c>
      <c r="R135" s="46">
        <v>45958</v>
      </c>
      <c r="S135" s="159" t="str">
        <f>VLOOKUP(LiveStock[[#This Row],[SKU]],MasterFile[#All],15,0)</f>
        <v>Texaflo Roasting Co.</v>
      </c>
      <c r="T135" s="139" t="str">
        <f>IFERROR(IF(LiveStock[[#This Row],[Days Active]]&gt;0, LiveStock[[#This Row],[Quantity Out]] / LiveStock[[#This Row],[Days Active]], 0),"")</f>
        <v/>
      </c>
      <c r="U135" s="139">
        <f>VLOOKUP(LiveStock[[#This Row],[SKU]],MasterFile[],6,0)</f>
        <v>160</v>
      </c>
      <c r="V135" s="141">
        <f>IFERROR(LiveStock[[#This Row],[Quantity In]]*LiveStock[[#This Row],[Unit Cost]],"")</f>
        <v>131.54</v>
      </c>
      <c r="W135" s="139">
        <f>IFERROR(LiveStock[[#This Row],[Quantity Out]]*LiveStock[[#This Row],[Unit Cost]],"")</f>
        <v>0</v>
      </c>
      <c r="X135" s="139"/>
    </row>
    <row r="136" spans="1:24" ht="20.100000000000001" customHeight="1" x14ac:dyDescent="0.25">
      <c r="A136" s="139" t="s">
        <v>166</v>
      </c>
      <c r="B136" s="144" t="s">
        <v>174</v>
      </c>
      <c r="C136" s="144" t="s">
        <v>255</v>
      </c>
      <c r="D136" s="144" t="s">
        <v>256</v>
      </c>
      <c r="E136" s="59" t="s">
        <v>1056</v>
      </c>
      <c r="F136" s="1">
        <v>46459</v>
      </c>
      <c r="G136">
        <v>168</v>
      </c>
      <c r="H136" s="139">
        <v>0</v>
      </c>
      <c r="I136" s="158">
        <f t="shared" si="4"/>
        <v>168</v>
      </c>
      <c r="J136" s="140">
        <f>VLOOKUP(LiveStock[[#This Row],[SKU]],MasterFile[#All],14,0)</f>
        <v>7.2</v>
      </c>
      <c r="K136" s="141">
        <f>IFERROR(LiveStock[[#This Row],[Quantity Available]]*LiveStock[[#This Row],[Unit Cost]],"")</f>
        <v>1209.6000000000001</v>
      </c>
      <c r="L136" s="159" t="s">
        <v>734</v>
      </c>
      <c r="M136" s="160" cm="1">
        <f t="array" ref="M136">IFERROR(_xlfn.AGGREGATE(15,6,(Inflow[[#This Row],[Date]]+0) /
   ((Inflow[SKU]=LiveStock[[#This Row],[SKU]])*(Inflow[Lot Number]&amp;""=LiveStock[[#This Row],[Lot Number]]&amp;"")),1),"")</f>
        <v>46125</v>
      </c>
      <c r="N136" s="160" t="str">
        <f>IF(_xlfn.MINIFS(Outflow[Date], Outflow[SKU], LiveStock[[#This Row],[SKU]], Outflow[Lot Number], LiveStock[[#This Row],[Lot Number]])=0,
   "",
   _xlfn.MINIFS(Outflow[Date], Outflow[SKU], LiveStock[[#This Row],[SKU]], Outflow[Lot Number], LiveStock[[#This Row],[Lot Number]]))</f>
        <v/>
      </c>
      <c r="O136" s="159">
        <f>IF(_xlfn.MAXIFS(Outflow[Date], Outflow[SKU], A136)=0,
   "",
   _xlfn.MAXIFS(Outflow[Date], Outflow[SKU], A136))</f>
        <v>46194</v>
      </c>
      <c r="P136" s="139" t="str">
        <f>IFERROR(LiveStock[[#This Row],[Last Outflow Date]]-LiveStock[[#This Row],[First Outflow Date]]+1,"")</f>
        <v/>
      </c>
      <c r="Q136" s="139" t="str">
        <f>IFERROR(IF(LiveStock[[#This Row],[Average Daily Usage]]&gt;0,LiveStock[[#This Row],[Quantity Available]]/LiveStock[[#This Row],[Average Daily Usage]],0),"")</f>
        <v/>
      </c>
      <c r="R136" s="46">
        <v>45958</v>
      </c>
      <c r="S136" s="159" t="str">
        <f>VLOOKUP(LiveStock[[#This Row],[SKU]],MasterFile[#All],15,0)</f>
        <v>Texaflo Roasting Co.</v>
      </c>
      <c r="T136" s="139" t="str">
        <f>IFERROR(IF(LiveStock[[#This Row],[Days Active]]&gt;0, LiveStock[[#This Row],[Quantity Out]] / LiveStock[[#This Row],[Days Active]], 0),"")</f>
        <v/>
      </c>
      <c r="U136" s="139">
        <f>VLOOKUP(LiveStock[[#This Row],[SKU]],MasterFile[],6,0)</f>
        <v>240</v>
      </c>
      <c r="V136" s="141">
        <f>IFERROR(LiveStock[[#This Row],[Quantity In]]*LiveStock[[#This Row],[Unit Cost]],"")</f>
        <v>1209.6000000000001</v>
      </c>
      <c r="W136" s="139">
        <f>IFERROR(LiveStock[[#This Row],[Quantity Out]]*LiveStock[[#This Row],[Unit Cost]],"")</f>
        <v>0</v>
      </c>
      <c r="X136" s="139"/>
    </row>
    <row r="137" spans="1:24" ht="20.100000000000001" customHeight="1" x14ac:dyDescent="0.25">
      <c r="A137" s="139" t="s">
        <v>189</v>
      </c>
      <c r="B137" s="144" t="s">
        <v>190</v>
      </c>
      <c r="C137" s="144" t="s">
        <v>265</v>
      </c>
      <c r="D137" s="144" t="s">
        <v>266</v>
      </c>
      <c r="E137" s="59" t="s">
        <v>1021</v>
      </c>
      <c r="F137" s="1">
        <v>46522</v>
      </c>
      <c r="G137">
        <v>96</v>
      </c>
      <c r="H137" s="139">
        <v>0</v>
      </c>
      <c r="I137" s="158">
        <f t="shared" si="4"/>
        <v>96</v>
      </c>
      <c r="J137" s="140">
        <f>VLOOKUP(LiveStock[[#This Row],[SKU]],MasterFile[#All],14,0)</f>
        <v>1.3943750000000001</v>
      </c>
      <c r="K137" s="141">
        <f>IFERROR(LiveStock[[#This Row],[Quantity Available]]*LiveStock[[#This Row],[Unit Cost]],"")</f>
        <v>133.86000000000001</v>
      </c>
      <c r="L137" s="159" t="s">
        <v>734</v>
      </c>
      <c r="M137" s="160" cm="1">
        <f t="array" ref="M137">IFERROR(_xlfn.AGGREGATE(15,6,(Inflow[[#This Row],[Date]]+0) /
   ((Inflow[SKU]=LiveStock[[#This Row],[SKU]])*(Inflow[Lot Number]&amp;""=LiveStock[[#This Row],[Lot Number]]&amp;"")),1),"")</f>
        <v>46125</v>
      </c>
      <c r="N137" s="160" t="str">
        <f>IF(_xlfn.MINIFS(Outflow[Date], Outflow[SKU], LiveStock[[#This Row],[SKU]], Outflow[Lot Number], LiveStock[[#This Row],[Lot Number]])=0,
   "",
   _xlfn.MINIFS(Outflow[Date], Outflow[SKU], LiveStock[[#This Row],[SKU]], Outflow[Lot Number], LiveStock[[#This Row],[Lot Number]]))</f>
        <v/>
      </c>
      <c r="O137" s="159">
        <f>IF(_xlfn.MAXIFS(Outflow[Date], Outflow[SKU], A137)=0,
   "",
   _xlfn.MAXIFS(Outflow[Date], Outflow[SKU], A137))</f>
        <v>46193</v>
      </c>
      <c r="P137" s="139" t="str">
        <f>IFERROR(LiveStock[[#This Row],[Last Outflow Date]]-LiveStock[[#This Row],[First Outflow Date]]+1,"")</f>
        <v/>
      </c>
      <c r="Q137" s="139" t="str">
        <f>IFERROR(IF(LiveStock[[#This Row],[Average Daily Usage]]&gt;0,LiveStock[[#This Row],[Quantity Available]]/LiveStock[[#This Row],[Average Daily Usage]],0),"")</f>
        <v/>
      </c>
      <c r="R137" s="46">
        <v>45962</v>
      </c>
      <c r="S137" s="159" t="str">
        <f>VLOOKUP(LiveStock[[#This Row],[SKU]],MasterFile[#All],15,0)</f>
        <v>Texaflo Roasting Co.</v>
      </c>
      <c r="T137" s="139" t="str">
        <f>IFERROR(IF(LiveStock[[#This Row],[Days Active]]&gt;0, LiveStock[[#This Row],[Quantity Out]] / LiveStock[[#This Row],[Days Active]], 0),"")</f>
        <v/>
      </c>
      <c r="U137" s="139">
        <f>VLOOKUP(LiveStock[[#This Row],[SKU]],MasterFile[],6,0)</f>
        <v>2000</v>
      </c>
      <c r="V137" s="141">
        <f>IFERROR(LiveStock[[#This Row],[Quantity In]]*LiveStock[[#This Row],[Unit Cost]],"")</f>
        <v>133.86000000000001</v>
      </c>
      <c r="W137" s="139">
        <f>IFERROR(LiveStock[[#This Row],[Quantity Out]]*LiveStock[[#This Row],[Unit Cost]],"")</f>
        <v>0</v>
      </c>
      <c r="X137" s="139"/>
    </row>
    <row r="138" spans="1:24" ht="20.100000000000001" customHeight="1" x14ac:dyDescent="0.25">
      <c r="A138" s="139" t="s">
        <v>531</v>
      </c>
      <c r="B138" s="144" t="s">
        <v>532</v>
      </c>
      <c r="C138" s="144" t="s">
        <v>525</v>
      </c>
      <c r="D138" s="144" t="s">
        <v>533</v>
      </c>
      <c r="E138" s="59" t="s">
        <v>964</v>
      </c>
      <c r="F138" s="1">
        <v>46440</v>
      </c>
      <c r="G138">
        <v>65</v>
      </c>
      <c r="H138" s="139">
        <v>0</v>
      </c>
      <c r="I138" s="158">
        <f t="shared" si="4"/>
        <v>65</v>
      </c>
      <c r="J138" s="140">
        <f>VLOOKUP(LiveStock[[#This Row],[SKU]],MasterFile[#All],14,0)</f>
        <v>55</v>
      </c>
      <c r="K138" s="141">
        <f>IFERROR(LiveStock[[#This Row],[Quantity Available]]*LiveStock[[#This Row],[Unit Cost]],"")</f>
        <v>3575</v>
      </c>
      <c r="L138" s="159" t="s">
        <v>736</v>
      </c>
      <c r="M138" s="160" cm="1">
        <f t="array" ref="M138">IFERROR(_xlfn.AGGREGATE(15,6,(Inflow[[#This Row],[Date]]+0) /
   ((Inflow[SKU]=LiveStock[[#This Row],[SKU]])*(Inflow[Lot Number]&amp;""=LiveStock[[#This Row],[Lot Number]]&amp;"")),1),"")</f>
        <v>46132</v>
      </c>
      <c r="N138" s="160" t="str">
        <f>IF(_xlfn.MINIFS(Outflow[Date], Outflow[SKU], LiveStock[[#This Row],[SKU]], Outflow[Lot Number], LiveStock[[#This Row],[Lot Number]])=0,
   "",
   _xlfn.MINIFS(Outflow[Date], Outflow[SKU], LiveStock[[#This Row],[SKU]], Outflow[Lot Number], LiveStock[[#This Row],[Lot Number]]))</f>
        <v/>
      </c>
      <c r="O138" s="159">
        <f>IF(_xlfn.MAXIFS(Outflow[Date], Outflow[SKU], A138)=0,
   "",
   _xlfn.MAXIFS(Outflow[Date], Outflow[SKU], A138))</f>
        <v>46110</v>
      </c>
      <c r="P138" s="139" t="str">
        <f>IFERROR(LiveStock[[#This Row],[Last Outflow Date]]-LiveStock[[#This Row],[First Outflow Date]]+1,"")</f>
        <v/>
      </c>
      <c r="Q138" s="139" t="str">
        <f>IFERROR(IF(LiveStock[[#This Row],[Average Daily Usage]]&gt;0,LiveStock[[#This Row],[Quantity Available]]/LiveStock[[#This Row],[Average Daily Usage]],0),"")</f>
        <v/>
      </c>
      <c r="R138" s="46">
        <v>45962</v>
      </c>
      <c r="S138" s="159" t="str">
        <f>VLOOKUP(LiveStock[[#This Row],[SKU]],MasterFile[#All],15,0)</f>
        <v>Gulf Rim Distribution</v>
      </c>
      <c r="T138" s="139" t="str">
        <f>IFERROR(IF(LiveStock[[#This Row],[Days Active]]&gt;0, LiveStock[[#This Row],[Quantity Out]] / LiveStock[[#This Row],[Days Active]], 0),"")</f>
        <v/>
      </c>
      <c r="U138" s="139">
        <f>VLOOKUP(LiveStock[[#This Row],[SKU]],MasterFile[],6,0)</f>
        <v>12</v>
      </c>
      <c r="V138" s="141">
        <f>IFERROR(LiveStock[[#This Row],[Quantity In]]*LiveStock[[#This Row],[Unit Cost]],"")</f>
        <v>3575</v>
      </c>
      <c r="W138" s="139">
        <f>IFERROR(LiveStock[[#This Row],[Quantity Out]]*LiveStock[[#This Row],[Unit Cost]],"")</f>
        <v>0</v>
      </c>
      <c r="X138" s="139"/>
    </row>
    <row r="139" spans="1:24" ht="20.100000000000001" customHeight="1" x14ac:dyDescent="0.25">
      <c r="A139" s="139" t="s">
        <v>239</v>
      </c>
      <c r="B139" s="144" t="s">
        <v>347</v>
      </c>
      <c r="C139" s="144" t="s">
        <v>348</v>
      </c>
      <c r="D139" s="144" t="s">
        <v>277</v>
      </c>
      <c r="E139" s="59" t="s">
        <v>912</v>
      </c>
      <c r="F139" s="1">
        <v>46513</v>
      </c>
      <c r="G139">
        <v>480</v>
      </c>
      <c r="H139" s="139">
        <v>0</v>
      </c>
      <c r="I139" s="158">
        <f t="shared" si="4"/>
        <v>480</v>
      </c>
      <c r="J139" s="140">
        <f>VLOOKUP(LiveStock[[#This Row],[SKU]],MasterFile[#All],14,0)</f>
        <v>0.70666666666666667</v>
      </c>
      <c r="K139" s="141">
        <f>IFERROR(LiveStock[[#This Row],[Quantity Available]]*LiveStock[[#This Row],[Unit Cost]],"")</f>
        <v>339.2</v>
      </c>
      <c r="L139" s="159" t="s">
        <v>322</v>
      </c>
      <c r="M139" s="160" cm="1">
        <f t="array" ref="M139">IFERROR(_xlfn.AGGREGATE(15,6,(Inflow[[#This Row],[Date]]+0) /
   ((Inflow[SKU]=LiveStock[[#This Row],[SKU]])*(Inflow[Lot Number]&amp;""=LiveStock[[#This Row],[Lot Number]]&amp;"")),1),"")</f>
        <v>46139</v>
      </c>
      <c r="N139" s="160" t="str">
        <f>IF(_xlfn.MINIFS(Outflow[Date], Outflow[SKU], LiveStock[[#This Row],[SKU]], Outflow[Lot Number], LiveStock[[#This Row],[Lot Number]])=0,
   "",
   _xlfn.MINIFS(Outflow[Date], Outflow[SKU], LiveStock[[#This Row],[SKU]], Outflow[Lot Number], LiveStock[[#This Row],[Lot Number]]))</f>
        <v/>
      </c>
      <c r="O139" s="159">
        <f>IF(_xlfn.MAXIFS(Outflow[Date], Outflow[SKU], A139)=0,
   "",
   _xlfn.MAXIFS(Outflow[Date], Outflow[SKU], A139))</f>
        <v>46193</v>
      </c>
      <c r="P139" s="139" t="str">
        <f>IFERROR(LiveStock[[#This Row],[Last Outflow Date]]-LiveStock[[#This Row],[First Outflow Date]]+1,"")</f>
        <v/>
      </c>
      <c r="Q139" s="139" t="str">
        <f>IFERROR(IF(LiveStock[[#This Row],[Average Daily Usage]]&gt;0,LiveStock[[#This Row],[Quantity Available]]/LiveStock[[#This Row],[Average Daily Usage]],0),"")</f>
        <v/>
      </c>
      <c r="R139" s="46">
        <v>45969</v>
      </c>
      <c r="S139" s="159" t="str">
        <f>VLOOKUP(LiveStock[[#This Row],[SKU]],MasterFile[#All],15,0)</f>
        <v>Texaflo Roasting Co.</v>
      </c>
      <c r="T139" s="139" t="str">
        <f>IFERROR(IF(LiveStock[[#This Row],[Days Active]]&gt;0, LiveStock[[#This Row],[Quantity Out]] / LiveStock[[#This Row],[Days Active]], 0),"")</f>
        <v/>
      </c>
      <c r="U139" s="139">
        <f>VLOOKUP(LiveStock[[#This Row],[SKU]],MasterFile[],6,0)</f>
        <v>12</v>
      </c>
      <c r="V139" s="141">
        <f>IFERROR(LiveStock[[#This Row],[Quantity In]]*LiveStock[[#This Row],[Unit Cost]],"")</f>
        <v>339.2</v>
      </c>
      <c r="W139" s="139">
        <f>IFERROR(LiveStock[[#This Row],[Quantity Out]]*LiveStock[[#This Row],[Unit Cost]],"")</f>
        <v>0</v>
      </c>
      <c r="X139" s="139"/>
    </row>
    <row r="140" spans="1:24" ht="20.100000000000001" customHeight="1" x14ac:dyDescent="0.25">
      <c r="A140" s="139" t="s">
        <v>207</v>
      </c>
      <c r="B140" s="144" t="s">
        <v>208</v>
      </c>
      <c r="C140" s="144" t="s">
        <v>274</v>
      </c>
      <c r="D140" s="144" t="s">
        <v>275</v>
      </c>
      <c r="E140" s="59" t="s">
        <v>984</v>
      </c>
      <c r="F140" s="1">
        <v>46442</v>
      </c>
      <c r="G140">
        <v>8</v>
      </c>
      <c r="H140" s="139">
        <v>0</v>
      </c>
      <c r="I140" s="158">
        <f t="shared" si="4"/>
        <v>8</v>
      </c>
      <c r="J140" s="140">
        <f>VLOOKUP(LiveStock[[#This Row],[SKU]],MasterFile[#All],14,0)</f>
        <v>0.105</v>
      </c>
      <c r="K140" s="141">
        <f>IFERROR(LiveStock[[#This Row],[Quantity Available]]*LiveStock[[#This Row],[Unit Cost]],"")</f>
        <v>0.84</v>
      </c>
      <c r="L140" s="159" t="s">
        <v>734</v>
      </c>
      <c r="M140" s="160" cm="1">
        <f t="array" ref="M140">IFERROR(_xlfn.AGGREGATE(15,6,(Inflow[[#This Row],[Date]]+0) /
   ((Inflow[SKU]=LiveStock[[#This Row],[SKU]])*(Inflow[Lot Number]&amp;""=LiveStock[[#This Row],[Lot Number]]&amp;"")),1),"")</f>
        <v>46143</v>
      </c>
      <c r="N140" s="160" t="str">
        <f>IF(_xlfn.MINIFS(Outflow[Date], Outflow[SKU], LiveStock[[#This Row],[SKU]], Outflow[Lot Number], LiveStock[[#This Row],[Lot Number]])=0,
   "",
   _xlfn.MINIFS(Outflow[Date], Outflow[SKU], LiveStock[[#This Row],[SKU]], Outflow[Lot Number], LiveStock[[#This Row],[Lot Number]]))</f>
        <v/>
      </c>
      <c r="O140" s="159" t="str">
        <f>IF(_xlfn.MAXIFS(Outflow[Date], Outflow[SKU], A140)=0,
   "",
   _xlfn.MAXIFS(Outflow[Date], Outflow[SKU], A140))</f>
        <v/>
      </c>
      <c r="P140" s="139" t="str">
        <f>IFERROR(LiveStock[[#This Row],[Last Outflow Date]]-LiveStock[[#This Row],[First Outflow Date]]+1,"")</f>
        <v/>
      </c>
      <c r="Q140" s="139" t="str">
        <f>IFERROR(IF(LiveStock[[#This Row],[Average Daily Usage]]&gt;0,LiveStock[[#This Row],[Quantity Available]]/LiveStock[[#This Row],[Average Daily Usage]],0),"")</f>
        <v/>
      </c>
      <c r="R140" s="46">
        <v>45970</v>
      </c>
      <c r="S140" s="159" t="str">
        <f>VLOOKUP(LiveStock[[#This Row],[SKU]],MasterFile[#All],15,0)</f>
        <v>Texaflo Roasting Co.</v>
      </c>
      <c r="T140" s="139" t="str">
        <f>IFERROR(IF(LiveStock[[#This Row],[Days Active]]&gt;0, LiveStock[[#This Row],[Quantity Out]] / LiveStock[[#This Row],[Days Active]], 0),"")</f>
        <v/>
      </c>
      <c r="U140" s="139">
        <f>VLOOKUP(LiveStock[[#This Row],[SKU]],MasterFile[],6,0)</f>
        <v>8</v>
      </c>
      <c r="V140" s="141">
        <f>IFERROR(LiveStock[[#This Row],[Quantity In]]*LiveStock[[#This Row],[Unit Cost]],"")</f>
        <v>0.84</v>
      </c>
      <c r="W140" s="139">
        <f>IFERROR(LiveStock[[#This Row],[Quantity Out]]*LiveStock[[#This Row],[Unit Cost]],"")</f>
        <v>0</v>
      </c>
      <c r="X140" s="139"/>
    </row>
    <row r="141" spans="1:24" ht="20.100000000000001" customHeight="1" x14ac:dyDescent="0.25">
      <c r="A141" s="139" t="s">
        <v>386</v>
      </c>
      <c r="B141" s="144" t="s">
        <v>387</v>
      </c>
      <c r="C141" s="144" t="s">
        <v>381</v>
      </c>
      <c r="D141" s="144" t="s">
        <v>388</v>
      </c>
      <c r="E141" s="59" t="s">
        <v>998</v>
      </c>
      <c r="F141" s="1">
        <v>46684</v>
      </c>
      <c r="G141">
        <v>500</v>
      </c>
      <c r="H141" s="139">
        <v>0</v>
      </c>
      <c r="I141" s="158">
        <f t="shared" si="4"/>
        <v>500</v>
      </c>
      <c r="J141" s="140">
        <f>VLOOKUP(LiveStock[[#This Row],[SKU]],MasterFile[#All],14,0)</f>
        <v>3.5999999999999997E-2</v>
      </c>
      <c r="K141" s="141">
        <f>IFERROR(LiveStock[[#This Row],[Quantity Available]]*LiveStock[[#This Row],[Unit Cost]],"")</f>
        <v>18</v>
      </c>
      <c r="L141" s="159" t="s">
        <v>735</v>
      </c>
      <c r="M141" s="160" cm="1">
        <f t="array" ref="M141">IFERROR(_xlfn.AGGREGATE(15,6,(Inflow[[#This Row],[Date]]+0) /
   ((Inflow[SKU]=LiveStock[[#This Row],[SKU]])*(Inflow[Lot Number]&amp;""=LiveStock[[#This Row],[Lot Number]]&amp;"")),1),"")</f>
        <v>46143</v>
      </c>
      <c r="N141" s="160" t="str">
        <f>IF(_xlfn.MINIFS(Outflow[Date], Outflow[SKU], LiveStock[[#This Row],[SKU]], Outflow[Lot Number], LiveStock[[#This Row],[Lot Number]])=0,
   "",
   _xlfn.MINIFS(Outflow[Date], Outflow[SKU], LiveStock[[#This Row],[SKU]], Outflow[Lot Number], LiveStock[[#This Row],[Lot Number]]))</f>
        <v/>
      </c>
      <c r="O141" s="159">
        <f>IF(_xlfn.MAXIFS(Outflow[Date], Outflow[SKU], A141)=0,
   "",
   _xlfn.MAXIFS(Outflow[Date], Outflow[SKU], A141))</f>
        <v>45994</v>
      </c>
      <c r="P141" s="139" t="str">
        <f>IFERROR(LiveStock[[#This Row],[Last Outflow Date]]-LiveStock[[#This Row],[First Outflow Date]]+1,"")</f>
        <v/>
      </c>
      <c r="Q141" s="139" t="str">
        <f>IFERROR(IF(LiveStock[[#This Row],[Average Daily Usage]]&gt;0,LiveStock[[#This Row],[Quantity Available]]/LiveStock[[#This Row],[Average Daily Usage]],0),"")</f>
        <v/>
      </c>
      <c r="R141" s="46">
        <v>45972</v>
      </c>
      <c r="S141" s="159" t="str">
        <f>VLOOKUP(LiveStock[[#This Row],[SKU]],MasterFile[#All],15,0)</f>
        <v>Lone Star Wholesale</v>
      </c>
      <c r="T141" s="139" t="str">
        <f>IFERROR(IF(LiveStock[[#This Row],[Days Active]]&gt;0, LiveStock[[#This Row],[Quantity Out]] / LiveStock[[#This Row],[Days Active]], 0),"")</f>
        <v/>
      </c>
      <c r="U141" s="139">
        <f>VLOOKUP(LiveStock[[#This Row],[SKU]],MasterFile[],6,0)</f>
        <v>120</v>
      </c>
      <c r="V141" s="141">
        <f>IFERROR(LiveStock[[#This Row],[Quantity In]]*LiveStock[[#This Row],[Unit Cost]],"")</f>
        <v>18</v>
      </c>
      <c r="W141" s="139">
        <f>IFERROR(LiveStock[[#This Row],[Quantity Out]]*LiveStock[[#This Row],[Unit Cost]],"")</f>
        <v>0</v>
      </c>
      <c r="X141" s="139"/>
    </row>
    <row r="142" spans="1:24" ht="20.100000000000001" customHeight="1" x14ac:dyDescent="0.25">
      <c r="A142" s="139" t="s">
        <v>416</v>
      </c>
      <c r="B142" s="144" t="s">
        <v>417</v>
      </c>
      <c r="C142" s="144" t="s">
        <v>409</v>
      </c>
      <c r="D142" s="144" t="s">
        <v>418</v>
      </c>
      <c r="E142" s="59" t="s">
        <v>936</v>
      </c>
      <c r="F142" s="1">
        <v>46293</v>
      </c>
      <c r="G142">
        <v>300</v>
      </c>
      <c r="H142" s="139">
        <v>0</v>
      </c>
      <c r="I142" s="158">
        <f t="shared" si="4"/>
        <v>300</v>
      </c>
      <c r="J142" s="140">
        <f>VLOOKUP(LiveStock[[#This Row],[SKU]],MasterFile[#All],14,0)</f>
        <v>0.28000000000000003</v>
      </c>
      <c r="K142" s="141">
        <f>IFERROR(LiveStock[[#This Row],[Quantity Available]]*LiveStock[[#This Row],[Unit Cost]],"")</f>
        <v>84.000000000000014</v>
      </c>
      <c r="L142" s="159" t="s">
        <v>730</v>
      </c>
      <c r="M142" s="160" cm="1">
        <f t="array" ref="M142">IFERROR(_xlfn.AGGREGATE(15,6,(Inflow[[#This Row],[Date]]+0) /
   ((Inflow[SKU]=LiveStock[[#This Row],[SKU]])*(Inflow[Lot Number]&amp;""=LiveStock[[#This Row],[Lot Number]]&amp;"")),1),"")</f>
        <v>46144</v>
      </c>
      <c r="N142" s="160" t="str">
        <f>IF(_xlfn.MINIFS(Outflow[Date], Outflow[SKU], LiveStock[[#This Row],[SKU]], Outflow[Lot Number], LiveStock[[#This Row],[Lot Number]])=0,
   "",
   _xlfn.MINIFS(Outflow[Date], Outflow[SKU], LiveStock[[#This Row],[SKU]], Outflow[Lot Number], LiveStock[[#This Row],[Lot Number]]))</f>
        <v/>
      </c>
      <c r="O142" s="159" t="str">
        <f>IF(_xlfn.MAXIFS(Outflow[Date], Outflow[SKU], A142)=0,
   "",
   _xlfn.MAXIFS(Outflow[Date], Outflow[SKU], A142))</f>
        <v/>
      </c>
      <c r="P142" s="139" t="str">
        <f>IFERROR(LiveStock[[#This Row],[Last Outflow Date]]-LiveStock[[#This Row],[First Outflow Date]]+1,"")</f>
        <v/>
      </c>
      <c r="Q142" s="139" t="str">
        <f>IFERROR(IF(LiveStock[[#This Row],[Average Daily Usage]]&gt;0,LiveStock[[#This Row],[Quantity Available]]/LiveStock[[#This Row],[Average Daily Usage]],0),"")</f>
        <v/>
      </c>
      <c r="R142" s="46">
        <v>45972</v>
      </c>
      <c r="S142" s="159" t="str">
        <f>VLOOKUP(LiveStock[[#This Row],[SKU]],MasterFile[#All],15,0)</f>
        <v>Lone Star Wholesale</v>
      </c>
      <c r="T142" s="139" t="str">
        <f>IFERROR(IF(LiveStock[[#This Row],[Days Active]]&gt;0, LiveStock[[#This Row],[Quantity Out]] / LiveStock[[#This Row],[Days Active]], 0),"")</f>
        <v/>
      </c>
      <c r="U142" s="139">
        <f>VLOOKUP(LiveStock[[#This Row],[SKU]],MasterFile[],6,0)</f>
        <v>40</v>
      </c>
      <c r="V142" s="141">
        <f>IFERROR(LiveStock[[#This Row],[Quantity In]]*LiveStock[[#This Row],[Unit Cost]],"")</f>
        <v>84.000000000000014</v>
      </c>
      <c r="W142" s="139">
        <f>IFERROR(LiveStock[[#This Row],[Quantity Out]]*LiveStock[[#This Row],[Unit Cost]],"")</f>
        <v>0</v>
      </c>
      <c r="X142" s="139"/>
    </row>
    <row r="143" spans="1:24" ht="20.100000000000001" customHeight="1" x14ac:dyDescent="0.25">
      <c r="A143" s="139" t="s">
        <v>241</v>
      </c>
      <c r="B143" s="144" t="s">
        <v>350</v>
      </c>
      <c r="C143" s="144" t="s">
        <v>348</v>
      </c>
      <c r="D143" s="144" t="s">
        <v>289</v>
      </c>
      <c r="E143" s="59" t="s">
        <v>974</v>
      </c>
      <c r="F143" s="1">
        <v>46455</v>
      </c>
      <c r="G143">
        <v>48</v>
      </c>
      <c r="H143" s="139">
        <v>0</v>
      </c>
      <c r="I143" s="158">
        <f t="shared" si="4"/>
        <v>48</v>
      </c>
      <c r="J143" s="140">
        <f>VLOOKUP(LiveStock[[#This Row],[SKU]],MasterFile[#All],14,0)</f>
        <v>0.70666666666666667</v>
      </c>
      <c r="K143" s="141">
        <f>IFERROR(LiveStock[[#This Row],[Quantity Available]]*LiveStock[[#This Row],[Unit Cost]],"")</f>
        <v>33.92</v>
      </c>
      <c r="L143" s="159" t="s">
        <v>734</v>
      </c>
      <c r="M143" s="160" cm="1">
        <f t="array" ref="M143">IFERROR(_xlfn.AGGREGATE(15,6,(Inflow[[#This Row],[Date]]+0) /
   ((Inflow[SKU]=LiveStock[[#This Row],[SKU]])*(Inflow[Lot Number]&amp;""=LiveStock[[#This Row],[Lot Number]]&amp;"")),1),"")</f>
        <v>46145</v>
      </c>
      <c r="N143" s="160" t="str">
        <f>IF(_xlfn.MINIFS(Outflow[Date], Outflow[SKU], LiveStock[[#This Row],[SKU]], Outflow[Lot Number], LiveStock[[#This Row],[Lot Number]])=0,
   "",
   _xlfn.MINIFS(Outflow[Date], Outflow[SKU], LiveStock[[#This Row],[SKU]], Outflow[Lot Number], LiveStock[[#This Row],[Lot Number]]))</f>
        <v/>
      </c>
      <c r="O143" s="159">
        <f>IF(_xlfn.MAXIFS(Outflow[Date], Outflow[SKU], A143)=0,
   "",
   _xlfn.MAXIFS(Outflow[Date], Outflow[SKU], A143))</f>
        <v>46193</v>
      </c>
      <c r="P143" s="139" t="str">
        <f>IFERROR(LiveStock[[#This Row],[Last Outflow Date]]-LiveStock[[#This Row],[First Outflow Date]]+1,"")</f>
        <v/>
      </c>
      <c r="Q143" s="139" t="str">
        <f>IFERROR(IF(LiveStock[[#This Row],[Average Daily Usage]]&gt;0,LiveStock[[#This Row],[Quantity Available]]/LiveStock[[#This Row],[Average Daily Usage]],0),"")</f>
        <v/>
      </c>
      <c r="R143" s="46">
        <v>45976</v>
      </c>
      <c r="S143" s="159" t="str">
        <f>VLOOKUP(LiveStock[[#This Row],[SKU]],MasterFile[#All],15,0)</f>
        <v>Texaflo Roasting Co.</v>
      </c>
      <c r="T143" s="139" t="str">
        <f>IFERROR(IF(LiveStock[[#This Row],[Days Active]]&gt;0, LiveStock[[#This Row],[Quantity Out]] / LiveStock[[#This Row],[Days Active]], 0),"")</f>
        <v/>
      </c>
      <c r="U143" s="139">
        <f>VLOOKUP(LiveStock[[#This Row],[SKU]],MasterFile[],6,0)</f>
        <v>16</v>
      </c>
      <c r="V143" s="141">
        <f>IFERROR(LiveStock[[#This Row],[Quantity In]]*LiveStock[[#This Row],[Unit Cost]],"")</f>
        <v>33.92</v>
      </c>
      <c r="W143" s="139">
        <f>IFERROR(LiveStock[[#This Row],[Quantity Out]]*LiveStock[[#This Row],[Unit Cost]],"")</f>
        <v>0</v>
      </c>
      <c r="X143" s="139"/>
    </row>
    <row r="144" spans="1:24" ht="20.100000000000001" customHeight="1" x14ac:dyDescent="0.25">
      <c r="A144" s="139" t="s">
        <v>243</v>
      </c>
      <c r="B144" s="144" t="s">
        <v>244</v>
      </c>
      <c r="C144" s="144" t="s">
        <v>348</v>
      </c>
      <c r="D144" s="144" t="s">
        <v>275</v>
      </c>
      <c r="E144" s="59" t="s">
        <v>1024</v>
      </c>
      <c r="F144" s="1">
        <v>46546</v>
      </c>
      <c r="G144">
        <v>60</v>
      </c>
      <c r="H144" s="139">
        <v>0</v>
      </c>
      <c r="I144" s="158">
        <f t="shared" si="4"/>
        <v>60</v>
      </c>
      <c r="J144" s="140">
        <f>VLOOKUP(LiveStock[[#This Row],[SKU]],MasterFile[#All],14,0)</f>
        <v>0.26600000000000001</v>
      </c>
      <c r="K144" s="141">
        <f>IFERROR(LiveStock[[#This Row],[Quantity Available]]*LiveStock[[#This Row],[Unit Cost]],"")</f>
        <v>15.96</v>
      </c>
      <c r="L144" s="159" t="s">
        <v>734</v>
      </c>
      <c r="M144" s="160" cm="1">
        <f t="array" ref="M144">IFERROR(_xlfn.AGGREGATE(15,6,(Inflow[[#This Row],[Date]]+0) /
   ((Inflow[SKU]=LiveStock[[#This Row],[SKU]])*(Inflow[Lot Number]&amp;""=LiveStock[[#This Row],[Lot Number]]&amp;"")),1),"")</f>
        <v>46145</v>
      </c>
      <c r="N144" s="160" t="str">
        <f>IF(_xlfn.MINIFS(Outflow[Date], Outflow[SKU], LiveStock[[#This Row],[SKU]], Outflow[Lot Number], LiveStock[[#This Row],[Lot Number]])=0,
   "",
   _xlfn.MINIFS(Outflow[Date], Outflow[SKU], LiveStock[[#This Row],[SKU]], Outflow[Lot Number], LiveStock[[#This Row],[Lot Number]]))</f>
        <v/>
      </c>
      <c r="O144" s="159">
        <f>IF(_xlfn.MAXIFS(Outflow[Date], Outflow[SKU], A144)=0,
   "",
   _xlfn.MAXIFS(Outflow[Date], Outflow[SKU], A144))</f>
        <v>46193</v>
      </c>
      <c r="P144" s="139" t="str">
        <f>IFERROR(LiveStock[[#This Row],[Last Outflow Date]]-LiveStock[[#This Row],[First Outflow Date]]+1,"")</f>
        <v/>
      </c>
      <c r="Q144" s="139" t="str">
        <f>IFERROR(IF(LiveStock[[#This Row],[Average Daily Usage]]&gt;0,LiveStock[[#This Row],[Quantity Available]]/LiveStock[[#This Row],[Average Daily Usage]],0),"")</f>
        <v/>
      </c>
      <c r="R144" s="46">
        <v>45977</v>
      </c>
      <c r="S144" s="159" t="str">
        <f>VLOOKUP(LiveStock[[#This Row],[SKU]],MasterFile[#All],15,0)</f>
        <v>Texaflo Roasting Co.</v>
      </c>
      <c r="T144" s="139" t="str">
        <f>IFERROR(IF(LiveStock[[#This Row],[Days Active]]&gt;0, LiveStock[[#This Row],[Quantity Out]] / LiveStock[[#This Row],[Days Active]], 0),"")</f>
        <v/>
      </c>
      <c r="U144" s="139">
        <f>VLOOKUP(LiveStock[[#This Row],[SKU]],MasterFile[],6,0)</f>
        <v>24</v>
      </c>
      <c r="V144" s="141">
        <f>IFERROR(LiveStock[[#This Row],[Quantity In]]*LiveStock[[#This Row],[Unit Cost]],"")</f>
        <v>15.96</v>
      </c>
      <c r="W144" s="139">
        <f>IFERROR(LiveStock[[#This Row],[Quantity Out]]*LiveStock[[#This Row],[Unit Cost]],"")</f>
        <v>0</v>
      </c>
      <c r="X144" s="139"/>
    </row>
    <row r="145" spans="1:24" ht="20.100000000000001" customHeight="1" x14ac:dyDescent="0.25">
      <c r="A145" s="139" t="s">
        <v>195</v>
      </c>
      <c r="B145" s="144" t="s">
        <v>196</v>
      </c>
      <c r="C145" s="144" t="s">
        <v>265</v>
      </c>
      <c r="D145" s="144" t="s">
        <v>268</v>
      </c>
      <c r="E145" s="59" t="s">
        <v>921</v>
      </c>
      <c r="F145" s="1">
        <v>46398</v>
      </c>
      <c r="G145">
        <v>99</v>
      </c>
      <c r="H145" s="139">
        <v>0</v>
      </c>
      <c r="I145" s="158">
        <f t="shared" si="4"/>
        <v>99</v>
      </c>
      <c r="J145" s="140">
        <f>VLOOKUP(LiveStock[[#This Row],[SKU]],MasterFile[#All],14,0)</f>
        <v>1.6154545454545455</v>
      </c>
      <c r="K145" s="141">
        <f>IFERROR(LiveStock[[#This Row],[Quantity Available]]*LiveStock[[#This Row],[Unit Cost]],"")</f>
        <v>159.93</v>
      </c>
      <c r="L145" s="159" t="s">
        <v>322</v>
      </c>
      <c r="M145" s="160" cm="1">
        <f t="array" ref="M145">IFERROR(_xlfn.AGGREGATE(15,6,(Inflow[[#This Row],[Date]]+0) /
   ((Inflow[SKU]=LiveStock[[#This Row],[SKU]])*(Inflow[Lot Number]&amp;""=LiveStock[[#This Row],[Lot Number]]&amp;"")),1),"")</f>
        <v>46146</v>
      </c>
      <c r="N145" s="160" t="str">
        <f>IF(_xlfn.MINIFS(Outflow[Date], Outflow[SKU], LiveStock[[#This Row],[SKU]], Outflow[Lot Number], LiveStock[[#This Row],[Lot Number]])=0,
   "",
   _xlfn.MINIFS(Outflow[Date], Outflow[SKU], LiveStock[[#This Row],[SKU]], Outflow[Lot Number], LiveStock[[#This Row],[Lot Number]]))</f>
        <v/>
      </c>
      <c r="O145" s="159">
        <f>IF(_xlfn.MAXIFS(Outflow[Date], Outflow[SKU], A145)=0,
   "",
   _xlfn.MAXIFS(Outflow[Date], Outflow[SKU], A145))</f>
        <v>46194</v>
      </c>
      <c r="P145" s="139" t="str">
        <f>IFERROR(LiveStock[[#This Row],[Last Outflow Date]]-LiveStock[[#This Row],[First Outflow Date]]+1,"")</f>
        <v/>
      </c>
      <c r="Q145" s="139" t="str">
        <f>IFERROR(IF(LiveStock[[#This Row],[Average Daily Usage]]&gt;0,LiveStock[[#This Row],[Quantity Available]]/LiveStock[[#This Row],[Average Daily Usage]],0),"")</f>
        <v/>
      </c>
      <c r="R145" s="46">
        <v>45978</v>
      </c>
      <c r="S145" s="159" t="str">
        <f>VLOOKUP(LiveStock[[#This Row],[SKU]],MasterFile[#All],15,0)</f>
        <v>Texaflo Roasting Co.</v>
      </c>
      <c r="T145" s="139" t="str">
        <f>IFERROR(IF(LiveStock[[#This Row],[Days Active]]&gt;0, LiveStock[[#This Row],[Quantity Out]] / LiveStock[[#This Row],[Days Active]], 0),"")</f>
        <v/>
      </c>
      <c r="U145" s="139">
        <f>VLOOKUP(LiveStock[[#This Row],[SKU]],MasterFile[],6,0)</f>
        <v>800</v>
      </c>
      <c r="V145" s="141">
        <f>IFERROR(LiveStock[[#This Row],[Quantity In]]*LiveStock[[#This Row],[Unit Cost]],"")</f>
        <v>159.93</v>
      </c>
      <c r="W145" s="139">
        <f>IFERROR(LiveStock[[#This Row],[Quantity Out]]*LiveStock[[#This Row],[Unit Cost]],"")</f>
        <v>0</v>
      </c>
      <c r="X145" s="139"/>
    </row>
    <row r="146" spans="1:24" ht="20.100000000000001" customHeight="1" x14ac:dyDescent="0.25">
      <c r="A146" s="139" t="s">
        <v>168</v>
      </c>
      <c r="B146" s="144" t="s">
        <v>176</v>
      </c>
      <c r="C146" s="144" t="s">
        <v>255</v>
      </c>
      <c r="D146" s="144" t="s">
        <v>256</v>
      </c>
      <c r="E146" s="59" t="s">
        <v>1076</v>
      </c>
      <c r="F146" s="1">
        <v>46359</v>
      </c>
      <c r="G146">
        <v>174</v>
      </c>
      <c r="H146" s="139">
        <v>0</v>
      </c>
      <c r="I146" s="158">
        <f t="shared" si="4"/>
        <v>174</v>
      </c>
      <c r="J146" s="140">
        <f>VLOOKUP(LiveStock[[#This Row],[SKU]],MasterFile[#All],14,0)</f>
        <v>0.91333333333333344</v>
      </c>
      <c r="K146" s="141">
        <f>IFERROR(LiveStock[[#This Row],[Quantity Available]]*LiveStock[[#This Row],[Unit Cost]],"")</f>
        <v>158.92000000000002</v>
      </c>
      <c r="L146" s="159" t="s">
        <v>734</v>
      </c>
      <c r="M146" s="160" cm="1">
        <f t="array" ref="M146">IFERROR(_xlfn.AGGREGATE(15,6,(Inflow[[#This Row],[Date]]+0) /
   ((Inflow[SKU]=LiveStock[[#This Row],[SKU]])*(Inflow[Lot Number]&amp;""=LiveStock[[#This Row],[Lot Number]]&amp;"")),1),"")</f>
        <v>46148</v>
      </c>
      <c r="N146" s="160" t="str">
        <f>IF(_xlfn.MINIFS(Outflow[Date], Outflow[SKU], LiveStock[[#This Row],[SKU]], Outflow[Lot Number], LiveStock[[#This Row],[Lot Number]])=0,
   "",
   _xlfn.MINIFS(Outflow[Date], Outflow[SKU], LiveStock[[#This Row],[SKU]], Outflow[Lot Number], LiveStock[[#This Row],[Lot Number]]))</f>
        <v/>
      </c>
      <c r="O146" s="159">
        <f>IF(_xlfn.MAXIFS(Outflow[Date], Outflow[SKU], A146)=0,
   "",
   _xlfn.MAXIFS(Outflow[Date], Outflow[SKU], A146))</f>
        <v>46194</v>
      </c>
      <c r="P146" s="139" t="str">
        <f>IFERROR(LiveStock[[#This Row],[Last Outflow Date]]-LiveStock[[#This Row],[First Outflow Date]]+1,"")</f>
        <v/>
      </c>
      <c r="Q146" s="139" t="str">
        <f>IFERROR(IF(LiveStock[[#This Row],[Average Daily Usage]]&gt;0,LiveStock[[#This Row],[Quantity Available]]/LiveStock[[#This Row],[Average Daily Usage]],0),"")</f>
        <v/>
      </c>
      <c r="R146" s="46">
        <v>45980</v>
      </c>
      <c r="S146" s="159" t="str">
        <f>VLOOKUP(LiveStock[[#This Row],[SKU]],MasterFile[#All],15,0)</f>
        <v>Texaflo Roasting Co.</v>
      </c>
      <c r="T146" s="139" t="str">
        <f>IFERROR(IF(LiveStock[[#This Row],[Days Active]]&gt;0, LiveStock[[#This Row],[Quantity Out]] / LiveStock[[#This Row],[Days Active]], 0),"")</f>
        <v/>
      </c>
      <c r="U146" s="139">
        <f>VLOOKUP(LiveStock[[#This Row],[SKU]],MasterFile[],6,0)</f>
        <v>120</v>
      </c>
      <c r="V146" s="141">
        <f>IFERROR(LiveStock[[#This Row],[Quantity In]]*LiveStock[[#This Row],[Unit Cost]],"")</f>
        <v>158.92000000000002</v>
      </c>
      <c r="W146" s="139">
        <f>IFERROR(LiveStock[[#This Row],[Quantity Out]]*LiveStock[[#This Row],[Unit Cost]],"")</f>
        <v>0</v>
      </c>
      <c r="X146" s="139"/>
    </row>
    <row r="147" spans="1:24" ht="20.100000000000001" customHeight="1" x14ac:dyDescent="0.25">
      <c r="A147" s="139" t="s">
        <v>251</v>
      </c>
      <c r="B147" s="144" t="s">
        <v>252</v>
      </c>
      <c r="C147" s="144" t="s">
        <v>348</v>
      </c>
      <c r="D147" s="144" t="s">
        <v>277</v>
      </c>
      <c r="E147" s="59" t="s">
        <v>1017</v>
      </c>
      <c r="F147" s="1">
        <v>46488</v>
      </c>
      <c r="G147">
        <v>50</v>
      </c>
      <c r="H147" s="139">
        <v>0</v>
      </c>
      <c r="I147" s="158">
        <f t="shared" si="4"/>
        <v>50</v>
      </c>
      <c r="J147" s="140">
        <f>VLOOKUP(LiveStock[[#This Row],[SKU]],MasterFile[#All],14,0)</f>
        <v>0.96379999999999999</v>
      </c>
      <c r="K147" s="141">
        <f>IFERROR(LiveStock[[#This Row],[Quantity Available]]*LiveStock[[#This Row],[Unit Cost]],"")</f>
        <v>48.19</v>
      </c>
      <c r="L147" s="159" t="s">
        <v>734</v>
      </c>
      <c r="M147" s="160" cm="1">
        <f t="array" ref="M147">IFERROR(_xlfn.AGGREGATE(15,6,(Inflow[[#This Row],[Date]]+0) /
   ((Inflow[SKU]=LiveStock[[#This Row],[SKU]])*(Inflow[Lot Number]&amp;""=LiveStock[[#This Row],[Lot Number]]&amp;"")),1),"")</f>
        <v>46150</v>
      </c>
      <c r="N147" s="160" t="str">
        <f>IF(_xlfn.MINIFS(Outflow[Date], Outflow[SKU], LiveStock[[#This Row],[SKU]], Outflow[Lot Number], LiveStock[[#This Row],[Lot Number]])=0,
   "",
   _xlfn.MINIFS(Outflow[Date], Outflow[SKU], LiveStock[[#This Row],[SKU]], Outflow[Lot Number], LiveStock[[#This Row],[Lot Number]]))</f>
        <v/>
      </c>
      <c r="O147" s="159">
        <f>IF(_xlfn.MAXIFS(Outflow[Date], Outflow[SKU], A147)=0,
   "",
   _xlfn.MAXIFS(Outflow[Date], Outflow[SKU], A147))</f>
        <v>46193</v>
      </c>
      <c r="P147" s="139" t="str">
        <f>IFERROR(LiveStock[[#This Row],[Last Outflow Date]]-LiveStock[[#This Row],[First Outflow Date]]+1,"")</f>
        <v/>
      </c>
      <c r="Q147" s="139" t="str">
        <f>IFERROR(IF(LiveStock[[#This Row],[Average Daily Usage]]&gt;0,LiveStock[[#This Row],[Quantity Available]]/LiveStock[[#This Row],[Average Daily Usage]],0),"")</f>
        <v/>
      </c>
      <c r="R147" s="46">
        <v>45981</v>
      </c>
      <c r="S147" s="159" t="str">
        <f>VLOOKUP(LiveStock[[#This Row],[SKU]],MasterFile[#All],15,0)</f>
        <v>Texaflo Roasting Co.</v>
      </c>
      <c r="T147" s="139" t="str">
        <f>IFERROR(IF(LiveStock[[#This Row],[Days Active]]&gt;0, LiveStock[[#This Row],[Quantity Out]] / LiveStock[[#This Row],[Days Active]], 0),"")</f>
        <v/>
      </c>
      <c r="U147" s="139">
        <f>VLOOKUP(LiveStock[[#This Row],[SKU]],MasterFile[],6,0)</f>
        <v>32</v>
      </c>
      <c r="V147" s="141">
        <f>IFERROR(LiveStock[[#This Row],[Quantity In]]*LiveStock[[#This Row],[Unit Cost]],"")</f>
        <v>48.19</v>
      </c>
      <c r="W147" s="139">
        <f>IFERROR(LiveStock[[#This Row],[Quantity Out]]*LiveStock[[#This Row],[Unit Cost]],"")</f>
        <v>0</v>
      </c>
      <c r="X147" s="139"/>
    </row>
    <row r="148" spans="1:24" ht="20.100000000000001" customHeight="1" x14ac:dyDescent="0.25">
      <c r="A148" s="139" t="s">
        <v>407</v>
      </c>
      <c r="B148" s="144" t="s">
        <v>408</v>
      </c>
      <c r="C148" s="144" t="s">
        <v>409</v>
      </c>
      <c r="D148" s="144" t="s">
        <v>410</v>
      </c>
      <c r="E148" s="59" t="s">
        <v>902</v>
      </c>
      <c r="F148" s="1">
        <v>46640</v>
      </c>
      <c r="G148">
        <v>200</v>
      </c>
      <c r="H148" s="139">
        <v>0</v>
      </c>
      <c r="I148" s="158">
        <f t="shared" si="4"/>
        <v>200</v>
      </c>
      <c r="J148" s="140">
        <f>VLOOKUP(LiveStock[[#This Row],[SKU]],MasterFile[#All],14,0)</f>
        <v>0.14499999999999999</v>
      </c>
      <c r="K148" s="141">
        <f>IFERROR(LiveStock[[#This Row],[Quantity Available]]*LiveStock[[#This Row],[Unit Cost]],"")</f>
        <v>28.999999999999996</v>
      </c>
      <c r="L148" s="159" t="s">
        <v>730</v>
      </c>
      <c r="M148" s="160" cm="1">
        <f t="array" ref="M148">IFERROR(_xlfn.AGGREGATE(15,6,(Inflow[[#This Row],[Date]]+0) /
   ((Inflow[SKU]=LiveStock[[#This Row],[SKU]])*(Inflow[Lot Number]&amp;""=LiveStock[[#This Row],[Lot Number]]&amp;"")),1),"")</f>
        <v>46157</v>
      </c>
      <c r="N148" s="160" t="str">
        <f>IF(_xlfn.MINIFS(Outflow[Date], Outflow[SKU], LiveStock[[#This Row],[SKU]], Outflow[Lot Number], LiveStock[[#This Row],[Lot Number]])=0,
   "",
   _xlfn.MINIFS(Outflow[Date], Outflow[SKU], LiveStock[[#This Row],[SKU]], Outflow[Lot Number], LiveStock[[#This Row],[Lot Number]]))</f>
        <v/>
      </c>
      <c r="O148" s="159" t="str">
        <f>IF(_xlfn.MAXIFS(Outflow[Date], Outflow[SKU], A148)=0,
   "",
   _xlfn.MAXIFS(Outflow[Date], Outflow[SKU], A148))</f>
        <v/>
      </c>
      <c r="P148" s="139" t="str">
        <f>IFERROR(LiveStock[[#This Row],[Last Outflow Date]]-LiveStock[[#This Row],[First Outflow Date]]+1,"")</f>
        <v/>
      </c>
      <c r="Q148" s="139" t="str">
        <f>IFERROR(IF(LiveStock[[#This Row],[Average Daily Usage]]&gt;0,LiveStock[[#This Row],[Quantity Available]]/LiveStock[[#This Row],[Average Daily Usage]],0),"")</f>
        <v/>
      </c>
      <c r="R148" s="46">
        <v>45993</v>
      </c>
      <c r="S148" s="159" t="str">
        <f>VLOOKUP(LiveStock[[#This Row],[SKU]],MasterFile[#All],15,0)</f>
        <v>Lone Star Wholesale</v>
      </c>
      <c r="T148" s="139" t="str">
        <f>IFERROR(IF(LiveStock[[#This Row],[Days Active]]&gt;0, LiveStock[[#This Row],[Quantity Out]] / LiveStock[[#This Row],[Days Active]], 0),"")</f>
        <v/>
      </c>
      <c r="U148" s="139">
        <f>VLOOKUP(LiveStock[[#This Row],[SKU]],MasterFile[],6,0)</f>
        <v>80</v>
      </c>
      <c r="V148" s="141">
        <f>IFERROR(LiveStock[[#This Row],[Quantity In]]*LiveStock[[#This Row],[Unit Cost]],"")</f>
        <v>28.999999999999996</v>
      </c>
      <c r="W148" s="139">
        <f>IFERROR(LiveStock[[#This Row],[Quantity Out]]*LiveStock[[#This Row],[Unit Cost]],"")</f>
        <v>0</v>
      </c>
      <c r="X148" s="139"/>
    </row>
    <row r="149" spans="1:24" ht="20.100000000000001" customHeight="1" x14ac:dyDescent="0.25">
      <c r="A149" s="139" t="s">
        <v>462</v>
      </c>
      <c r="B149" s="144" t="s">
        <v>463</v>
      </c>
      <c r="C149" s="144" t="s">
        <v>392</v>
      </c>
      <c r="D149" s="144" t="s">
        <v>464</v>
      </c>
      <c r="E149" s="59" t="s">
        <v>961</v>
      </c>
      <c r="F149" s="1">
        <v>46191</v>
      </c>
      <c r="G149">
        <v>2</v>
      </c>
      <c r="H149" s="139">
        <v>0</v>
      </c>
      <c r="I149" s="158">
        <f t="shared" si="4"/>
        <v>2</v>
      </c>
      <c r="J149" s="140">
        <f>VLOOKUP(LiveStock[[#This Row],[SKU]],MasterFile[#All],14,0)</f>
        <v>14</v>
      </c>
      <c r="K149" s="141">
        <f>IFERROR(LiveStock[[#This Row],[Quantity Available]]*LiveStock[[#This Row],[Unit Cost]],"")</f>
        <v>28</v>
      </c>
      <c r="L149" s="159" t="s">
        <v>735</v>
      </c>
      <c r="M149" s="160" cm="1">
        <f t="array" ref="M149">IFERROR(_xlfn.AGGREGATE(15,6,(Inflow[[#This Row],[Date]]+0) /
   ((Inflow[SKU]=LiveStock[[#This Row],[SKU]])*(Inflow[Lot Number]&amp;""=LiveStock[[#This Row],[Lot Number]]&amp;"")),1),"")</f>
        <v>46159</v>
      </c>
      <c r="N149" s="160" t="str">
        <f>IF(_xlfn.MINIFS(Outflow[Date], Outflow[SKU], LiveStock[[#This Row],[SKU]], Outflow[Lot Number], LiveStock[[#This Row],[Lot Number]])=0,
   "",
   _xlfn.MINIFS(Outflow[Date], Outflow[SKU], LiveStock[[#This Row],[SKU]], Outflow[Lot Number], LiveStock[[#This Row],[Lot Number]]))</f>
        <v/>
      </c>
      <c r="O149" s="159" t="str">
        <f>IF(_xlfn.MAXIFS(Outflow[Date], Outflow[SKU], A149)=0,
   "",
   _xlfn.MAXIFS(Outflow[Date], Outflow[SKU], A149))</f>
        <v/>
      </c>
      <c r="P149" s="139" t="str">
        <f>IFERROR(LiveStock[[#This Row],[Last Outflow Date]]-LiveStock[[#This Row],[First Outflow Date]]+1,"")</f>
        <v/>
      </c>
      <c r="Q149" s="139" t="str">
        <f>IFERROR(IF(LiveStock[[#This Row],[Average Daily Usage]]&gt;0,LiveStock[[#This Row],[Quantity Available]]/LiveStock[[#This Row],[Average Daily Usage]],0),"")</f>
        <v/>
      </c>
      <c r="R149" s="46">
        <v>46006</v>
      </c>
      <c r="S149" s="159" t="str">
        <f>VLOOKUP(LiveStock[[#This Row],[SKU]],MasterFile[#All],15,0)</f>
        <v>Lone Star Wholesale</v>
      </c>
      <c r="T149" s="139" t="str">
        <f>IFERROR(IF(LiveStock[[#This Row],[Days Active]]&gt;0, LiveStock[[#This Row],[Quantity Out]] / LiveStock[[#This Row],[Days Active]], 0),"")</f>
        <v/>
      </c>
      <c r="U149" s="139">
        <f>VLOOKUP(LiveStock[[#This Row],[SKU]],MasterFile[],6,0)</f>
        <v>20</v>
      </c>
      <c r="V149" s="141">
        <f>IFERROR(LiveStock[[#This Row],[Quantity In]]*LiveStock[[#This Row],[Unit Cost]],"")</f>
        <v>28</v>
      </c>
      <c r="W149" s="139">
        <f>IFERROR(LiveStock[[#This Row],[Quantity Out]]*LiveStock[[#This Row],[Unit Cost]],"")</f>
        <v>0</v>
      </c>
      <c r="X149" s="139"/>
    </row>
    <row r="150" spans="1:24" ht="20.100000000000001" customHeight="1" x14ac:dyDescent="0.25">
      <c r="A150" s="139" t="s">
        <v>437</v>
      </c>
      <c r="B150" s="144" t="s">
        <v>438</v>
      </c>
      <c r="C150" s="144" t="s">
        <v>426</v>
      </c>
      <c r="D150" s="144" t="s">
        <v>439</v>
      </c>
      <c r="E150" s="59" t="s">
        <v>918</v>
      </c>
      <c r="F150" s="1">
        <v>46463</v>
      </c>
      <c r="G150">
        <v>28</v>
      </c>
      <c r="H150" s="139">
        <v>0</v>
      </c>
      <c r="I150" s="158">
        <f t="shared" si="4"/>
        <v>28</v>
      </c>
      <c r="J150" s="140">
        <f>VLOOKUP(LiveStock[[#This Row],[SKU]],MasterFile[#All],14,0)</f>
        <v>16</v>
      </c>
      <c r="K150" s="141">
        <f>IFERROR(LiveStock[[#This Row],[Quantity Available]]*LiveStock[[#This Row],[Unit Cost]],"")</f>
        <v>448</v>
      </c>
      <c r="L150" s="159" t="s">
        <v>735</v>
      </c>
      <c r="M150" s="160" cm="1">
        <f t="array" ref="M150">IFERROR(_xlfn.AGGREGATE(15,6,(Inflow[[#This Row],[Date]]+0) /
   ((Inflow[SKU]=LiveStock[[#This Row],[SKU]])*(Inflow[Lot Number]&amp;""=LiveStock[[#This Row],[Lot Number]]&amp;"")),1),"")</f>
        <v>46161</v>
      </c>
      <c r="N150" s="160" t="str">
        <f>IF(_xlfn.MINIFS(Outflow[Date], Outflow[SKU], LiveStock[[#This Row],[SKU]], Outflow[Lot Number], LiveStock[[#This Row],[Lot Number]])=0,
   "",
   _xlfn.MINIFS(Outflow[Date], Outflow[SKU], LiveStock[[#This Row],[SKU]], Outflow[Lot Number], LiveStock[[#This Row],[Lot Number]]))</f>
        <v/>
      </c>
      <c r="O150" s="159">
        <f>IF(_xlfn.MAXIFS(Outflow[Date], Outflow[SKU], A150)=0,
   "",
   _xlfn.MAXIFS(Outflow[Date], Outflow[SKU], A150))</f>
        <v>46025</v>
      </c>
      <c r="P150" s="139" t="str">
        <f>IFERROR(LiveStock[[#This Row],[Last Outflow Date]]-LiveStock[[#This Row],[First Outflow Date]]+1,"")</f>
        <v/>
      </c>
      <c r="Q150" s="139" t="str">
        <f>IFERROR(IF(LiveStock[[#This Row],[Average Daily Usage]]&gt;0,LiveStock[[#This Row],[Quantity Available]]/LiveStock[[#This Row],[Average Daily Usage]],0),"")</f>
        <v/>
      </c>
      <c r="R150" s="46">
        <v>46007</v>
      </c>
      <c r="S150" s="159" t="str">
        <f>VLOOKUP(LiveStock[[#This Row],[SKU]],MasterFile[#All],15,0)</f>
        <v>Lone Star Wholesale</v>
      </c>
      <c r="T150" s="139" t="str">
        <f>IFERROR(IF(LiveStock[[#This Row],[Days Active]]&gt;0, LiveStock[[#This Row],[Quantity Out]] / LiveStock[[#This Row],[Days Active]], 0),"")</f>
        <v/>
      </c>
      <c r="U150" s="139">
        <f>VLOOKUP(LiveStock[[#This Row],[SKU]],MasterFile[],6,0)</f>
        <v>32</v>
      </c>
      <c r="V150" s="141">
        <f>IFERROR(LiveStock[[#This Row],[Quantity In]]*LiveStock[[#This Row],[Unit Cost]],"")</f>
        <v>448</v>
      </c>
      <c r="W150" s="139">
        <f>IFERROR(LiveStock[[#This Row],[Quantity Out]]*LiveStock[[#This Row],[Unit Cost]],"")</f>
        <v>0</v>
      </c>
      <c r="X150" s="139"/>
    </row>
    <row r="151" spans="1:24" ht="20.100000000000001" customHeight="1" x14ac:dyDescent="0.25">
      <c r="A151" s="139" t="s">
        <v>231</v>
      </c>
      <c r="B151" s="144" t="s">
        <v>232</v>
      </c>
      <c r="C151" s="144" t="s">
        <v>281</v>
      </c>
      <c r="D151" s="144" t="s">
        <v>285</v>
      </c>
      <c r="E151" s="59" t="s">
        <v>948</v>
      </c>
      <c r="F151" s="1">
        <v>46399</v>
      </c>
      <c r="G151">
        <v>1000</v>
      </c>
      <c r="H151" s="139">
        <v>0</v>
      </c>
      <c r="I151" s="158">
        <f t="shared" si="4"/>
        <v>1000</v>
      </c>
      <c r="J151" s="140">
        <f>VLOOKUP(LiveStock[[#This Row],[SKU]],MasterFile[#All],14,0)</f>
        <v>2.7100000000000003E-2</v>
      </c>
      <c r="K151" s="141">
        <f>IFERROR(LiveStock[[#This Row],[Quantity Available]]*LiveStock[[#This Row],[Unit Cost]],"")</f>
        <v>27.1</v>
      </c>
      <c r="L151" s="159" t="s">
        <v>734</v>
      </c>
      <c r="M151" s="160" cm="1">
        <f t="array" ref="M151">IFERROR(_xlfn.AGGREGATE(15,6,(Inflow[[#This Row],[Date]]+0) /
   ((Inflow[SKU]=LiveStock[[#This Row],[SKU]])*(Inflow[Lot Number]&amp;""=LiveStock[[#This Row],[Lot Number]]&amp;"")),1),"")</f>
        <v>46162</v>
      </c>
      <c r="N151" s="160" t="str">
        <f>IF(_xlfn.MINIFS(Outflow[Date], Outflow[SKU], LiveStock[[#This Row],[SKU]], Outflow[Lot Number], LiveStock[[#This Row],[Lot Number]])=0,
   "",
   _xlfn.MINIFS(Outflow[Date], Outflow[SKU], LiveStock[[#This Row],[SKU]], Outflow[Lot Number], LiveStock[[#This Row],[Lot Number]]))</f>
        <v/>
      </c>
      <c r="O151" s="159">
        <f>IF(_xlfn.MAXIFS(Outflow[Date], Outflow[SKU], A151)=0,
   "",
   _xlfn.MAXIFS(Outflow[Date], Outflow[SKU], A151))</f>
        <v>46033</v>
      </c>
      <c r="P151" s="139" t="str">
        <f>IFERROR(LiveStock[[#This Row],[Last Outflow Date]]-LiveStock[[#This Row],[First Outflow Date]]+1,"")</f>
        <v/>
      </c>
      <c r="Q151" s="139" t="str">
        <f>IFERROR(IF(LiveStock[[#This Row],[Average Daily Usage]]&gt;0,LiveStock[[#This Row],[Quantity Available]]/LiveStock[[#This Row],[Average Daily Usage]],0),"")</f>
        <v/>
      </c>
      <c r="R151" s="46">
        <v>46015</v>
      </c>
      <c r="S151" s="159" t="str">
        <f>VLOOKUP(LiveStock[[#This Row],[SKU]],MasterFile[#All],15,0)</f>
        <v>Texaflo Roasting Co.</v>
      </c>
      <c r="T151" s="139" t="str">
        <f>IFERROR(IF(LiveStock[[#This Row],[Days Active]]&gt;0, LiveStock[[#This Row],[Quantity Out]] / LiveStock[[#This Row],[Days Active]], 0),"")</f>
        <v/>
      </c>
      <c r="U151" s="139">
        <f>VLOOKUP(LiveStock[[#This Row],[SKU]],MasterFile[],6,0)</f>
        <v>60</v>
      </c>
      <c r="V151" s="141">
        <f>IFERROR(LiveStock[[#This Row],[Quantity In]]*LiveStock[[#This Row],[Unit Cost]],"")</f>
        <v>27.1</v>
      </c>
      <c r="W151" s="139">
        <f>IFERROR(LiveStock[[#This Row],[Quantity Out]]*LiveStock[[#This Row],[Unit Cost]],"")</f>
        <v>0</v>
      </c>
      <c r="X151" s="139"/>
    </row>
    <row r="152" spans="1:24" ht="20.100000000000001" customHeight="1" x14ac:dyDescent="0.25">
      <c r="A152" s="139" t="s">
        <v>429</v>
      </c>
      <c r="B152" s="144" t="s">
        <v>430</v>
      </c>
      <c r="C152" s="144" t="s">
        <v>426</v>
      </c>
      <c r="D152" s="144" t="s">
        <v>431</v>
      </c>
      <c r="E152" s="59" t="s">
        <v>1161</v>
      </c>
      <c r="F152" s="1">
        <v>46255</v>
      </c>
      <c r="G152">
        <v>4</v>
      </c>
      <c r="H152" s="139">
        <v>0</v>
      </c>
      <c r="I152" s="158">
        <f t="shared" si="4"/>
        <v>4</v>
      </c>
      <c r="J152" s="140">
        <f>VLOOKUP(LiveStock[[#This Row],[SKU]],MasterFile[#All],14,0)</f>
        <v>32</v>
      </c>
      <c r="K152" s="141">
        <f>IFERROR(LiveStock[[#This Row],[Quantity Available]]*LiveStock[[#This Row],[Unit Cost]],"")</f>
        <v>128</v>
      </c>
      <c r="L152" s="159" t="s">
        <v>730</v>
      </c>
      <c r="M152" s="160" cm="1">
        <f t="array" ref="M152">IFERROR(_xlfn.AGGREGATE(15,6,(Inflow[[#This Row],[Date]]+0) /
   ((Inflow[SKU]=LiveStock[[#This Row],[SKU]])*(Inflow[Lot Number]&amp;""=LiveStock[[#This Row],[Lot Number]]&amp;"")),1),"")</f>
        <v>46168</v>
      </c>
      <c r="N152" s="160" t="str">
        <f>IF(_xlfn.MINIFS(Outflow[Date], Outflow[SKU], LiveStock[[#This Row],[SKU]], Outflow[Lot Number], LiveStock[[#This Row],[Lot Number]])=0,
   "",
   _xlfn.MINIFS(Outflow[Date], Outflow[SKU], LiveStock[[#This Row],[SKU]], Outflow[Lot Number], LiveStock[[#This Row],[Lot Number]]))</f>
        <v/>
      </c>
      <c r="O152" s="159" t="str">
        <f>IF(_xlfn.MAXIFS(Outflow[Date], Outflow[SKU], A152)=0,
   "",
   _xlfn.MAXIFS(Outflow[Date], Outflow[SKU], A152))</f>
        <v/>
      </c>
      <c r="P152" s="139" t="str">
        <f>IFERROR(LiveStock[[#This Row],[Last Outflow Date]]-LiveStock[[#This Row],[First Outflow Date]]+1,"")</f>
        <v/>
      </c>
      <c r="Q152" s="139" t="str">
        <f>IFERROR(IF(LiveStock[[#This Row],[Average Daily Usage]]&gt;0,LiveStock[[#This Row],[Quantity Available]]/LiveStock[[#This Row],[Average Daily Usage]],0),"")</f>
        <v/>
      </c>
      <c r="R152" s="46">
        <v>46024</v>
      </c>
      <c r="S152" s="159" t="str">
        <f>VLOOKUP(LiveStock[[#This Row],[SKU]],MasterFile[#All],15,0)</f>
        <v>Lone Star Wholesale</v>
      </c>
      <c r="T152" s="139" t="str">
        <f>IFERROR(IF(LiveStock[[#This Row],[Days Active]]&gt;0, LiveStock[[#This Row],[Quantity Out]] / LiveStock[[#This Row],[Days Active]], 0),"")</f>
        <v/>
      </c>
      <c r="U152" s="139">
        <f>VLOOKUP(LiveStock[[#This Row],[SKU]],MasterFile[],6,0)</f>
        <v>24</v>
      </c>
      <c r="V152" s="141">
        <f>IFERROR(LiveStock[[#This Row],[Quantity In]]*LiveStock[[#This Row],[Unit Cost]],"")</f>
        <v>128</v>
      </c>
      <c r="W152" s="139">
        <f>IFERROR(LiveStock[[#This Row],[Quantity Out]]*LiveStock[[#This Row],[Unit Cost]],"")</f>
        <v>0</v>
      </c>
      <c r="X152" s="139"/>
    </row>
    <row r="153" spans="1:24" ht="20.100000000000001" customHeight="1" x14ac:dyDescent="0.25">
      <c r="A153" s="139" t="s">
        <v>225</v>
      </c>
      <c r="B153" s="144" t="s">
        <v>226</v>
      </c>
      <c r="C153" s="144" t="s">
        <v>281</v>
      </c>
      <c r="D153" s="144" t="s">
        <v>284</v>
      </c>
      <c r="E153" s="59" t="s">
        <v>1059</v>
      </c>
      <c r="F153" s="1">
        <v>46573</v>
      </c>
      <c r="G153">
        <v>1200</v>
      </c>
      <c r="H153" s="139">
        <v>0</v>
      </c>
      <c r="I153" s="158">
        <f t="shared" si="4"/>
        <v>1200</v>
      </c>
      <c r="J153" s="140">
        <f>VLOOKUP(LiveStock[[#This Row],[SKU]],MasterFile[#All],14,0)</f>
        <v>2.0899999999999998E-2</v>
      </c>
      <c r="K153" s="141">
        <f>IFERROR(LiveStock[[#This Row],[Quantity Available]]*LiveStock[[#This Row],[Unit Cost]],"")</f>
        <v>25.08</v>
      </c>
      <c r="L153" s="159" t="s">
        <v>322</v>
      </c>
      <c r="M153" s="160" cm="1">
        <f t="array" ref="M153">IFERROR(_xlfn.AGGREGATE(15,6,(Inflow[[#This Row],[Date]]+0) /
   ((Inflow[SKU]=LiveStock[[#This Row],[SKU]])*(Inflow[Lot Number]&amp;""=LiveStock[[#This Row],[Lot Number]]&amp;"")),1),"")</f>
        <v>46168</v>
      </c>
      <c r="N153" s="160" t="str">
        <f>IF(_xlfn.MINIFS(Outflow[Date], Outflow[SKU], LiveStock[[#This Row],[SKU]], Outflow[Lot Number], LiveStock[[#This Row],[Lot Number]])=0,
   "",
   _xlfn.MINIFS(Outflow[Date], Outflow[SKU], LiveStock[[#This Row],[SKU]], Outflow[Lot Number], LiveStock[[#This Row],[Lot Number]]))</f>
        <v/>
      </c>
      <c r="O153" s="159">
        <f>IF(_xlfn.MAXIFS(Outflow[Date], Outflow[SKU], A153)=0,
   "",
   _xlfn.MAXIFS(Outflow[Date], Outflow[SKU], A153))</f>
        <v>46055</v>
      </c>
      <c r="P153" s="139" t="str">
        <f>IFERROR(LiveStock[[#This Row],[Last Outflow Date]]-LiveStock[[#This Row],[First Outflow Date]]+1,"")</f>
        <v/>
      </c>
      <c r="Q153" s="139" t="str">
        <f>IFERROR(IF(LiveStock[[#This Row],[Average Daily Usage]]&gt;0,LiveStock[[#This Row],[Quantity Available]]/LiveStock[[#This Row],[Average Daily Usage]],0),"")</f>
        <v/>
      </c>
      <c r="R153" s="46">
        <v>46032</v>
      </c>
      <c r="S153" s="159" t="str">
        <f>VLOOKUP(LiveStock[[#This Row],[SKU]],MasterFile[#All],15,0)</f>
        <v>Texaflo Roasting Co.</v>
      </c>
      <c r="T153" s="139" t="str">
        <f>IFERROR(IF(LiveStock[[#This Row],[Days Active]]&gt;0, LiveStock[[#This Row],[Quantity Out]] / LiveStock[[#This Row],[Days Active]], 0),"")</f>
        <v/>
      </c>
      <c r="U153" s="139">
        <f>VLOOKUP(LiveStock[[#This Row],[SKU]],MasterFile[],6,0)</f>
        <v>32</v>
      </c>
      <c r="V153" s="141">
        <f>IFERROR(LiveStock[[#This Row],[Quantity In]]*LiveStock[[#This Row],[Unit Cost]],"")</f>
        <v>25.08</v>
      </c>
      <c r="W153" s="139">
        <f>IFERROR(LiveStock[[#This Row],[Quantity Out]]*LiveStock[[#This Row],[Unit Cost]],"")</f>
        <v>0</v>
      </c>
      <c r="X153" s="139"/>
    </row>
    <row r="154" spans="1:24" ht="20.100000000000001" customHeight="1" x14ac:dyDescent="0.25">
      <c r="A154" s="139" t="s">
        <v>433</v>
      </c>
      <c r="B154" s="144" t="s">
        <v>434</v>
      </c>
      <c r="C154" s="144" t="s">
        <v>426</v>
      </c>
      <c r="D154" s="144" t="s">
        <v>435</v>
      </c>
      <c r="E154" s="59" t="s">
        <v>939</v>
      </c>
      <c r="F154" s="1">
        <v>46285</v>
      </c>
      <c r="G154">
        <v>12</v>
      </c>
      <c r="H154" s="139">
        <v>0</v>
      </c>
      <c r="I154" s="158">
        <f t="shared" si="4"/>
        <v>12</v>
      </c>
      <c r="J154" s="140">
        <f>VLOOKUP(LiveStock[[#This Row],[SKU]],MasterFile[#All],14,0)</f>
        <v>3</v>
      </c>
      <c r="K154" s="141">
        <f>IFERROR(LiveStock[[#This Row],[Quantity Available]]*LiveStock[[#This Row],[Unit Cost]],"")</f>
        <v>36</v>
      </c>
      <c r="L154" s="159" t="s">
        <v>735</v>
      </c>
      <c r="M154" s="160" cm="1">
        <f t="array" ref="M154">IFERROR(_xlfn.AGGREGATE(15,6,(Inflow[[#This Row],[Date]]+0) /
   ((Inflow[SKU]=LiveStock[[#This Row],[SKU]])*(Inflow[Lot Number]&amp;""=LiveStock[[#This Row],[Lot Number]]&amp;"")),1),"")</f>
        <v>46170</v>
      </c>
      <c r="N154" s="160" t="str">
        <f>IF(_xlfn.MINIFS(Outflow[Date], Outflow[SKU], LiveStock[[#This Row],[SKU]], Outflow[Lot Number], LiveStock[[#This Row],[Lot Number]])=0,
   "",
   _xlfn.MINIFS(Outflow[Date], Outflow[SKU], LiveStock[[#This Row],[SKU]], Outflow[Lot Number], LiveStock[[#This Row],[Lot Number]]))</f>
        <v/>
      </c>
      <c r="O154" s="159" t="str">
        <f>IF(_xlfn.MAXIFS(Outflow[Date], Outflow[SKU], A154)=0,
   "",
   _xlfn.MAXIFS(Outflow[Date], Outflow[SKU], A154))</f>
        <v/>
      </c>
      <c r="P154" s="139" t="str">
        <f>IFERROR(LiveStock[[#This Row],[Last Outflow Date]]-LiveStock[[#This Row],[First Outflow Date]]+1,"")</f>
        <v/>
      </c>
      <c r="Q154" s="139" t="str">
        <f>IFERROR(IF(LiveStock[[#This Row],[Average Daily Usage]]&gt;0,LiveStock[[#This Row],[Quantity Available]]/LiveStock[[#This Row],[Average Daily Usage]],0),"")</f>
        <v/>
      </c>
      <c r="R154" s="46">
        <v>46040</v>
      </c>
      <c r="S154" s="159" t="str">
        <f>VLOOKUP(LiveStock[[#This Row],[SKU]],MasterFile[#All],15,0)</f>
        <v>Lone Star Wholesale</v>
      </c>
      <c r="T154" s="139" t="str">
        <f>IFERROR(IF(LiveStock[[#This Row],[Days Active]]&gt;0, LiveStock[[#This Row],[Quantity Out]] / LiveStock[[#This Row],[Days Active]], 0),"")</f>
        <v/>
      </c>
      <c r="U154" s="139">
        <f>VLOOKUP(LiveStock[[#This Row],[SKU]],MasterFile[],6,0)</f>
        <v>80</v>
      </c>
      <c r="V154" s="141">
        <f>IFERROR(LiveStock[[#This Row],[Quantity In]]*LiveStock[[#This Row],[Unit Cost]],"")</f>
        <v>36</v>
      </c>
      <c r="W154" s="139">
        <f>IFERROR(LiveStock[[#This Row],[Quantity Out]]*LiveStock[[#This Row],[Unit Cost]],"")</f>
        <v>0</v>
      </c>
      <c r="X154" s="139"/>
    </row>
    <row r="155" spans="1:24" ht="20.100000000000001" customHeight="1" x14ac:dyDescent="0.25">
      <c r="A155" s="139" t="s">
        <v>375</v>
      </c>
      <c r="B155" s="144" t="s">
        <v>376</v>
      </c>
      <c r="C155" s="144" t="s">
        <v>359</v>
      </c>
      <c r="D155" s="144" t="s">
        <v>377</v>
      </c>
      <c r="E155" s="59" t="s">
        <v>968</v>
      </c>
      <c r="F155" s="1">
        <v>46502</v>
      </c>
      <c r="G155">
        <v>16</v>
      </c>
      <c r="H155" s="139">
        <v>0</v>
      </c>
      <c r="I155" s="158">
        <f t="shared" si="4"/>
        <v>16</v>
      </c>
      <c r="J155" s="140">
        <f>VLOOKUP(LiveStock[[#This Row],[SKU]],MasterFile[#All],14,0)</f>
        <v>12</v>
      </c>
      <c r="K155" s="141">
        <f>IFERROR(LiveStock[[#This Row],[Quantity Available]]*LiveStock[[#This Row],[Unit Cost]],"")</f>
        <v>192</v>
      </c>
      <c r="L155" s="159" t="s">
        <v>735</v>
      </c>
      <c r="M155" s="160" cm="1">
        <f t="array" ref="M155">IFERROR(_xlfn.AGGREGATE(15,6,(Inflow[[#This Row],[Date]]+0) /
   ((Inflow[SKU]=LiveStock[[#This Row],[SKU]])*(Inflow[Lot Number]&amp;""=LiveStock[[#This Row],[Lot Number]]&amp;"")),1),"")</f>
        <v>46174</v>
      </c>
      <c r="N155" s="160" t="str">
        <f>IF(_xlfn.MINIFS(Outflow[Date], Outflow[SKU], LiveStock[[#This Row],[SKU]], Outflow[Lot Number], LiveStock[[#This Row],[Lot Number]])=0,
   "",
   _xlfn.MINIFS(Outflow[Date], Outflow[SKU], LiveStock[[#This Row],[SKU]], Outflow[Lot Number], LiveStock[[#This Row],[Lot Number]]))</f>
        <v/>
      </c>
      <c r="O155" s="159" t="str">
        <f>IF(_xlfn.MAXIFS(Outflow[Date], Outflow[SKU], A155)=0,
   "",
   _xlfn.MAXIFS(Outflow[Date], Outflow[SKU], A155))</f>
        <v/>
      </c>
      <c r="P155" s="139" t="str">
        <f>IFERROR(LiveStock[[#This Row],[Last Outflow Date]]-LiveStock[[#This Row],[First Outflow Date]]+1,"")</f>
        <v/>
      </c>
      <c r="Q155" s="139" t="str">
        <f>IFERROR(IF(LiveStock[[#This Row],[Average Daily Usage]]&gt;0,LiveStock[[#This Row],[Quantity Available]]/LiveStock[[#This Row],[Average Daily Usage]],0),"")</f>
        <v/>
      </c>
      <c r="R155" s="46">
        <v>46043</v>
      </c>
      <c r="S155" s="159" t="str">
        <f>VLOOKUP(LiveStock[[#This Row],[SKU]],MasterFile[#All],15,0)</f>
        <v>Lone Star Wholesale</v>
      </c>
      <c r="T155" s="139" t="str">
        <f>IFERROR(IF(LiveStock[[#This Row],[Days Active]]&gt;0, LiveStock[[#This Row],[Quantity Out]] / LiveStock[[#This Row],[Days Active]], 0),"")</f>
        <v/>
      </c>
      <c r="U155" s="139">
        <f>VLOOKUP(LiveStock[[#This Row],[SKU]],MasterFile[],6,0)</f>
        <v>60</v>
      </c>
      <c r="V155" s="141">
        <f>IFERROR(LiveStock[[#This Row],[Quantity In]]*LiveStock[[#This Row],[Unit Cost]],"")</f>
        <v>192</v>
      </c>
      <c r="W155" s="139">
        <f>IFERROR(LiveStock[[#This Row],[Quantity Out]]*LiveStock[[#This Row],[Unit Cost]],"")</f>
        <v>0</v>
      </c>
      <c r="X155" s="139"/>
    </row>
    <row r="156" spans="1:24" ht="20.100000000000001" customHeight="1" x14ac:dyDescent="0.25">
      <c r="A156" s="139" t="s">
        <v>203</v>
      </c>
      <c r="B156" s="144" t="s">
        <v>204</v>
      </c>
      <c r="C156" s="144" t="s">
        <v>265</v>
      </c>
      <c r="D156" s="144" t="s">
        <v>270</v>
      </c>
      <c r="E156" s="59" t="s">
        <v>1011</v>
      </c>
      <c r="F156" s="1">
        <v>46429</v>
      </c>
      <c r="G156">
        <v>3600</v>
      </c>
      <c r="H156" s="139">
        <v>0</v>
      </c>
      <c r="I156" s="158">
        <f t="shared" si="4"/>
        <v>3600</v>
      </c>
      <c r="J156" s="140">
        <f>VLOOKUP(LiveStock[[#This Row],[SKU]],MasterFile[#All],14,0)</f>
        <v>5.0450000000000002E-2</v>
      </c>
      <c r="K156" s="141">
        <f>IFERROR(LiveStock[[#This Row],[Quantity Available]]*LiveStock[[#This Row],[Unit Cost]],"")</f>
        <v>181.62</v>
      </c>
      <c r="L156" s="159" t="s">
        <v>734</v>
      </c>
      <c r="M156" s="160" cm="1">
        <f t="array" ref="M156">IFERROR(_xlfn.AGGREGATE(15,6,(Inflow[[#This Row],[Date]]+0) /
   ((Inflow[SKU]=LiveStock[[#This Row],[SKU]])*(Inflow[Lot Number]&amp;""=LiveStock[[#This Row],[Lot Number]]&amp;"")),1),"")</f>
        <v>46179</v>
      </c>
      <c r="N156" s="160" t="str">
        <f>IF(_xlfn.MINIFS(Outflow[Date], Outflow[SKU], LiveStock[[#This Row],[SKU]], Outflow[Lot Number], LiveStock[[#This Row],[Lot Number]])=0,
   "",
   _xlfn.MINIFS(Outflow[Date], Outflow[SKU], LiveStock[[#This Row],[SKU]], Outflow[Lot Number], LiveStock[[#This Row],[Lot Number]]))</f>
        <v/>
      </c>
      <c r="O156" s="159" t="str">
        <f>IF(_xlfn.MAXIFS(Outflow[Date], Outflow[SKU], A156)=0,
   "",
   _xlfn.MAXIFS(Outflow[Date], Outflow[SKU], A156))</f>
        <v/>
      </c>
      <c r="P156" s="139" t="str">
        <f>IFERROR(LiveStock[[#This Row],[Last Outflow Date]]-LiveStock[[#This Row],[First Outflow Date]]+1,"")</f>
        <v/>
      </c>
      <c r="Q156" s="139" t="str">
        <f>IFERROR(IF(LiveStock[[#This Row],[Average Daily Usage]]&gt;0,LiveStock[[#This Row],[Quantity Available]]/LiveStock[[#This Row],[Average Daily Usage]],0),"")</f>
        <v/>
      </c>
      <c r="R156" s="46">
        <v>46046</v>
      </c>
      <c r="S156" s="159" t="str">
        <f>VLOOKUP(LiveStock[[#This Row],[SKU]],MasterFile[#All],15,0)</f>
        <v>Texaflo Roasting Co.</v>
      </c>
      <c r="T156" s="139" t="str">
        <f>IFERROR(IF(LiveStock[[#This Row],[Days Active]]&gt;0, LiveStock[[#This Row],[Quantity Out]] / LiveStock[[#This Row],[Days Active]], 0),"")</f>
        <v/>
      </c>
      <c r="U156" s="139">
        <f>VLOOKUP(LiveStock[[#This Row],[SKU]],MasterFile[],6,0)</f>
        <v>4000</v>
      </c>
      <c r="V156" s="141">
        <f>IFERROR(LiveStock[[#This Row],[Quantity In]]*LiveStock[[#This Row],[Unit Cost]],"")</f>
        <v>181.62</v>
      </c>
      <c r="W156" s="139">
        <f>IFERROR(LiveStock[[#This Row],[Quantity Out]]*LiveStock[[#This Row],[Unit Cost]],"")</f>
        <v>0</v>
      </c>
      <c r="X156" s="139"/>
    </row>
    <row r="157" spans="1:24" ht="20.100000000000001" customHeight="1" x14ac:dyDescent="0.25">
      <c r="A157" s="139" t="s">
        <v>519</v>
      </c>
      <c r="B157" s="144" t="s">
        <v>520</v>
      </c>
      <c r="C157" s="144" t="s">
        <v>501</v>
      </c>
      <c r="D157" s="144" t="s">
        <v>521</v>
      </c>
      <c r="E157" s="59" t="s">
        <v>1027</v>
      </c>
      <c r="F157" s="1">
        <v>46637</v>
      </c>
      <c r="G157">
        <v>33</v>
      </c>
      <c r="H157" s="139">
        <v>0</v>
      </c>
      <c r="I157" s="158">
        <f t="shared" si="4"/>
        <v>33</v>
      </c>
      <c r="J157" s="140">
        <f>VLOOKUP(LiveStock[[#This Row],[SKU]],MasterFile[#All],14,0)</f>
        <v>62</v>
      </c>
      <c r="K157" s="141">
        <f>IFERROR(LiveStock[[#This Row],[Quantity Available]]*LiveStock[[#This Row],[Unit Cost]],"")</f>
        <v>2046</v>
      </c>
      <c r="L157" s="159" t="s">
        <v>736</v>
      </c>
      <c r="M157" s="160" cm="1">
        <f t="array" ref="M157">IFERROR(_xlfn.AGGREGATE(15,6,(Inflow[[#This Row],[Date]]+0) /
   ((Inflow[SKU]=LiveStock[[#This Row],[SKU]])*(Inflow[Lot Number]&amp;""=LiveStock[[#This Row],[Lot Number]]&amp;"")),1),"")</f>
        <v>46184</v>
      </c>
      <c r="N157" s="160" t="str">
        <f>IF(_xlfn.MINIFS(Outflow[Date], Outflow[SKU], LiveStock[[#This Row],[SKU]], Outflow[Lot Number], LiveStock[[#This Row],[Lot Number]])=0,
   "",
   _xlfn.MINIFS(Outflow[Date], Outflow[SKU], LiveStock[[#This Row],[SKU]], Outflow[Lot Number], LiveStock[[#This Row],[Lot Number]]))</f>
        <v/>
      </c>
      <c r="O157" s="159">
        <f>IF(_xlfn.MAXIFS(Outflow[Date], Outflow[SKU], A157)=0,
   "",
   _xlfn.MAXIFS(Outflow[Date], Outflow[SKU], A157))</f>
        <v>46069</v>
      </c>
      <c r="P157" s="139" t="str">
        <f>IFERROR(LiveStock[[#This Row],[Last Outflow Date]]-LiveStock[[#This Row],[First Outflow Date]]+1,"")</f>
        <v/>
      </c>
      <c r="Q157" s="139" t="str">
        <f>IFERROR(IF(LiveStock[[#This Row],[Average Daily Usage]]&gt;0,LiveStock[[#This Row],[Quantity Available]]/LiveStock[[#This Row],[Average Daily Usage]],0),"")</f>
        <v/>
      </c>
      <c r="R157" s="46">
        <v>46049</v>
      </c>
      <c r="S157" s="159" t="str">
        <f>VLOOKUP(LiveStock[[#This Row],[SKU]],MasterFile[#All],15,0)</f>
        <v>Gulf Rim Distribution</v>
      </c>
      <c r="T157" s="139" t="str">
        <f>IFERROR(IF(LiveStock[[#This Row],[Days Active]]&gt;0, LiveStock[[#This Row],[Quantity Out]] / LiveStock[[#This Row],[Days Active]], 0),"")</f>
        <v/>
      </c>
      <c r="U157" s="139">
        <f>VLOOKUP(LiveStock[[#This Row],[SKU]],MasterFile[],6,0)</f>
        <v>8</v>
      </c>
      <c r="V157" s="141">
        <f>IFERROR(LiveStock[[#This Row],[Quantity In]]*LiveStock[[#This Row],[Unit Cost]],"")</f>
        <v>2046</v>
      </c>
      <c r="W157" s="139">
        <f>IFERROR(LiveStock[[#This Row],[Quantity Out]]*LiveStock[[#This Row],[Unit Cost]],"")</f>
        <v>0</v>
      </c>
      <c r="X157" s="139"/>
    </row>
    <row r="158" spans="1:24" ht="20.100000000000001" customHeight="1" x14ac:dyDescent="0.25">
      <c r="A158" s="139" t="s">
        <v>420</v>
      </c>
      <c r="B158" s="144" t="s">
        <v>421</v>
      </c>
      <c r="C158" s="144" t="s">
        <v>409</v>
      </c>
      <c r="D158" s="144" t="s">
        <v>422</v>
      </c>
      <c r="E158" s="59" t="s">
        <v>1068</v>
      </c>
      <c r="F158" s="1">
        <v>46621</v>
      </c>
      <c r="G158">
        <v>288</v>
      </c>
      <c r="H158" s="139">
        <v>0</v>
      </c>
      <c r="I158" s="158">
        <f t="shared" si="4"/>
        <v>288</v>
      </c>
      <c r="J158" s="140">
        <f>VLOOKUP(LiveStock[[#This Row],[SKU]],MasterFile[#All],14,0)</f>
        <v>8.3333333333333329E-2</v>
      </c>
      <c r="K158" s="141">
        <f>IFERROR(LiveStock[[#This Row],[Quantity Available]]*LiveStock[[#This Row],[Unit Cost]],"")</f>
        <v>24</v>
      </c>
      <c r="L158" s="159" t="s">
        <v>735</v>
      </c>
      <c r="M158" s="160" t="str" cm="1">
        <f t="array" ref="M158">IFERROR(_xlfn.AGGREGATE(15,6,(Inflow[[#This Row],[Date]]+0) /
   ((Inflow[SKU]=LiveStock[[#This Row],[SKU]])*(Inflow[Lot Number]&amp;""=LiveStock[[#This Row],[Lot Number]]&amp;"")),1),"")</f>
        <v/>
      </c>
      <c r="N158" s="160" t="str">
        <f>IF(_xlfn.MINIFS(Outflow[Date], Outflow[SKU], LiveStock[[#This Row],[SKU]], Outflow[Lot Number], LiveStock[[#This Row],[Lot Number]])=0,
   "",
   _xlfn.MINIFS(Outflow[Date], Outflow[SKU], LiveStock[[#This Row],[SKU]], Outflow[Lot Number], LiveStock[[#This Row],[Lot Number]]))</f>
        <v/>
      </c>
      <c r="O158" s="159" t="str">
        <f>IF(_xlfn.MAXIFS(Outflow[Date], Outflow[SKU], A158)=0,
   "",
   _xlfn.MAXIFS(Outflow[Date], Outflow[SKU], A158))</f>
        <v/>
      </c>
      <c r="P158" s="139" t="str">
        <f>IFERROR(LiveStock[[#This Row],[Last Outflow Date]]-LiveStock[[#This Row],[First Outflow Date]]+1,"")</f>
        <v/>
      </c>
      <c r="Q158" s="139" t="str">
        <f>IFERROR(IF(LiveStock[[#This Row],[Average Daily Usage]]&gt;0,LiveStock[[#This Row],[Quantity Available]]/LiveStock[[#This Row],[Average Daily Usage]],0),"")</f>
        <v/>
      </c>
      <c r="R158" s="46">
        <v>46049</v>
      </c>
      <c r="S158" s="159" t="str">
        <f>VLOOKUP(LiveStock[[#This Row],[SKU]],MasterFile[#All],15,0)</f>
        <v>Lone Star Wholesale</v>
      </c>
      <c r="T158" s="139" t="str">
        <f>IFERROR(IF(LiveStock[[#This Row],[Days Active]]&gt;0, LiveStock[[#This Row],[Quantity Out]] / LiveStock[[#This Row],[Days Active]], 0),"")</f>
        <v/>
      </c>
      <c r="U158" s="139">
        <f>VLOOKUP(LiveStock[[#This Row],[SKU]],MasterFile[],6,0)</f>
        <v>32</v>
      </c>
      <c r="V158" s="141">
        <f>IFERROR(LiveStock[[#This Row],[Quantity In]]*LiveStock[[#This Row],[Unit Cost]],"")</f>
        <v>24</v>
      </c>
      <c r="W158" s="139">
        <f>IFERROR(LiveStock[[#This Row],[Quantity Out]]*LiveStock[[#This Row],[Unit Cost]],"")</f>
        <v>0</v>
      </c>
      <c r="X158" s="139"/>
    </row>
    <row r="159" spans="1:24" ht="20.100000000000001" customHeight="1" x14ac:dyDescent="0.25">
      <c r="A159" s="139" t="s">
        <v>221</v>
      </c>
      <c r="B159" s="144" t="s">
        <v>222</v>
      </c>
      <c r="C159" s="144" t="s">
        <v>281</v>
      </c>
      <c r="D159" s="144" t="s">
        <v>282</v>
      </c>
      <c r="E159" s="59" t="s">
        <v>933</v>
      </c>
      <c r="F159" s="1">
        <v>46514</v>
      </c>
      <c r="G159">
        <v>9600</v>
      </c>
      <c r="H159" s="139">
        <v>0</v>
      </c>
      <c r="I159" s="158">
        <f t="shared" si="4"/>
        <v>9600</v>
      </c>
      <c r="J159" s="140">
        <f>VLOOKUP(LiveStock[[#This Row],[SKU]],MasterFile[#All],14,0)</f>
        <v>3.0329166666666671E-2</v>
      </c>
      <c r="K159" s="141">
        <f>IFERROR(LiveStock[[#This Row],[Quantity Available]]*LiveStock[[#This Row],[Unit Cost]],"")</f>
        <v>291.16000000000003</v>
      </c>
      <c r="L159" s="159" t="s">
        <v>322</v>
      </c>
      <c r="M159" s="160" t="str" cm="1">
        <f t="array" ref="M159">IFERROR(_xlfn.AGGREGATE(15,6,(Inflow[[#This Row],[Date]]+0) /
   ((Inflow[SKU]=LiveStock[[#This Row],[SKU]])*(Inflow[Lot Number]&amp;""=LiveStock[[#This Row],[Lot Number]]&amp;"")),1),"")</f>
        <v/>
      </c>
      <c r="N159" s="160" t="str">
        <f>IF(_xlfn.MINIFS(Outflow[Date], Outflow[SKU], LiveStock[[#This Row],[SKU]], Outflow[Lot Number], LiveStock[[#This Row],[Lot Number]])=0,
   "",
   _xlfn.MINIFS(Outflow[Date], Outflow[SKU], LiveStock[[#This Row],[SKU]], Outflow[Lot Number], LiveStock[[#This Row],[Lot Number]]))</f>
        <v/>
      </c>
      <c r="O159" s="159" t="str">
        <f>IF(_xlfn.MAXIFS(Outflow[Date], Outflow[SKU], A159)=0,
   "",
   _xlfn.MAXIFS(Outflow[Date], Outflow[SKU], A159))</f>
        <v/>
      </c>
      <c r="P159" s="139" t="str">
        <f>IFERROR(LiveStock[[#This Row],[Last Outflow Date]]-LiveStock[[#This Row],[First Outflow Date]]+1,"")</f>
        <v/>
      </c>
      <c r="Q159" s="139" t="str">
        <f>IFERROR(IF(LiveStock[[#This Row],[Average Daily Usage]]&gt;0,LiveStock[[#This Row],[Quantity Available]]/LiveStock[[#This Row],[Average Daily Usage]],0),"")</f>
        <v/>
      </c>
      <c r="R159" s="46">
        <v>46053</v>
      </c>
      <c r="S159" s="159" t="str">
        <f>VLOOKUP(LiveStock[[#This Row],[SKU]],MasterFile[#All],15,0)</f>
        <v>Texaflo Roasting Co.</v>
      </c>
      <c r="T159" s="139" t="str">
        <f>IFERROR(IF(LiveStock[[#This Row],[Days Active]]&gt;0, LiveStock[[#This Row],[Quantity Out]] / LiveStock[[#This Row],[Days Active]], 0),"")</f>
        <v/>
      </c>
      <c r="U159" s="139">
        <f>VLOOKUP(LiveStock[[#This Row],[SKU]],MasterFile[],6,0)</f>
        <v>120</v>
      </c>
      <c r="V159" s="141">
        <f>IFERROR(LiveStock[[#This Row],[Quantity In]]*LiveStock[[#This Row],[Unit Cost]],"")</f>
        <v>291.16000000000003</v>
      </c>
      <c r="W159" s="139">
        <f>IFERROR(LiveStock[[#This Row],[Quantity Out]]*LiveStock[[#This Row],[Unit Cost]],"")</f>
        <v>0</v>
      </c>
      <c r="X159" s="139"/>
    </row>
    <row r="160" spans="1:24" ht="20.100000000000001" customHeight="1" x14ac:dyDescent="0.25">
      <c r="A160" s="139" t="s">
        <v>357</v>
      </c>
      <c r="B160" s="144" t="s">
        <v>358</v>
      </c>
      <c r="C160" s="144" t="s">
        <v>359</v>
      </c>
      <c r="D160" s="144" t="s">
        <v>360</v>
      </c>
      <c r="E160" s="59" t="s">
        <v>1004</v>
      </c>
      <c r="F160" s="1">
        <v>46593</v>
      </c>
      <c r="G160">
        <v>2</v>
      </c>
      <c r="H160" s="139">
        <v>0</v>
      </c>
      <c r="I160" s="158">
        <f t="shared" ref="I160:I190" si="5">IF(E160="",SUMIFS($G$5:$G$29582,$A$5:$A$29582,A160)-SUMIFS($H$5:$H$29582,$A$5:$A$29582,A160),SUMIFS($G$5:$G$29582,$A$5:$A$29582,A160,$E$5:$E$29582,E160)-SUMIFS($H$5:$H$29582,$A$5:$A$29582,A160,$E$5:$E$29582,E160))</f>
        <v>2</v>
      </c>
      <c r="J160" s="140">
        <f>VLOOKUP(LiveStock[[#This Row],[SKU]],MasterFile[#All],14,0)</f>
        <v>89.5</v>
      </c>
      <c r="K160" s="141">
        <f>IFERROR(LiveStock[[#This Row],[Quantity Available]]*LiveStock[[#This Row],[Unit Cost]],"")</f>
        <v>179</v>
      </c>
      <c r="L160" s="159" t="s">
        <v>730</v>
      </c>
      <c r="M160" s="160" t="str" cm="1">
        <f t="array" ref="M160">IFERROR(_xlfn.AGGREGATE(15,6,(Inflow[[#This Row],[Date]]+0) /
   ((Inflow[SKU]=LiveStock[[#This Row],[SKU]])*(Inflow[Lot Number]&amp;""=LiveStock[[#This Row],[Lot Number]]&amp;"")),1),"")</f>
        <v/>
      </c>
      <c r="N160" s="160" t="str">
        <f>IF(_xlfn.MINIFS(Outflow[Date], Outflow[SKU], LiveStock[[#This Row],[SKU]], Outflow[Lot Number], LiveStock[[#This Row],[Lot Number]])=0,
   "",
   _xlfn.MINIFS(Outflow[Date], Outflow[SKU], LiveStock[[#This Row],[SKU]], Outflow[Lot Number], LiveStock[[#This Row],[Lot Number]]))</f>
        <v/>
      </c>
      <c r="O160" s="159" t="str">
        <f>IF(_xlfn.MAXIFS(Outflow[Date], Outflow[SKU], A160)=0,
   "",
   _xlfn.MAXIFS(Outflow[Date], Outflow[SKU], A160))</f>
        <v/>
      </c>
      <c r="P160" s="139" t="str">
        <f>IFERROR(LiveStock[[#This Row],[Last Outflow Date]]-LiveStock[[#This Row],[First Outflow Date]]+1,"")</f>
        <v/>
      </c>
      <c r="Q160" s="139" t="str">
        <f>IFERROR(IF(LiveStock[[#This Row],[Average Daily Usage]]&gt;0,LiveStock[[#This Row],[Quantity Available]]/LiveStock[[#This Row],[Average Daily Usage]],0),"")</f>
        <v/>
      </c>
      <c r="R160" s="46">
        <v>46070</v>
      </c>
      <c r="S160" s="159" t="str">
        <f>VLOOKUP(LiveStock[[#This Row],[SKU]],MasterFile[#All],15,0)</f>
        <v>Lone Star Wholesale</v>
      </c>
      <c r="T160" s="139" t="str">
        <f>IFERROR(IF(LiveStock[[#This Row],[Days Active]]&gt;0, LiveStock[[#This Row],[Quantity Out]] / LiveStock[[#This Row],[Days Active]], 0),"")</f>
        <v/>
      </c>
      <c r="U160" s="139">
        <f>VLOOKUP(LiveStock[[#This Row],[SKU]],MasterFile[],6,0)</f>
        <v>24</v>
      </c>
      <c r="V160" s="141">
        <f>IFERROR(LiveStock[[#This Row],[Quantity In]]*LiveStock[[#This Row],[Unit Cost]],"")</f>
        <v>179</v>
      </c>
      <c r="W160" s="139">
        <f>IFERROR(LiveStock[[#This Row],[Quantity Out]]*LiveStock[[#This Row],[Unit Cost]],"")</f>
        <v>0</v>
      </c>
      <c r="X160" s="139"/>
    </row>
    <row r="161" spans="1:24" ht="20.100000000000001" customHeight="1" x14ac:dyDescent="0.25">
      <c r="A161" s="139" t="s">
        <v>487</v>
      </c>
      <c r="B161" s="144" t="s">
        <v>488</v>
      </c>
      <c r="C161" s="144" t="s">
        <v>474</v>
      </c>
      <c r="D161" s="144" t="s">
        <v>489</v>
      </c>
      <c r="E161" s="59" t="s">
        <v>893</v>
      </c>
      <c r="F161" s="1">
        <v>46785</v>
      </c>
      <c r="G161">
        <v>2</v>
      </c>
      <c r="H161" s="139">
        <v>0</v>
      </c>
      <c r="I161" s="158">
        <f t="shared" si="5"/>
        <v>2</v>
      </c>
      <c r="J161" s="140">
        <f>VLOOKUP(LiveStock[[#This Row],[SKU]],MasterFile[#All],14,0)</f>
        <v>28</v>
      </c>
      <c r="K161" s="141">
        <f>IFERROR(LiveStock[[#This Row],[Quantity Available]]*LiveStock[[#This Row],[Unit Cost]],"")</f>
        <v>56</v>
      </c>
      <c r="L161" s="159" t="s">
        <v>736</v>
      </c>
      <c r="M161" s="160" t="str" cm="1">
        <f t="array" ref="M161">IFERROR(_xlfn.AGGREGATE(15,6,(Inflow[[#This Row],[Date]]+0) /
   ((Inflow[SKU]=LiveStock[[#This Row],[SKU]])*(Inflow[Lot Number]&amp;""=LiveStock[[#This Row],[Lot Number]]&amp;"")),1),"")</f>
        <v/>
      </c>
      <c r="N161" s="160" t="str">
        <f>IF(_xlfn.MINIFS(Outflow[Date], Outflow[SKU], LiveStock[[#This Row],[SKU]], Outflow[Lot Number], LiveStock[[#This Row],[Lot Number]])=0,
   "",
   _xlfn.MINIFS(Outflow[Date], Outflow[SKU], LiveStock[[#This Row],[SKU]], Outflow[Lot Number], LiveStock[[#This Row],[Lot Number]]))</f>
        <v/>
      </c>
      <c r="O161" s="159" t="str">
        <f>IF(_xlfn.MAXIFS(Outflow[Date], Outflow[SKU], A161)=0,
   "",
   _xlfn.MAXIFS(Outflow[Date], Outflow[SKU], A161))</f>
        <v/>
      </c>
      <c r="P161" s="139" t="str">
        <f>IFERROR(LiveStock[[#This Row],[Last Outflow Date]]-LiveStock[[#This Row],[First Outflow Date]]+1,"")</f>
        <v/>
      </c>
      <c r="Q161" s="139" t="str">
        <f>IFERROR(IF(LiveStock[[#This Row],[Average Daily Usage]]&gt;0,LiveStock[[#This Row],[Quantity Available]]/LiveStock[[#This Row],[Average Daily Usage]],0),"")</f>
        <v/>
      </c>
      <c r="R161" s="46">
        <v>46072</v>
      </c>
      <c r="S161" s="159" t="str">
        <f>VLOOKUP(LiveStock[[#This Row],[SKU]],MasterFile[#All],15,0)</f>
        <v>Gulf Rim Distribution</v>
      </c>
      <c r="T161" s="139" t="str">
        <f>IFERROR(IF(LiveStock[[#This Row],[Days Active]]&gt;0, LiveStock[[#This Row],[Quantity Out]] / LiveStock[[#This Row],[Days Active]], 0),"")</f>
        <v/>
      </c>
      <c r="U161" s="139">
        <f>VLOOKUP(LiveStock[[#This Row],[SKU]],MasterFile[],6,0)</f>
        <v>8</v>
      </c>
      <c r="V161" s="141">
        <f>IFERROR(LiveStock[[#This Row],[Quantity In]]*LiveStock[[#This Row],[Unit Cost]],"")</f>
        <v>56</v>
      </c>
      <c r="W161" s="139">
        <f>IFERROR(LiveStock[[#This Row],[Quantity Out]]*LiveStock[[#This Row],[Unit Cost]],"")</f>
        <v>0</v>
      </c>
      <c r="X161" s="139"/>
    </row>
    <row r="162" spans="1:24" ht="20.100000000000001" customHeight="1" x14ac:dyDescent="0.25">
      <c r="A162" s="139" t="s">
        <v>217</v>
      </c>
      <c r="B162" s="144" t="s">
        <v>218</v>
      </c>
      <c r="C162" s="144" t="s">
        <v>274</v>
      </c>
      <c r="D162" s="144" t="s">
        <v>265</v>
      </c>
      <c r="E162" s="59" t="s">
        <v>1079</v>
      </c>
      <c r="F162" s="1">
        <v>46639</v>
      </c>
      <c r="G162">
        <v>50</v>
      </c>
      <c r="H162" s="139">
        <v>0</v>
      </c>
      <c r="I162" s="158">
        <f t="shared" si="5"/>
        <v>50</v>
      </c>
      <c r="J162" s="140">
        <f>VLOOKUP(LiveStock[[#This Row],[SKU]],MasterFile[#All],14,0)</f>
        <v>0.1084</v>
      </c>
      <c r="K162" s="141">
        <f>IFERROR(LiveStock[[#This Row],[Quantity Available]]*LiveStock[[#This Row],[Unit Cost]],"")</f>
        <v>5.42</v>
      </c>
      <c r="L162" s="159" t="s">
        <v>734</v>
      </c>
      <c r="M162" s="160" t="str" cm="1">
        <f t="array" ref="M162">IFERROR(_xlfn.AGGREGATE(15,6,(Inflow[[#This Row],[Date]]+0) /
   ((Inflow[SKU]=LiveStock[[#This Row],[SKU]])*(Inflow[Lot Number]&amp;""=LiveStock[[#This Row],[Lot Number]]&amp;"")),1),"")</f>
        <v/>
      </c>
      <c r="N162" s="160" t="str">
        <f>IF(_xlfn.MINIFS(Outflow[Date], Outflow[SKU], LiveStock[[#This Row],[SKU]], Outflow[Lot Number], LiveStock[[#This Row],[Lot Number]])=0,
   "",
   _xlfn.MINIFS(Outflow[Date], Outflow[SKU], LiveStock[[#This Row],[SKU]], Outflow[Lot Number], LiveStock[[#This Row],[Lot Number]]))</f>
        <v/>
      </c>
      <c r="O162" s="159">
        <f>IF(_xlfn.MAXIFS(Outflow[Date], Outflow[SKU], A162)=0,
   "",
   _xlfn.MAXIFS(Outflow[Date], Outflow[SKU], A162))</f>
        <v>46090</v>
      </c>
      <c r="P162" s="139" t="str">
        <f>IFERROR(LiveStock[[#This Row],[Last Outflow Date]]-LiveStock[[#This Row],[First Outflow Date]]+1,"")</f>
        <v/>
      </c>
      <c r="Q162" s="139" t="str">
        <f>IFERROR(IF(LiveStock[[#This Row],[Average Daily Usage]]&gt;0,LiveStock[[#This Row],[Quantity Available]]/LiveStock[[#This Row],[Average Daily Usage]],0),"")</f>
        <v/>
      </c>
      <c r="R162" s="46">
        <v>46077</v>
      </c>
      <c r="S162" s="159" t="str">
        <f>VLOOKUP(LiveStock[[#This Row],[SKU]],MasterFile[#All],15,0)</f>
        <v>Texaflo Roasting Co.</v>
      </c>
      <c r="T162" s="139" t="str">
        <f>IFERROR(IF(LiveStock[[#This Row],[Days Active]]&gt;0, LiveStock[[#This Row],[Quantity Out]] / LiveStock[[#This Row],[Days Active]], 0),"")</f>
        <v/>
      </c>
      <c r="U162" s="139">
        <f>VLOOKUP(LiveStock[[#This Row],[SKU]],MasterFile[],6,0)</f>
        <v>20</v>
      </c>
      <c r="V162" s="141">
        <f>IFERROR(LiveStock[[#This Row],[Quantity In]]*LiveStock[[#This Row],[Unit Cost]],"")</f>
        <v>5.42</v>
      </c>
      <c r="W162" s="139">
        <f>IFERROR(LiveStock[[#This Row],[Quantity Out]]*LiveStock[[#This Row],[Unit Cost]],"")</f>
        <v>0</v>
      </c>
      <c r="X162" s="139"/>
    </row>
    <row r="163" spans="1:24" ht="20.100000000000001" customHeight="1" x14ac:dyDescent="0.25">
      <c r="A163" s="139" t="s">
        <v>511</v>
      </c>
      <c r="B163" s="144" t="s">
        <v>512</v>
      </c>
      <c r="C163" s="144" t="s">
        <v>501</v>
      </c>
      <c r="D163" s="144" t="s">
        <v>513</v>
      </c>
      <c r="E163" s="59" t="s">
        <v>915</v>
      </c>
      <c r="F163" s="1">
        <v>46447</v>
      </c>
      <c r="G163">
        <v>28</v>
      </c>
      <c r="H163" s="139">
        <v>0</v>
      </c>
      <c r="I163" s="158">
        <f t="shared" si="5"/>
        <v>28</v>
      </c>
      <c r="J163" s="140">
        <f>VLOOKUP(LiveStock[[#This Row],[SKU]],MasterFile[#All],14,0)</f>
        <v>86</v>
      </c>
      <c r="K163" s="141">
        <f>IFERROR(LiveStock[[#This Row],[Quantity Available]]*LiveStock[[#This Row],[Unit Cost]],"")</f>
        <v>2408</v>
      </c>
      <c r="L163" s="159" t="s">
        <v>736</v>
      </c>
      <c r="M163" s="160" t="str" cm="1">
        <f t="array" ref="M163">IFERROR(_xlfn.AGGREGATE(15,6,(Inflow[[#This Row],[Date]]+0) /
   ((Inflow[SKU]=LiveStock[[#This Row],[SKU]])*(Inflow[Lot Number]&amp;""=LiveStock[[#This Row],[Lot Number]]&amp;"")),1),"")</f>
        <v/>
      </c>
      <c r="N163" s="160" t="str">
        <f>IF(_xlfn.MINIFS(Outflow[Date], Outflow[SKU], LiveStock[[#This Row],[SKU]], Outflow[Lot Number], LiveStock[[#This Row],[Lot Number]])=0,
   "",
   _xlfn.MINIFS(Outflow[Date], Outflow[SKU], LiveStock[[#This Row],[SKU]], Outflow[Lot Number], LiveStock[[#This Row],[Lot Number]]))</f>
        <v/>
      </c>
      <c r="O163" s="159">
        <f>IF(_xlfn.MAXIFS(Outflow[Date], Outflow[SKU], A163)=0,
   "",
   _xlfn.MAXIFS(Outflow[Date], Outflow[SKU], A163))</f>
        <v>46105</v>
      </c>
      <c r="P163" s="139" t="str">
        <f>IFERROR(LiveStock[[#This Row],[Last Outflow Date]]-LiveStock[[#This Row],[First Outflow Date]]+1,"")</f>
        <v/>
      </c>
      <c r="Q163" s="139" t="str">
        <f>IFERROR(IF(LiveStock[[#This Row],[Average Daily Usage]]&gt;0,LiveStock[[#This Row],[Quantity Available]]/LiveStock[[#This Row],[Average Daily Usage]],0),"")</f>
        <v/>
      </c>
      <c r="R163" s="46">
        <v>46082</v>
      </c>
      <c r="S163" s="159" t="str">
        <f>VLOOKUP(LiveStock[[#This Row],[SKU]],MasterFile[#All],15,0)</f>
        <v>Gulf Rim Distribution</v>
      </c>
      <c r="T163" s="139" t="str">
        <f>IFERROR(IF(LiveStock[[#This Row],[Days Active]]&gt;0, LiveStock[[#This Row],[Quantity Out]] / LiveStock[[#This Row],[Days Active]], 0),"")</f>
        <v/>
      </c>
      <c r="U163" s="139">
        <f>VLOOKUP(LiveStock[[#This Row],[SKU]],MasterFile[],6,0)</f>
        <v>8</v>
      </c>
      <c r="V163" s="141">
        <f>IFERROR(LiveStock[[#This Row],[Quantity In]]*LiveStock[[#This Row],[Unit Cost]],"")</f>
        <v>2408</v>
      </c>
      <c r="W163" s="139">
        <f>IFERROR(LiveStock[[#This Row],[Quantity Out]]*LiveStock[[#This Row],[Unit Cost]],"")</f>
        <v>0</v>
      </c>
      <c r="X163" s="139"/>
    </row>
    <row r="164" spans="1:24" ht="20.100000000000001" customHeight="1" x14ac:dyDescent="0.25">
      <c r="A164" s="139" t="s">
        <v>413</v>
      </c>
      <c r="B164" s="144" t="s">
        <v>414</v>
      </c>
      <c r="C164" s="144" t="s">
        <v>409</v>
      </c>
      <c r="D164" s="144" t="s">
        <v>410</v>
      </c>
      <c r="E164" s="59" t="s">
        <v>927</v>
      </c>
      <c r="F164" s="1">
        <v>46581</v>
      </c>
      <c r="G164">
        <v>100</v>
      </c>
      <c r="H164" s="139">
        <v>0</v>
      </c>
      <c r="I164" s="158">
        <f t="shared" si="5"/>
        <v>100</v>
      </c>
      <c r="J164" s="140">
        <f>VLOOKUP(LiveStock[[#This Row],[SKU]],MasterFile[#All],14,0)</f>
        <v>0.14499999999999999</v>
      </c>
      <c r="K164" s="141">
        <f>IFERROR(LiveStock[[#This Row],[Quantity Available]]*LiveStock[[#This Row],[Unit Cost]],"")</f>
        <v>14.499999999999998</v>
      </c>
      <c r="L164" s="159" t="s">
        <v>730</v>
      </c>
      <c r="M164" s="160" t="str" cm="1">
        <f t="array" ref="M164">IFERROR(_xlfn.AGGREGATE(15,6,(Inflow[[#This Row],[Date]]+0) /
   ((Inflow[SKU]=LiveStock[[#This Row],[SKU]])*(Inflow[Lot Number]&amp;""=LiveStock[[#This Row],[Lot Number]]&amp;"")),1),"")</f>
        <v/>
      </c>
      <c r="N164" s="160" t="str">
        <f>IF(_xlfn.MINIFS(Outflow[Date], Outflow[SKU], LiveStock[[#This Row],[SKU]], Outflow[Lot Number], LiveStock[[#This Row],[Lot Number]])=0,
   "",
   _xlfn.MINIFS(Outflow[Date], Outflow[SKU], LiveStock[[#This Row],[SKU]], Outflow[Lot Number], LiveStock[[#This Row],[Lot Number]]))</f>
        <v/>
      </c>
      <c r="O164" s="159">
        <f>IF(_xlfn.MAXIFS(Outflow[Date], Outflow[SKU], A164)=0,
   "",
   _xlfn.MAXIFS(Outflow[Date], Outflow[SKU], A164))</f>
        <v>46102</v>
      </c>
      <c r="P164" s="139" t="str">
        <f>IFERROR(LiveStock[[#This Row],[Last Outflow Date]]-LiveStock[[#This Row],[First Outflow Date]]+1,"")</f>
        <v/>
      </c>
      <c r="Q164" s="139" t="str">
        <f>IFERROR(IF(LiveStock[[#This Row],[Average Daily Usage]]&gt;0,LiveStock[[#This Row],[Quantity Available]]/LiveStock[[#This Row],[Average Daily Usage]],0),"")</f>
        <v/>
      </c>
      <c r="R164" s="46">
        <v>46086</v>
      </c>
      <c r="S164" s="159" t="str">
        <f>VLOOKUP(LiveStock[[#This Row],[SKU]],MasterFile[#All],15,0)</f>
        <v>Lone Star Wholesale</v>
      </c>
      <c r="T164" s="139" t="str">
        <f>IFERROR(IF(LiveStock[[#This Row],[Days Active]]&gt;0, LiveStock[[#This Row],[Quantity Out]] / LiveStock[[#This Row],[Days Active]], 0),"")</f>
        <v/>
      </c>
      <c r="U164" s="139">
        <f>VLOOKUP(LiveStock[[#This Row],[SKU]],MasterFile[],6,0)</f>
        <v>80</v>
      </c>
      <c r="V164" s="141">
        <f>IFERROR(LiveStock[[#This Row],[Quantity In]]*LiveStock[[#This Row],[Unit Cost]],"")</f>
        <v>14.499999999999998</v>
      </c>
      <c r="W164" s="139">
        <f>IFERROR(LiveStock[[#This Row],[Quantity Out]]*LiveStock[[#This Row],[Unit Cost]],"")</f>
        <v>0</v>
      </c>
      <c r="X164" s="139"/>
    </row>
    <row r="165" spans="1:24" ht="20.100000000000001" customHeight="1" x14ac:dyDescent="0.25">
      <c r="A165" s="139" t="s">
        <v>491</v>
      </c>
      <c r="B165" s="144" t="s">
        <v>492</v>
      </c>
      <c r="C165" s="144" t="s">
        <v>474</v>
      </c>
      <c r="D165" s="144" t="s">
        <v>493</v>
      </c>
      <c r="E165" s="59" t="s">
        <v>1065</v>
      </c>
      <c r="F165" s="1">
        <v>46648</v>
      </c>
      <c r="G165">
        <v>4</v>
      </c>
      <c r="H165" s="139">
        <v>0</v>
      </c>
      <c r="I165" s="158">
        <f t="shared" si="5"/>
        <v>4</v>
      </c>
      <c r="J165" s="140">
        <f>VLOOKUP(LiveStock[[#This Row],[SKU]],MasterFile[#All],14,0)</f>
        <v>18</v>
      </c>
      <c r="K165" s="141">
        <f>IFERROR(LiveStock[[#This Row],[Quantity Available]]*LiveStock[[#This Row],[Unit Cost]],"")</f>
        <v>72</v>
      </c>
      <c r="L165" s="159" t="s">
        <v>736</v>
      </c>
      <c r="M165" s="160" t="str" cm="1">
        <f t="array" ref="M165">IFERROR(_xlfn.AGGREGATE(15,6,(Inflow[[#This Row],[Date]]+0) /
   ((Inflow[SKU]=LiveStock[[#This Row],[SKU]])*(Inflow[Lot Number]&amp;""=LiveStock[[#This Row],[Lot Number]]&amp;"")),1),"")</f>
        <v/>
      </c>
      <c r="N165" s="160" t="str">
        <f>IF(_xlfn.MINIFS(Outflow[Date], Outflow[SKU], LiveStock[[#This Row],[SKU]], Outflow[Lot Number], LiveStock[[#This Row],[Lot Number]])=0,
   "",
   _xlfn.MINIFS(Outflow[Date], Outflow[SKU], LiveStock[[#This Row],[SKU]], Outflow[Lot Number], LiveStock[[#This Row],[Lot Number]]))</f>
        <v/>
      </c>
      <c r="O165" s="159">
        <f>IF(_xlfn.MAXIFS(Outflow[Date], Outflow[SKU], A165)=0,
   "",
   _xlfn.MAXIFS(Outflow[Date], Outflow[SKU], A165))</f>
        <v>46113</v>
      </c>
      <c r="P165" s="139" t="str">
        <f>IFERROR(LiveStock[[#This Row],[Last Outflow Date]]-LiveStock[[#This Row],[First Outflow Date]]+1,"")</f>
        <v/>
      </c>
      <c r="Q165" s="139" t="str">
        <f>IFERROR(IF(LiveStock[[#This Row],[Average Daily Usage]]&gt;0,LiveStock[[#This Row],[Quantity Available]]/LiveStock[[#This Row],[Average Daily Usage]],0),"")</f>
        <v/>
      </c>
      <c r="R165" s="46">
        <v>46097</v>
      </c>
      <c r="S165" s="159" t="str">
        <f>VLOOKUP(LiveStock[[#This Row],[SKU]],MasterFile[#All],15,0)</f>
        <v>Gulf Rim Distribution</v>
      </c>
      <c r="T165" s="139" t="str">
        <f>IFERROR(IF(LiveStock[[#This Row],[Days Active]]&gt;0, LiveStock[[#This Row],[Quantity Out]] / LiveStock[[#This Row],[Days Active]], 0),"")</f>
        <v/>
      </c>
      <c r="U165" s="139">
        <f>VLOOKUP(LiveStock[[#This Row],[SKU]],MasterFile[],6,0)</f>
        <v>12</v>
      </c>
      <c r="V165" s="141">
        <f>IFERROR(LiveStock[[#This Row],[Quantity In]]*LiveStock[[#This Row],[Unit Cost]],"")</f>
        <v>72</v>
      </c>
      <c r="W165" s="139">
        <f>IFERROR(LiveStock[[#This Row],[Quantity Out]]*LiveStock[[#This Row],[Unit Cost]],"")</f>
        <v>0</v>
      </c>
      <c r="X165" s="139"/>
    </row>
    <row r="166" spans="1:24" ht="20.100000000000001" customHeight="1" x14ac:dyDescent="0.25">
      <c r="A166" s="139" t="s">
        <v>187</v>
      </c>
      <c r="B166" s="144" t="s">
        <v>188</v>
      </c>
      <c r="C166" s="144" t="s">
        <v>260</v>
      </c>
      <c r="D166" s="144" t="s">
        <v>264</v>
      </c>
      <c r="E166" s="59" t="s">
        <v>899</v>
      </c>
      <c r="F166" s="1">
        <v>46697</v>
      </c>
      <c r="G166">
        <v>24</v>
      </c>
      <c r="H166" s="139">
        <v>0</v>
      </c>
      <c r="I166" s="158">
        <f t="shared" si="5"/>
        <v>24</v>
      </c>
      <c r="J166" s="140">
        <f>VLOOKUP(LiveStock[[#This Row],[SKU]],MasterFile[#All],14,0)</f>
        <v>0.93</v>
      </c>
      <c r="K166" s="141">
        <f>IFERROR(LiveStock[[#This Row],[Quantity Available]]*LiveStock[[#This Row],[Unit Cost]],"")</f>
        <v>22.32</v>
      </c>
      <c r="L166" s="159" t="s">
        <v>322</v>
      </c>
      <c r="M166" s="160" t="str" cm="1">
        <f t="array" ref="M166">IFERROR(_xlfn.AGGREGATE(15,6,(Inflow[[#This Row],[Date]]+0) /
   ((Inflow[SKU]=LiveStock[[#This Row],[SKU]])*(Inflow[Lot Number]&amp;""=LiveStock[[#This Row],[Lot Number]]&amp;"")),1),"")</f>
        <v/>
      </c>
      <c r="N166" s="160" t="str">
        <f>IF(_xlfn.MINIFS(Outflow[Date], Outflow[SKU], LiveStock[[#This Row],[SKU]], Outflow[Lot Number], LiveStock[[#This Row],[Lot Number]])=0,
   "",
   _xlfn.MINIFS(Outflow[Date], Outflow[SKU], LiveStock[[#This Row],[SKU]], Outflow[Lot Number], LiveStock[[#This Row],[Lot Number]]))</f>
        <v/>
      </c>
      <c r="O166" s="159" t="str">
        <f>IF(_xlfn.MAXIFS(Outflow[Date], Outflow[SKU], A166)=0,
   "",
   _xlfn.MAXIFS(Outflow[Date], Outflow[SKU], A166))</f>
        <v/>
      </c>
      <c r="P166" s="139" t="str">
        <f>IFERROR(LiveStock[[#This Row],[Last Outflow Date]]-LiveStock[[#This Row],[First Outflow Date]]+1,"")</f>
        <v/>
      </c>
      <c r="Q166" s="139" t="str">
        <f>IFERROR(IF(LiveStock[[#This Row],[Average Daily Usage]]&gt;0,LiveStock[[#This Row],[Quantity Available]]/LiveStock[[#This Row],[Average Daily Usage]],0),"")</f>
        <v/>
      </c>
      <c r="R166" s="46">
        <v>46103</v>
      </c>
      <c r="S166" s="159" t="str">
        <f>VLOOKUP(LiveStock[[#This Row],[SKU]],MasterFile[#All],15,0)</f>
        <v>Texaflo Roasting Co.</v>
      </c>
      <c r="T166" s="139" t="str">
        <f>IFERROR(IF(LiveStock[[#This Row],[Days Active]]&gt;0, LiveStock[[#This Row],[Quantity Out]] / LiveStock[[#This Row],[Days Active]], 0),"")</f>
        <v/>
      </c>
      <c r="U166" s="139">
        <f>VLOOKUP(LiveStock[[#This Row],[SKU]],MasterFile[],6,0)</f>
        <v>60</v>
      </c>
      <c r="V166" s="141">
        <f>IFERROR(LiveStock[[#This Row],[Quantity In]]*LiveStock[[#This Row],[Unit Cost]],"")</f>
        <v>22.32</v>
      </c>
      <c r="W166" s="139">
        <f>IFERROR(LiveStock[[#This Row],[Quantity Out]]*LiveStock[[#This Row],[Unit Cost]],"")</f>
        <v>0</v>
      </c>
      <c r="X166" s="139"/>
    </row>
    <row r="167" spans="1:24" ht="20.100000000000001" customHeight="1" x14ac:dyDescent="0.25">
      <c r="A167" s="139" t="s">
        <v>454</v>
      </c>
      <c r="B167" s="144" t="s">
        <v>455</v>
      </c>
      <c r="C167" s="144" t="s">
        <v>447</v>
      </c>
      <c r="D167" s="144" t="s">
        <v>456</v>
      </c>
      <c r="E167" s="59" t="s">
        <v>952</v>
      </c>
      <c r="F167" s="1">
        <v>46596</v>
      </c>
      <c r="G167">
        <v>50</v>
      </c>
      <c r="H167" s="139">
        <v>0</v>
      </c>
      <c r="I167" s="158">
        <f t="shared" si="5"/>
        <v>50</v>
      </c>
      <c r="J167" s="140">
        <f>VLOOKUP(LiveStock[[#This Row],[SKU]],MasterFile[#All],14,0)</f>
        <v>0.36</v>
      </c>
      <c r="K167" s="141">
        <f>IFERROR(LiveStock[[#This Row],[Quantity Available]]*LiveStock[[#This Row],[Unit Cost]],"")</f>
        <v>18</v>
      </c>
      <c r="L167" s="159" t="s">
        <v>735</v>
      </c>
      <c r="M167" s="160" t="str" cm="1">
        <f t="array" ref="M167">IFERROR(_xlfn.AGGREGATE(15,6,(Inflow[[#This Row],[Date]]+0) /
   ((Inflow[SKU]=LiveStock[[#This Row],[SKU]])*(Inflow[Lot Number]&amp;""=LiveStock[[#This Row],[Lot Number]]&amp;"")),1),"")</f>
        <v/>
      </c>
      <c r="N167" s="160" t="str">
        <f>IF(_xlfn.MINIFS(Outflow[Date], Outflow[SKU], LiveStock[[#This Row],[SKU]], Outflow[Lot Number], LiveStock[[#This Row],[Lot Number]])=0,
   "",
   _xlfn.MINIFS(Outflow[Date], Outflow[SKU], LiveStock[[#This Row],[SKU]], Outflow[Lot Number], LiveStock[[#This Row],[Lot Number]]))</f>
        <v/>
      </c>
      <c r="O167" s="159" t="str">
        <f>IF(_xlfn.MAXIFS(Outflow[Date], Outflow[SKU], A167)=0,
   "",
   _xlfn.MAXIFS(Outflow[Date], Outflow[SKU], A167))</f>
        <v/>
      </c>
      <c r="P167" s="139" t="str">
        <f>IFERROR(LiveStock[[#This Row],[Last Outflow Date]]-LiveStock[[#This Row],[First Outflow Date]]+1,"")</f>
        <v/>
      </c>
      <c r="Q167" s="139" t="str">
        <f>IFERROR(IF(LiveStock[[#This Row],[Average Daily Usage]]&gt;0,LiveStock[[#This Row],[Quantity Available]]/LiveStock[[#This Row],[Average Daily Usage]],0),"")</f>
        <v/>
      </c>
      <c r="R167" s="46">
        <v>46111</v>
      </c>
      <c r="S167" s="159" t="str">
        <f>VLOOKUP(LiveStock[[#This Row],[SKU]],MasterFile[#All],15,0)</f>
        <v>Lone Star Wholesale</v>
      </c>
      <c r="T167" s="139" t="str">
        <f>IFERROR(IF(LiveStock[[#This Row],[Days Active]]&gt;0, LiveStock[[#This Row],[Quantity Out]] / LiveStock[[#This Row],[Days Active]], 0),"")</f>
        <v/>
      </c>
      <c r="U167" s="139">
        <f>VLOOKUP(LiveStock[[#This Row],[SKU]],MasterFile[],6,0)</f>
        <v>40</v>
      </c>
      <c r="V167" s="141">
        <f>IFERROR(LiveStock[[#This Row],[Quantity In]]*LiveStock[[#This Row],[Unit Cost]],"")</f>
        <v>18</v>
      </c>
      <c r="W167" s="139">
        <f>IFERROR(LiveStock[[#This Row],[Quantity Out]]*LiveStock[[#This Row],[Unit Cost]],"")</f>
        <v>0</v>
      </c>
      <c r="X167" s="139"/>
    </row>
    <row r="168" spans="1:24" ht="20.100000000000001" customHeight="1" x14ac:dyDescent="0.25">
      <c r="A168" s="139" t="s">
        <v>215</v>
      </c>
      <c r="B168" s="144" t="s">
        <v>216</v>
      </c>
      <c r="C168" s="144" t="s">
        <v>274</v>
      </c>
      <c r="D168" s="144" t="s">
        <v>278</v>
      </c>
      <c r="E168" s="59" t="s">
        <v>1036</v>
      </c>
      <c r="F168" s="1">
        <v>46796</v>
      </c>
      <c r="G168">
        <v>1200</v>
      </c>
      <c r="H168" s="139">
        <v>0</v>
      </c>
      <c r="I168" s="158">
        <f t="shared" si="5"/>
        <v>1200</v>
      </c>
      <c r="J168" s="140">
        <f>VLOOKUP(LiveStock[[#This Row],[SKU]],MasterFile[#All],14,0)</f>
        <v>0.102025</v>
      </c>
      <c r="K168" s="141">
        <f>IFERROR(LiveStock[[#This Row],[Quantity Available]]*LiveStock[[#This Row],[Unit Cost]],"")</f>
        <v>122.43</v>
      </c>
      <c r="L168" s="159" t="s">
        <v>734</v>
      </c>
      <c r="M168" s="160" t="str" cm="1">
        <f t="array" ref="M168">IFERROR(_xlfn.AGGREGATE(15,6,(Inflow[[#This Row],[Date]]+0) /
   ((Inflow[SKU]=LiveStock[[#This Row],[SKU]])*(Inflow[Lot Number]&amp;""=LiveStock[[#This Row],[Lot Number]]&amp;"")),1),"")</f>
        <v/>
      </c>
      <c r="N168" s="160" t="str">
        <f>IF(_xlfn.MINIFS(Outflow[Date], Outflow[SKU], LiveStock[[#This Row],[SKU]], Outflow[Lot Number], LiveStock[[#This Row],[Lot Number]])=0,
   "",
   _xlfn.MINIFS(Outflow[Date], Outflow[SKU], LiveStock[[#This Row],[SKU]], Outflow[Lot Number], LiveStock[[#This Row],[Lot Number]]))</f>
        <v/>
      </c>
      <c r="O168" s="159">
        <f>IF(_xlfn.MAXIFS(Outflow[Date], Outflow[SKU], A168)=0,
   "",
   _xlfn.MAXIFS(Outflow[Date], Outflow[SKU], A168))</f>
        <v>46136</v>
      </c>
      <c r="P168" s="139" t="str">
        <f>IFERROR(LiveStock[[#This Row],[Last Outflow Date]]-LiveStock[[#This Row],[First Outflow Date]]+1,"")</f>
        <v/>
      </c>
      <c r="Q168" s="139" t="str">
        <f>IFERROR(IF(LiveStock[[#This Row],[Average Daily Usage]]&gt;0,LiveStock[[#This Row],[Quantity Available]]/LiveStock[[#This Row],[Average Daily Usage]],0),"")</f>
        <v/>
      </c>
      <c r="R168" s="46">
        <v>46112</v>
      </c>
      <c r="S168" s="159" t="str">
        <f>VLOOKUP(LiveStock[[#This Row],[SKU]],MasterFile[#All],15,0)</f>
        <v>Texaflo Roasting Co.</v>
      </c>
      <c r="T168" s="139" t="str">
        <f>IFERROR(IF(LiveStock[[#This Row],[Days Active]]&gt;0, LiveStock[[#This Row],[Quantity Out]] / LiveStock[[#This Row],[Days Active]], 0),"")</f>
        <v/>
      </c>
      <c r="U168" s="139">
        <f>VLOOKUP(LiveStock[[#This Row],[SKU]],MasterFile[],6,0)</f>
        <v>16</v>
      </c>
      <c r="V168" s="141">
        <f>IFERROR(LiveStock[[#This Row],[Quantity In]]*LiveStock[[#This Row],[Unit Cost]],"")</f>
        <v>122.43</v>
      </c>
      <c r="W168" s="139">
        <f>IFERROR(LiveStock[[#This Row],[Quantity Out]]*LiveStock[[#This Row],[Unit Cost]],"")</f>
        <v>0</v>
      </c>
      <c r="X168" s="139"/>
    </row>
    <row r="169" spans="1:24" ht="20.100000000000001" customHeight="1" x14ac:dyDescent="0.25">
      <c r="A169" s="139" t="s">
        <v>535</v>
      </c>
      <c r="B169" s="144" t="s">
        <v>536</v>
      </c>
      <c r="C169" s="144" t="s">
        <v>525</v>
      </c>
      <c r="D169" s="144" t="s">
        <v>537</v>
      </c>
      <c r="E169" s="59" t="s">
        <v>924</v>
      </c>
      <c r="F169" s="1">
        <v>46793</v>
      </c>
      <c r="G169">
        <v>1</v>
      </c>
      <c r="H169" s="139">
        <v>0</v>
      </c>
      <c r="I169" s="158">
        <f t="shared" si="5"/>
        <v>1</v>
      </c>
      <c r="J169" s="140">
        <f>VLOOKUP(LiveStock[[#This Row],[SKU]],MasterFile[#All],14,0)</f>
        <v>34</v>
      </c>
      <c r="K169" s="141">
        <f>IFERROR(LiveStock[[#This Row],[Quantity Available]]*LiveStock[[#This Row],[Unit Cost]],"")</f>
        <v>34</v>
      </c>
      <c r="L169" s="159" t="s">
        <v>736</v>
      </c>
      <c r="M169" s="160" t="str" cm="1">
        <f t="array" ref="M169">IFERROR(_xlfn.AGGREGATE(15,6,(Inflow[[#This Row],[Date]]+0) /
   ((Inflow[SKU]=LiveStock[[#This Row],[SKU]])*(Inflow[Lot Number]&amp;""=LiveStock[[#This Row],[Lot Number]]&amp;"")),1),"")</f>
        <v/>
      </c>
      <c r="N169" s="160" t="str">
        <f>IF(_xlfn.MINIFS(Outflow[Date], Outflow[SKU], LiveStock[[#This Row],[SKU]], Outflow[Lot Number], LiveStock[[#This Row],[Lot Number]])=0,
   "",
   _xlfn.MINIFS(Outflow[Date], Outflow[SKU], LiveStock[[#This Row],[SKU]], Outflow[Lot Number], LiveStock[[#This Row],[Lot Number]]))</f>
        <v/>
      </c>
      <c r="O169" s="159" t="str">
        <f>IF(_xlfn.MAXIFS(Outflow[Date], Outflow[SKU], A169)=0,
   "",
   _xlfn.MAXIFS(Outflow[Date], Outflow[SKU], A169))</f>
        <v/>
      </c>
      <c r="P169" s="139" t="str">
        <f>IFERROR(LiveStock[[#This Row],[Last Outflow Date]]-LiveStock[[#This Row],[First Outflow Date]]+1,"")</f>
        <v/>
      </c>
      <c r="Q169" s="139" t="str">
        <f>IFERROR(IF(LiveStock[[#This Row],[Average Daily Usage]]&gt;0,LiveStock[[#This Row],[Quantity Available]]/LiveStock[[#This Row],[Average Daily Usage]],0),"")</f>
        <v/>
      </c>
      <c r="R169" s="46">
        <v>46125</v>
      </c>
      <c r="S169" s="159" t="str">
        <f>VLOOKUP(LiveStock[[#This Row],[SKU]],MasterFile[#All],15,0)</f>
        <v>Gulf Rim Distribution</v>
      </c>
      <c r="T169" s="139" t="str">
        <f>IFERROR(IF(LiveStock[[#This Row],[Days Active]]&gt;0, LiveStock[[#This Row],[Quantity Out]] / LiveStock[[#This Row],[Days Active]], 0),"")</f>
        <v/>
      </c>
      <c r="U169" s="139">
        <f>VLOOKUP(LiveStock[[#This Row],[SKU]],MasterFile[],6,0)</f>
        <v>12</v>
      </c>
      <c r="V169" s="141">
        <f>IFERROR(LiveStock[[#This Row],[Quantity In]]*LiveStock[[#This Row],[Unit Cost]],"")</f>
        <v>34</v>
      </c>
      <c r="W169" s="139">
        <f>IFERROR(LiveStock[[#This Row],[Quantity Out]]*LiveStock[[#This Row],[Unit Cost]],"")</f>
        <v>0</v>
      </c>
      <c r="X169" s="139"/>
    </row>
    <row r="170" spans="1:24" ht="20.100000000000001" customHeight="1" x14ac:dyDescent="0.25">
      <c r="A170" s="139" t="s">
        <v>515</v>
      </c>
      <c r="B170" s="144" t="s">
        <v>516</v>
      </c>
      <c r="C170" s="144" t="s">
        <v>501</v>
      </c>
      <c r="D170" s="144" t="s">
        <v>517</v>
      </c>
      <c r="E170" s="59" t="s">
        <v>1167</v>
      </c>
      <c r="F170" s="1">
        <v>46640</v>
      </c>
      <c r="G170">
        <v>3</v>
      </c>
      <c r="H170" s="139">
        <v>0</v>
      </c>
      <c r="I170" s="158">
        <f t="shared" si="5"/>
        <v>3</v>
      </c>
      <c r="J170" s="140">
        <f>VLOOKUP(LiveStock[[#This Row],[SKU]],MasterFile[#All],14,0)</f>
        <v>54</v>
      </c>
      <c r="K170" s="141">
        <f>IFERROR(LiveStock[[#This Row],[Quantity Available]]*LiveStock[[#This Row],[Unit Cost]],"")</f>
        <v>162</v>
      </c>
      <c r="L170" s="159" t="s">
        <v>736</v>
      </c>
      <c r="M170" s="160" t="str" cm="1">
        <f t="array" ref="M170">IFERROR(_xlfn.AGGREGATE(15,6,(Inflow[[#This Row],[Date]]+0) /
   ((Inflow[SKU]=LiveStock[[#This Row],[SKU]])*(Inflow[Lot Number]&amp;""=LiveStock[[#This Row],[Lot Number]]&amp;"")),1),"")</f>
        <v/>
      </c>
      <c r="N170" s="160" t="str">
        <f>IF(_xlfn.MINIFS(Outflow[Date], Outflow[SKU], LiveStock[[#This Row],[SKU]], Outflow[Lot Number], LiveStock[[#This Row],[Lot Number]])=0,
   "",
   _xlfn.MINIFS(Outflow[Date], Outflow[SKU], LiveStock[[#This Row],[SKU]], Outflow[Lot Number], LiveStock[[#This Row],[Lot Number]]))</f>
        <v/>
      </c>
      <c r="O170" s="159" t="str">
        <f>IF(_xlfn.MAXIFS(Outflow[Date], Outflow[SKU], A170)=0,
   "",
   _xlfn.MAXIFS(Outflow[Date], Outflow[SKU], A170))</f>
        <v/>
      </c>
      <c r="P170" s="139" t="str">
        <f>IFERROR(LiveStock[[#This Row],[Last Outflow Date]]-LiveStock[[#This Row],[First Outflow Date]]+1,"")</f>
        <v/>
      </c>
      <c r="Q170" s="139" t="str">
        <f>IFERROR(IF(LiveStock[[#This Row],[Average Daily Usage]]&gt;0,LiveStock[[#This Row],[Quantity Available]]/LiveStock[[#This Row],[Average Daily Usage]],0),"")</f>
        <v/>
      </c>
      <c r="R170" s="46">
        <v>46125</v>
      </c>
      <c r="S170" s="159" t="str">
        <f>VLOOKUP(LiveStock[[#This Row],[SKU]],MasterFile[#All],15,0)</f>
        <v>Gulf Rim Distribution</v>
      </c>
      <c r="T170" s="139" t="str">
        <f>IFERROR(IF(LiveStock[[#This Row],[Days Active]]&gt;0, LiveStock[[#This Row],[Quantity Out]] / LiveStock[[#This Row],[Days Active]], 0),"")</f>
        <v/>
      </c>
      <c r="U170" s="139">
        <f>VLOOKUP(LiveStock[[#This Row],[SKU]],MasterFile[],6,0)</f>
        <v>8</v>
      </c>
      <c r="V170" s="141">
        <f>IFERROR(LiveStock[[#This Row],[Quantity In]]*LiveStock[[#This Row],[Unit Cost]],"")</f>
        <v>162</v>
      </c>
      <c r="W170" s="139">
        <f>IFERROR(LiveStock[[#This Row],[Quantity Out]]*LiveStock[[#This Row],[Unit Cost]],"")</f>
        <v>0</v>
      </c>
      <c r="X170" s="139"/>
    </row>
    <row r="171" spans="1:24" ht="20.100000000000001" customHeight="1" x14ac:dyDescent="0.25">
      <c r="A171" s="139" t="s">
        <v>213</v>
      </c>
      <c r="B171" s="144" t="s">
        <v>214</v>
      </c>
      <c r="C171" s="144" t="s">
        <v>274</v>
      </c>
      <c r="D171" s="144" t="s">
        <v>278</v>
      </c>
      <c r="E171" s="59" t="s">
        <v>1039</v>
      </c>
      <c r="F171" s="1">
        <v>46339</v>
      </c>
      <c r="G171">
        <v>1200</v>
      </c>
      <c r="H171" s="139">
        <v>0</v>
      </c>
      <c r="I171" s="158">
        <f t="shared" si="5"/>
        <v>1200</v>
      </c>
      <c r="J171" s="140">
        <f>VLOOKUP(LiveStock[[#This Row],[SKU]],MasterFile[#All],14,0)</f>
        <v>2.9825000000000001E-2</v>
      </c>
      <c r="K171" s="141">
        <f>IFERROR(LiveStock[[#This Row],[Quantity Available]]*LiveStock[[#This Row],[Unit Cost]],"")</f>
        <v>35.79</v>
      </c>
      <c r="L171" s="159" t="s">
        <v>322</v>
      </c>
      <c r="M171" s="160" t="str" cm="1">
        <f t="array" ref="M171">IFERROR(_xlfn.AGGREGATE(15,6,(Inflow[[#This Row],[Date]]+0) /
   ((Inflow[SKU]=LiveStock[[#This Row],[SKU]])*(Inflow[Lot Number]&amp;""=LiveStock[[#This Row],[Lot Number]]&amp;"")),1),"")</f>
        <v/>
      </c>
      <c r="N171" s="160" t="str">
        <f>IF(_xlfn.MINIFS(Outflow[Date], Outflow[SKU], LiveStock[[#This Row],[SKU]], Outflow[Lot Number], LiveStock[[#This Row],[Lot Number]])=0,
   "",
   _xlfn.MINIFS(Outflow[Date], Outflow[SKU], LiveStock[[#This Row],[SKU]], Outflow[Lot Number], LiveStock[[#This Row],[Lot Number]]))</f>
        <v/>
      </c>
      <c r="O171" s="159" t="str">
        <f>IF(_xlfn.MAXIFS(Outflow[Date], Outflow[SKU], A171)=0,
   "",
   _xlfn.MAXIFS(Outflow[Date], Outflow[SKU], A171))</f>
        <v/>
      </c>
      <c r="P171" s="139" t="str">
        <f>IFERROR(LiveStock[[#This Row],[Last Outflow Date]]-LiveStock[[#This Row],[First Outflow Date]]+1,"")</f>
        <v/>
      </c>
      <c r="Q171" s="139" t="str">
        <f>IFERROR(IF(LiveStock[[#This Row],[Average Daily Usage]]&gt;0,LiveStock[[#This Row],[Quantity Available]]/LiveStock[[#This Row],[Average Daily Usage]],0),"")</f>
        <v/>
      </c>
      <c r="R171" s="46">
        <v>46132</v>
      </c>
      <c r="S171" s="159" t="str">
        <f>VLOOKUP(LiveStock[[#This Row],[SKU]],MasterFile[#All],15,0)</f>
        <v>Texaflo Roasting Co.</v>
      </c>
      <c r="T171" s="139" t="str">
        <f>IFERROR(IF(LiveStock[[#This Row],[Days Active]]&gt;0, LiveStock[[#This Row],[Quantity Out]] / LiveStock[[#This Row],[Days Active]], 0),"")</f>
        <v/>
      </c>
      <c r="U171" s="139">
        <f>VLOOKUP(LiveStock[[#This Row],[SKU]],MasterFile[],6,0)</f>
        <v>12</v>
      </c>
      <c r="V171" s="141">
        <f>IFERROR(LiveStock[[#This Row],[Quantity In]]*LiveStock[[#This Row],[Unit Cost]],"")</f>
        <v>35.79</v>
      </c>
      <c r="W171" s="139">
        <f>IFERROR(LiveStock[[#This Row],[Quantity Out]]*LiveStock[[#This Row],[Unit Cost]],"")</f>
        <v>0</v>
      </c>
      <c r="X171" s="139"/>
    </row>
    <row r="172" spans="1:24" ht="20.100000000000001" customHeight="1" x14ac:dyDescent="0.25">
      <c r="A172" s="139" t="s">
        <v>227</v>
      </c>
      <c r="B172" s="144" t="s">
        <v>228</v>
      </c>
      <c r="C172" s="144" t="s">
        <v>281</v>
      </c>
      <c r="D172" s="144" t="s">
        <v>284</v>
      </c>
      <c r="E172" s="59" t="s">
        <v>1072</v>
      </c>
      <c r="F172" s="1">
        <v>46657</v>
      </c>
      <c r="G172">
        <v>400</v>
      </c>
      <c r="H172" s="139">
        <v>0</v>
      </c>
      <c r="I172" s="158">
        <f t="shared" si="5"/>
        <v>400</v>
      </c>
      <c r="J172" s="140">
        <f>VLOOKUP(LiveStock[[#This Row],[SKU]],MasterFile[#All],14,0)</f>
        <v>2.0899999999999998E-2</v>
      </c>
      <c r="K172" s="141">
        <f>IFERROR(LiveStock[[#This Row],[Quantity Available]]*LiveStock[[#This Row],[Unit Cost]],"")</f>
        <v>8.36</v>
      </c>
      <c r="L172" s="159" t="s">
        <v>734</v>
      </c>
      <c r="M172" s="160" t="str" cm="1">
        <f t="array" ref="M172">IFERROR(_xlfn.AGGREGATE(15,6,(Inflow[[#This Row],[Date]]+0) /
   ((Inflow[SKU]=LiveStock[[#This Row],[SKU]])*(Inflow[Lot Number]&amp;""=LiveStock[[#This Row],[Lot Number]]&amp;"")),1),"")</f>
        <v/>
      </c>
      <c r="N172" s="160" t="str">
        <f>IF(_xlfn.MINIFS(Outflow[Date], Outflow[SKU], LiveStock[[#This Row],[SKU]], Outflow[Lot Number], LiveStock[[#This Row],[Lot Number]])=0,
   "",
   _xlfn.MINIFS(Outflow[Date], Outflow[SKU], LiveStock[[#This Row],[SKU]], Outflow[Lot Number], LiveStock[[#This Row],[Lot Number]]))</f>
        <v/>
      </c>
      <c r="O172" s="159" t="str">
        <f>IF(_xlfn.MAXIFS(Outflow[Date], Outflow[SKU], A172)=0,
   "",
   _xlfn.MAXIFS(Outflow[Date], Outflow[SKU], A172))</f>
        <v/>
      </c>
      <c r="P172" s="139" t="str">
        <f>IFERROR(LiveStock[[#This Row],[Last Outflow Date]]-LiveStock[[#This Row],[First Outflow Date]]+1,"")</f>
        <v/>
      </c>
      <c r="Q172" s="139" t="str">
        <f>IFERROR(IF(LiveStock[[#This Row],[Average Daily Usage]]&gt;0,LiveStock[[#This Row],[Quantity Available]]/LiveStock[[#This Row],[Average Daily Usage]],0),"")</f>
        <v/>
      </c>
      <c r="R172" s="46">
        <v>46139</v>
      </c>
      <c r="S172" s="159" t="str">
        <f>VLOOKUP(LiveStock[[#This Row],[SKU]],MasterFile[#All],15,0)</f>
        <v>Texaflo Roasting Co.</v>
      </c>
      <c r="T172" s="139" t="str">
        <f>IFERROR(IF(LiveStock[[#This Row],[Days Active]]&gt;0, LiveStock[[#This Row],[Quantity Out]] / LiveStock[[#This Row],[Days Active]], 0),"")</f>
        <v/>
      </c>
      <c r="U172" s="139">
        <f>VLOOKUP(LiveStock[[#This Row],[SKU]],MasterFile[],6,0)</f>
        <v>40</v>
      </c>
      <c r="V172" s="141">
        <f>IFERROR(LiveStock[[#This Row],[Quantity In]]*LiveStock[[#This Row],[Unit Cost]],"")</f>
        <v>8.36</v>
      </c>
      <c r="W172" s="139">
        <f>IFERROR(LiveStock[[#This Row],[Quantity Out]]*LiveStock[[#This Row],[Unit Cost]],"")</f>
        <v>0</v>
      </c>
      <c r="X172" s="139"/>
    </row>
    <row r="173" spans="1:24" ht="20.100000000000001" customHeight="1" x14ac:dyDescent="0.25">
      <c r="A173" s="139" t="s">
        <v>237</v>
      </c>
      <c r="B173" s="144" t="s">
        <v>238</v>
      </c>
      <c r="C173" s="144" t="s">
        <v>281</v>
      </c>
      <c r="D173" s="144" t="s">
        <v>287</v>
      </c>
      <c r="E173" s="59" t="s">
        <v>958</v>
      </c>
      <c r="F173" s="1">
        <v>46522</v>
      </c>
      <c r="G173">
        <v>1080</v>
      </c>
      <c r="H173" s="139">
        <v>0</v>
      </c>
      <c r="I173" s="158">
        <f t="shared" si="5"/>
        <v>1080</v>
      </c>
      <c r="J173" s="140">
        <f>VLOOKUP(LiveStock[[#This Row],[SKU]],MasterFile[#All],14,0)</f>
        <v>0.38907407407407407</v>
      </c>
      <c r="K173" s="141">
        <f>IFERROR(LiveStock[[#This Row],[Quantity Available]]*LiveStock[[#This Row],[Unit Cost]],"")</f>
        <v>420.2</v>
      </c>
      <c r="L173" s="159" t="s">
        <v>322</v>
      </c>
      <c r="M173" s="160" t="str" cm="1">
        <f t="array" ref="M173">IFERROR(_xlfn.AGGREGATE(15,6,(Inflow[[#This Row],[Date]]+0) /
   ((Inflow[SKU]=LiveStock[[#This Row],[SKU]])*(Inflow[Lot Number]&amp;""=LiveStock[[#This Row],[Lot Number]]&amp;"")),1),"")</f>
        <v/>
      </c>
      <c r="N173" s="160" t="str">
        <f>IF(_xlfn.MINIFS(Outflow[Date], Outflow[SKU], LiveStock[[#This Row],[SKU]], Outflow[Lot Number], LiveStock[[#This Row],[Lot Number]])=0,
   "",
   _xlfn.MINIFS(Outflow[Date], Outflow[SKU], LiveStock[[#This Row],[SKU]], Outflow[Lot Number], LiveStock[[#This Row],[Lot Number]]))</f>
        <v/>
      </c>
      <c r="O173" s="159" t="str">
        <f>IF(_xlfn.MAXIFS(Outflow[Date], Outflow[SKU], A173)=0,
   "",
   _xlfn.MAXIFS(Outflow[Date], Outflow[SKU], A173))</f>
        <v/>
      </c>
      <c r="P173" s="139" t="str">
        <f>IFERROR(LiveStock[[#This Row],[Last Outflow Date]]-LiveStock[[#This Row],[First Outflow Date]]+1,"")</f>
        <v/>
      </c>
      <c r="Q173" s="139" t="str">
        <f>IFERROR(IF(LiveStock[[#This Row],[Average Daily Usage]]&gt;0,LiveStock[[#This Row],[Quantity Available]]/LiveStock[[#This Row],[Average Daily Usage]],0),"")</f>
        <v/>
      </c>
      <c r="R173" s="46">
        <v>46143</v>
      </c>
      <c r="S173" s="159" t="str">
        <f>VLOOKUP(LiveStock[[#This Row],[SKU]],MasterFile[#All],15,0)</f>
        <v>Texaflo Roasting Co.</v>
      </c>
      <c r="T173" s="139" t="str">
        <f>IFERROR(IF(LiveStock[[#This Row],[Days Active]]&gt;0, LiveStock[[#This Row],[Quantity Out]] / LiveStock[[#This Row],[Days Active]], 0),"")</f>
        <v/>
      </c>
      <c r="U173" s="139">
        <f>VLOOKUP(LiveStock[[#This Row],[SKU]],MasterFile[],6,0)</f>
        <v>40</v>
      </c>
      <c r="V173" s="141">
        <f>IFERROR(LiveStock[[#This Row],[Quantity In]]*LiveStock[[#This Row],[Unit Cost]],"")</f>
        <v>420.2</v>
      </c>
      <c r="W173" s="139">
        <f>IFERROR(LiveStock[[#This Row],[Quantity Out]]*LiveStock[[#This Row],[Unit Cost]],"")</f>
        <v>0</v>
      </c>
      <c r="X173" s="139"/>
    </row>
    <row r="174" spans="1:24" ht="20.100000000000001" customHeight="1" x14ac:dyDescent="0.25">
      <c r="A174" s="139" t="s">
        <v>370</v>
      </c>
      <c r="B174" s="144" t="s">
        <v>371</v>
      </c>
      <c r="C174" s="144" t="s">
        <v>359</v>
      </c>
      <c r="D174" s="144" t="s">
        <v>372</v>
      </c>
      <c r="E174" s="59" t="s">
        <v>977</v>
      </c>
      <c r="F174" s="1">
        <v>46386</v>
      </c>
      <c r="G174">
        <v>16</v>
      </c>
      <c r="H174" s="139">
        <v>0</v>
      </c>
      <c r="I174" s="158">
        <f t="shared" si="5"/>
        <v>16</v>
      </c>
      <c r="J174" s="140">
        <f>VLOOKUP(LiveStock[[#This Row],[SKU]],MasterFile[#All],14,0)</f>
        <v>14</v>
      </c>
      <c r="K174" s="141">
        <f>IFERROR(LiveStock[[#This Row],[Quantity Available]]*LiveStock[[#This Row],[Unit Cost]],"")</f>
        <v>224</v>
      </c>
      <c r="L174" s="159" t="s">
        <v>730</v>
      </c>
      <c r="M174" s="160" t="str" cm="1">
        <f t="array" ref="M174">IFERROR(_xlfn.AGGREGATE(15,6,(Inflow[[#This Row],[Date]]+0) /
   ((Inflow[SKU]=LiveStock[[#This Row],[SKU]])*(Inflow[Lot Number]&amp;""=LiveStock[[#This Row],[Lot Number]]&amp;"")),1),"")</f>
        <v/>
      </c>
      <c r="N174" s="160" t="str">
        <f>IF(_xlfn.MINIFS(Outflow[Date], Outflow[SKU], LiveStock[[#This Row],[SKU]], Outflow[Lot Number], LiveStock[[#This Row],[Lot Number]])=0,
   "",
   _xlfn.MINIFS(Outflow[Date], Outflow[SKU], LiveStock[[#This Row],[SKU]], Outflow[Lot Number], LiveStock[[#This Row],[Lot Number]]))</f>
        <v/>
      </c>
      <c r="O174" s="159" t="str">
        <f>IF(_xlfn.MAXIFS(Outflow[Date], Outflow[SKU], A174)=0,
   "",
   _xlfn.MAXIFS(Outflow[Date], Outflow[SKU], A174))</f>
        <v/>
      </c>
      <c r="P174" s="139" t="str">
        <f>IFERROR(LiveStock[[#This Row],[Last Outflow Date]]-LiveStock[[#This Row],[First Outflow Date]]+1,"")</f>
        <v/>
      </c>
      <c r="Q174" s="139" t="str">
        <f>IFERROR(IF(LiveStock[[#This Row],[Average Daily Usage]]&gt;0,LiveStock[[#This Row],[Quantity Available]]/LiveStock[[#This Row],[Average Daily Usage]],0),"")</f>
        <v/>
      </c>
      <c r="R174" s="46">
        <v>46143</v>
      </c>
      <c r="S174" s="159" t="str">
        <f>VLOOKUP(LiveStock[[#This Row],[SKU]],MasterFile[#All],15,0)</f>
        <v>Lone Star Wholesale</v>
      </c>
      <c r="T174" s="139" t="str">
        <f>IFERROR(IF(LiveStock[[#This Row],[Days Active]]&gt;0, LiveStock[[#This Row],[Quantity Out]] / LiveStock[[#This Row],[Days Active]], 0),"")</f>
        <v/>
      </c>
      <c r="U174" s="139">
        <f>VLOOKUP(LiveStock[[#This Row],[SKU]],MasterFile[],6,0)</f>
        <v>40</v>
      </c>
      <c r="V174" s="141">
        <f>IFERROR(LiveStock[[#This Row],[Quantity In]]*LiveStock[[#This Row],[Unit Cost]],"")</f>
        <v>224</v>
      </c>
      <c r="W174" s="139">
        <f>IFERROR(LiveStock[[#This Row],[Quantity Out]]*LiveStock[[#This Row],[Unit Cost]],"")</f>
        <v>0</v>
      </c>
      <c r="X174" s="139"/>
    </row>
    <row r="175" spans="1:24" ht="20.100000000000001" customHeight="1" x14ac:dyDescent="0.25">
      <c r="A175" s="139" t="s">
        <v>508</v>
      </c>
      <c r="B175" s="144" t="s">
        <v>509</v>
      </c>
      <c r="C175" s="144" t="s">
        <v>501</v>
      </c>
      <c r="D175" s="144" t="s">
        <v>506</v>
      </c>
      <c r="E175" s="59" t="s">
        <v>905</v>
      </c>
      <c r="F175" s="1">
        <v>46676</v>
      </c>
      <c r="G175">
        <v>24</v>
      </c>
      <c r="H175" s="139">
        <v>0</v>
      </c>
      <c r="I175" s="158">
        <f t="shared" si="5"/>
        <v>24</v>
      </c>
      <c r="J175" s="140">
        <f>VLOOKUP(LiveStock[[#This Row],[SKU]],MasterFile[#All],14,0)</f>
        <v>42</v>
      </c>
      <c r="K175" s="141">
        <f>IFERROR(LiveStock[[#This Row],[Quantity Available]]*LiveStock[[#This Row],[Unit Cost]],"")</f>
        <v>1008</v>
      </c>
      <c r="L175" s="159" t="s">
        <v>736</v>
      </c>
      <c r="M175" s="160" t="str" cm="1">
        <f t="array" ref="M175">IFERROR(_xlfn.AGGREGATE(15,6,(Inflow[[#This Row],[Date]]+0) /
   ((Inflow[SKU]=LiveStock[[#This Row],[SKU]])*(Inflow[Lot Number]&amp;""=LiveStock[[#This Row],[Lot Number]]&amp;"")),1),"")</f>
        <v/>
      </c>
      <c r="N175" s="160" t="str">
        <f>IF(_xlfn.MINIFS(Outflow[Date], Outflow[SKU], LiveStock[[#This Row],[SKU]], Outflow[Lot Number], LiveStock[[#This Row],[Lot Number]])=0,
   "",
   _xlfn.MINIFS(Outflow[Date], Outflow[SKU], LiveStock[[#This Row],[SKU]], Outflow[Lot Number], LiveStock[[#This Row],[Lot Number]]))</f>
        <v/>
      </c>
      <c r="O175" s="159">
        <f>IF(_xlfn.MAXIFS(Outflow[Date], Outflow[SKU], A175)=0,
   "",
   _xlfn.MAXIFS(Outflow[Date], Outflow[SKU], A175))</f>
        <v>46167</v>
      </c>
      <c r="P175" s="139" t="str">
        <f>IFERROR(LiveStock[[#This Row],[Last Outflow Date]]-LiveStock[[#This Row],[First Outflow Date]]+1,"")</f>
        <v/>
      </c>
      <c r="Q175" s="139" t="str">
        <f>IFERROR(IF(LiveStock[[#This Row],[Average Daily Usage]]&gt;0,LiveStock[[#This Row],[Quantity Available]]/LiveStock[[#This Row],[Average Daily Usage]],0),"")</f>
        <v/>
      </c>
      <c r="R175" s="46">
        <v>46144</v>
      </c>
      <c r="S175" s="159" t="str">
        <f>VLOOKUP(LiveStock[[#This Row],[SKU]],MasterFile[#All],15,0)</f>
        <v>Gulf Rim Distribution</v>
      </c>
      <c r="T175" s="139" t="str">
        <f>IFERROR(IF(LiveStock[[#This Row],[Days Active]]&gt;0, LiveStock[[#This Row],[Quantity Out]] / LiveStock[[#This Row],[Days Active]], 0),"")</f>
        <v/>
      </c>
      <c r="U175" s="139">
        <f>VLOOKUP(LiveStock[[#This Row],[SKU]],MasterFile[],6,0)</f>
        <v>8</v>
      </c>
      <c r="V175" s="141">
        <f>IFERROR(LiveStock[[#This Row],[Quantity In]]*LiveStock[[#This Row],[Unit Cost]],"")</f>
        <v>1008</v>
      </c>
      <c r="W175" s="139">
        <f>IFERROR(LiveStock[[#This Row],[Quantity Out]]*LiveStock[[#This Row],[Unit Cost]],"")</f>
        <v>0</v>
      </c>
      <c r="X175" s="139"/>
    </row>
    <row r="176" spans="1:24" ht="20.100000000000001" customHeight="1" x14ac:dyDescent="0.25">
      <c r="A176" s="139" t="s">
        <v>247</v>
      </c>
      <c r="B176" s="144" t="s">
        <v>248</v>
      </c>
      <c r="C176" s="144" t="s">
        <v>348</v>
      </c>
      <c r="D176" s="144" t="s">
        <v>291</v>
      </c>
      <c r="E176" s="59" t="s">
        <v>955</v>
      </c>
      <c r="F176" s="1">
        <v>46663</v>
      </c>
      <c r="G176">
        <v>100</v>
      </c>
      <c r="H176" s="139">
        <v>0</v>
      </c>
      <c r="I176" s="158">
        <f t="shared" si="5"/>
        <v>100</v>
      </c>
      <c r="J176" s="140">
        <f>VLOOKUP(LiveStock[[#This Row],[SKU]],MasterFile[#All],14,0)</f>
        <v>0.97140000000000004</v>
      </c>
      <c r="K176" s="141">
        <f>IFERROR(LiveStock[[#This Row],[Quantity Available]]*LiveStock[[#This Row],[Unit Cost]],"")</f>
        <v>97.14</v>
      </c>
      <c r="L176" s="159" t="s">
        <v>322</v>
      </c>
      <c r="M176" s="160" t="str" cm="1">
        <f t="array" ref="M176">IFERROR(_xlfn.AGGREGATE(15,6,(Inflow[[#This Row],[Date]]+0) /
   ((Inflow[SKU]=LiveStock[[#This Row],[SKU]])*(Inflow[Lot Number]&amp;""=LiveStock[[#This Row],[Lot Number]]&amp;"")),1),"")</f>
        <v/>
      </c>
      <c r="N176" s="160" t="str">
        <f>IF(_xlfn.MINIFS(Outflow[Date], Outflow[SKU], LiveStock[[#This Row],[SKU]], Outflow[Lot Number], LiveStock[[#This Row],[Lot Number]])=0,
   "",
   _xlfn.MINIFS(Outflow[Date], Outflow[SKU], LiveStock[[#This Row],[SKU]], Outflow[Lot Number], LiveStock[[#This Row],[Lot Number]]))</f>
        <v/>
      </c>
      <c r="O176" s="159">
        <f>IF(_xlfn.MAXIFS(Outflow[Date], Outflow[SKU], A176)=0,
   "",
   _xlfn.MAXIFS(Outflow[Date], Outflow[SKU], A176))</f>
        <v>46158</v>
      </c>
      <c r="P176" s="139" t="str">
        <f>IFERROR(LiveStock[[#This Row],[Last Outflow Date]]-LiveStock[[#This Row],[First Outflow Date]]+1,"")</f>
        <v/>
      </c>
      <c r="Q176" s="139" t="str">
        <f>IFERROR(IF(LiveStock[[#This Row],[Average Daily Usage]]&gt;0,LiveStock[[#This Row],[Quantity Available]]/LiveStock[[#This Row],[Average Daily Usage]],0),"")</f>
        <v/>
      </c>
      <c r="R176" s="46">
        <v>46145</v>
      </c>
      <c r="S176" s="159" t="str">
        <f>VLOOKUP(LiveStock[[#This Row],[SKU]],MasterFile[#All],15,0)</f>
        <v>Texaflo Roasting Co.</v>
      </c>
      <c r="T176" s="139" t="str">
        <f>IFERROR(IF(LiveStock[[#This Row],[Days Active]]&gt;0, LiveStock[[#This Row],[Quantity Out]] / LiveStock[[#This Row],[Days Active]], 0),"")</f>
        <v/>
      </c>
      <c r="U176" s="139">
        <f>VLOOKUP(LiveStock[[#This Row],[SKU]],MasterFile[],6,0)</f>
        <v>40</v>
      </c>
      <c r="V176" s="141">
        <f>IFERROR(LiveStock[[#This Row],[Quantity In]]*LiveStock[[#This Row],[Unit Cost]],"")</f>
        <v>97.14</v>
      </c>
      <c r="W176" s="139">
        <f>IFERROR(LiveStock[[#This Row],[Quantity Out]]*LiveStock[[#This Row],[Unit Cost]],"")</f>
        <v>0</v>
      </c>
      <c r="X176" s="139"/>
    </row>
    <row r="177" spans="1:24" ht="20.100000000000001" customHeight="1" x14ac:dyDescent="0.25">
      <c r="A177" s="139" t="s">
        <v>390</v>
      </c>
      <c r="B177" s="144" t="s">
        <v>391</v>
      </c>
      <c r="C177" s="144" t="s">
        <v>392</v>
      </c>
      <c r="D177" s="144" t="s">
        <v>393</v>
      </c>
      <c r="E177" s="59" t="s">
        <v>1082</v>
      </c>
      <c r="F177" s="1">
        <v>46550</v>
      </c>
      <c r="G177">
        <v>200</v>
      </c>
      <c r="H177" s="139">
        <v>0</v>
      </c>
      <c r="I177" s="158">
        <f t="shared" si="5"/>
        <v>200</v>
      </c>
      <c r="J177" s="140">
        <f>VLOOKUP(LiveStock[[#This Row],[SKU]],MasterFile[#All],14,0)</f>
        <v>1.24</v>
      </c>
      <c r="K177" s="141">
        <f>IFERROR(LiveStock[[#This Row],[Quantity Available]]*LiveStock[[#This Row],[Unit Cost]],"")</f>
        <v>248</v>
      </c>
      <c r="L177" s="159" t="s">
        <v>730</v>
      </c>
      <c r="M177" s="160" t="str" cm="1">
        <f t="array" ref="M177">IFERROR(_xlfn.AGGREGATE(15,6,(Inflow[[#This Row],[Date]]+0) /
   ((Inflow[SKU]=LiveStock[[#This Row],[SKU]])*(Inflow[Lot Number]&amp;""=LiveStock[[#This Row],[Lot Number]]&amp;"")),1),"")</f>
        <v/>
      </c>
      <c r="N177" s="160" t="str">
        <f>IF(_xlfn.MINIFS(Outflow[Date], Outflow[SKU], LiveStock[[#This Row],[SKU]], Outflow[Lot Number], LiveStock[[#This Row],[Lot Number]])=0,
   "",
   _xlfn.MINIFS(Outflow[Date], Outflow[SKU], LiveStock[[#This Row],[SKU]], Outflow[Lot Number], LiveStock[[#This Row],[Lot Number]]))</f>
        <v/>
      </c>
      <c r="O177" s="159" t="str">
        <f>IF(_xlfn.MAXIFS(Outflow[Date], Outflow[SKU], A177)=0,
   "",
   _xlfn.MAXIFS(Outflow[Date], Outflow[SKU], A177))</f>
        <v/>
      </c>
      <c r="P177" s="139" t="str">
        <f>IFERROR(LiveStock[[#This Row],[Last Outflow Date]]-LiveStock[[#This Row],[First Outflow Date]]+1,"")</f>
        <v/>
      </c>
      <c r="Q177" s="139" t="str">
        <f>IFERROR(IF(LiveStock[[#This Row],[Average Daily Usage]]&gt;0,LiveStock[[#This Row],[Quantity Available]]/LiveStock[[#This Row],[Average Daily Usage]],0),"")</f>
        <v/>
      </c>
      <c r="R177" s="46">
        <v>46145</v>
      </c>
      <c r="S177" s="159" t="str">
        <f>VLOOKUP(LiveStock[[#This Row],[SKU]],MasterFile[#All],15,0)</f>
        <v>Lone Star Wholesale</v>
      </c>
      <c r="T177" s="139" t="str">
        <f>IFERROR(IF(LiveStock[[#This Row],[Days Active]]&gt;0, LiveStock[[#This Row],[Quantity Out]] / LiveStock[[#This Row],[Days Active]], 0),"")</f>
        <v/>
      </c>
      <c r="U177" s="139">
        <f>VLOOKUP(LiveStock[[#This Row],[SKU]],MasterFile[],6,0)</f>
        <v>40</v>
      </c>
      <c r="V177" s="141">
        <f>IFERROR(LiveStock[[#This Row],[Quantity In]]*LiveStock[[#This Row],[Unit Cost]],"")</f>
        <v>248</v>
      </c>
      <c r="W177" s="139">
        <f>IFERROR(LiveStock[[#This Row],[Quantity Out]]*LiveStock[[#This Row],[Unit Cost]],"")</f>
        <v>0</v>
      </c>
      <c r="X177" s="139"/>
    </row>
    <row r="178" spans="1:24" ht="20.100000000000001" customHeight="1" x14ac:dyDescent="0.25">
      <c r="A178" s="139" t="s">
        <v>365</v>
      </c>
      <c r="B178" s="144" t="s">
        <v>366</v>
      </c>
      <c r="C178" s="144" t="s">
        <v>359</v>
      </c>
      <c r="D178" s="144" t="s">
        <v>367</v>
      </c>
      <c r="E178" s="59" t="s">
        <v>896</v>
      </c>
      <c r="F178" s="1">
        <v>46724</v>
      </c>
      <c r="G178">
        <v>2</v>
      </c>
      <c r="H178" s="139">
        <v>0</v>
      </c>
      <c r="I178" s="158">
        <f t="shared" si="5"/>
        <v>2</v>
      </c>
      <c r="J178" s="140">
        <f>VLOOKUP(LiveStock[[#This Row],[SKU]],MasterFile[#All],14,0)</f>
        <v>312</v>
      </c>
      <c r="K178" s="141">
        <f>IFERROR(LiveStock[[#This Row],[Quantity Available]]*LiveStock[[#This Row],[Unit Cost]],"")</f>
        <v>624</v>
      </c>
      <c r="L178" s="159" t="s">
        <v>730</v>
      </c>
      <c r="M178" s="160" t="str" cm="1">
        <f t="array" ref="M178">IFERROR(_xlfn.AGGREGATE(15,6,(Inflow[[#This Row],[Date]]+0) /
   ((Inflow[SKU]=LiveStock[[#This Row],[SKU]])*(Inflow[Lot Number]&amp;""=LiveStock[[#This Row],[Lot Number]]&amp;"")),1),"")</f>
        <v/>
      </c>
      <c r="N178" s="160" t="str">
        <f>IF(_xlfn.MINIFS(Outflow[Date], Outflow[SKU], LiveStock[[#This Row],[SKU]], Outflow[Lot Number], LiveStock[[#This Row],[Lot Number]])=0,
   "",
   _xlfn.MINIFS(Outflow[Date], Outflow[SKU], LiveStock[[#This Row],[SKU]], Outflow[Lot Number], LiveStock[[#This Row],[Lot Number]]))</f>
        <v/>
      </c>
      <c r="O178" s="159" t="str">
        <f>IF(_xlfn.MAXIFS(Outflow[Date], Outflow[SKU], A178)=0,
   "",
   _xlfn.MAXIFS(Outflow[Date], Outflow[SKU], A178))</f>
        <v/>
      </c>
      <c r="P178" s="139" t="str">
        <f>IFERROR(LiveStock[[#This Row],[Last Outflow Date]]-LiveStock[[#This Row],[First Outflow Date]]+1,"")</f>
        <v/>
      </c>
      <c r="Q178" s="139" t="str">
        <f>IFERROR(IF(LiveStock[[#This Row],[Average Daily Usage]]&gt;0,LiveStock[[#This Row],[Quantity Available]]/LiveStock[[#This Row],[Average Daily Usage]],0),"")</f>
        <v/>
      </c>
      <c r="R178" s="46">
        <v>46146</v>
      </c>
      <c r="S178" s="159" t="str">
        <f>VLOOKUP(LiveStock[[#This Row],[SKU]],MasterFile[#All],15,0)</f>
        <v>Lone Star Wholesale</v>
      </c>
      <c r="T178" s="139" t="str">
        <f>IFERROR(IF(LiveStock[[#This Row],[Days Active]]&gt;0, LiveStock[[#This Row],[Quantity Out]] / LiveStock[[#This Row],[Days Active]], 0),"")</f>
        <v/>
      </c>
      <c r="U178" s="139">
        <f>VLOOKUP(LiveStock[[#This Row],[SKU]],MasterFile[],6,0)</f>
        <v>8</v>
      </c>
      <c r="V178" s="141">
        <f>IFERROR(LiveStock[[#This Row],[Quantity In]]*LiveStock[[#This Row],[Unit Cost]],"")</f>
        <v>624</v>
      </c>
      <c r="W178" s="139">
        <f>IFERROR(LiveStock[[#This Row],[Quantity Out]]*LiveStock[[#This Row],[Unit Cost]],"")</f>
        <v>0</v>
      </c>
      <c r="X178" s="139"/>
    </row>
    <row r="179" spans="1:24" ht="20.100000000000001" customHeight="1" x14ac:dyDescent="0.25">
      <c r="A179" s="139" t="s">
        <v>201</v>
      </c>
      <c r="B179" s="144" t="s">
        <v>202</v>
      </c>
      <c r="C179" s="144" t="s">
        <v>265</v>
      </c>
      <c r="D179" s="144" t="s">
        <v>269</v>
      </c>
      <c r="E179" s="59" t="s">
        <v>942</v>
      </c>
      <c r="F179" s="1">
        <v>46552</v>
      </c>
      <c r="G179">
        <v>2</v>
      </c>
      <c r="H179" s="139">
        <v>0</v>
      </c>
      <c r="I179" s="158">
        <f t="shared" si="5"/>
        <v>2</v>
      </c>
      <c r="J179" s="140">
        <f>VLOOKUP(LiveStock[[#This Row],[SKU]],MasterFile[#All],14,0)</f>
        <v>1.4999999999999999E-2</v>
      </c>
      <c r="K179" s="141">
        <f>IFERROR(LiveStock[[#This Row],[Quantity Available]]*LiveStock[[#This Row],[Unit Cost]],"")</f>
        <v>0.03</v>
      </c>
      <c r="L179" s="159" t="s">
        <v>322</v>
      </c>
      <c r="M179" s="160" t="str" cm="1">
        <f t="array" ref="M179">IFERROR(_xlfn.AGGREGATE(15,6,(Inflow[[#This Row],[Date]]+0) /
   ((Inflow[SKU]=LiveStock[[#This Row],[SKU]])*(Inflow[Lot Number]&amp;""=LiveStock[[#This Row],[Lot Number]]&amp;"")),1),"")</f>
        <v/>
      </c>
      <c r="N179" s="160" t="str">
        <f>IF(_xlfn.MINIFS(Outflow[Date], Outflow[SKU], LiveStock[[#This Row],[SKU]], Outflow[Lot Number], LiveStock[[#This Row],[Lot Number]])=0,
   "",
   _xlfn.MINIFS(Outflow[Date], Outflow[SKU], LiveStock[[#This Row],[SKU]], Outflow[Lot Number], LiveStock[[#This Row],[Lot Number]]))</f>
        <v/>
      </c>
      <c r="O179" s="159">
        <f>IF(_xlfn.MAXIFS(Outflow[Date], Outflow[SKU], A179)=0,
   "",
   _xlfn.MAXIFS(Outflow[Date], Outflow[SKU], A179))</f>
        <v>46193</v>
      </c>
      <c r="P179" s="139" t="str">
        <f>IFERROR(LiveStock[[#This Row],[Last Outflow Date]]-LiveStock[[#This Row],[First Outflow Date]]+1,"")</f>
        <v/>
      </c>
      <c r="Q179" s="139" t="str">
        <f>IFERROR(IF(LiveStock[[#This Row],[Average Daily Usage]]&gt;0,LiveStock[[#This Row],[Quantity Available]]/LiveStock[[#This Row],[Average Daily Usage]],0),"")</f>
        <v/>
      </c>
      <c r="R179" s="46">
        <v>46148</v>
      </c>
      <c r="S179" s="159" t="str">
        <f>VLOOKUP(LiveStock[[#This Row],[SKU]],MasterFile[#All],15,0)</f>
        <v>Texaflo Roasting Co.</v>
      </c>
      <c r="T179" s="139" t="str">
        <f>IFERROR(IF(LiveStock[[#This Row],[Days Active]]&gt;0, LiveStock[[#This Row],[Quantity Out]] / LiveStock[[#This Row],[Days Active]], 0),"")</f>
        <v/>
      </c>
      <c r="U179" s="139">
        <f>VLOOKUP(LiveStock[[#This Row],[SKU]],MasterFile[],6,0)</f>
        <v>600</v>
      </c>
      <c r="V179" s="141">
        <f>IFERROR(LiveStock[[#This Row],[Quantity In]]*LiveStock[[#This Row],[Unit Cost]],"")</f>
        <v>0.03</v>
      </c>
      <c r="W179" s="139">
        <f>IFERROR(LiveStock[[#This Row],[Quantity Out]]*LiveStock[[#This Row],[Unit Cost]],"")</f>
        <v>0</v>
      </c>
      <c r="X179" s="139"/>
    </row>
    <row r="180" spans="1:24" ht="20.100000000000001" customHeight="1" x14ac:dyDescent="0.25">
      <c r="A180" s="139" t="s">
        <v>229</v>
      </c>
      <c r="B180" s="144" t="s">
        <v>230</v>
      </c>
      <c r="C180" s="144" t="s">
        <v>281</v>
      </c>
      <c r="D180" s="144" t="s">
        <v>285</v>
      </c>
      <c r="E180" s="59" t="s">
        <v>1171</v>
      </c>
      <c r="F180" s="1">
        <v>46468</v>
      </c>
      <c r="G180">
        <v>1200</v>
      </c>
      <c r="H180" s="139">
        <v>0</v>
      </c>
      <c r="I180" s="158">
        <f t="shared" si="5"/>
        <v>1200</v>
      </c>
      <c r="J180" s="140">
        <f>VLOOKUP(LiveStock[[#This Row],[SKU]],MasterFile[#All],14,0)</f>
        <v>2.0758333333333333E-2</v>
      </c>
      <c r="K180" s="141">
        <f>IFERROR(LiveStock[[#This Row],[Quantity Available]]*LiveStock[[#This Row],[Unit Cost]],"")</f>
        <v>24.91</v>
      </c>
      <c r="L180" s="159" t="s">
        <v>734</v>
      </c>
      <c r="M180" s="160" t="str" cm="1">
        <f t="array" ref="M180">IFERROR(_xlfn.AGGREGATE(15,6,(Inflow[[#This Row],[Date]]+0) /
   ((Inflow[SKU]=LiveStock[[#This Row],[SKU]])*(Inflow[Lot Number]&amp;""=LiveStock[[#This Row],[Lot Number]]&amp;"")),1),"")</f>
        <v/>
      </c>
      <c r="N180" s="160" t="str">
        <f>IF(_xlfn.MINIFS(Outflow[Date], Outflow[SKU], LiveStock[[#This Row],[SKU]], Outflow[Lot Number], LiveStock[[#This Row],[Lot Number]])=0,
   "",
   _xlfn.MINIFS(Outflow[Date], Outflow[SKU], LiveStock[[#This Row],[SKU]], Outflow[Lot Number], LiveStock[[#This Row],[Lot Number]]))</f>
        <v/>
      </c>
      <c r="O180" s="159" t="str">
        <f>IF(_xlfn.MAXIFS(Outflow[Date], Outflow[SKU], A180)=0,
   "",
   _xlfn.MAXIFS(Outflow[Date], Outflow[SKU], A180))</f>
        <v/>
      </c>
      <c r="P180" s="139" t="str">
        <f>IFERROR(LiveStock[[#This Row],[Last Outflow Date]]-LiveStock[[#This Row],[First Outflow Date]]+1,"")</f>
        <v/>
      </c>
      <c r="Q180" s="139" t="str">
        <f>IFERROR(IF(LiveStock[[#This Row],[Average Daily Usage]]&gt;0,LiveStock[[#This Row],[Quantity Available]]/LiveStock[[#This Row],[Average Daily Usage]],0),"")</f>
        <v/>
      </c>
      <c r="R180" s="46">
        <v>46150</v>
      </c>
      <c r="S180" s="159" t="str">
        <f>VLOOKUP(LiveStock[[#This Row],[SKU]],MasterFile[#All],15,0)</f>
        <v>Texaflo Roasting Co.</v>
      </c>
      <c r="T180" s="139" t="str">
        <f>IFERROR(IF(LiveStock[[#This Row],[Days Active]]&gt;0, LiveStock[[#This Row],[Quantity Out]] / LiveStock[[#This Row],[Days Active]], 0),"")</f>
        <v/>
      </c>
      <c r="U180" s="139">
        <f>VLOOKUP(LiveStock[[#This Row],[SKU]],MasterFile[],6,0)</f>
        <v>80</v>
      </c>
      <c r="V180" s="141">
        <f>IFERROR(LiveStock[[#This Row],[Quantity In]]*LiveStock[[#This Row],[Unit Cost]],"")</f>
        <v>24.91</v>
      </c>
      <c r="W180" s="139">
        <f>IFERROR(LiveStock[[#This Row],[Quantity Out]]*LiveStock[[#This Row],[Unit Cost]],"")</f>
        <v>0</v>
      </c>
      <c r="X180" s="139"/>
    </row>
    <row r="181" spans="1:24" ht="20.100000000000001" customHeight="1" x14ac:dyDescent="0.25">
      <c r="A181" s="139" t="s">
        <v>245</v>
      </c>
      <c r="B181" s="144" t="s">
        <v>246</v>
      </c>
      <c r="C181" s="144" t="s">
        <v>348</v>
      </c>
      <c r="D181" s="144" t="s">
        <v>291</v>
      </c>
      <c r="E181" s="59" t="s">
        <v>1048</v>
      </c>
      <c r="F181" s="1">
        <v>46853</v>
      </c>
      <c r="G181">
        <v>3000</v>
      </c>
      <c r="H181" s="139">
        <v>0</v>
      </c>
      <c r="I181" s="158">
        <f t="shared" si="5"/>
        <v>3000</v>
      </c>
      <c r="J181" s="140">
        <f>VLOOKUP(LiveStock[[#This Row],[SKU]],MasterFile[#All],14,0)</f>
        <v>0.36404000000000003</v>
      </c>
      <c r="K181" s="141">
        <f>IFERROR(LiveStock[[#This Row],[Quantity Available]]*LiveStock[[#This Row],[Unit Cost]],"")</f>
        <v>1092.1200000000001</v>
      </c>
      <c r="L181" s="159" t="s">
        <v>322</v>
      </c>
      <c r="M181" s="160" t="str" cm="1">
        <f t="array" ref="M181">IFERROR(_xlfn.AGGREGATE(15,6,(Inflow[[#This Row],[Date]]+0) /
   ((Inflow[SKU]=LiveStock[[#This Row],[SKU]])*(Inflow[Lot Number]&amp;""=LiveStock[[#This Row],[Lot Number]]&amp;"")),1),"")</f>
        <v/>
      </c>
      <c r="N181" s="160" t="str">
        <f>IF(_xlfn.MINIFS(Outflow[Date], Outflow[SKU], LiveStock[[#This Row],[SKU]], Outflow[Lot Number], LiveStock[[#This Row],[Lot Number]])=0,
   "",
   _xlfn.MINIFS(Outflow[Date], Outflow[SKU], LiveStock[[#This Row],[SKU]], Outflow[Lot Number], LiveStock[[#This Row],[Lot Number]]))</f>
        <v/>
      </c>
      <c r="O181" s="159" t="str">
        <f>IF(_xlfn.MAXIFS(Outflow[Date], Outflow[SKU], A181)=0,
   "",
   _xlfn.MAXIFS(Outflow[Date], Outflow[SKU], A181))</f>
        <v/>
      </c>
      <c r="P181" s="139" t="str">
        <f>IFERROR(LiveStock[[#This Row],[Last Outflow Date]]-LiveStock[[#This Row],[First Outflow Date]]+1,"")</f>
        <v/>
      </c>
      <c r="Q181" s="139" t="str">
        <f>IFERROR(IF(LiveStock[[#This Row],[Average Daily Usage]]&gt;0,LiveStock[[#This Row],[Quantity Available]]/LiveStock[[#This Row],[Average Daily Usage]],0),"")</f>
        <v/>
      </c>
      <c r="R181" s="46">
        <v>46157</v>
      </c>
      <c r="S181" s="159" t="str">
        <f>VLOOKUP(LiveStock[[#This Row],[SKU]],MasterFile[#All],15,0)</f>
        <v>Texaflo Roasting Co.</v>
      </c>
      <c r="T181" s="139" t="str">
        <f>IFERROR(IF(LiveStock[[#This Row],[Days Active]]&gt;0, LiveStock[[#This Row],[Quantity Out]] / LiveStock[[#This Row],[Days Active]], 0),"")</f>
        <v/>
      </c>
      <c r="U181" s="139">
        <f>VLOOKUP(LiveStock[[#This Row],[SKU]],MasterFile[],6,0)</f>
        <v>32</v>
      </c>
      <c r="V181" s="141">
        <f>IFERROR(LiveStock[[#This Row],[Quantity In]]*LiveStock[[#This Row],[Unit Cost]],"")</f>
        <v>1092.1200000000001</v>
      </c>
      <c r="W181" s="139">
        <f>IFERROR(LiveStock[[#This Row],[Quantity Out]]*LiveStock[[#This Row],[Unit Cost]],"")</f>
        <v>0</v>
      </c>
      <c r="X181" s="139"/>
    </row>
    <row r="182" spans="1:24" ht="20.100000000000001" customHeight="1" x14ac:dyDescent="0.25">
      <c r="A182" s="139" t="s">
        <v>403</v>
      </c>
      <c r="B182" s="144" t="s">
        <v>404</v>
      </c>
      <c r="C182" s="144" t="s">
        <v>392</v>
      </c>
      <c r="D182" s="144" t="s">
        <v>405</v>
      </c>
      <c r="E182" s="59" t="s">
        <v>980</v>
      </c>
      <c r="F182" s="1">
        <v>46501</v>
      </c>
      <c r="G182">
        <v>4</v>
      </c>
      <c r="H182" s="139">
        <v>0</v>
      </c>
      <c r="I182" s="158">
        <f t="shared" si="5"/>
        <v>4</v>
      </c>
      <c r="J182" s="140">
        <f>VLOOKUP(LiveStock[[#This Row],[SKU]],MasterFile[#All],14,0)</f>
        <v>24</v>
      </c>
      <c r="K182" s="141">
        <f>IFERROR(LiveStock[[#This Row],[Quantity Available]]*LiveStock[[#This Row],[Unit Cost]],"")</f>
        <v>96</v>
      </c>
      <c r="L182" s="159" t="s">
        <v>735</v>
      </c>
      <c r="M182" s="160" t="str" cm="1">
        <f t="array" ref="M182">IFERROR(_xlfn.AGGREGATE(15,6,(Inflow[[#This Row],[Date]]+0) /
   ((Inflow[SKU]=LiveStock[[#This Row],[SKU]])*(Inflow[Lot Number]&amp;""=LiveStock[[#This Row],[Lot Number]]&amp;"")),1),"")</f>
        <v/>
      </c>
      <c r="N182" s="160" t="str">
        <f>IF(_xlfn.MINIFS(Outflow[Date], Outflow[SKU], LiveStock[[#This Row],[SKU]], Outflow[Lot Number], LiveStock[[#This Row],[Lot Number]])=0,
   "",
   _xlfn.MINIFS(Outflow[Date], Outflow[SKU], LiveStock[[#This Row],[SKU]], Outflow[Lot Number], LiveStock[[#This Row],[Lot Number]]))</f>
        <v/>
      </c>
      <c r="O182" s="159" t="str">
        <f>IF(_xlfn.MAXIFS(Outflow[Date], Outflow[SKU], A182)=0,
   "",
   _xlfn.MAXIFS(Outflow[Date], Outflow[SKU], A182))</f>
        <v/>
      </c>
      <c r="P182" s="139" t="str">
        <f>IFERROR(LiveStock[[#This Row],[Last Outflow Date]]-LiveStock[[#This Row],[First Outflow Date]]+1,"")</f>
        <v/>
      </c>
      <c r="Q182" s="139" t="str">
        <f>IFERROR(IF(LiveStock[[#This Row],[Average Daily Usage]]&gt;0,LiveStock[[#This Row],[Quantity Available]]/LiveStock[[#This Row],[Average Daily Usage]],0),"")</f>
        <v/>
      </c>
      <c r="R182" s="46">
        <v>46159</v>
      </c>
      <c r="S182" s="159" t="str">
        <f>VLOOKUP(LiveStock[[#This Row],[SKU]],MasterFile[#All],15,0)</f>
        <v>Lone Star Wholesale</v>
      </c>
      <c r="T182" s="139" t="str">
        <f>IFERROR(IF(LiveStock[[#This Row],[Days Active]]&gt;0, LiveStock[[#This Row],[Quantity Out]] / LiveStock[[#This Row],[Days Active]], 0),"")</f>
        <v/>
      </c>
      <c r="U182" s="139">
        <f>VLOOKUP(LiveStock[[#This Row],[SKU]],MasterFile[],6,0)</f>
        <v>16</v>
      </c>
      <c r="V182" s="141">
        <f>IFERROR(LiveStock[[#This Row],[Quantity In]]*LiveStock[[#This Row],[Unit Cost]],"")</f>
        <v>96</v>
      </c>
      <c r="W182" s="139">
        <f>IFERROR(LiveStock[[#This Row],[Quantity Out]]*LiveStock[[#This Row],[Unit Cost]],"")</f>
        <v>0</v>
      </c>
      <c r="X182" s="139"/>
    </row>
    <row r="183" spans="1:24" ht="20.100000000000001" customHeight="1" x14ac:dyDescent="0.25">
      <c r="A183" s="139" t="s">
        <v>170</v>
      </c>
      <c r="B183" s="144" t="s">
        <v>178</v>
      </c>
      <c r="C183" s="144" t="s">
        <v>255</v>
      </c>
      <c r="D183" s="144" t="s">
        <v>256</v>
      </c>
      <c r="E183" s="59" t="s">
        <v>1033</v>
      </c>
      <c r="F183" s="1">
        <v>46606</v>
      </c>
      <c r="G183">
        <v>24</v>
      </c>
      <c r="H183" s="139">
        <v>0</v>
      </c>
      <c r="I183" s="158">
        <f t="shared" si="5"/>
        <v>24</v>
      </c>
      <c r="J183" s="140">
        <f>VLOOKUP(LiveStock[[#This Row],[SKU]],MasterFile[#All],14,0)</f>
        <v>7.8999999999999995</v>
      </c>
      <c r="K183" s="141">
        <f>IFERROR(LiveStock[[#This Row],[Quantity Available]]*LiveStock[[#This Row],[Unit Cost]],"")</f>
        <v>189.6</v>
      </c>
      <c r="L183" s="159" t="s">
        <v>734</v>
      </c>
      <c r="M183" s="160" t="str" cm="1">
        <f t="array" ref="M183">IFERROR(_xlfn.AGGREGATE(15,6,(Inflow[[#This Row],[Date]]+0) /
   ((Inflow[SKU]=LiveStock[[#This Row],[SKU]])*(Inflow[Lot Number]&amp;""=LiveStock[[#This Row],[Lot Number]]&amp;"")),1),"")</f>
        <v/>
      </c>
      <c r="N183" s="160" t="str">
        <f>IF(_xlfn.MINIFS(Outflow[Date], Outflow[SKU], LiveStock[[#This Row],[SKU]], Outflow[Lot Number], LiveStock[[#This Row],[Lot Number]])=0,
   "",
   _xlfn.MINIFS(Outflow[Date], Outflow[SKU], LiveStock[[#This Row],[SKU]], Outflow[Lot Number], LiveStock[[#This Row],[Lot Number]]))</f>
        <v/>
      </c>
      <c r="O183" s="159" t="str">
        <f>IF(_xlfn.MAXIFS(Outflow[Date], Outflow[SKU], A183)=0,
   "",
   _xlfn.MAXIFS(Outflow[Date], Outflow[SKU], A183))</f>
        <v/>
      </c>
      <c r="P183" s="139" t="str">
        <f>IFERROR(LiveStock[[#This Row],[Last Outflow Date]]-LiveStock[[#This Row],[First Outflow Date]]+1,"")</f>
        <v/>
      </c>
      <c r="Q183" s="139" t="str">
        <f>IFERROR(IF(LiveStock[[#This Row],[Average Daily Usage]]&gt;0,LiveStock[[#This Row],[Quantity Available]]/LiveStock[[#This Row],[Average Daily Usage]],0),"")</f>
        <v/>
      </c>
      <c r="R183" s="46">
        <v>46161</v>
      </c>
      <c r="S183" s="159" t="str">
        <f>VLOOKUP(LiveStock[[#This Row],[SKU]],MasterFile[#All],15,0)</f>
        <v>Texaflo Roasting Co.</v>
      </c>
      <c r="T183" s="139" t="str">
        <f>IFERROR(IF(LiveStock[[#This Row],[Days Active]]&gt;0, LiveStock[[#This Row],[Quantity Out]] / LiveStock[[#This Row],[Days Active]], 0),"")</f>
        <v/>
      </c>
      <c r="U183" s="139">
        <f>VLOOKUP(LiveStock[[#This Row],[SKU]],MasterFile[],6,0)</f>
        <v>100</v>
      </c>
      <c r="V183" s="141">
        <f>IFERROR(LiveStock[[#This Row],[Quantity In]]*LiveStock[[#This Row],[Unit Cost]],"")</f>
        <v>189.6</v>
      </c>
      <c r="W183" s="139">
        <f>IFERROR(LiveStock[[#This Row],[Quantity Out]]*LiveStock[[#This Row],[Unit Cost]],"")</f>
        <v>0</v>
      </c>
      <c r="X183" s="139"/>
    </row>
    <row r="184" spans="1:24" ht="20.100000000000001" customHeight="1" x14ac:dyDescent="0.25">
      <c r="A184" s="139" t="s">
        <v>539</v>
      </c>
      <c r="B184" s="144" t="s">
        <v>540</v>
      </c>
      <c r="C184" s="144" t="s">
        <v>501</v>
      </c>
      <c r="D184" s="144" t="s">
        <v>541</v>
      </c>
      <c r="E184" s="59" t="s">
        <v>1001</v>
      </c>
      <c r="F184" s="1">
        <v>46810</v>
      </c>
      <c r="G184">
        <v>10</v>
      </c>
      <c r="H184" s="139">
        <v>0</v>
      </c>
      <c r="I184" s="158">
        <f t="shared" si="5"/>
        <v>10</v>
      </c>
      <c r="J184" s="140">
        <f>VLOOKUP(LiveStock[[#This Row],[SKU]],MasterFile[#All],14,0)</f>
        <v>48</v>
      </c>
      <c r="K184" s="141">
        <f>IFERROR(LiveStock[[#This Row],[Quantity Available]]*LiveStock[[#This Row],[Unit Cost]],"")</f>
        <v>480</v>
      </c>
      <c r="L184" s="159" t="s">
        <v>736</v>
      </c>
      <c r="M184" s="160" t="str" cm="1">
        <f t="array" ref="M184">IFERROR(_xlfn.AGGREGATE(15,6,(Inflow[[#This Row],[Date]]+0) /
   ((Inflow[SKU]=LiveStock[[#This Row],[SKU]])*(Inflow[Lot Number]&amp;""=LiveStock[[#This Row],[Lot Number]]&amp;"")),1),"")</f>
        <v/>
      </c>
      <c r="N184" s="160" t="str">
        <f>IF(_xlfn.MINIFS(Outflow[Date], Outflow[SKU], LiveStock[[#This Row],[SKU]], Outflow[Lot Number], LiveStock[[#This Row],[Lot Number]])=0,
   "",
   _xlfn.MINIFS(Outflow[Date], Outflow[SKU], LiveStock[[#This Row],[SKU]], Outflow[Lot Number], LiveStock[[#This Row],[Lot Number]]))</f>
        <v/>
      </c>
      <c r="O184" s="159">
        <f>IF(_xlfn.MAXIFS(Outflow[Date], Outflow[SKU], A184)=0,
   "",
   _xlfn.MAXIFS(Outflow[Date], Outflow[SKU], A184))</f>
        <v>46181</v>
      </c>
      <c r="P184" s="139" t="str">
        <f>IFERROR(LiveStock[[#This Row],[Last Outflow Date]]-LiveStock[[#This Row],[First Outflow Date]]+1,"")</f>
        <v/>
      </c>
      <c r="Q184" s="139" t="str">
        <f>IFERROR(IF(LiveStock[[#This Row],[Average Daily Usage]]&gt;0,LiveStock[[#This Row],[Quantity Available]]/LiveStock[[#This Row],[Average Daily Usage]],0),"")</f>
        <v/>
      </c>
      <c r="R184" s="46">
        <v>46162</v>
      </c>
      <c r="S184" s="159" t="str">
        <f>VLOOKUP(LiveStock[[#This Row],[SKU]],MasterFile[#All],15,0)</f>
        <v>Gulf Rim Distribution</v>
      </c>
      <c r="T184" s="139" t="str">
        <f>IFERROR(IF(LiveStock[[#This Row],[Days Active]]&gt;0, LiveStock[[#This Row],[Quantity Out]] / LiveStock[[#This Row],[Days Active]], 0),"")</f>
        <v/>
      </c>
      <c r="U184" s="139">
        <f>VLOOKUP(LiveStock[[#This Row],[SKU]],MasterFile[],6,0)</f>
        <v>8</v>
      </c>
      <c r="V184" s="141">
        <f>IFERROR(LiveStock[[#This Row],[Quantity In]]*LiveStock[[#This Row],[Unit Cost]],"")</f>
        <v>480</v>
      </c>
      <c r="W184" s="139">
        <f>IFERROR(LiveStock[[#This Row],[Quantity Out]]*LiveStock[[#This Row],[Unit Cost]],"")</f>
        <v>0</v>
      </c>
      <c r="X184" s="139"/>
    </row>
    <row r="185" spans="1:24" ht="20.100000000000001" customHeight="1" x14ac:dyDescent="0.25">
      <c r="A185" s="139" t="s">
        <v>424</v>
      </c>
      <c r="B185" s="144" t="s">
        <v>425</v>
      </c>
      <c r="C185" s="144" t="s">
        <v>426</v>
      </c>
      <c r="D185" s="144" t="s">
        <v>427</v>
      </c>
      <c r="E185" s="59" t="s">
        <v>1030</v>
      </c>
      <c r="F185" s="1">
        <v>46399</v>
      </c>
      <c r="G185">
        <v>2</v>
      </c>
      <c r="H185" s="139">
        <v>0</v>
      </c>
      <c r="I185" s="158">
        <f t="shared" si="5"/>
        <v>2</v>
      </c>
      <c r="J185" s="140">
        <f>VLOOKUP(LiveStock[[#This Row],[SKU]],MasterFile[#All],14,0)</f>
        <v>48</v>
      </c>
      <c r="K185" s="141">
        <f>IFERROR(LiveStock[[#This Row],[Quantity Available]]*LiveStock[[#This Row],[Unit Cost]],"")</f>
        <v>96</v>
      </c>
      <c r="L185" s="159" t="s">
        <v>730</v>
      </c>
      <c r="M185" s="160" t="str" cm="1">
        <f t="array" ref="M185">IFERROR(_xlfn.AGGREGATE(15,6,(Inflow[[#This Row],[Date]]+0) /
   ((Inflow[SKU]=LiveStock[[#This Row],[SKU]])*(Inflow[Lot Number]&amp;""=LiveStock[[#This Row],[Lot Number]]&amp;"")),1),"")</f>
        <v/>
      </c>
      <c r="N185" s="160" t="str">
        <f>IF(_xlfn.MINIFS(Outflow[Date], Outflow[SKU], LiveStock[[#This Row],[SKU]], Outflow[Lot Number], LiveStock[[#This Row],[Lot Number]])=0,
   "",
   _xlfn.MINIFS(Outflow[Date], Outflow[SKU], LiveStock[[#This Row],[SKU]], Outflow[Lot Number], LiveStock[[#This Row],[Lot Number]]))</f>
        <v/>
      </c>
      <c r="O185" s="159" t="str">
        <f>IF(_xlfn.MAXIFS(Outflow[Date], Outflow[SKU], A185)=0,
   "",
   _xlfn.MAXIFS(Outflow[Date], Outflow[SKU], A185))</f>
        <v/>
      </c>
      <c r="P185" s="139" t="str">
        <f>IFERROR(LiveStock[[#This Row],[Last Outflow Date]]-LiveStock[[#This Row],[First Outflow Date]]+1,"")</f>
        <v/>
      </c>
      <c r="Q185" s="139" t="str">
        <f>IFERROR(IF(LiveStock[[#This Row],[Average Daily Usage]]&gt;0,LiveStock[[#This Row],[Quantity Available]]/LiveStock[[#This Row],[Average Daily Usage]],0),"")</f>
        <v/>
      </c>
      <c r="R185" s="46">
        <v>46168</v>
      </c>
      <c r="S185" s="159" t="str">
        <f>VLOOKUP(LiveStock[[#This Row],[SKU]],MasterFile[#All],15,0)</f>
        <v>Lone Star Wholesale</v>
      </c>
      <c r="T185" s="139" t="str">
        <f>IFERROR(IF(LiveStock[[#This Row],[Days Active]]&gt;0, LiveStock[[#This Row],[Quantity Out]] / LiveStock[[#This Row],[Days Active]], 0),"")</f>
        <v/>
      </c>
      <c r="U185" s="139">
        <f>VLOOKUP(LiveStock[[#This Row],[SKU]],MasterFile[],6,0)</f>
        <v>20</v>
      </c>
      <c r="V185" s="141">
        <f>IFERROR(LiveStock[[#This Row],[Quantity In]]*LiveStock[[#This Row],[Unit Cost]],"")</f>
        <v>96</v>
      </c>
      <c r="W185" s="139">
        <f>IFERROR(LiveStock[[#This Row],[Quantity Out]]*LiveStock[[#This Row],[Unit Cost]],"")</f>
        <v>0</v>
      </c>
      <c r="X185" s="139"/>
    </row>
    <row r="186" spans="1:24" ht="20.100000000000001" customHeight="1" x14ac:dyDescent="0.25">
      <c r="A186" s="139" t="s">
        <v>223</v>
      </c>
      <c r="B186" s="144" t="s">
        <v>224</v>
      </c>
      <c r="C186" s="144" t="s">
        <v>281</v>
      </c>
      <c r="D186" s="144" t="s">
        <v>283</v>
      </c>
      <c r="E186" s="59" t="s">
        <v>1045</v>
      </c>
      <c r="F186" s="1">
        <v>46891</v>
      </c>
      <c r="G186">
        <v>200</v>
      </c>
      <c r="H186" s="139">
        <v>0</v>
      </c>
      <c r="I186" s="158">
        <f t="shared" si="5"/>
        <v>200</v>
      </c>
      <c r="J186" s="140">
        <f>VLOOKUP(LiveStock[[#This Row],[SKU]],MasterFile[#All],14,0)</f>
        <v>3.0299999999999997E-2</v>
      </c>
      <c r="K186" s="141">
        <f>IFERROR(LiveStock[[#This Row],[Quantity Available]]*LiveStock[[#This Row],[Unit Cost]],"")</f>
        <v>6.06</v>
      </c>
      <c r="L186" s="159" t="s">
        <v>322</v>
      </c>
      <c r="M186" s="160" t="str" cm="1">
        <f t="array" ref="M186">IFERROR(_xlfn.AGGREGATE(15,6,(Inflow[[#This Row],[Date]]+0) /
   ((Inflow[SKU]=LiveStock[[#This Row],[SKU]])*(Inflow[Lot Number]&amp;""=LiveStock[[#This Row],[Lot Number]]&amp;"")),1),"")</f>
        <v/>
      </c>
      <c r="N186" s="160" t="str">
        <f>IF(_xlfn.MINIFS(Outflow[Date], Outflow[SKU], LiveStock[[#This Row],[SKU]], Outflow[Lot Number], LiveStock[[#This Row],[Lot Number]])=0,
   "",
   _xlfn.MINIFS(Outflow[Date], Outflow[SKU], LiveStock[[#This Row],[SKU]], Outflow[Lot Number], LiveStock[[#This Row],[Lot Number]]))</f>
        <v/>
      </c>
      <c r="O186" s="159" t="str">
        <f>IF(_xlfn.MAXIFS(Outflow[Date], Outflow[SKU], A186)=0,
   "",
   _xlfn.MAXIFS(Outflow[Date], Outflow[SKU], A186))</f>
        <v/>
      </c>
      <c r="P186" s="139" t="str">
        <f>IFERROR(LiveStock[[#This Row],[Last Outflow Date]]-LiveStock[[#This Row],[First Outflow Date]]+1,"")</f>
        <v/>
      </c>
      <c r="Q186" s="139" t="str">
        <f>IFERROR(IF(LiveStock[[#This Row],[Average Daily Usage]]&gt;0,LiveStock[[#This Row],[Quantity Available]]/LiveStock[[#This Row],[Average Daily Usage]],0),"")</f>
        <v/>
      </c>
      <c r="R186" s="46">
        <v>46168</v>
      </c>
      <c r="S186" s="159" t="str">
        <f>VLOOKUP(LiveStock[[#This Row],[SKU]],MasterFile[#All],15,0)</f>
        <v>Texaflo Roasting Co.</v>
      </c>
      <c r="T186" s="139" t="str">
        <f>IFERROR(IF(LiveStock[[#This Row],[Days Active]]&gt;0, LiveStock[[#This Row],[Quantity Out]] / LiveStock[[#This Row],[Days Active]], 0),"")</f>
        <v/>
      </c>
      <c r="U186" s="139">
        <f>VLOOKUP(LiveStock[[#This Row],[SKU]],MasterFile[],6,0)</f>
        <v>96</v>
      </c>
      <c r="V186" s="141">
        <f>IFERROR(LiveStock[[#This Row],[Quantity In]]*LiveStock[[#This Row],[Unit Cost]],"")</f>
        <v>6.06</v>
      </c>
      <c r="W186" s="139">
        <f>IFERROR(LiveStock[[#This Row],[Quantity Out]]*LiveStock[[#This Row],[Unit Cost]],"")</f>
        <v>0</v>
      </c>
      <c r="X186" s="139"/>
    </row>
    <row r="187" spans="1:24" ht="20.100000000000001" customHeight="1" x14ac:dyDescent="0.25">
      <c r="A187" s="139" t="s">
        <v>458</v>
      </c>
      <c r="B187" s="144" t="s">
        <v>459</v>
      </c>
      <c r="C187" s="144" t="s">
        <v>447</v>
      </c>
      <c r="D187" s="144" t="s">
        <v>460</v>
      </c>
      <c r="E187" s="59" t="s">
        <v>1007</v>
      </c>
      <c r="F187" s="1">
        <v>46480</v>
      </c>
      <c r="G187">
        <v>200</v>
      </c>
      <c r="H187" s="139">
        <v>0</v>
      </c>
      <c r="I187" s="158">
        <f t="shared" si="5"/>
        <v>200</v>
      </c>
      <c r="J187" s="140">
        <f>VLOOKUP(LiveStock[[#This Row],[SKU]],MasterFile[#All],14,0)</f>
        <v>0.24</v>
      </c>
      <c r="K187" s="141">
        <f>IFERROR(LiveStock[[#This Row],[Quantity Available]]*LiveStock[[#This Row],[Unit Cost]],"")</f>
        <v>48</v>
      </c>
      <c r="L187" s="159" t="s">
        <v>735</v>
      </c>
      <c r="M187" s="160" t="str" cm="1">
        <f t="array" ref="M187">IFERROR(_xlfn.AGGREGATE(15,6,(Inflow[[#This Row],[Date]]+0) /
   ((Inflow[SKU]=LiveStock[[#This Row],[SKU]])*(Inflow[Lot Number]&amp;""=LiveStock[[#This Row],[Lot Number]]&amp;"")),1),"")</f>
        <v/>
      </c>
      <c r="N187" s="160" t="str">
        <f>IF(_xlfn.MINIFS(Outflow[Date], Outflow[SKU], LiveStock[[#This Row],[SKU]], Outflow[Lot Number], LiveStock[[#This Row],[Lot Number]])=0,
   "",
   _xlfn.MINIFS(Outflow[Date], Outflow[SKU], LiveStock[[#This Row],[SKU]], Outflow[Lot Number], LiveStock[[#This Row],[Lot Number]]))</f>
        <v/>
      </c>
      <c r="O187" s="159" t="str">
        <f>IF(_xlfn.MAXIFS(Outflow[Date], Outflow[SKU], A187)=0,
   "",
   _xlfn.MAXIFS(Outflow[Date], Outflow[SKU], A187))</f>
        <v/>
      </c>
      <c r="P187" s="139" t="str">
        <f>IFERROR(LiveStock[[#This Row],[Last Outflow Date]]-LiveStock[[#This Row],[First Outflow Date]]+1,"")</f>
        <v/>
      </c>
      <c r="Q187" s="139" t="str">
        <f>IFERROR(IF(LiveStock[[#This Row],[Average Daily Usage]]&gt;0,LiveStock[[#This Row],[Quantity Available]]/LiveStock[[#This Row],[Average Daily Usage]],0),"")</f>
        <v/>
      </c>
      <c r="R187" s="46">
        <v>46170</v>
      </c>
      <c r="S187" s="159" t="str">
        <f>VLOOKUP(LiveStock[[#This Row],[SKU]],MasterFile[#All],15,0)</f>
        <v>Lone Star Wholesale</v>
      </c>
      <c r="T187" s="139" t="str">
        <f>IFERROR(IF(LiveStock[[#This Row],[Days Active]]&gt;0, LiveStock[[#This Row],[Quantity Out]] / LiveStock[[#This Row],[Days Active]], 0),"")</f>
        <v/>
      </c>
      <c r="U187" s="139">
        <f>VLOOKUP(LiveStock[[#This Row],[SKU]],MasterFile[],6,0)</f>
        <v>32</v>
      </c>
      <c r="V187" s="141">
        <f>IFERROR(LiveStock[[#This Row],[Quantity In]]*LiveStock[[#This Row],[Unit Cost]],"")</f>
        <v>48</v>
      </c>
      <c r="W187" s="139">
        <f>IFERROR(LiveStock[[#This Row],[Quantity Out]]*LiveStock[[#This Row],[Unit Cost]],"")</f>
        <v>0</v>
      </c>
      <c r="X187" s="139"/>
    </row>
    <row r="188" spans="1:24" ht="20.100000000000001" customHeight="1" x14ac:dyDescent="0.25">
      <c r="A188" s="139" t="s">
        <v>441</v>
      </c>
      <c r="B188" s="144" t="s">
        <v>442</v>
      </c>
      <c r="C188" s="144" t="s">
        <v>426</v>
      </c>
      <c r="D188" s="144" t="s">
        <v>443</v>
      </c>
      <c r="E188" s="59" t="s">
        <v>1042</v>
      </c>
      <c r="F188" s="1">
        <v>46428</v>
      </c>
      <c r="G188">
        <v>50</v>
      </c>
      <c r="H188" s="139">
        <v>0</v>
      </c>
      <c r="I188" s="158">
        <f t="shared" si="5"/>
        <v>50</v>
      </c>
      <c r="J188" s="140">
        <f>VLOOKUP(LiveStock[[#This Row],[SKU]],MasterFile[#All],14,0)</f>
        <v>0.88</v>
      </c>
      <c r="K188" s="141">
        <f>IFERROR(LiveStock[[#This Row],[Quantity Available]]*LiveStock[[#This Row],[Unit Cost]],"")</f>
        <v>44</v>
      </c>
      <c r="L188" s="159" t="s">
        <v>735</v>
      </c>
      <c r="M188" s="160" t="str" cm="1">
        <f t="array" ref="M188">IFERROR(_xlfn.AGGREGATE(15,6,(Inflow[[#This Row],[Date]]+0) /
   ((Inflow[SKU]=LiveStock[[#This Row],[SKU]])*(Inflow[Lot Number]&amp;""=LiveStock[[#This Row],[Lot Number]]&amp;"")),1),"")</f>
        <v/>
      </c>
      <c r="N188" s="160" t="str">
        <f>IF(_xlfn.MINIFS(Outflow[Date], Outflow[SKU], LiveStock[[#This Row],[SKU]], Outflow[Lot Number], LiveStock[[#This Row],[Lot Number]])=0,
   "",
   _xlfn.MINIFS(Outflow[Date], Outflow[SKU], LiveStock[[#This Row],[SKU]], Outflow[Lot Number], LiveStock[[#This Row],[Lot Number]]))</f>
        <v/>
      </c>
      <c r="O188" s="159" t="str">
        <f>IF(_xlfn.MAXIFS(Outflow[Date], Outflow[SKU], A188)=0,
   "",
   _xlfn.MAXIFS(Outflow[Date], Outflow[SKU], A188))</f>
        <v/>
      </c>
      <c r="P188" s="139" t="str">
        <f>IFERROR(LiveStock[[#This Row],[Last Outflow Date]]-LiveStock[[#This Row],[First Outflow Date]]+1,"")</f>
        <v/>
      </c>
      <c r="Q188" s="139" t="str">
        <f>IFERROR(IF(LiveStock[[#This Row],[Average Daily Usage]]&gt;0,LiveStock[[#This Row],[Quantity Available]]/LiveStock[[#This Row],[Average Daily Usage]],0),"")</f>
        <v/>
      </c>
      <c r="R188" s="46">
        <v>46174</v>
      </c>
      <c r="S188" s="159" t="str">
        <f>VLOOKUP(LiveStock[[#This Row],[SKU]],MasterFile[#All],15,0)</f>
        <v>Lone Star Wholesale</v>
      </c>
      <c r="T188" s="139" t="str">
        <f>IFERROR(IF(LiveStock[[#This Row],[Days Active]]&gt;0, LiveStock[[#This Row],[Quantity Out]] / LiveStock[[#This Row],[Days Active]], 0),"")</f>
        <v/>
      </c>
      <c r="U188" s="139">
        <f>VLOOKUP(LiveStock[[#This Row],[SKU]],MasterFile[],6,0)</f>
        <v>40</v>
      </c>
      <c r="V188" s="141">
        <f>IFERROR(LiveStock[[#This Row],[Quantity In]]*LiveStock[[#This Row],[Unit Cost]],"")</f>
        <v>44</v>
      </c>
      <c r="W188" s="139">
        <f>IFERROR(LiveStock[[#This Row],[Quantity Out]]*LiveStock[[#This Row],[Unit Cost]],"")</f>
        <v>0</v>
      </c>
      <c r="X188" s="139"/>
    </row>
    <row r="189" spans="1:24" ht="20.100000000000001" customHeight="1" x14ac:dyDescent="0.25">
      <c r="A189" s="139" t="s">
        <v>199</v>
      </c>
      <c r="B189" s="144" t="s">
        <v>200</v>
      </c>
      <c r="C189" s="144" t="s">
        <v>265</v>
      </c>
      <c r="D189" s="144" t="s">
        <v>269</v>
      </c>
      <c r="E189" s="59" t="s">
        <v>971</v>
      </c>
      <c r="F189" s="1">
        <v>46388</v>
      </c>
      <c r="G189">
        <v>400</v>
      </c>
      <c r="H189" s="139">
        <v>0</v>
      </c>
      <c r="I189" s="158">
        <f t="shared" si="5"/>
        <v>400</v>
      </c>
      <c r="J189" s="140">
        <f>VLOOKUP(LiveStock[[#This Row],[SKU]],MasterFile[#All],14,0)</f>
        <v>1.5100000000000001E-2</v>
      </c>
      <c r="K189" s="141">
        <f>IFERROR(LiveStock[[#This Row],[Quantity Available]]*LiveStock[[#This Row],[Unit Cost]],"")</f>
        <v>6.04</v>
      </c>
      <c r="L189" s="159" t="s">
        <v>322</v>
      </c>
      <c r="M189" s="160" t="str" cm="1">
        <f t="array" ref="M189">IFERROR(_xlfn.AGGREGATE(15,6,(Inflow[[#This Row],[Date]]+0) /
   ((Inflow[SKU]=LiveStock[[#This Row],[SKU]])*(Inflow[Lot Number]&amp;""=LiveStock[[#This Row],[Lot Number]]&amp;"")),1),"")</f>
        <v/>
      </c>
      <c r="N189" s="160" t="str">
        <f>IF(_xlfn.MINIFS(Outflow[Date], Outflow[SKU], LiveStock[[#This Row],[SKU]], Outflow[Lot Number], LiveStock[[#This Row],[Lot Number]])=0,
   "",
   _xlfn.MINIFS(Outflow[Date], Outflow[SKU], LiveStock[[#This Row],[SKU]], Outflow[Lot Number], LiveStock[[#This Row],[Lot Number]]))</f>
        <v/>
      </c>
      <c r="O189" s="159" t="str">
        <f>IF(_xlfn.MAXIFS(Outflow[Date], Outflow[SKU], A189)=0,
   "",
   _xlfn.MAXIFS(Outflow[Date], Outflow[SKU], A189))</f>
        <v/>
      </c>
      <c r="P189" s="139" t="str">
        <f>IFERROR(LiveStock[[#This Row],[Last Outflow Date]]-LiveStock[[#This Row],[First Outflow Date]]+1,"")</f>
        <v/>
      </c>
      <c r="Q189" s="139" t="str">
        <f>IFERROR(IF(LiveStock[[#This Row],[Average Daily Usage]]&gt;0,LiveStock[[#This Row],[Quantity Available]]/LiveStock[[#This Row],[Average Daily Usage]],0),"")</f>
        <v/>
      </c>
      <c r="R189" s="46">
        <v>46179</v>
      </c>
      <c r="S189" s="159" t="str">
        <f>VLOOKUP(LiveStock[[#This Row],[SKU]],MasterFile[#All],15,0)</f>
        <v>Texaflo Roasting Co.</v>
      </c>
      <c r="T189" s="139" t="str">
        <f>IFERROR(IF(LiveStock[[#This Row],[Days Active]]&gt;0, LiveStock[[#This Row],[Quantity Out]] / LiveStock[[#This Row],[Days Active]], 0),"")</f>
        <v/>
      </c>
      <c r="U189" s="139">
        <f>VLOOKUP(LiveStock[[#This Row],[SKU]],MasterFile[],6,0)</f>
        <v>320</v>
      </c>
      <c r="V189" s="141">
        <f>IFERROR(LiveStock[[#This Row],[Quantity In]]*LiveStock[[#This Row],[Unit Cost]],"")</f>
        <v>6.04</v>
      </c>
      <c r="W189" s="139">
        <f>IFERROR(LiveStock[[#This Row],[Quantity Out]]*LiveStock[[#This Row],[Unit Cost]],"")</f>
        <v>0</v>
      </c>
      <c r="X189" s="139"/>
    </row>
    <row r="190" spans="1:24" ht="20.100000000000001" customHeight="1" x14ac:dyDescent="0.25">
      <c r="A190" s="147" t="s">
        <v>445</v>
      </c>
      <c r="B190" s="148" t="s">
        <v>446</v>
      </c>
      <c r="C190" s="148" t="s">
        <v>447</v>
      </c>
      <c r="D190" s="148" t="s">
        <v>448</v>
      </c>
      <c r="E190" s="59" t="s">
        <v>995</v>
      </c>
      <c r="F190" s="1">
        <v>46773</v>
      </c>
      <c r="G190">
        <v>96</v>
      </c>
      <c r="H190" s="139">
        <v>0</v>
      </c>
      <c r="I190" s="161">
        <f t="shared" si="5"/>
        <v>96</v>
      </c>
      <c r="J190" s="150">
        <f>VLOOKUP(LiveStock[[#This Row],[SKU]],MasterFile[#All],14,0)</f>
        <v>1.0833333333333333</v>
      </c>
      <c r="K190" s="151">
        <f>IFERROR(LiveStock[[#This Row],[Quantity Available]]*LiveStock[[#This Row],[Unit Cost]],"")</f>
        <v>104</v>
      </c>
      <c r="L190" s="162" t="s">
        <v>730</v>
      </c>
      <c r="M190" s="163" t="str" cm="1">
        <f t="array" ref="M190">IFERROR(_xlfn.AGGREGATE(15,6,(Inflow[[#This Row],[Date]]+0) /
   ((Inflow[SKU]=LiveStock[[#This Row],[SKU]])*(Inflow[Lot Number]&amp;""=LiveStock[[#This Row],[Lot Number]]&amp;"")),1),"")</f>
        <v/>
      </c>
      <c r="N190" s="163" t="str">
        <f>IF(_xlfn.MINIFS(Outflow[Date], Outflow[SKU], LiveStock[[#This Row],[SKU]], Outflow[Lot Number], LiveStock[[#This Row],[Lot Number]])=0,
   "",
   _xlfn.MINIFS(Outflow[Date], Outflow[SKU], LiveStock[[#This Row],[SKU]], Outflow[Lot Number], LiveStock[[#This Row],[Lot Number]]))</f>
        <v/>
      </c>
      <c r="O190" s="162" t="str">
        <f>IF(_xlfn.MAXIFS(Outflow[Date], Outflow[SKU], A190)=0,
   "",
   _xlfn.MAXIFS(Outflow[Date], Outflow[SKU], A190))</f>
        <v/>
      </c>
      <c r="P190" s="147" t="str">
        <f>IFERROR(LiveStock[[#This Row],[Last Outflow Date]]-LiveStock[[#This Row],[First Outflow Date]]+1,"")</f>
        <v/>
      </c>
      <c r="Q190" s="147" t="str">
        <f>IFERROR(IF(LiveStock[[#This Row],[Average Daily Usage]]&gt;0,LiveStock[[#This Row],[Quantity Available]]/LiveStock[[#This Row],[Average Daily Usage]],0),"")</f>
        <v/>
      </c>
      <c r="R190" s="46">
        <v>46184</v>
      </c>
      <c r="S190" s="162" t="str">
        <f>VLOOKUP(LiveStock[[#This Row],[SKU]],MasterFile[#All],15,0)</f>
        <v>Lone Star Wholesale</v>
      </c>
      <c r="T190" s="147" t="str">
        <f>IFERROR(IF(LiveStock[[#This Row],[Days Active]]&gt;0, LiveStock[[#This Row],[Quantity Out]] / LiveStock[[#This Row],[Days Active]], 0),"")</f>
        <v/>
      </c>
      <c r="U190" s="147">
        <f>VLOOKUP(LiveStock[[#This Row],[SKU]],MasterFile[],6,0)</f>
        <v>32</v>
      </c>
      <c r="V190" s="151">
        <f>IFERROR(LiveStock[[#This Row],[Quantity In]]*LiveStock[[#This Row],[Unit Cost]],"")</f>
        <v>104</v>
      </c>
      <c r="W190" s="147">
        <f>IFERROR(LiveStock[[#This Row],[Quantity Out]]*LiveStock[[#This Row],[Unit Cost]],"")</f>
        <v>0</v>
      </c>
      <c r="X190" s="147"/>
    </row>
    <row r="191" spans="1:24" ht="20.100000000000001" customHeight="1" x14ac:dyDescent="0.25">
      <c r="A191" s="164" t="s">
        <v>169</v>
      </c>
      <c r="B191" s="171" t="s">
        <v>177</v>
      </c>
      <c r="C191" s="171" t="s">
        <v>255</v>
      </c>
      <c r="D191" s="171" t="s">
        <v>258</v>
      </c>
      <c r="E191" s="170" t="s">
        <v>1115</v>
      </c>
      <c r="F191" s="173">
        <v>46387</v>
      </c>
      <c r="G191" s="139">
        <v>0</v>
      </c>
      <c r="H191" s="170">
        <v>6</v>
      </c>
      <c r="I191" s="158">
        <f t="shared" ref="I191:I222" si="6">IF(E191="",SUMIFS($G$5:$G$29582,$A$5:$A$29582,A191)-SUMIFS($H$5:$H$29582,$A$5:$A$29582,A191),SUMIFS($G$5:$G$29582,$A$5:$A$29582,A191,$E$5:$E$29582,E191)-SUMIFS($H$5:$H$29582,$A$5:$A$29582,A191,$E$5:$E$29582,E191))</f>
        <v>-6</v>
      </c>
      <c r="J191" s="140">
        <f>VLOOKUP(LiveStock[[#This Row],[SKU]],MasterFile[#All],14,0)</f>
        <v>1.8245833333333334</v>
      </c>
      <c r="K191" s="141">
        <f>IFERROR(LiveStock[[#This Row],[Quantity Available]]*LiveStock[[#This Row],[Unit Cost]],"")</f>
        <v>-10.947500000000002</v>
      </c>
      <c r="L191" s="170" t="s">
        <v>734</v>
      </c>
      <c r="M191" s="160" t="str" cm="1">
        <f t="array" ref="M191">IFERROR(_xlfn.AGGREGATE(15,6,(Inflow[[#This Row],[Date]]+0) /
   ((Inflow[SKU]=LiveStock[[#This Row],[SKU]])*(Inflow[Lot Number]&amp;""=LiveStock[[#This Row],[Lot Number]]&amp;"")),1),"")</f>
        <v/>
      </c>
      <c r="N191" s="160">
        <f>IF(_xlfn.MINIFS(Outflow[Date], Outflow[SKU], LiveStock[[#This Row],[SKU]], Outflow[Lot Number], LiveStock[[#This Row],[Lot Number]])=0,
   "",
   _xlfn.MINIFS(Outflow[Date], Outflow[SKU], LiveStock[[#This Row],[SKU]], Outflow[Lot Number], LiveStock[[#This Row],[Lot Number]]))</f>
        <v>45969</v>
      </c>
      <c r="O191" s="159">
        <f>IF(_xlfn.MAXIFS(Outflow[Date], Outflow[SKU], A191)=0,
   "",
   _xlfn.MAXIFS(Outflow[Date], Outflow[SKU], A191))</f>
        <v>46194</v>
      </c>
      <c r="P191" s="139">
        <f>IFERROR(LiveStock[[#This Row],[Last Outflow Date]]-LiveStock[[#This Row],[First Outflow Date]]+1,"")</f>
        <v>226</v>
      </c>
      <c r="Q191" s="139">
        <f>IFERROR(IF(LiveStock[[#This Row],[Average Daily Usage]]&gt;0,LiveStock[[#This Row],[Quantity Available]]/LiveStock[[#This Row],[Average Daily Usage]],0),"")</f>
        <v>-226</v>
      </c>
      <c r="R191" s="173">
        <v>45969</v>
      </c>
      <c r="S191" s="159" t="str">
        <f>VLOOKUP(LiveStock[[#This Row],[SKU]],MasterFile[#All],15,0)</f>
        <v>Texaflo Roasting Co.</v>
      </c>
      <c r="T191" s="139">
        <f>IFERROR(IF(LiveStock[[#This Row],[Days Active]]&gt;0, LiveStock[[#This Row],[Quantity Out]] / LiveStock[[#This Row],[Days Active]], 0),"")</f>
        <v>2.6548672566371681E-2</v>
      </c>
      <c r="U191" s="139">
        <f>VLOOKUP(LiveStock[[#This Row],[SKU]],MasterFile[],6,0)</f>
        <v>320</v>
      </c>
      <c r="V191" s="141">
        <f>IFERROR(LiveStock[[#This Row],[Quantity In]]*LiveStock[[#This Row],[Unit Cost]],"")</f>
        <v>0</v>
      </c>
      <c r="W191" s="139">
        <f>IFERROR(LiveStock[[#This Row],[Quantity Out]]*LiveStock[[#This Row],[Unit Cost]],"")</f>
        <v>10.947500000000002</v>
      </c>
      <c r="X191" s="139"/>
    </row>
    <row r="192" spans="1:24" ht="20.100000000000001" customHeight="1" x14ac:dyDescent="0.25">
      <c r="A192" s="139" t="s">
        <v>167</v>
      </c>
      <c r="B192" s="144" t="s">
        <v>175</v>
      </c>
      <c r="C192" s="144" t="s">
        <v>255</v>
      </c>
      <c r="D192" s="144" t="s">
        <v>258</v>
      </c>
      <c r="E192" t="s">
        <v>1174</v>
      </c>
      <c r="F192" s="1">
        <v>46176</v>
      </c>
      <c r="G192" s="139">
        <v>0</v>
      </c>
      <c r="H192">
        <v>3</v>
      </c>
      <c r="I192" s="158">
        <f t="shared" si="6"/>
        <v>-3</v>
      </c>
      <c r="J192" s="140">
        <f>VLOOKUP(LiveStock[[#This Row],[SKU]],MasterFile[#All],14,0)</f>
        <v>0.91347222222222213</v>
      </c>
      <c r="K192" s="141">
        <f>IFERROR(LiveStock[[#This Row],[Quantity Available]]*LiveStock[[#This Row],[Unit Cost]],"")</f>
        <v>-2.7404166666666665</v>
      </c>
      <c r="L192" t="s">
        <v>322</v>
      </c>
      <c r="M192" s="160" t="str" cm="1">
        <f t="array" ref="M192">IFERROR(_xlfn.AGGREGATE(15,6,(Inflow[[#This Row],[Date]]+0) /
   ((Inflow[SKU]=LiveStock[[#This Row],[SKU]])*(Inflow[Lot Number]&amp;""=LiveStock[[#This Row],[Lot Number]]&amp;"")),1),"")</f>
        <v/>
      </c>
      <c r="N192" s="160">
        <f>IF(_xlfn.MINIFS(Outflow[Date], Outflow[SKU], LiveStock[[#This Row],[SKU]], Outflow[Lot Number], LiveStock[[#This Row],[Lot Number]])=0,
   "",
   _xlfn.MINIFS(Outflow[Date], Outflow[SKU], LiveStock[[#This Row],[SKU]], Outflow[Lot Number], LiveStock[[#This Row],[Lot Number]]))</f>
        <v>45969</v>
      </c>
      <c r="O192" s="159">
        <f>IF(_xlfn.MAXIFS(Outflow[Date], Outflow[SKU], A192)=0,
   "",
   _xlfn.MAXIFS(Outflow[Date], Outflow[SKU], A192))</f>
        <v>46194</v>
      </c>
      <c r="P192" s="139">
        <f>IFERROR(LiveStock[[#This Row],[Last Outflow Date]]-LiveStock[[#This Row],[First Outflow Date]]+1,"")</f>
        <v>226</v>
      </c>
      <c r="Q192" s="139">
        <f>IFERROR(IF(LiveStock[[#This Row],[Average Daily Usage]]&gt;0,LiveStock[[#This Row],[Quantity Available]]/LiveStock[[#This Row],[Average Daily Usage]],0),"")</f>
        <v>-226</v>
      </c>
      <c r="R192" s="1">
        <v>45969</v>
      </c>
      <c r="S192" s="159" t="str">
        <f>VLOOKUP(LiveStock[[#This Row],[SKU]],MasterFile[#All],15,0)</f>
        <v>Texaflo Roasting Co.</v>
      </c>
      <c r="T192" s="139">
        <f>IFERROR(IF(LiveStock[[#This Row],[Days Active]]&gt;0, LiveStock[[#This Row],[Quantity Out]] / LiveStock[[#This Row],[Days Active]], 0),"")</f>
        <v>1.3274336283185841E-2</v>
      </c>
      <c r="U192" s="139">
        <f>VLOOKUP(LiveStock[[#This Row],[SKU]],MasterFile[],6,0)</f>
        <v>160</v>
      </c>
      <c r="V192" s="141">
        <f>IFERROR(LiveStock[[#This Row],[Quantity In]]*LiveStock[[#This Row],[Unit Cost]],"")</f>
        <v>0</v>
      </c>
      <c r="W192" s="139">
        <f>IFERROR(LiveStock[[#This Row],[Quantity Out]]*LiveStock[[#This Row],[Unit Cost]],"")</f>
        <v>2.7404166666666665</v>
      </c>
      <c r="X192" s="139"/>
    </row>
    <row r="193" spans="1:24" ht="20.100000000000001" customHeight="1" x14ac:dyDescent="0.25">
      <c r="A193" s="139" t="s">
        <v>171</v>
      </c>
      <c r="B193" s="144" t="s">
        <v>179</v>
      </c>
      <c r="C193" s="144" t="s">
        <v>255</v>
      </c>
      <c r="D193" s="144" t="s">
        <v>259</v>
      </c>
      <c r="E193" t="s">
        <v>1175</v>
      </c>
      <c r="F193" s="1">
        <v>46352</v>
      </c>
      <c r="G193" s="139">
        <v>0</v>
      </c>
      <c r="H193">
        <v>1</v>
      </c>
      <c r="I193" s="158">
        <f t="shared" si="6"/>
        <v>-1</v>
      </c>
      <c r="J193" s="140">
        <f>VLOOKUP(LiveStock[[#This Row],[SKU]],MasterFile[#All],14,0)</f>
        <v>2.7368749999999999</v>
      </c>
      <c r="K193" s="141">
        <f>IFERROR(LiveStock[[#This Row],[Quantity Available]]*LiveStock[[#This Row],[Unit Cost]],"")</f>
        <v>-2.7368749999999999</v>
      </c>
      <c r="L193" t="s">
        <v>322</v>
      </c>
      <c r="M193" s="160" t="str" cm="1">
        <f t="array" ref="M193">IFERROR(_xlfn.AGGREGATE(15,6,(Inflow[[#This Row],[Date]]+0) /
   ((Inflow[SKU]=LiveStock[[#This Row],[SKU]])*(Inflow[Lot Number]&amp;""=LiveStock[[#This Row],[Lot Number]]&amp;"")),1),"")</f>
        <v/>
      </c>
      <c r="N193" s="160">
        <f>IF(_xlfn.MINIFS(Outflow[Date], Outflow[SKU], LiveStock[[#This Row],[SKU]], Outflow[Lot Number], LiveStock[[#This Row],[Lot Number]])=0,
   "",
   _xlfn.MINIFS(Outflow[Date], Outflow[SKU], LiveStock[[#This Row],[SKU]], Outflow[Lot Number], LiveStock[[#This Row],[Lot Number]]))</f>
        <v>45969</v>
      </c>
      <c r="O193" s="159">
        <f>IF(_xlfn.MAXIFS(Outflow[Date], Outflow[SKU], A193)=0,
   "",
   _xlfn.MAXIFS(Outflow[Date], Outflow[SKU], A193))</f>
        <v>46194</v>
      </c>
      <c r="P193" s="139">
        <f>IFERROR(LiveStock[[#This Row],[Last Outflow Date]]-LiveStock[[#This Row],[First Outflow Date]]+1,"")</f>
        <v>226</v>
      </c>
      <c r="Q193" s="139">
        <f>IFERROR(IF(LiveStock[[#This Row],[Average Daily Usage]]&gt;0,LiveStock[[#This Row],[Quantity Available]]/LiveStock[[#This Row],[Average Daily Usage]],0),"")</f>
        <v>-226</v>
      </c>
      <c r="R193" s="1">
        <v>45969</v>
      </c>
      <c r="S193" s="159" t="str">
        <f>VLOOKUP(LiveStock[[#This Row],[SKU]],MasterFile[#All],15,0)</f>
        <v>Texaflo Roasting Co.</v>
      </c>
      <c r="T193" s="139">
        <f>IFERROR(IF(LiveStock[[#This Row],[Days Active]]&gt;0, LiveStock[[#This Row],[Quantity Out]] / LiveStock[[#This Row],[Days Active]], 0),"")</f>
        <v>4.4247787610619468E-3</v>
      </c>
      <c r="U193" s="139">
        <f>VLOOKUP(LiveStock[[#This Row],[SKU]],MasterFile[],6,0)</f>
        <v>140</v>
      </c>
      <c r="V193" s="141">
        <f>IFERROR(LiveStock[[#This Row],[Quantity In]]*LiveStock[[#This Row],[Unit Cost]],"")</f>
        <v>0</v>
      </c>
      <c r="W193" s="139">
        <f>IFERROR(LiveStock[[#This Row],[Quantity Out]]*LiveStock[[#This Row],[Unit Cost]],"")</f>
        <v>2.7368749999999999</v>
      </c>
      <c r="X193" s="139"/>
    </row>
    <row r="194" spans="1:24" ht="20.100000000000001" customHeight="1" x14ac:dyDescent="0.25">
      <c r="A194" s="139" t="s">
        <v>191</v>
      </c>
      <c r="B194" s="144" t="s">
        <v>192</v>
      </c>
      <c r="C194" s="144" t="s">
        <v>265</v>
      </c>
      <c r="D194" s="144" t="s">
        <v>266</v>
      </c>
      <c r="E194" t="s">
        <v>1129</v>
      </c>
      <c r="F194" s="1">
        <v>46578</v>
      </c>
      <c r="G194" s="139">
        <v>0</v>
      </c>
      <c r="H194">
        <v>6</v>
      </c>
      <c r="I194" s="158">
        <f t="shared" si="6"/>
        <v>-6</v>
      </c>
      <c r="J194" s="140">
        <f>VLOOKUP(LiveStock[[#This Row],[SKU]],MasterFile[#All],14,0)</f>
        <v>1.395</v>
      </c>
      <c r="K194" s="141">
        <f>IFERROR(LiveStock[[#This Row],[Quantity Available]]*LiveStock[[#This Row],[Unit Cost]],"")</f>
        <v>-8.370000000000001</v>
      </c>
      <c r="L194" t="s">
        <v>734</v>
      </c>
      <c r="M194" s="160" t="str" cm="1">
        <f t="array" ref="M194">IFERROR(_xlfn.AGGREGATE(15,6,(Inflow[[#This Row],[Date]]+0) /
   ((Inflow[SKU]=LiveStock[[#This Row],[SKU]])*(Inflow[Lot Number]&amp;""=LiveStock[[#This Row],[Lot Number]]&amp;"")),1),"")</f>
        <v/>
      </c>
      <c r="N194" s="160">
        <f>IF(_xlfn.MINIFS(Outflow[Date], Outflow[SKU], LiveStock[[#This Row],[SKU]], Outflow[Lot Number], LiveStock[[#This Row],[Lot Number]])=0,
   "",
   _xlfn.MINIFS(Outflow[Date], Outflow[SKU], LiveStock[[#This Row],[SKU]], Outflow[Lot Number], LiveStock[[#This Row],[Lot Number]]))</f>
        <v>45969</v>
      </c>
      <c r="O194" s="159">
        <f>IF(_xlfn.MAXIFS(Outflow[Date], Outflow[SKU], A194)=0,
   "",
   _xlfn.MAXIFS(Outflow[Date], Outflow[SKU], A194))</f>
        <v>46194</v>
      </c>
      <c r="P194" s="139">
        <f>IFERROR(LiveStock[[#This Row],[Last Outflow Date]]-LiveStock[[#This Row],[First Outflow Date]]+1,"")</f>
        <v>226</v>
      </c>
      <c r="Q194" s="139">
        <f>IFERROR(IF(LiveStock[[#This Row],[Average Daily Usage]]&gt;0,LiveStock[[#This Row],[Quantity Available]]/LiveStock[[#This Row],[Average Daily Usage]],0),"")</f>
        <v>-226</v>
      </c>
      <c r="R194" s="1">
        <v>45969</v>
      </c>
      <c r="S194" s="159" t="str">
        <f>VLOOKUP(LiveStock[[#This Row],[SKU]],MasterFile[#All],15,0)</f>
        <v>Texaflo Roasting Co.</v>
      </c>
      <c r="T194" s="139">
        <f>IFERROR(IF(LiveStock[[#This Row],[Days Active]]&gt;0, LiveStock[[#This Row],[Quantity Out]] / LiveStock[[#This Row],[Days Active]], 0),"")</f>
        <v>2.6548672566371681E-2</v>
      </c>
      <c r="U194" s="139">
        <f>VLOOKUP(LiveStock[[#This Row],[SKU]],MasterFile[],6,0)</f>
        <v>1600</v>
      </c>
      <c r="V194" s="141">
        <f>IFERROR(LiveStock[[#This Row],[Quantity In]]*LiveStock[[#This Row],[Unit Cost]],"")</f>
        <v>0</v>
      </c>
      <c r="W194" s="139">
        <f>IFERROR(LiveStock[[#This Row],[Quantity Out]]*LiveStock[[#This Row],[Unit Cost]],"")</f>
        <v>8.370000000000001</v>
      </c>
      <c r="X194" s="139"/>
    </row>
    <row r="195" spans="1:24" ht="20.100000000000001" customHeight="1" x14ac:dyDescent="0.25">
      <c r="A195" s="139" t="s">
        <v>205</v>
      </c>
      <c r="B195" s="144" t="s">
        <v>206</v>
      </c>
      <c r="C195" s="144" t="s">
        <v>265</v>
      </c>
      <c r="D195" s="144" t="s">
        <v>272</v>
      </c>
      <c r="E195" t="s">
        <v>1148</v>
      </c>
      <c r="F195" s="1">
        <v>46608</v>
      </c>
      <c r="G195" s="139">
        <v>0</v>
      </c>
      <c r="H195">
        <v>0.2</v>
      </c>
      <c r="I195" s="158">
        <f t="shared" si="6"/>
        <v>-0.2</v>
      </c>
      <c r="J195" s="140">
        <f>VLOOKUP(LiveStock[[#This Row],[SKU]],MasterFile[#All],14,0)</f>
        <v>4.2000000000000003E-2</v>
      </c>
      <c r="K195" s="141">
        <f>IFERROR(LiveStock[[#This Row],[Quantity Available]]*LiveStock[[#This Row],[Unit Cost]],"")</f>
        <v>-8.4000000000000012E-3</v>
      </c>
      <c r="L195" t="s">
        <v>734</v>
      </c>
      <c r="M195" s="160" t="str" cm="1">
        <f t="array" ref="M195">IFERROR(_xlfn.AGGREGATE(15,6,(Inflow[[#This Row],[Date]]+0) /
   ((Inflow[SKU]=LiveStock[[#This Row],[SKU]])*(Inflow[Lot Number]&amp;""=LiveStock[[#This Row],[Lot Number]]&amp;"")),1),"")</f>
        <v/>
      </c>
      <c r="N195" s="160">
        <f>IF(_xlfn.MINIFS(Outflow[Date], Outflow[SKU], LiveStock[[#This Row],[SKU]], Outflow[Lot Number], LiveStock[[#This Row],[Lot Number]])=0,
   "",
   _xlfn.MINIFS(Outflow[Date], Outflow[SKU], LiveStock[[#This Row],[SKU]], Outflow[Lot Number], LiveStock[[#This Row],[Lot Number]]))</f>
        <v>45969</v>
      </c>
      <c r="O195" s="159">
        <f>IF(_xlfn.MAXIFS(Outflow[Date], Outflow[SKU], A195)=0,
   "",
   _xlfn.MAXIFS(Outflow[Date], Outflow[SKU], A195))</f>
        <v>46194</v>
      </c>
      <c r="P195" s="139">
        <f>IFERROR(LiveStock[[#This Row],[Last Outflow Date]]-LiveStock[[#This Row],[First Outflow Date]]+1,"")</f>
        <v>226</v>
      </c>
      <c r="Q195" s="139">
        <f>IFERROR(IF(LiveStock[[#This Row],[Average Daily Usage]]&gt;0,LiveStock[[#This Row],[Quantity Available]]/LiveStock[[#This Row],[Average Daily Usage]],0),"")</f>
        <v>-226</v>
      </c>
      <c r="R195" s="1">
        <v>45969</v>
      </c>
      <c r="S195" s="159" t="str">
        <f>VLOOKUP(LiveStock[[#This Row],[SKU]],MasterFile[#All],15,0)</f>
        <v>Texaflo Roasting Co.</v>
      </c>
      <c r="T195" s="139">
        <f>IFERROR(IF(LiveStock[[#This Row],[Days Active]]&gt;0, LiveStock[[#This Row],[Quantity Out]] / LiveStock[[#This Row],[Days Active]], 0),"")</f>
        <v>8.8495575221238948E-4</v>
      </c>
      <c r="U195" s="139">
        <f>VLOOKUP(LiveStock[[#This Row],[SKU]],MasterFile[],6,0)</f>
        <v>40</v>
      </c>
      <c r="V195" s="141">
        <f>IFERROR(LiveStock[[#This Row],[Quantity In]]*LiveStock[[#This Row],[Unit Cost]],"")</f>
        <v>0</v>
      </c>
      <c r="W195" s="139">
        <f>IFERROR(LiveStock[[#This Row],[Quantity Out]]*LiveStock[[#This Row],[Unit Cost]],"")</f>
        <v>8.4000000000000012E-3</v>
      </c>
      <c r="X195" s="139"/>
    </row>
    <row r="196" spans="1:24" ht="20.100000000000001" customHeight="1" x14ac:dyDescent="0.25">
      <c r="A196" s="139" t="s">
        <v>466</v>
      </c>
      <c r="B196" s="144" t="s">
        <v>467</v>
      </c>
      <c r="C196" s="144" t="s">
        <v>468</v>
      </c>
      <c r="D196" s="144" t="s">
        <v>469</v>
      </c>
      <c r="E196" t="s">
        <v>1121</v>
      </c>
      <c r="F196" s="1">
        <v>46301</v>
      </c>
      <c r="G196" s="139">
        <v>0</v>
      </c>
      <c r="H196">
        <v>17.02</v>
      </c>
      <c r="I196" s="158">
        <f t="shared" si="6"/>
        <v>-17.02</v>
      </c>
      <c r="J196" s="140">
        <f>VLOOKUP(LiveStock[[#This Row],[SKU]],MasterFile[#All],14,0)</f>
        <v>34</v>
      </c>
      <c r="K196" s="141">
        <f>IFERROR(LiveStock[[#This Row],[Quantity Available]]*LiveStock[[#This Row],[Unit Cost]],"")</f>
        <v>-578.67999999999995</v>
      </c>
      <c r="L196" t="s">
        <v>735</v>
      </c>
      <c r="M196" s="160" t="str" cm="1">
        <f t="array" ref="M196">IFERROR(_xlfn.AGGREGATE(15,6,(Inflow[[#This Row],[Date]]+0) /
   ((Inflow[SKU]=LiveStock[[#This Row],[SKU]])*(Inflow[Lot Number]&amp;""=LiveStock[[#This Row],[Lot Number]]&amp;"")),1),"")</f>
        <v/>
      </c>
      <c r="N196" s="160">
        <f>IF(_xlfn.MINIFS(Outflow[Date], Outflow[SKU], LiveStock[[#This Row],[SKU]], Outflow[Lot Number], LiveStock[[#This Row],[Lot Number]])=0,
   "",
   _xlfn.MINIFS(Outflow[Date], Outflow[SKU], LiveStock[[#This Row],[SKU]], Outflow[Lot Number], LiveStock[[#This Row],[Lot Number]]))</f>
        <v>45970</v>
      </c>
      <c r="O196" s="159">
        <f>IF(_xlfn.MAXIFS(Outflow[Date], Outflow[SKU], A196)=0,
   "",
   _xlfn.MAXIFS(Outflow[Date], Outflow[SKU], A196))</f>
        <v>45970</v>
      </c>
      <c r="P196" s="139">
        <f>IFERROR(LiveStock[[#This Row],[Last Outflow Date]]-LiveStock[[#This Row],[First Outflow Date]]+1,"")</f>
        <v>1</v>
      </c>
      <c r="Q196" s="139">
        <f>IFERROR(IF(LiveStock[[#This Row],[Average Daily Usage]]&gt;0,LiveStock[[#This Row],[Quantity Available]]/LiveStock[[#This Row],[Average Daily Usage]],0),"")</f>
        <v>-1</v>
      </c>
      <c r="R196" s="1">
        <v>45970</v>
      </c>
      <c r="S196" s="159" t="str">
        <f>VLOOKUP(LiveStock[[#This Row],[SKU]],MasterFile[#All],15,0)</f>
        <v>Lone Star Wholesale</v>
      </c>
      <c r="T196" s="139">
        <f>IFERROR(IF(LiveStock[[#This Row],[Days Active]]&gt;0, LiveStock[[#This Row],[Quantity Out]] / LiveStock[[#This Row],[Days Active]], 0),"")</f>
        <v>17.02</v>
      </c>
      <c r="U196" s="139">
        <f>VLOOKUP(LiveStock[[#This Row],[SKU]],MasterFile[],6,0)</f>
        <v>12</v>
      </c>
      <c r="V196" s="141">
        <f>IFERROR(LiveStock[[#This Row],[Quantity In]]*LiveStock[[#This Row],[Unit Cost]],"")</f>
        <v>0</v>
      </c>
      <c r="W196" s="139">
        <f>IFERROR(LiveStock[[#This Row],[Quantity Out]]*LiveStock[[#This Row],[Unit Cost]],"")</f>
        <v>578.67999999999995</v>
      </c>
      <c r="X196" s="139"/>
    </row>
    <row r="197" spans="1:24" ht="20.100000000000001" customHeight="1" x14ac:dyDescent="0.25">
      <c r="A197" s="139" t="s">
        <v>165</v>
      </c>
      <c r="B197" s="144" t="s">
        <v>173</v>
      </c>
      <c r="C197" s="144" t="s">
        <v>255</v>
      </c>
      <c r="D197" s="144" t="s">
        <v>256</v>
      </c>
      <c r="E197" t="s">
        <v>1109</v>
      </c>
      <c r="F197" s="1">
        <v>46242</v>
      </c>
      <c r="G197" s="139">
        <v>0</v>
      </c>
      <c r="H197">
        <v>12</v>
      </c>
      <c r="I197" s="158">
        <f t="shared" si="6"/>
        <v>-12</v>
      </c>
      <c r="J197" s="140">
        <f>VLOOKUP(LiveStock[[#This Row],[SKU]],MasterFile[#All],14,0)</f>
        <v>6.03</v>
      </c>
      <c r="K197" s="141">
        <f>IFERROR(LiveStock[[#This Row],[Quantity Available]]*LiveStock[[#This Row],[Unit Cost]],"")</f>
        <v>-72.36</v>
      </c>
      <c r="L197" t="s">
        <v>734</v>
      </c>
      <c r="M197" s="160" t="str" cm="1">
        <f t="array" ref="M197">IFERROR(_xlfn.AGGREGATE(15,6,(Inflow[[#This Row],[Date]]+0) /
   ((Inflow[SKU]=LiveStock[[#This Row],[SKU]])*(Inflow[Lot Number]&amp;""=LiveStock[[#This Row],[Lot Number]]&amp;"")),1),"")</f>
        <v/>
      </c>
      <c r="N197" s="160">
        <f>IF(_xlfn.MINIFS(Outflow[Date], Outflow[SKU], LiveStock[[#This Row],[SKU]], Outflow[Lot Number], LiveStock[[#This Row],[Lot Number]])=0,
   "",
   _xlfn.MINIFS(Outflow[Date], Outflow[SKU], LiveStock[[#This Row],[SKU]], Outflow[Lot Number], LiveStock[[#This Row],[Lot Number]]))</f>
        <v>45975</v>
      </c>
      <c r="O197" s="159">
        <f>IF(_xlfn.MAXIFS(Outflow[Date], Outflow[SKU], A197)=0,
   "",
   _xlfn.MAXIFS(Outflow[Date], Outflow[SKU], A197))</f>
        <v>46193</v>
      </c>
      <c r="P197" s="139">
        <f>IFERROR(LiveStock[[#This Row],[Last Outflow Date]]-LiveStock[[#This Row],[First Outflow Date]]+1,"")</f>
        <v>219</v>
      </c>
      <c r="Q197" s="139">
        <f>IFERROR(IF(LiveStock[[#This Row],[Average Daily Usage]]&gt;0,LiveStock[[#This Row],[Quantity Available]]/LiveStock[[#This Row],[Average Daily Usage]],0),"")</f>
        <v>-219</v>
      </c>
      <c r="R197" s="1">
        <v>45975</v>
      </c>
      <c r="S197" s="159" t="str">
        <f>VLOOKUP(LiveStock[[#This Row],[SKU]],MasterFile[#All],15,0)</f>
        <v>Texaflo Roasting Co.</v>
      </c>
      <c r="T197" s="139">
        <f>IFERROR(IF(LiveStock[[#This Row],[Days Active]]&gt;0, LiveStock[[#This Row],[Quantity Out]] / LiveStock[[#This Row],[Days Active]], 0),"")</f>
        <v>5.4794520547945202E-2</v>
      </c>
      <c r="U197" s="139">
        <f>VLOOKUP(LiveStock[[#This Row],[SKU]],MasterFile[],6,0)</f>
        <v>200</v>
      </c>
      <c r="V197" s="141">
        <f>IFERROR(LiveStock[[#This Row],[Quantity In]]*LiveStock[[#This Row],[Unit Cost]],"")</f>
        <v>0</v>
      </c>
      <c r="W197" s="139">
        <f>IFERROR(LiveStock[[#This Row],[Quantity Out]]*LiveStock[[#This Row],[Unit Cost]],"")</f>
        <v>72.36</v>
      </c>
      <c r="X197" s="139"/>
    </row>
    <row r="198" spans="1:24" ht="20.100000000000001" customHeight="1" x14ac:dyDescent="0.25">
      <c r="A198" s="139" t="s">
        <v>166</v>
      </c>
      <c r="B198" s="144" t="s">
        <v>174</v>
      </c>
      <c r="C198" s="144" t="s">
        <v>255</v>
      </c>
      <c r="D198" s="144" t="s">
        <v>256</v>
      </c>
      <c r="E198" t="s">
        <v>1111</v>
      </c>
      <c r="F198" s="1">
        <v>46652</v>
      </c>
      <c r="G198" s="139">
        <v>0</v>
      </c>
      <c r="H198">
        <v>9</v>
      </c>
      <c r="I198" s="158">
        <f t="shared" si="6"/>
        <v>-9</v>
      </c>
      <c r="J198" s="140">
        <f>VLOOKUP(LiveStock[[#This Row],[SKU]],MasterFile[#All],14,0)</f>
        <v>7.2</v>
      </c>
      <c r="K198" s="141">
        <f>IFERROR(LiveStock[[#This Row],[Quantity Available]]*LiveStock[[#This Row],[Unit Cost]],"")</f>
        <v>-64.8</v>
      </c>
      <c r="L198" t="s">
        <v>734</v>
      </c>
      <c r="M198" s="160" t="str" cm="1">
        <f t="array" ref="M198">IFERROR(_xlfn.AGGREGATE(15,6,(Inflow[[#This Row],[Date]]+0) /
   ((Inflow[SKU]=LiveStock[[#This Row],[SKU]])*(Inflow[Lot Number]&amp;""=LiveStock[[#This Row],[Lot Number]]&amp;"")),1),"")</f>
        <v/>
      </c>
      <c r="N198" s="160">
        <f>IF(_xlfn.MINIFS(Outflow[Date], Outflow[SKU], LiveStock[[#This Row],[SKU]], Outflow[Lot Number], LiveStock[[#This Row],[Lot Number]])=0,
   "",
   _xlfn.MINIFS(Outflow[Date], Outflow[SKU], LiveStock[[#This Row],[SKU]], Outflow[Lot Number], LiveStock[[#This Row],[Lot Number]]))</f>
        <v>45975</v>
      </c>
      <c r="O198" s="159">
        <f>IF(_xlfn.MAXIFS(Outflow[Date], Outflow[SKU], A198)=0,
   "",
   _xlfn.MAXIFS(Outflow[Date], Outflow[SKU], A198))</f>
        <v>46194</v>
      </c>
      <c r="P198" s="139">
        <f>IFERROR(LiveStock[[#This Row],[Last Outflow Date]]-LiveStock[[#This Row],[First Outflow Date]]+1,"")</f>
        <v>220</v>
      </c>
      <c r="Q198" s="139">
        <f>IFERROR(IF(LiveStock[[#This Row],[Average Daily Usage]]&gt;0,LiveStock[[#This Row],[Quantity Available]]/LiveStock[[#This Row],[Average Daily Usage]],0),"")</f>
        <v>-220</v>
      </c>
      <c r="R198" s="1">
        <v>45975</v>
      </c>
      <c r="S198" s="159" t="str">
        <f>VLOOKUP(LiveStock[[#This Row],[SKU]],MasterFile[#All],15,0)</f>
        <v>Texaflo Roasting Co.</v>
      </c>
      <c r="T198" s="139">
        <f>IFERROR(IF(LiveStock[[#This Row],[Days Active]]&gt;0, LiveStock[[#This Row],[Quantity Out]] / LiveStock[[#This Row],[Days Active]], 0),"")</f>
        <v>4.0909090909090909E-2</v>
      </c>
      <c r="U198" s="139">
        <f>VLOOKUP(LiveStock[[#This Row],[SKU]],MasterFile[],6,0)</f>
        <v>240</v>
      </c>
      <c r="V198" s="141">
        <f>IFERROR(LiveStock[[#This Row],[Quantity In]]*LiveStock[[#This Row],[Unit Cost]],"")</f>
        <v>0</v>
      </c>
      <c r="W198" s="139">
        <f>IFERROR(LiveStock[[#This Row],[Quantity Out]]*LiveStock[[#This Row],[Unit Cost]],"")</f>
        <v>64.8</v>
      </c>
      <c r="X198" s="139"/>
    </row>
    <row r="199" spans="1:24" ht="20.100000000000001" customHeight="1" x14ac:dyDescent="0.25">
      <c r="A199" s="139" t="s">
        <v>189</v>
      </c>
      <c r="B199" s="144" t="s">
        <v>190</v>
      </c>
      <c r="C199" s="144" t="s">
        <v>265</v>
      </c>
      <c r="D199" s="144" t="s">
        <v>266</v>
      </c>
      <c r="E199" t="s">
        <v>1139</v>
      </c>
      <c r="F199" s="1">
        <v>46700</v>
      </c>
      <c r="G199" s="139">
        <v>0</v>
      </c>
      <c r="H199">
        <v>24</v>
      </c>
      <c r="I199" s="158">
        <f t="shared" si="6"/>
        <v>-24</v>
      </c>
      <c r="J199" s="140">
        <f>VLOOKUP(LiveStock[[#This Row],[SKU]],MasterFile[#All],14,0)</f>
        <v>1.3943750000000001</v>
      </c>
      <c r="K199" s="141">
        <f>IFERROR(LiveStock[[#This Row],[Quantity Available]]*LiveStock[[#This Row],[Unit Cost]],"")</f>
        <v>-33.465000000000003</v>
      </c>
      <c r="L199" t="s">
        <v>734</v>
      </c>
      <c r="M199" s="160" t="str" cm="1">
        <f t="array" ref="M199">IFERROR(_xlfn.AGGREGATE(15,6,(Inflow[[#This Row],[Date]]+0) /
   ((Inflow[SKU]=LiveStock[[#This Row],[SKU]])*(Inflow[Lot Number]&amp;""=LiveStock[[#This Row],[Lot Number]]&amp;"")),1),"")</f>
        <v/>
      </c>
      <c r="N199" s="160">
        <f>IF(_xlfn.MINIFS(Outflow[Date], Outflow[SKU], LiveStock[[#This Row],[SKU]], Outflow[Lot Number], LiveStock[[#This Row],[Lot Number]])=0,
   "",
   _xlfn.MINIFS(Outflow[Date], Outflow[SKU], LiveStock[[#This Row],[SKU]], Outflow[Lot Number], LiveStock[[#This Row],[Lot Number]]))</f>
        <v>45975</v>
      </c>
      <c r="O199" s="159">
        <f>IF(_xlfn.MAXIFS(Outflow[Date], Outflow[SKU], A199)=0,
   "",
   _xlfn.MAXIFS(Outflow[Date], Outflow[SKU], A199))</f>
        <v>46193</v>
      </c>
      <c r="P199" s="139">
        <f>IFERROR(LiveStock[[#This Row],[Last Outflow Date]]-LiveStock[[#This Row],[First Outflow Date]]+1,"")</f>
        <v>219</v>
      </c>
      <c r="Q199" s="139">
        <f>IFERROR(IF(LiveStock[[#This Row],[Average Daily Usage]]&gt;0,LiveStock[[#This Row],[Quantity Available]]/LiveStock[[#This Row],[Average Daily Usage]],0),"")</f>
        <v>-219</v>
      </c>
      <c r="R199" s="1">
        <v>45975</v>
      </c>
      <c r="S199" s="159" t="str">
        <f>VLOOKUP(LiveStock[[#This Row],[SKU]],MasterFile[#All],15,0)</f>
        <v>Texaflo Roasting Co.</v>
      </c>
      <c r="T199" s="139">
        <f>IFERROR(IF(LiveStock[[#This Row],[Days Active]]&gt;0, LiveStock[[#This Row],[Quantity Out]] / LiveStock[[#This Row],[Days Active]], 0),"")</f>
        <v>0.1095890410958904</v>
      </c>
      <c r="U199" s="139">
        <f>VLOOKUP(LiveStock[[#This Row],[SKU]],MasterFile[],6,0)</f>
        <v>2000</v>
      </c>
      <c r="V199" s="141">
        <f>IFERROR(LiveStock[[#This Row],[Quantity In]]*LiveStock[[#This Row],[Unit Cost]],"")</f>
        <v>0</v>
      </c>
      <c r="W199" s="139">
        <f>IFERROR(LiveStock[[#This Row],[Quantity Out]]*LiveStock[[#This Row],[Unit Cost]],"")</f>
        <v>33.465000000000003</v>
      </c>
      <c r="X199" s="139"/>
    </row>
    <row r="200" spans="1:24" ht="20.100000000000001" customHeight="1" x14ac:dyDescent="0.25">
      <c r="A200" s="139" t="s">
        <v>205</v>
      </c>
      <c r="B200" s="144" t="s">
        <v>206</v>
      </c>
      <c r="C200" s="144" t="s">
        <v>265</v>
      </c>
      <c r="D200" s="144" t="s">
        <v>272</v>
      </c>
      <c r="E200" t="s">
        <v>1117</v>
      </c>
      <c r="F200" s="1">
        <v>46283</v>
      </c>
      <c r="G200" s="139">
        <v>0</v>
      </c>
      <c r="H200">
        <v>0.6</v>
      </c>
      <c r="I200" s="158">
        <f t="shared" si="6"/>
        <v>-0.6</v>
      </c>
      <c r="J200" s="140">
        <f>VLOOKUP(LiveStock[[#This Row],[SKU]],MasterFile[#All],14,0)</f>
        <v>4.2000000000000003E-2</v>
      </c>
      <c r="K200" s="141">
        <f>IFERROR(LiveStock[[#This Row],[Quantity Available]]*LiveStock[[#This Row],[Unit Cost]],"")</f>
        <v>-2.52E-2</v>
      </c>
      <c r="L200" t="s">
        <v>734</v>
      </c>
      <c r="M200" s="160" t="str" cm="1">
        <f t="array" ref="M200">IFERROR(_xlfn.AGGREGATE(15,6,(Inflow[[#This Row],[Date]]+0) /
   ((Inflow[SKU]=LiveStock[[#This Row],[SKU]])*(Inflow[Lot Number]&amp;""=LiveStock[[#This Row],[Lot Number]]&amp;"")),1),"")</f>
        <v/>
      </c>
      <c r="N200" s="160">
        <f>IF(_xlfn.MINIFS(Outflow[Date], Outflow[SKU], LiveStock[[#This Row],[SKU]], Outflow[Lot Number], LiveStock[[#This Row],[Lot Number]])=0,
   "",
   _xlfn.MINIFS(Outflow[Date], Outflow[SKU], LiveStock[[#This Row],[SKU]], Outflow[Lot Number], LiveStock[[#This Row],[Lot Number]]))</f>
        <v>45975</v>
      </c>
      <c r="O200" s="159">
        <f>IF(_xlfn.MAXIFS(Outflow[Date], Outflow[SKU], A200)=0,
   "",
   _xlfn.MAXIFS(Outflow[Date], Outflow[SKU], A200))</f>
        <v>46194</v>
      </c>
      <c r="P200" s="139">
        <f>IFERROR(LiveStock[[#This Row],[Last Outflow Date]]-LiveStock[[#This Row],[First Outflow Date]]+1,"")</f>
        <v>220</v>
      </c>
      <c r="Q200" s="139">
        <f>IFERROR(IF(LiveStock[[#This Row],[Average Daily Usage]]&gt;0,LiveStock[[#This Row],[Quantity Available]]/LiveStock[[#This Row],[Average Daily Usage]],0),"")</f>
        <v>-220</v>
      </c>
      <c r="R200" s="1">
        <v>45975</v>
      </c>
      <c r="S200" s="159" t="str">
        <f>VLOOKUP(LiveStock[[#This Row],[SKU]],MasterFile[#All],15,0)</f>
        <v>Texaflo Roasting Co.</v>
      </c>
      <c r="T200" s="139">
        <f>IFERROR(IF(LiveStock[[#This Row],[Days Active]]&gt;0, LiveStock[[#This Row],[Quantity Out]] / LiveStock[[#This Row],[Days Active]], 0),"")</f>
        <v>2.7272727272727271E-3</v>
      </c>
      <c r="U200" s="139">
        <f>VLOOKUP(LiveStock[[#This Row],[SKU]],MasterFile[],6,0)</f>
        <v>40</v>
      </c>
      <c r="V200" s="141">
        <f>IFERROR(LiveStock[[#This Row],[Quantity In]]*LiveStock[[#This Row],[Unit Cost]],"")</f>
        <v>0</v>
      </c>
      <c r="W200" s="139">
        <f>IFERROR(LiveStock[[#This Row],[Quantity Out]]*LiveStock[[#This Row],[Unit Cost]],"")</f>
        <v>2.52E-2</v>
      </c>
      <c r="X200" s="139"/>
    </row>
    <row r="201" spans="1:24" ht="20.100000000000001" customHeight="1" x14ac:dyDescent="0.25">
      <c r="A201" s="139" t="s">
        <v>169</v>
      </c>
      <c r="B201" s="144" t="s">
        <v>177</v>
      </c>
      <c r="C201" s="144" t="s">
        <v>255</v>
      </c>
      <c r="D201" s="144" t="s">
        <v>258</v>
      </c>
      <c r="E201" t="s">
        <v>1140</v>
      </c>
      <c r="F201" s="1">
        <v>46669</v>
      </c>
      <c r="G201" s="139">
        <v>0</v>
      </c>
      <c r="H201">
        <v>18</v>
      </c>
      <c r="I201" s="158">
        <f t="shared" si="6"/>
        <v>-18</v>
      </c>
      <c r="J201" s="140">
        <f>VLOOKUP(LiveStock[[#This Row],[SKU]],MasterFile[#All],14,0)</f>
        <v>1.8245833333333334</v>
      </c>
      <c r="K201" s="141">
        <f>IFERROR(LiveStock[[#This Row],[Quantity Available]]*LiveStock[[#This Row],[Unit Cost]],"")</f>
        <v>-32.842500000000001</v>
      </c>
      <c r="L201" t="s">
        <v>734</v>
      </c>
      <c r="M201" s="160" t="str" cm="1">
        <f t="array" ref="M201">IFERROR(_xlfn.AGGREGATE(15,6,(Inflow[[#This Row],[Date]]+0) /
   ((Inflow[SKU]=LiveStock[[#This Row],[SKU]])*(Inflow[Lot Number]&amp;""=LiveStock[[#This Row],[Lot Number]]&amp;"")),1),"")</f>
        <v/>
      </c>
      <c r="N201" s="160">
        <f>IF(_xlfn.MINIFS(Outflow[Date], Outflow[SKU], LiveStock[[#This Row],[SKU]], Outflow[Lot Number], LiveStock[[#This Row],[Lot Number]])=0,
   "",
   _xlfn.MINIFS(Outflow[Date], Outflow[SKU], LiveStock[[#This Row],[SKU]], Outflow[Lot Number], LiveStock[[#This Row],[Lot Number]]))</f>
        <v>45975</v>
      </c>
      <c r="O201" s="159">
        <f>IF(_xlfn.MAXIFS(Outflow[Date], Outflow[SKU], A201)=0,
   "",
   _xlfn.MAXIFS(Outflow[Date], Outflow[SKU], A201))</f>
        <v>46194</v>
      </c>
      <c r="P201" s="139">
        <f>IFERROR(LiveStock[[#This Row],[Last Outflow Date]]-LiveStock[[#This Row],[First Outflow Date]]+1,"")</f>
        <v>220</v>
      </c>
      <c r="Q201" s="139">
        <f>IFERROR(IF(LiveStock[[#This Row],[Average Daily Usage]]&gt;0,LiveStock[[#This Row],[Quantity Available]]/LiveStock[[#This Row],[Average Daily Usage]],0),"")</f>
        <v>-220</v>
      </c>
      <c r="R201" s="1">
        <v>45975</v>
      </c>
      <c r="S201" s="159" t="str">
        <f>VLOOKUP(LiveStock[[#This Row],[SKU]],MasterFile[#All],15,0)</f>
        <v>Texaflo Roasting Co.</v>
      </c>
      <c r="T201" s="139">
        <f>IFERROR(IF(LiveStock[[#This Row],[Days Active]]&gt;0, LiveStock[[#This Row],[Quantity Out]] / LiveStock[[#This Row],[Days Active]], 0),"")</f>
        <v>8.1818181818181818E-2</v>
      </c>
      <c r="U201" s="139">
        <f>VLOOKUP(LiveStock[[#This Row],[SKU]],MasterFile[],6,0)</f>
        <v>320</v>
      </c>
      <c r="V201" s="141">
        <f>IFERROR(LiveStock[[#This Row],[Quantity In]]*LiveStock[[#This Row],[Unit Cost]],"")</f>
        <v>0</v>
      </c>
      <c r="W201" s="139">
        <f>IFERROR(LiveStock[[#This Row],[Quantity Out]]*LiveStock[[#This Row],[Unit Cost]],"")</f>
        <v>32.842500000000001</v>
      </c>
      <c r="X201" s="139"/>
    </row>
    <row r="202" spans="1:24" ht="20.100000000000001" customHeight="1" x14ac:dyDescent="0.25">
      <c r="A202" s="139" t="s">
        <v>167</v>
      </c>
      <c r="B202" s="144" t="s">
        <v>175</v>
      </c>
      <c r="C202" s="144" t="s">
        <v>255</v>
      </c>
      <c r="D202" s="144" t="s">
        <v>258</v>
      </c>
      <c r="E202" t="s">
        <v>1137</v>
      </c>
      <c r="F202" s="1">
        <v>46316</v>
      </c>
      <c r="G202" s="139">
        <v>0</v>
      </c>
      <c r="H202">
        <v>9</v>
      </c>
      <c r="I202" s="158">
        <f t="shared" si="6"/>
        <v>-9</v>
      </c>
      <c r="J202" s="140">
        <f>VLOOKUP(LiveStock[[#This Row],[SKU]],MasterFile[#All],14,0)</f>
        <v>0.91347222222222213</v>
      </c>
      <c r="K202" s="141">
        <f>IFERROR(LiveStock[[#This Row],[Quantity Available]]*LiveStock[[#This Row],[Unit Cost]],"")</f>
        <v>-8.2212499999999995</v>
      </c>
      <c r="L202" t="s">
        <v>322</v>
      </c>
      <c r="M202" s="160" t="str" cm="1">
        <f t="array" ref="M202">IFERROR(_xlfn.AGGREGATE(15,6,(Inflow[[#This Row],[Date]]+0) /
   ((Inflow[SKU]=LiveStock[[#This Row],[SKU]])*(Inflow[Lot Number]&amp;""=LiveStock[[#This Row],[Lot Number]]&amp;"")),1),"")</f>
        <v/>
      </c>
      <c r="N202" s="160">
        <f>IF(_xlfn.MINIFS(Outflow[Date], Outflow[SKU], LiveStock[[#This Row],[SKU]], Outflow[Lot Number], LiveStock[[#This Row],[Lot Number]])=0,
   "",
   _xlfn.MINIFS(Outflow[Date], Outflow[SKU], LiveStock[[#This Row],[SKU]], Outflow[Lot Number], LiveStock[[#This Row],[Lot Number]]))</f>
        <v>45975</v>
      </c>
      <c r="O202" s="159">
        <f>IF(_xlfn.MAXIFS(Outflow[Date], Outflow[SKU], A202)=0,
   "",
   _xlfn.MAXIFS(Outflow[Date], Outflow[SKU], A202))</f>
        <v>46194</v>
      </c>
      <c r="P202" s="139">
        <f>IFERROR(LiveStock[[#This Row],[Last Outflow Date]]-LiveStock[[#This Row],[First Outflow Date]]+1,"")</f>
        <v>220</v>
      </c>
      <c r="Q202" s="139">
        <f>IFERROR(IF(LiveStock[[#This Row],[Average Daily Usage]]&gt;0,LiveStock[[#This Row],[Quantity Available]]/LiveStock[[#This Row],[Average Daily Usage]],0),"")</f>
        <v>-220</v>
      </c>
      <c r="R202" s="1">
        <v>45975</v>
      </c>
      <c r="S202" s="159" t="str">
        <f>VLOOKUP(LiveStock[[#This Row],[SKU]],MasterFile[#All],15,0)</f>
        <v>Texaflo Roasting Co.</v>
      </c>
      <c r="T202" s="139">
        <f>IFERROR(IF(LiveStock[[#This Row],[Days Active]]&gt;0, LiveStock[[#This Row],[Quantity Out]] / LiveStock[[#This Row],[Days Active]], 0),"")</f>
        <v>4.0909090909090909E-2</v>
      </c>
      <c r="U202" s="139">
        <f>VLOOKUP(LiveStock[[#This Row],[SKU]],MasterFile[],6,0)</f>
        <v>160</v>
      </c>
      <c r="V202" s="141">
        <f>IFERROR(LiveStock[[#This Row],[Quantity In]]*LiveStock[[#This Row],[Unit Cost]],"")</f>
        <v>0</v>
      </c>
      <c r="W202" s="139">
        <f>IFERROR(LiveStock[[#This Row],[Quantity Out]]*LiveStock[[#This Row],[Unit Cost]],"")</f>
        <v>8.2212499999999995</v>
      </c>
      <c r="X202" s="139"/>
    </row>
    <row r="203" spans="1:24" ht="20.100000000000001" customHeight="1" x14ac:dyDescent="0.25">
      <c r="A203" s="139" t="s">
        <v>171</v>
      </c>
      <c r="B203" s="144" t="s">
        <v>179</v>
      </c>
      <c r="C203" s="144" t="s">
        <v>255</v>
      </c>
      <c r="D203" s="144" t="s">
        <v>259</v>
      </c>
      <c r="E203" t="s">
        <v>1124</v>
      </c>
      <c r="F203" s="1">
        <v>46675</v>
      </c>
      <c r="G203" s="139">
        <v>0</v>
      </c>
      <c r="H203">
        <v>3</v>
      </c>
      <c r="I203" s="158">
        <f t="shared" si="6"/>
        <v>-3</v>
      </c>
      <c r="J203" s="140">
        <f>VLOOKUP(LiveStock[[#This Row],[SKU]],MasterFile[#All],14,0)</f>
        <v>2.7368749999999999</v>
      </c>
      <c r="K203" s="141">
        <f>IFERROR(LiveStock[[#This Row],[Quantity Available]]*LiveStock[[#This Row],[Unit Cost]],"")</f>
        <v>-8.2106250000000003</v>
      </c>
      <c r="L203" t="s">
        <v>322</v>
      </c>
      <c r="M203" s="160" t="str" cm="1">
        <f t="array" ref="M203">IFERROR(_xlfn.AGGREGATE(15,6,(Inflow[[#This Row],[Date]]+0) /
   ((Inflow[SKU]=LiveStock[[#This Row],[SKU]])*(Inflow[Lot Number]&amp;""=LiveStock[[#This Row],[Lot Number]]&amp;"")),1),"")</f>
        <v/>
      </c>
      <c r="N203" s="160">
        <f>IF(_xlfn.MINIFS(Outflow[Date], Outflow[SKU], LiveStock[[#This Row],[SKU]], Outflow[Lot Number], LiveStock[[#This Row],[Lot Number]])=0,
   "",
   _xlfn.MINIFS(Outflow[Date], Outflow[SKU], LiveStock[[#This Row],[SKU]], Outflow[Lot Number], LiveStock[[#This Row],[Lot Number]]))</f>
        <v>45975</v>
      </c>
      <c r="O203" s="159">
        <f>IF(_xlfn.MAXIFS(Outflow[Date], Outflow[SKU], A203)=0,
   "",
   _xlfn.MAXIFS(Outflow[Date], Outflow[SKU], A203))</f>
        <v>46194</v>
      </c>
      <c r="P203" s="139">
        <f>IFERROR(LiveStock[[#This Row],[Last Outflow Date]]-LiveStock[[#This Row],[First Outflow Date]]+1,"")</f>
        <v>220</v>
      </c>
      <c r="Q203" s="139">
        <f>IFERROR(IF(LiveStock[[#This Row],[Average Daily Usage]]&gt;0,LiveStock[[#This Row],[Quantity Available]]/LiveStock[[#This Row],[Average Daily Usage]],0),"")</f>
        <v>-220</v>
      </c>
      <c r="R203" s="1">
        <v>45975</v>
      </c>
      <c r="S203" s="159" t="str">
        <f>VLOOKUP(LiveStock[[#This Row],[SKU]],MasterFile[#All],15,0)</f>
        <v>Texaflo Roasting Co.</v>
      </c>
      <c r="T203" s="139">
        <f>IFERROR(IF(LiveStock[[#This Row],[Days Active]]&gt;0, LiveStock[[#This Row],[Quantity Out]] / LiveStock[[#This Row],[Days Active]], 0),"")</f>
        <v>1.3636363636363636E-2</v>
      </c>
      <c r="U203" s="139">
        <f>VLOOKUP(LiveStock[[#This Row],[SKU]],MasterFile[],6,0)</f>
        <v>140</v>
      </c>
      <c r="V203" s="141">
        <f>IFERROR(LiveStock[[#This Row],[Quantity In]]*LiveStock[[#This Row],[Unit Cost]],"")</f>
        <v>0</v>
      </c>
      <c r="W203" s="139">
        <f>IFERROR(LiveStock[[#This Row],[Quantity Out]]*LiveStock[[#This Row],[Unit Cost]],"")</f>
        <v>8.2106250000000003</v>
      </c>
      <c r="X203" s="139"/>
    </row>
    <row r="204" spans="1:24" ht="20.100000000000001" customHeight="1" x14ac:dyDescent="0.25">
      <c r="A204" s="139" t="s">
        <v>191</v>
      </c>
      <c r="B204" s="144" t="s">
        <v>192</v>
      </c>
      <c r="C204" s="144" t="s">
        <v>265</v>
      </c>
      <c r="D204" s="144" t="s">
        <v>266</v>
      </c>
      <c r="E204" t="s">
        <v>1109</v>
      </c>
      <c r="F204" s="1">
        <v>46345</v>
      </c>
      <c r="G204" s="139">
        <v>0</v>
      </c>
      <c r="H204">
        <v>18</v>
      </c>
      <c r="I204" s="158">
        <f t="shared" si="6"/>
        <v>-18</v>
      </c>
      <c r="J204" s="140">
        <f>VLOOKUP(LiveStock[[#This Row],[SKU]],MasterFile[#All],14,0)</f>
        <v>1.395</v>
      </c>
      <c r="K204" s="141">
        <f>IFERROR(LiveStock[[#This Row],[Quantity Available]]*LiveStock[[#This Row],[Unit Cost]],"")</f>
        <v>-25.11</v>
      </c>
      <c r="L204" t="s">
        <v>734</v>
      </c>
      <c r="M204" s="160" t="str" cm="1">
        <f t="array" ref="M204">IFERROR(_xlfn.AGGREGATE(15,6,(Inflow[[#This Row],[Date]]+0) /
   ((Inflow[SKU]=LiveStock[[#This Row],[SKU]])*(Inflow[Lot Number]&amp;""=LiveStock[[#This Row],[Lot Number]]&amp;"")),1),"")</f>
        <v/>
      </c>
      <c r="N204" s="160">
        <f>IF(_xlfn.MINIFS(Outflow[Date], Outflow[SKU], LiveStock[[#This Row],[SKU]], Outflow[Lot Number], LiveStock[[#This Row],[Lot Number]])=0,
   "",
   _xlfn.MINIFS(Outflow[Date], Outflow[SKU], LiveStock[[#This Row],[SKU]], Outflow[Lot Number], LiveStock[[#This Row],[Lot Number]]))</f>
        <v>45975</v>
      </c>
      <c r="O204" s="159">
        <f>IF(_xlfn.MAXIFS(Outflow[Date], Outflow[SKU], A204)=0,
   "",
   _xlfn.MAXIFS(Outflow[Date], Outflow[SKU], A204))</f>
        <v>46194</v>
      </c>
      <c r="P204" s="139">
        <f>IFERROR(LiveStock[[#This Row],[Last Outflow Date]]-LiveStock[[#This Row],[First Outflow Date]]+1,"")</f>
        <v>220</v>
      </c>
      <c r="Q204" s="139">
        <f>IFERROR(IF(LiveStock[[#This Row],[Average Daily Usage]]&gt;0,LiveStock[[#This Row],[Quantity Available]]/LiveStock[[#This Row],[Average Daily Usage]],0),"")</f>
        <v>-220</v>
      </c>
      <c r="R204" s="1">
        <v>45975</v>
      </c>
      <c r="S204" s="159" t="str">
        <f>VLOOKUP(LiveStock[[#This Row],[SKU]],MasterFile[#All],15,0)</f>
        <v>Texaflo Roasting Co.</v>
      </c>
      <c r="T204" s="139">
        <f>IFERROR(IF(LiveStock[[#This Row],[Days Active]]&gt;0, LiveStock[[#This Row],[Quantity Out]] / LiveStock[[#This Row],[Days Active]], 0),"")</f>
        <v>8.1818181818181818E-2</v>
      </c>
      <c r="U204" s="139">
        <f>VLOOKUP(LiveStock[[#This Row],[SKU]],MasterFile[],6,0)</f>
        <v>1600</v>
      </c>
      <c r="V204" s="141">
        <f>IFERROR(LiveStock[[#This Row],[Quantity In]]*LiveStock[[#This Row],[Unit Cost]],"")</f>
        <v>0</v>
      </c>
      <c r="W204" s="139">
        <f>IFERROR(LiveStock[[#This Row],[Quantity Out]]*LiveStock[[#This Row],[Unit Cost]],"")</f>
        <v>25.11</v>
      </c>
      <c r="X204" s="139"/>
    </row>
    <row r="205" spans="1:24" ht="20.100000000000001" customHeight="1" x14ac:dyDescent="0.25">
      <c r="A205" s="139" t="s">
        <v>205</v>
      </c>
      <c r="B205" s="144" t="s">
        <v>206</v>
      </c>
      <c r="C205" s="144" t="s">
        <v>265</v>
      </c>
      <c r="D205" s="144" t="s">
        <v>272</v>
      </c>
      <c r="E205" t="s">
        <v>1139</v>
      </c>
      <c r="F205" s="1">
        <v>46224</v>
      </c>
      <c r="G205" s="139">
        <v>0</v>
      </c>
      <c r="H205">
        <v>0.6</v>
      </c>
      <c r="I205" s="158">
        <f t="shared" si="6"/>
        <v>-0.6</v>
      </c>
      <c r="J205" s="140">
        <f>VLOOKUP(LiveStock[[#This Row],[SKU]],MasterFile[#All],14,0)</f>
        <v>4.2000000000000003E-2</v>
      </c>
      <c r="K205" s="141">
        <f>IFERROR(LiveStock[[#This Row],[Quantity Available]]*LiveStock[[#This Row],[Unit Cost]],"")</f>
        <v>-2.52E-2</v>
      </c>
      <c r="L205" t="s">
        <v>734</v>
      </c>
      <c r="M205" s="160" t="str" cm="1">
        <f t="array" ref="M205">IFERROR(_xlfn.AGGREGATE(15,6,(Inflow[[#This Row],[Date]]+0) /
   ((Inflow[SKU]=LiveStock[[#This Row],[SKU]])*(Inflow[Lot Number]&amp;""=LiveStock[[#This Row],[Lot Number]]&amp;"")),1),"")</f>
        <v/>
      </c>
      <c r="N205" s="160">
        <f>IF(_xlfn.MINIFS(Outflow[Date], Outflow[SKU], LiveStock[[#This Row],[SKU]], Outflow[Lot Number], LiveStock[[#This Row],[Lot Number]])=0,
   "",
   _xlfn.MINIFS(Outflow[Date], Outflow[SKU], LiveStock[[#This Row],[SKU]], Outflow[Lot Number], LiveStock[[#This Row],[Lot Number]]))</f>
        <v>45975</v>
      </c>
      <c r="O205" s="159">
        <f>IF(_xlfn.MAXIFS(Outflow[Date], Outflow[SKU], A205)=0,
   "",
   _xlfn.MAXIFS(Outflow[Date], Outflow[SKU], A205))</f>
        <v>46194</v>
      </c>
      <c r="P205" s="139">
        <f>IFERROR(LiveStock[[#This Row],[Last Outflow Date]]-LiveStock[[#This Row],[First Outflow Date]]+1,"")</f>
        <v>220</v>
      </c>
      <c r="Q205" s="139">
        <f>IFERROR(IF(LiveStock[[#This Row],[Average Daily Usage]]&gt;0,LiveStock[[#This Row],[Quantity Available]]/LiveStock[[#This Row],[Average Daily Usage]],0),"")</f>
        <v>-220</v>
      </c>
      <c r="R205" s="1">
        <v>45975</v>
      </c>
      <c r="S205" s="159" t="str">
        <f>VLOOKUP(LiveStock[[#This Row],[SKU]],MasterFile[#All],15,0)</f>
        <v>Texaflo Roasting Co.</v>
      </c>
      <c r="T205" s="139">
        <f>IFERROR(IF(LiveStock[[#This Row],[Days Active]]&gt;0, LiveStock[[#This Row],[Quantity Out]] / LiveStock[[#This Row],[Days Active]], 0),"")</f>
        <v>2.7272727272727271E-3</v>
      </c>
      <c r="U205" s="139">
        <f>VLOOKUP(LiveStock[[#This Row],[SKU]],MasterFile[],6,0)</f>
        <v>40</v>
      </c>
      <c r="V205" s="141">
        <f>IFERROR(LiveStock[[#This Row],[Quantity In]]*LiveStock[[#This Row],[Unit Cost]],"")</f>
        <v>0</v>
      </c>
      <c r="W205" s="139">
        <f>IFERROR(LiveStock[[#This Row],[Quantity Out]]*LiveStock[[#This Row],[Unit Cost]],"")</f>
        <v>2.52E-2</v>
      </c>
      <c r="X205" s="139"/>
    </row>
    <row r="206" spans="1:24" ht="20.100000000000001" customHeight="1" x14ac:dyDescent="0.25">
      <c r="A206" s="139" t="s">
        <v>191</v>
      </c>
      <c r="B206" s="144" t="s">
        <v>192</v>
      </c>
      <c r="C206" s="144" t="s">
        <v>265</v>
      </c>
      <c r="D206" s="144" t="s">
        <v>266</v>
      </c>
      <c r="E206" t="s">
        <v>1176</v>
      </c>
      <c r="F206" s="1">
        <v>46312</v>
      </c>
      <c r="G206" s="139">
        <v>0</v>
      </c>
      <c r="H206">
        <v>19.010000000000002</v>
      </c>
      <c r="I206" s="158">
        <f t="shared" si="6"/>
        <v>-19.010000000000002</v>
      </c>
      <c r="J206" s="140">
        <f>VLOOKUP(LiveStock[[#This Row],[SKU]],MasterFile[#All],14,0)</f>
        <v>1.395</v>
      </c>
      <c r="K206" s="141">
        <f>IFERROR(LiveStock[[#This Row],[Quantity Available]]*LiveStock[[#This Row],[Unit Cost]],"")</f>
        <v>-26.518950000000004</v>
      </c>
      <c r="L206" t="s">
        <v>734</v>
      </c>
      <c r="M206" s="160" t="str" cm="1">
        <f t="array" ref="M206">IFERROR(_xlfn.AGGREGATE(15,6,(Inflow[[#This Row],[Date]]+0) /
   ((Inflow[SKU]=LiveStock[[#This Row],[SKU]])*(Inflow[Lot Number]&amp;""=LiveStock[[#This Row],[Lot Number]]&amp;"")),1),"")</f>
        <v/>
      </c>
      <c r="N206" s="160">
        <f>IF(_xlfn.MINIFS(Outflow[Date], Outflow[SKU], LiveStock[[#This Row],[SKU]], Outflow[Lot Number], LiveStock[[#This Row],[Lot Number]])=0,
   "",
   _xlfn.MINIFS(Outflow[Date], Outflow[SKU], LiveStock[[#This Row],[SKU]], Outflow[Lot Number], LiveStock[[#This Row],[Lot Number]]))</f>
        <v>45980</v>
      </c>
      <c r="O206" s="159">
        <f>IF(_xlfn.MAXIFS(Outflow[Date], Outflow[SKU], A206)=0,
   "",
   _xlfn.MAXIFS(Outflow[Date], Outflow[SKU], A206))</f>
        <v>46194</v>
      </c>
      <c r="P206" s="139">
        <f>IFERROR(LiveStock[[#This Row],[Last Outflow Date]]-LiveStock[[#This Row],[First Outflow Date]]+1,"")</f>
        <v>215</v>
      </c>
      <c r="Q206" s="139">
        <f>IFERROR(IF(LiveStock[[#This Row],[Average Daily Usage]]&gt;0,LiveStock[[#This Row],[Quantity Available]]/LiveStock[[#This Row],[Average Daily Usage]],0),"")</f>
        <v>-215</v>
      </c>
      <c r="R206" s="1">
        <v>45980</v>
      </c>
      <c r="S206" s="159" t="str">
        <f>VLOOKUP(LiveStock[[#This Row],[SKU]],MasterFile[#All],15,0)</f>
        <v>Texaflo Roasting Co.</v>
      </c>
      <c r="T206" s="139">
        <f>IFERROR(IF(LiveStock[[#This Row],[Days Active]]&gt;0, LiveStock[[#This Row],[Quantity Out]] / LiveStock[[#This Row],[Days Active]], 0),"")</f>
        <v>8.8418604651162802E-2</v>
      </c>
      <c r="U206" s="139">
        <f>VLOOKUP(LiveStock[[#This Row],[SKU]],MasterFile[],6,0)</f>
        <v>1600</v>
      </c>
      <c r="V206" s="141">
        <f>IFERROR(LiveStock[[#This Row],[Quantity In]]*LiveStock[[#This Row],[Unit Cost]],"")</f>
        <v>0</v>
      </c>
      <c r="W206" s="139">
        <f>IFERROR(LiveStock[[#This Row],[Quantity Out]]*LiveStock[[#This Row],[Unit Cost]],"")</f>
        <v>26.518950000000004</v>
      </c>
      <c r="X206" s="139"/>
    </row>
    <row r="207" spans="1:24" ht="20.100000000000001" customHeight="1" x14ac:dyDescent="0.25">
      <c r="A207" s="139" t="s">
        <v>169</v>
      </c>
      <c r="B207" s="144" t="s">
        <v>177</v>
      </c>
      <c r="C207" s="144" t="s">
        <v>255</v>
      </c>
      <c r="D207" s="144" t="s">
        <v>258</v>
      </c>
      <c r="E207" t="s">
        <v>1147</v>
      </c>
      <c r="F207" s="1">
        <v>46534</v>
      </c>
      <c r="G207" s="139">
        <v>0</v>
      </c>
      <c r="H207">
        <v>15</v>
      </c>
      <c r="I207" s="158">
        <f t="shared" si="6"/>
        <v>-15</v>
      </c>
      <c r="J207" s="140">
        <f>VLOOKUP(LiveStock[[#This Row],[SKU]],MasterFile[#All],14,0)</f>
        <v>1.8245833333333334</v>
      </c>
      <c r="K207" s="141">
        <f>IFERROR(LiveStock[[#This Row],[Quantity Available]]*LiveStock[[#This Row],[Unit Cost]],"")</f>
        <v>-27.368750000000002</v>
      </c>
      <c r="L207" t="s">
        <v>734</v>
      </c>
      <c r="M207" s="160" t="str" cm="1">
        <f t="array" ref="M207">IFERROR(_xlfn.AGGREGATE(15,6,(Inflow[[#This Row],[Date]]+0) /
   ((Inflow[SKU]=LiveStock[[#This Row],[SKU]])*(Inflow[Lot Number]&amp;""=LiveStock[[#This Row],[Lot Number]]&amp;"")),1),"")</f>
        <v/>
      </c>
      <c r="N207" s="160">
        <f>IF(_xlfn.MINIFS(Outflow[Date], Outflow[SKU], LiveStock[[#This Row],[SKU]], Outflow[Lot Number], LiveStock[[#This Row],[Lot Number]])=0,
   "",
   _xlfn.MINIFS(Outflow[Date], Outflow[SKU], LiveStock[[#This Row],[SKU]], Outflow[Lot Number], LiveStock[[#This Row],[Lot Number]]))</f>
        <v>45987</v>
      </c>
      <c r="O207" s="159">
        <f>IF(_xlfn.MAXIFS(Outflow[Date], Outflow[SKU], A207)=0,
   "",
   _xlfn.MAXIFS(Outflow[Date], Outflow[SKU], A207))</f>
        <v>46194</v>
      </c>
      <c r="P207" s="139">
        <f>IFERROR(LiveStock[[#This Row],[Last Outflow Date]]-LiveStock[[#This Row],[First Outflow Date]]+1,"")</f>
        <v>208</v>
      </c>
      <c r="Q207" s="139">
        <f>IFERROR(IF(LiveStock[[#This Row],[Average Daily Usage]]&gt;0,LiveStock[[#This Row],[Quantity Available]]/LiveStock[[#This Row],[Average Daily Usage]],0),"")</f>
        <v>-208.00000000000003</v>
      </c>
      <c r="R207" s="1">
        <v>45987</v>
      </c>
      <c r="S207" s="159" t="str">
        <f>VLOOKUP(LiveStock[[#This Row],[SKU]],MasterFile[#All],15,0)</f>
        <v>Texaflo Roasting Co.</v>
      </c>
      <c r="T207" s="139">
        <f>IFERROR(IF(LiveStock[[#This Row],[Days Active]]&gt;0, LiveStock[[#This Row],[Quantity Out]] / LiveStock[[#This Row],[Days Active]], 0),"")</f>
        <v>7.2115384615384609E-2</v>
      </c>
      <c r="U207" s="139">
        <f>VLOOKUP(LiveStock[[#This Row],[SKU]],MasterFile[],6,0)</f>
        <v>320</v>
      </c>
      <c r="V207" s="141">
        <f>IFERROR(LiveStock[[#This Row],[Quantity In]]*LiveStock[[#This Row],[Unit Cost]],"")</f>
        <v>0</v>
      </c>
      <c r="W207" s="139">
        <f>IFERROR(LiveStock[[#This Row],[Quantity Out]]*LiveStock[[#This Row],[Unit Cost]],"")</f>
        <v>27.368750000000002</v>
      </c>
      <c r="X207" s="139"/>
    </row>
    <row r="208" spans="1:24" ht="20.100000000000001" customHeight="1" x14ac:dyDescent="0.25">
      <c r="A208" s="139" t="s">
        <v>167</v>
      </c>
      <c r="B208" s="144" t="s">
        <v>175</v>
      </c>
      <c r="C208" s="144" t="s">
        <v>255</v>
      </c>
      <c r="D208" s="144" t="s">
        <v>258</v>
      </c>
      <c r="E208" t="s">
        <v>1130</v>
      </c>
      <c r="F208" s="1">
        <v>46437</v>
      </c>
      <c r="G208" s="139">
        <v>0</v>
      </c>
      <c r="H208">
        <v>7.5</v>
      </c>
      <c r="I208" s="158">
        <f t="shared" si="6"/>
        <v>-7.5</v>
      </c>
      <c r="J208" s="140">
        <f>VLOOKUP(LiveStock[[#This Row],[SKU]],MasterFile[#All],14,0)</f>
        <v>0.91347222222222213</v>
      </c>
      <c r="K208" s="141">
        <f>IFERROR(LiveStock[[#This Row],[Quantity Available]]*LiveStock[[#This Row],[Unit Cost]],"")</f>
        <v>-6.8510416666666663</v>
      </c>
      <c r="L208" t="s">
        <v>322</v>
      </c>
      <c r="M208" s="160" t="str" cm="1">
        <f t="array" ref="M208">IFERROR(_xlfn.AGGREGATE(15,6,(Inflow[[#This Row],[Date]]+0) /
   ((Inflow[SKU]=LiveStock[[#This Row],[SKU]])*(Inflow[Lot Number]&amp;""=LiveStock[[#This Row],[Lot Number]]&amp;"")),1),"")</f>
        <v/>
      </c>
      <c r="N208" s="160">
        <f>IF(_xlfn.MINIFS(Outflow[Date], Outflow[SKU], LiveStock[[#This Row],[SKU]], Outflow[Lot Number], LiveStock[[#This Row],[Lot Number]])=0,
   "",
   _xlfn.MINIFS(Outflow[Date], Outflow[SKU], LiveStock[[#This Row],[SKU]], Outflow[Lot Number], LiveStock[[#This Row],[Lot Number]]))</f>
        <v>45987</v>
      </c>
      <c r="O208" s="159">
        <f>IF(_xlfn.MAXIFS(Outflow[Date], Outflow[SKU], A208)=0,
   "",
   _xlfn.MAXIFS(Outflow[Date], Outflow[SKU], A208))</f>
        <v>46194</v>
      </c>
      <c r="P208" s="139">
        <f>IFERROR(LiveStock[[#This Row],[Last Outflow Date]]-LiveStock[[#This Row],[First Outflow Date]]+1,"")</f>
        <v>208</v>
      </c>
      <c r="Q208" s="139">
        <f>IFERROR(IF(LiveStock[[#This Row],[Average Daily Usage]]&gt;0,LiveStock[[#This Row],[Quantity Available]]/LiveStock[[#This Row],[Average Daily Usage]],0),"")</f>
        <v>-208.00000000000003</v>
      </c>
      <c r="R208" s="1">
        <v>45987</v>
      </c>
      <c r="S208" s="159" t="str">
        <f>VLOOKUP(LiveStock[[#This Row],[SKU]],MasterFile[#All],15,0)</f>
        <v>Texaflo Roasting Co.</v>
      </c>
      <c r="T208" s="139">
        <f>IFERROR(IF(LiveStock[[#This Row],[Days Active]]&gt;0, LiveStock[[#This Row],[Quantity Out]] / LiveStock[[#This Row],[Days Active]], 0),"")</f>
        <v>3.6057692307692304E-2</v>
      </c>
      <c r="U208" s="139">
        <f>VLOOKUP(LiveStock[[#This Row],[SKU]],MasterFile[],6,0)</f>
        <v>160</v>
      </c>
      <c r="V208" s="141">
        <f>IFERROR(LiveStock[[#This Row],[Quantity In]]*LiveStock[[#This Row],[Unit Cost]],"")</f>
        <v>0</v>
      </c>
      <c r="W208" s="139">
        <f>IFERROR(LiveStock[[#This Row],[Quantity Out]]*LiveStock[[#This Row],[Unit Cost]],"")</f>
        <v>6.8510416666666663</v>
      </c>
      <c r="X208" s="139"/>
    </row>
    <row r="209" spans="1:24" ht="20.100000000000001" customHeight="1" x14ac:dyDescent="0.25">
      <c r="A209" s="139" t="s">
        <v>171</v>
      </c>
      <c r="B209" s="144" t="s">
        <v>179</v>
      </c>
      <c r="C209" s="144" t="s">
        <v>255</v>
      </c>
      <c r="D209" s="144" t="s">
        <v>259</v>
      </c>
      <c r="E209" t="s">
        <v>1125</v>
      </c>
      <c r="F209" s="1">
        <v>46637</v>
      </c>
      <c r="G209" s="139">
        <v>0</v>
      </c>
      <c r="H209">
        <v>2.5</v>
      </c>
      <c r="I209" s="158">
        <f t="shared" si="6"/>
        <v>-2.5</v>
      </c>
      <c r="J209" s="140">
        <f>VLOOKUP(LiveStock[[#This Row],[SKU]],MasterFile[#All],14,0)</f>
        <v>2.7368749999999999</v>
      </c>
      <c r="K209" s="141">
        <f>IFERROR(LiveStock[[#This Row],[Quantity Available]]*LiveStock[[#This Row],[Unit Cost]],"")</f>
        <v>-6.8421874999999996</v>
      </c>
      <c r="L209" t="s">
        <v>322</v>
      </c>
      <c r="M209" s="160" t="str" cm="1">
        <f t="array" ref="M209">IFERROR(_xlfn.AGGREGATE(15,6,(Inflow[[#This Row],[Date]]+0) /
   ((Inflow[SKU]=LiveStock[[#This Row],[SKU]])*(Inflow[Lot Number]&amp;""=LiveStock[[#This Row],[Lot Number]]&amp;"")),1),"")</f>
        <v/>
      </c>
      <c r="N209" s="160">
        <f>IF(_xlfn.MINIFS(Outflow[Date], Outflow[SKU], LiveStock[[#This Row],[SKU]], Outflow[Lot Number], LiveStock[[#This Row],[Lot Number]])=0,
   "",
   _xlfn.MINIFS(Outflow[Date], Outflow[SKU], LiveStock[[#This Row],[SKU]], Outflow[Lot Number], LiveStock[[#This Row],[Lot Number]]))</f>
        <v>45987</v>
      </c>
      <c r="O209" s="159">
        <f>IF(_xlfn.MAXIFS(Outflow[Date], Outflow[SKU], A209)=0,
   "",
   _xlfn.MAXIFS(Outflow[Date], Outflow[SKU], A209))</f>
        <v>46194</v>
      </c>
      <c r="P209" s="139">
        <f>IFERROR(LiveStock[[#This Row],[Last Outflow Date]]-LiveStock[[#This Row],[First Outflow Date]]+1,"")</f>
        <v>208</v>
      </c>
      <c r="Q209" s="139">
        <f>IFERROR(IF(LiveStock[[#This Row],[Average Daily Usage]]&gt;0,LiveStock[[#This Row],[Quantity Available]]/LiveStock[[#This Row],[Average Daily Usage]],0),"")</f>
        <v>-208</v>
      </c>
      <c r="R209" s="1">
        <v>45987</v>
      </c>
      <c r="S209" s="159" t="str">
        <f>VLOOKUP(LiveStock[[#This Row],[SKU]],MasterFile[#All],15,0)</f>
        <v>Texaflo Roasting Co.</v>
      </c>
      <c r="T209" s="139">
        <f>IFERROR(IF(LiveStock[[#This Row],[Days Active]]&gt;0, LiveStock[[#This Row],[Quantity Out]] / LiveStock[[#This Row],[Days Active]], 0),"")</f>
        <v>1.201923076923077E-2</v>
      </c>
      <c r="U209" s="139">
        <f>VLOOKUP(LiveStock[[#This Row],[SKU]],MasterFile[],6,0)</f>
        <v>140</v>
      </c>
      <c r="V209" s="141">
        <f>IFERROR(LiveStock[[#This Row],[Quantity In]]*LiveStock[[#This Row],[Unit Cost]],"")</f>
        <v>0</v>
      </c>
      <c r="W209" s="139">
        <f>IFERROR(LiveStock[[#This Row],[Quantity Out]]*LiveStock[[#This Row],[Unit Cost]],"")</f>
        <v>6.8421874999999996</v>
      </c>
      <c r="X209" s="139"/>
    </row>
    <row r="210" spans="1:24" ht="20.100000000000001" customHeight="1" x14ac:dyDescent="0.25">
      <c r="A210" s="139" t="s">
        <v>191</v>
      </c>
      <c r="B210" s="144" t="s">
        <v>192</v>
      </c>
      <c r="C210" s="144" t="s">
        <v>265</v>
      </c>
      <c r="D210" s="144" t="s">
        <v>266</v>
      </c>
      <c r="E210" t="s">
        <v>1099</v>
      </c>
      <c r="F210" s="1">
        <v>46294</v>
      </c>
      <c r="G210" s="139">
        <v>0</v>
      </c>
      <c r="H210">
        <v>15</v>
      </c>
      <c r="I210" s="158">
        <f t="shared" si="6"/>
        <v>-15</v>
      </c>
      <c r="J210" s="140">
        <f>VLOOKUP(LiveStock[[#This Row],[SKU]],MasterFile[#All],14,0)</f>
        <v>1.395</v>
      </c>
      <c r="K210" s="141">
        <f>IFERROR(LiveStock[[#This Row],[Quantity Available]]*LiveStock[[#This Row],[Unit Cost]],"")</f>
        <v>-20.925000000000001</v>
      </c>
      <c r="L210" t="s">
        <v>734</v>
      </c>
      <c r="M210" s="160" t="str" cm="1">
        <f t="array" ref="M210">IFERROR(_xlfn.AGGREGATE(15,6,(Inflow[[#This Row],[Date]]+0) /
   ((Inflow[SKU]=LiveStock[[#This Row],[SKU]])*(Inflow[Lot Number]&amp;""=LiveStock[[#This Row],[Lot Number]]&amp;"")),1),"")</f>
        <v/>
      </c>
      <c r="N210" s="160">
        <f>IF(_xlfn.MINIFS(Outflow[Date], Outflow[SKU], LiveStock[[#This Row],[SKU]], Outflow[Lot Number], LiveStock[[#This Row],[Lot Number]])=0,
   "",
   _xlfn.MINIFS(Outflow[Date], Outflow[SKU], LiveStock[[#This Row],[SKU]], Outflow[Lot Number], LiveStock[[#This Row],[Lot Number]]))</f>
        <v>45987</v>
      </c>
      <c r="O210" s="159">
        <f>IF(_xlfn.MAXIFS(Outflow[Date], Outflow[SKU], A210)=0,
   "",
   _xlfn.MAXIFS(Outflow[Date], Outflow[SKU], A210))</f>
        <v>46194</v>
      </c>
      <c r="P210" s="139">
        <f>IFERROR(LiveStock[[#This Row],[Last Outflow Date]]-LiveStock[[#This Row],[First Outflow Date]]+1,"")</f>
        <v>208</v>
      </c>
      <c r="Q210" s="139">
        <f>IFERROR(IF(LiveStock[[#This Row],[Average Daily Usage]]&gt;0,LiveStock[[#This Row],[Quantity Available]]/LiveStock[[#This Row],[Average Daily Usage]],0),"")</f>
        <v>-208.00000000000003</v>
      </c>
      <c r="R210" s="1">
        <v>45987</v>
      </c>
      <c r="S210" s="159" t="str">
        <f>VLOOKUP(LiveStock[[#This Row],[SKU]],MasterFile[#All],15,0)</f>
        <v>Texaflo Roasting Co.</v>
      </c>
      <c r="T210" s="139">
        <f>IFERROR(IF(LiveStock[[#This Row],[Days Active]]&gt;0, LiveStock[[#This Row],[Quantity Out]] / LiveStock[[#This Row],[Days Active]], 0),"")</f>
        <v>7.2115384615384609E-2</v>
      </c>
      <c r="U210" s="139">
        <f>VLOOKUP(LiveStock[[#This Row],[SKU]],MasterFile[],6,0)</f>
        <v>1600</v>
      </c>
      <c r="V210" s="141">
        <f>IFERROR(LiveStock[[#This Row],[Quantity In]]*LiveStock[[#This Row],[Unit Cost]],"")</f>
        <v>0</v>
      </c>
      <c r="W210" s="139">
        <f>IFERROR(LiveStock[[#This Row],[Quantity Out]]*LiveStock[[#This Row],[Unit Cost]],"")</f>
        <v>20.925000000000001</v>
      </c>
      <c r="X210" s="139"/>
    </row>
    <row r="211" spans="1:24" ht="20.100000000000001" customHeight="1" x14ac:dyDescent="0.25">
      <c r="A211" s="139" t="s">
        <v>205</v>
      </c>
      <c r="B211" s="144" t="s">
        <v>206</v>
      </c>
      <c r="C211" s="144" t="s">
        <v>265</v>
      </c>
      <c r="D211" s="144" t="s">
        <v>272</v>
      </c>
      <c r="E211" t="s">
        <v>1098</v>
      </c>
      <c r="F211" s="1">
        <v>46247</v>
      </c>
      <c r="G211" s="139">
        <v>0</v>
      </c>
      <c r="H211">
        <v>0.5</v>
      </c>
      <c r="I211" s="158">
        <f t="shared" si="6"/>
        <v>-0.5</v>
      </c>
      <c r="J211" s="140">
        <f>VLOOKUP(LiveStock[[#This Row],[SKU]],MasterFile[#All],14,0)</f>
        <v>4.2000000000000003E-2</v>
      </c>
      <c r="K211" s="141">
        <f>IFERROR(LiveStock[[#This Row],[Quantity Available]]*LiveStock[[#This Row],[Unit Cost]],"")</f>
        <v>-2.1000000000000001E-2</v>
      </c>
      <c r="L211" t="s">
        <v>734</v>
      </c>
      <c r="M211" s="160" t="str" cm="1">
        <f t="array" ref="M211">IFERROR(_xlfn.AGGREGATE(15,6,(Inflow[[#This Row],[Date]]+0) /
   ((Inflow[SKU]=LiveStock[[#This Row],[SKU]])*(Inflow[Lot Number]&amp;""=LiveStock[[#This Row],[Lot Number]]&amp;"")),1),"")</f>
        <v/>
      </c>
      <c r="N211" s="160">
        <f>IF(_xlfn.MINIFS(Outflow[Date], Outflow[SKU], LiveStock[[#This Row],[SKU]], Outflow[Lot Number], LiveStock[[#This Row],[Lot Number]])=0,
   "",
   _xlfn.MINIFS(Outflow[Date], Outflow[SKU], LiveStock[[#This Row],[SKU]], Outflow[Lot Number], LiveStock[[#This Row],[Lot Number]]))</f>
        <v>45987</v>
      </c>
      <c r="O211" s="159">
        <f>IF(_xlfn.MAXIFS(Outflow[Date], Outflow[SKU], A211)=0,
   "",
   _xlfn.MAXIFS(Outflow[Date], Outflow[SKU], A211))</f>
        <v>46194</v>
      </c>
      <c r="P211" s="139">
        <f>IFERROR(LiveStock[[#This Row],[Last Outflow Date]]-LiveStock[[#This Row],[First Outflow Date]]+1,"")</f>
        <v>208</v>
      </c>
      <c r="Q211" s="139">
        <f>IFERROR(IF(LiveStock[[#This Row],[Average Daily Usage]]&gt;0,LiveStock[[#This Row],[Quantity Available]]/LiveStock[[#This Row],[Average Daily Usage]],0),"")</f>
        <v>-208</v>
      </c>
      <c r="R211" s="1">
        <v>45987</v>
      </c>
      <c r="S211" s="159" t="str">
        <f>VLOOKUP(LiveStock[[#This Row],[SKU]],MasterFile[#All],15,0)</f>
        <v>Texaflo Roasting Co.</v>
      </c>
      <c r="T211" s="139">
        <f>IFERROR(IF(LiveStock[[#This Row],[Days Active]]&gt;0, LiveStock[[#This Row],[Quantity Out]] / LiveStock[[#This Row],[Days Active]], 0),"")</f>
        <v>2.403846153846154E-3</v>
      </c>
      <c r="U211" s="139">
        <f>VLOOKUP(LiveStock[[#This Row],[SKU]],MasterFile[],6,0)</f>
        <v>40</v>
      </c>
      <c r="V211" s="141">
        <f>IFERROR(LiveStock[[#This Row],[Quantity In]]*LiveStock[[#This Row],[Unit Cost]],"")</f>
        <v>0</v>
      </c>
      <c r="W211" s="139">
        <f>IFERROR(LiveStock[[#This Row],[Quantity Out]]*LiveStock[[#This Row],[Unit Cost]],"")</f>
        <v>2.1000000000000001E-2</v>
      </c>
      <c r="X211" s="139"/>
    </row>
    <row r="212" spans="1:24" ht="20.100000000000001" customHeight="1" x14ac:dyDescent="0.25">
      <c r="A212" s="139" t="s">
        <v>531</v>
      </c>
      <c r="B212" s="144" t="s">
        <v>532</v>
      </c>
      <c r="C212" s="144" t="s">
        <v>525</v>
      </c>
      <c r="D212" s="144" t="s">
        <v>533</v>
      </c>
      <c r="E212" t="s">
        <v>1120</v>
      </c>
      <c r="F212" s="1">
        <v>46437</v>
      </c>
      <c r="G212" s="139">
        <v>0</v>
      </c>
      <c r="H212">
        <v>18.899999999999999</v>
      </c>
      <c r="I212" s="158">
        <f t="shared" si="6"/>
        <v>-18.899999999999999</v>
      </c>
      <c r="J212" s="140">
        <f>VLOOKUP(LiveStock[[#This Row],[SKU]],MasterFile[#All],14,0)</f>
        <v>55</v>
      </c>
      <c r="K212" s="141">
        <f>IFERROR(LiveStock[[#This Row],[Quantity Available]]*LiveStock[[#This Row],[Unit Cost]],"")</f>
        <v>-1039.5</v>
      </c>
      <c r="L212" t="s">
        <v>736</v>
      </c>
      <c r="M212" s="160" t="str" cm="1">
        <f t="array" ref="M212">IFERROR(_xlfn.AGGREGATE(15,6,(Inflow[[#This Row],[Date]]+0) /
   ((Inflow[SKU]=LiveStock[[#This Row],[SKU]])*(Inflow[Lot Number]&amp;""=LiveStock[[#This Row],[Lot Number]]&amp;"")),1),"")</f>
        <v/>
      </c>
      <c r="N212" s="160">
        <f>IF(_xlfn.MINIFS(Outflow[Date], Outflow[SKU], LiveStock[[#This Row],[SKU]], Outflow[Lot Number], LiveStock[[#This Row],[Lot Number]])=0,
   "",
   _xlfn.MINIFS(Outflow[Date], Outflow[SKU], LiveStock[[#This Row],[SKU]], Outflow[Lot Number], LiveStock[[#This Row],[Lot Number]]))</f>
        <v>45987</v>
      </c>
      <c r="O212" s="159">
        <f>IF(_xlfn.MAXIFS(Outflow[Date], Outflow[SKU], A212)=0,
   "",
   _xlfn.MAXIFS(Outflow[Date], Outflow[SKU], A212))</f>
        <v>46110</v>
      </c>
      <c r="P212" s="139">
        <f>IFERROR(LiveStock[[#This Row],[Last Outflow Date]]-LiveStock[[#This Row],[First Outflow Date]]+1,"")</f>
        <v>124</v>
      </c>
      <c r="Q212" s="139">
        <f>IFERROR(IF(LiveStock[[#This Row],[Average Daily Usage]]&gt;0,LiveStock[[#This Row],[Quantity Available]]/LiveStock[[#This Row],[Average Daily Usage]],0),"")</f>
        <v>-124</v>
      </c>
      <c r="R212" s="1">
        <v>45987</v>
      </c>
      <c r="S212" s="159" t="str">
        <f>VLOOKUP(LiveStock[[#This Row],[SKU]],MasterFile[#All],15,0)</f>
        <v>Gulf Rim Distribution</v>
      </c>
      <c r="T212" s="139">
        <f>IFERROR(IF(LiveStock[[#This Row],[Days Active]]&gt;0, LiveStock[[#This Row],[Quantity Out]] / LiveStock[[#This Row],[Days Active]], 0),"")</f>
        <v>0.15241935483870966</v>
      </c>
      <c r="U212" s="139">
        <f>VLOOKUP(LiveStock[[#This Row],[SKU]],MasterFile[],6,0)</f>
        <v>12</v>
      </c>
      <c r="V212" s="141">
        <f>IFERROR(LiveStock[[#This Row],[Quantity In]]*LiveStock[[#This Row],[Unit Cost]],"")</f>
        <v>0</v>
      </c>
      <c r="W212" s="139">
        <f>IFERROR(LiveStock[[#This Row],[Quantity Out]]*LiveStock[[#This Row],[Unit Cost]],"")</f>
        <v>1039.5</v>
      </c>
      <c r="X212" s="139"/>
    </row>
    <row r="213" spans="1:24" ht="20.100000000000001" customHeight="1" x14ac:dyDescent="0.25">
      <c r="A213" s="139" t="s">
        <v>239</v>
      </c>
      <c r="B213" s="144" t="s">
        <v>347</v>
      </c>
      <c r="C213" s="144" t="s">
        <v>348</v>
      </c>
      <c r="D213" s="144" t="s">
        <v>277</v>
      </c>
      <c r="E213" t="s">
        <v>1177</v>
      </c>
      <c r="F213" s="1">
        <v>46444</v>
      </c>
      <c r="G213" s="139">
        <v>0</v>
      </c>
      <c r="H213">
        <v>0.3</v>
      </c>
      <c r="I213" s="158">
        <f t="shared" si="6"/>
        <v>-0.4</v>
      </c>
      <c r="J213" s="140">
        <f>VLOOKUP(LiveStock[[#This Row],[SKU]],MasterFile[#All],14,0)</f>
        <v>0.70666666666666667</v>
      </c>
      <c r="K213" s="141">
        <f>IFERROR(LiveStock[[#This Row],[Quantity Available]]*LiveStock[[#This Row],[Unit Cost]],"")</f>
        <v>-0.28266666666666668</v>
      </c>
      <c r="L213" t="s">
        <v>322</v>
      </c>
      <c r="M213" s="160" t="str" cm="1">
        <f t="array" ref="M213">IFERROR(_xlfn.AGGREGATE(15,6,(Inflow[[#This Row],[Date]]+0) /
   ((Inflow[SKU]=LiveStock[[#This Row],[SKU]])*(Inflow[Lot Number]&amp;""=LiveStock[[#This Row],[Lot Number]]&amp;"")),1),"")</f>
        <v/>
      </c>
      <c r="N213" s="160">
        <f>IF(_xlfn.MINIFS(Outflow[Date], Outflow[SKU], LiveStock[[#This Row],[SKU]], Outflow[Lot Number], LiveStock[[#This Row],[Lot Number]])=0,
   "",
   _xlfn.MINIFS(Outflow[Date], Outflow[SKU], LiveStock[[#This Row],[SKU]], Outflow[Lot Number], LiveStock[[#This Row],[Lot Number]]))</f>
        <v>45993</v>
      </c>
      <c r="O213" s="159">
        <f>IF(_xlfn.MAXIFS(Outflow[Date], Outflow[SKU], A213)=0,
   "",
   _xlfn.MAXIFS(Outflow[Date], Outflow[SKU], A213))</f>
        <v>46193</v>
      </c>
      <c r="P213" s="139">
        <f>IFERROR(LiveStock[[#This Row],[Last Outflow Date]]-LiveStock[[#This Row],[First Outflow Date]]+1,"")</f>
        <v>201</v>
      </c>
      <c r="Q213" s="139">
        <f>IFERROR(IF(LiveStock[[#This Row],[Average Daily Usage]]&gt;0,LiveStock[[#This Row],[Quantity Available]]/LiveStock[[#This Row],[Average Daily Usage]],0),"")</f>
        <v>-268</v>
      </c>
      <c r="R213" s="1">
        <v>45993</v>
      </c>
      <c r="S213" s="159" t="str">
        <f>VLOOKUP(LiveStock[[#This Row],[SKU]],MasterFile[#All],15,0)</f>
        <v>Texaflo Roasting Co.</v>
      </c>
      <c r="T213" s="139">
        <f>IFERROR(IF(LiveStock[[#This Row],[Days Active]]&gt;0, LiveStock[[#This Row],[Quantity Out]] / LiveStock[[#This Row],[Days Active]], 0),"")</f>
        <v>1.4925373134328358E-3</v>
      </c>
      <c r="U213" s="139">
        <f>VLOOKUP(LiveStock[[#This Row],[SKU]],MasterFile[],6,0)</f>
        <v>12</v>
      </c>
      <c r="V213" s="141">
        <f>IFERROR(LiveStock[[#This Row],[Quantity In]]*LiveStock[[#This Row],[Unit Cost]],"")</f>
        <v>0</v>
      </c>
      <c r="W213" s="139">
        <f>IFERROR(LiveStock[[#This Row],[Quantity Out]]*LiveStock[[#This Row],[Unit Cost]],"")</f>
        <v>0.21199999999999999</v>
      </c>
      <c r="X213" s="139"/>
    </row>
    <row r="214" spans="1:24" ht="20.100000000000001" customHeight="1" x14ac:dyDescent="0.25">
      <c r="A214" s="139" t="s">
        <v>241</v>
      </c>
      <c r="B214" s="144" t="s">
        <v>350</v>
      </c>
      <c r="C214" s="144" t="s">
        <v>348</v>
      </c>
      <c r="D214" s="144" t="s">
        <v>289</v>
      </c>
      <c r="E214" t="s">
        <v>1137</v>
      </c>
      <c r="F214" s="1">
        <v>46606</v>
      </c>
      <c r="G214" s="139">
        <v>0</v>
      </c>
      <c r="H214">
        <v>0.6</v>
      </c>
      <c r="I214" s="158">
        <f t="shared" si="6"/>
        <v>-0.6</v>
      </c>
      <c r="J214" s="140">
        <f>VLOOKUP(LiveStock[[#This Row],[SKU]],MasterFile[#All],14,0)</f>
        <v>0.70666666666666667</v>
      </c>
      <c r="K214" s="141">
        <f>IFERROR(LiveStock[[#This Row],[Quantity Available]]*LiveStock[[#This Row],[Unit Cost]],"")</f>
        <v>-0.42399999999999999</v>
      </c>
      <c r="L214" t="s">
        <v>734</v>
      </c>
      <c r="M214" s="160" t="str" cm="1">
        <f t="array" ref="M214">IFERROR(_xlfn.AGGREGATE(15,6,(Inflow[[#This Row],[Date]]+0) /
   ((Inflow[SKU]=LiveStock[[#This Row],[SKU]])*(Inflow[Lot Number]&amp;""=LiveStock[[#This Row],[Lot Number]]&amp;"")),1),"")</f>
        <v/>
      </c>
      <c r="N214" s="160">
        <f>IF(_xlfn.MINIFS(Outflow[Date], Outflow[SKU], LiveStock[[#This Row],[SKU]], Outflow[Lot Number], LiveStock[[#This Row],[Lot Number]])=0,
   "",
   _xlfn.MINIFS(Outflow[Date], Outflow[SKU], LiveStock[[#This Row],[SKU]], Outflow[Lot Number], LiveStock[[#This Row],[Lot Number]]))</f>
        <v>45993</v>
      </c>
      <c r="O214" s="159">
        <f>IF(_xlfn.MAXIFS(Outflow[Date], Outflow[SKU], A214)=0,
   "",
   _xlfn.MAXIFS(Outflow[Date], Outflow[SKU], A214))</f>
        <v>46193</v>
      </c>
      <c r="P214" s="139">
        <f>IFERROR(LiveStock[[#This Row],[Last Outflow Date]]-LiveStock[[#This Row],[First Outflow Date]]+1,"")</f>
        <v>201</v>
      </c>
      <c r="Q214" s="139">
        <f>IFERROR(IF(LiveStock[[#This Row],[Average Daily Usage]]&gt;0,LiveStock[[#This Row],[Quantity Available]]/LiveStock[[#This Row],[Average Daily Usage]],0),"")</f>
        <v>-201</v>
      </c>
      <c r="R214" s="1">
        <v>45993</v>
      </c>
      <c r="S214" s="159" t="str">
        <f>VLOOKUP(LiveStock[[#This Row],[SKU]],MasterFile[#All],15,0)</f>
        <v>Texaflo Roasting Co.</v>
      </c>
      <c r="T214" s="139">
        <f>IFERROR(IF(LiveStock[[#This Row],[Days Active]]&gt;0, LiveStock[[#This Row],[Quantity Out]] / LiveStock[[#This Row],[Days Active]], 0),"")</f>
        <v>2.9850746268656717E-3</v>
      </c>
      <c r="U214" s="139">
        <f>VLOOKUP(LiveStock[[#This Row],[SKU]],MasterFile[],6,0)</f>
        <v>16</v>
      </c>
      <c r="V214" s="141">
        <f>IFERROR(LiveStock[[#This Row],[Quantity In]]*LiveStock[[#This Row],[Unit Cost]],"")</f>
        <v>0</v>
      </c>
      <c r="W214" s="139">
        <f>IFERROR(LiveStock[[#This Row],[Quantity Out]]*LiveStock[[#This Row],[Unit Cost]],"")</f>
        <v>0.42399999999999999</v>
      </c>
      <c r="X214" s="139"/>
    </row>
    <row r="215" spans="1:24" ht="20.100000000000001" customHeight="1" x14ac:dyDescent="0.25">
      <c r="A215" s="139" t="s">
        <v>243</v>
      </c>
      <c r="B215" s="144" t="s">
        <v>244</v>
      </c>
      <c r="C215" s="144" t="s">
        <v>348</v>
      </c>
      <c r="D215" s="144" t="s">
        <v>275</v>
      </c>
      <c r="E215" t="s">
        <v>1115</v>
      </c>
      <c r="F215" s="1">
        <v>46378</v>
      </c>
      <c r="G215" s="139">
        <v>0</v>
      </c>
      <c r="H215">
        <v>1.5</v>
      </c>
      <c r="I215" s="158">
        <f t="shared" si="6"/>
        <v>-1.5</v>
      </c>
      <c r="J215" s="140">
        <f>VLOOKUP(LiveStock[[#This Row],[SKU]],MasterFile[#All],14,0)</f>
        <v>0.26600000000000001</v>
      </c>
      <c r="K215" s="141">
        <f>IFERROR(LiveStock[[#This Row],[Quantity Available]]*LiveStock[[#This Row],[Unit Cost]],"")</f>
        <v>-0.39900000000000002</v>
      </c>
      <c r="L215" t="s">
        <v>734</v>
      </c>
      <c r="M215" s="160" t="str" cm="1">
        <f t="array" ref="M215">IFERROR(_xlfn.AGGREGATE(15,6,(Inflow[[#This Row],[Date]]+0) /
   ((Inflow[SKU]=LiveStock[[#This Row],[SKU]])*(Inflow[Lot Number]&amp;""=LiveStock[[#This Row],[Lot Number]]&amp;"")),1),"")</f>
        <v/>
      </c>
      <c r="N215" s="160">
        <f>IF(_xlfn.MINIFS(Outflow[Date], Outflow[SKU], LiveStock[[#This Row],[SKU]], Outflow[Lot Number], LiveStock[[#This Row],[Lot Number]])=0,
   "",
   _xlfn.MINIFS(Outflow[Date], Outflow[SKU], LiveStock[[#This Row],[SKU]], Outflow[Lot Number], LiveStock[[#This Row],[Lot Number]]))</f>
        <v>45993</v>
      </c>
      <c r="O215" s="159">
        <f>IF(_xlfn.MAXIFS(Outflow[Date], Outflow[SKU], A215)=0,
   "",
   _xlfn.MAXIFS(Outflow[Date], Outflow[SKU], A215))</f>
        <v>46193</v>
      </c>
      <c r="P215" s="139">
        <f>IFERROR(LiveStock[[#This Row],[Last Outflow Date]]-LiveStock[[#This Row],[First Outflow Date]]+1,"")</f>
        <v>201</v>
      </c>
      <c r="Q215" s="139">
        <f>IFERROR(IF(LiveStock[[#This Row],[Average Daily Usage]]&gt;0,LiveStock[[#This Row],[Quantity Available]]/LiveStock[[#This Row],[Average Daily Usage]],0),"")</f>
        <v>-201</v>
      </c>
      <c r="R215" s="1">
        <v>45993</v>
      </c>
      <c r="S215" s="159" t="str">
        <f>VLOOKUP(LiveStock[[#This Row],[SKU]],MasterFile[#All],15,0)</f>
        <v>Texaflo Roasting Co.</v>
      </c>
      <c r="T215" s="139">
        <f>IFERROR(IF(LiveStock[[#This Row],[Days Active]]&gt;0, LiveStock[[#This Row],[Quantity Out]] / LiveStock[[#This Row],[Days Active]], 0),"")</f>
        <v>7.462686567164179E-3</v>
      </c>
      <c r="U215" s="139">
        <f>VLOOKUP(LiveStock[[#This Row],[SKU]],MasterFile[],6,0)</f>
        <v>24</v>
      </c>
      <c r="V215" s="141">
        <f>IFERROR(LiveStock[[#This Row],[Quantity In]]*LiveStock[[#This Row],[Unit Cost]],"")</f>
        <v>0</v>
      </c>
      <c r="W215" s="139">
        <f>IFERROR(LiveStock[[#This Row],[Quantity Out]]*LiveStock[[#This Row],[Unit Cost]],"")</f>
        <v>0.39900000000000002</v>
      </c>
      <c r="X215" s="139"/>
    </row>
    <row r="216" spans="1:24" ht="20.100000000000001" customHeight="1" x14ac:dyDescent="0.25">
      <c r="A216" s="139" t="s">
        <v>251</v>
      </c>
      <c r="B216" s="144" t="s">
        <v>252</v>
      </c>
      <c r="C216" s="144" t="s">
        <v>348</v>
      </c>
      <c r="D216" s="144" t="s">
        <v>277</v>
      </c>
      <c r="E216" t="s">
        <v>1129</v>
      </c>
      <c r="F216" s="1">
        <v>46492</v>
      </c>
      <c r="G216" s="139">
        <v>0</v>
      </c>
      <c r="H216">
        <v>0.6</v>
      </c>
      <c r="I216" s="158">
        <f t="shared" si="6"/>
        <v>-0.6</v>
      </c>
      <c r="J216" s="140">
        <f>VLOOKUP(LiveStock[[#This Row],[SKU]],MasterFile[#All],14,0)</f>
        <v>0.96379999999999999</v>
      </c>
      <c r="K216" s="141">
        <f>IFERROR(LiveStock[[#This Row],[Quantity Available]]*LiveStock[[#This Row],[Unit Cost]],"")</f>
        <v>-0.57828000000000002</v>
      </c>
      <c r="L216" t="s">
        <v>734</v>
      </c>
      <c r="M216" s="160" t="str" cm="1">
        <f t="array" ref="M216">IFERROR(_xlfn.AGGREGATE(15,6,(Inflow[[#This Row],[Date]]+0) /
   ((Inflow[SKU]=LiveStock[[#This Row],[SKU]])*(Inflow[Lot Number]&amp;""=LiveStock[[#This Row],[Lot Number]]&amp;"")),1),"")</f>
        <v/>
      </c>
      <c r="N216" s="160">
        <f>IF(_xlfn.MINIFS(Outflow[Date], Outflow[SKU], LiveStock[[#This Row],[SKU]], Outflow[Lot Number], LiveStock[[#This Row],[Lot Number]])=0,
   "",
   _xlfn.MINIFS(Outflow[Date], Outflow[SKU], LiveStock[[#This Row],[SKU]], Outflow[Lot Number], LiveStock[[#This Row],[Lot Number]]))</f>
        <v>45993</v>
      </c>
      <c r="O216" s="159">
        <f>IF(_xlfn.MAXIFS(Outflow[Date], Outflow[SKU], A216)=0,
   "",
   _xlfn.MAXIFS(Outflow[Date], Outflow[SKU], A216))</f>
        <v>46193</v>
      </c>
      <c r="P216" s="139">
        <f>IFERROR(LiveStock[[#This Row],[Last Outflow Date]]-LiveStock[[#This Row],[First Outflow Date]]+1,"")</f>
        <v>201</v>
      </c>
      <c r="Q216" s="139">
        <f>IFERROR(IF(LiveStock[[#This Row],[Average Daily Usage]]&gt;0,LiveStock[[#This Row],[Quantity Available]]/LiveStock[[#This Row],[Average Daily Usage]],0),"")</f>
        <v>-201</v>
      </c>
      <c r="R216" s="1">
        <v>45993</v>
      </c>
      <c r="S216" s="159" t="str">
        <f>VLOOKUP(LiveStock[[#This Row],[SKU]],MasterFile[#All],15,0)</f>
        <v>Texaflo Roasting Co.</v>
      </c>
      <c r="T216" s="139">
        <f>IFERROR(IF(LiveStock[[#This Row],[Days Active]]&gt;0, LiveStock[[#This Row],[Quantity Out]] / LiveStock[[#This Row],[Days Active]], 0),"")</f>
        <v>2.9850746268656717E-3</v>
      </c>
      <c r="U216" s="139">
        <f>VLOOKUP(LiveStock[[#This Row],[SKU]],MasterFile[],6,0)</f>
        <v>32</v>
      </c>
      <c r="V216" s="141">
        <f>IFERROR(LiveStock[[#This Row],[Quantity In]]*LiveStock[[#This Row],[Unit Cost]],"")</f>
        <v>0</v>
      </c>
      <c r="W216" s="139">
        <f>IFERROR(LiveStock[[#This Row],[Quantity Out]]*LiveStock[[#This Row],[Unit Cost]],"")</f>
        <v>0.57828000000000002</v>
      </c>
      <c r="X216" s="139"/>
    </row>
    <row r="217" spans="1:24" ht="20.100000000000001" customHeight="1" x14ac:dyDescent="0.25">
      <c r="A217" s="139" t="s">
        <v>386</v>
      </c>
      <c r="B217" s="144" t="s">
        <v>387</v>
      </c>
      <c r="C217" s="144" t="s">
        <v>381</v>
      </c>
      <c r="D217" s="144" t="s">
        <v>388</v>
      </c>
      <c r="E217" t="s">
        <v>1131</v>
      </c>
      <c r="F217" s="1">
        <v>46642</v>
      </c>
      <c r="G217" s="139">
        <v>0</v>
      </c>
      <c r="H217">
        <v>14.09</v>
      </c>
      <c r="I217" s="158">
        <f t="shared" si="6"/>
        <v>-14.09</v>
      </c>
      <c r="J217" s="140">
        <f>VLOOKUP(LiveStock[[#This Row],[SKU]],MasterFile[#All],14,0)</f>
        <v>3.5999999999999997E-2</v>
      </c>
      <c r="K217" s="141">
        <f>IFERROR(LiveStock[[#This Row],[Quantity Available]]*LiveStock[[#This Row],[Unit Cost]],"")</f>
        <v>-0.50723999999999991</v>
      </c>
      <c r="L217" t="s">
        <v>735</v>
      </c>
      <c r="M217" s="160" t="str" cm="1">
        <f t="array" ref="M217">IFERROR(_xlfn.AGGREGATE(15,6,(Inflow[[#This Row],[Date]]+0) /
   ((Inflow[SKU]=LiveStock[[#This Row],[SKU]])*(Inflow[Lot Number]&amp;""=LiveStock[[#This Row],[Lot Number]]&amp;"")),1),"")</f>
        <v/>
      </c>
      <c r="N217" s="160">
        <f>IF(_xlfn.MINIFS(Outflow[Date], Outflow[SKU], LiveStock[[#This Row],[SKU]], Outflow[Lot Number], LiveStock[[#This Row],[Lot Number]])=0,
   "",
   _xlfn.MINIFS(Outflow[Date], Outflow[SKU], LiveStock[[#This Row],[SKU]], Outflow[Lot Number], LiveStock[[#This Row],[Lot Number]]))</f>
        <v>45994</v>
      </c>
      <c r="O217" s="159">
        <f>IF(_xlfn.MAXIFS(Outflow[Date], Outflow[SKU], A217)=0,
   "",
   _xlfn.MAXIFS(Outflow[Date], Outflow[SKU], A217))</f>
        <v>45994</v>
      </c>
      <c r="P217" s="139">
        <f>IFERROR(LiveStock[[#This Row],[Last Outflow Date]]-LiveStock[[#This Row],[First Outflow Date]]+1,"")</f>
        <v>1</v>
      </c>
      <c r="Q217" s="139">
        <f>IFERROR(IF(LiveStock[[#This Row],[Average Daily Usage]]&gt;0,LiveStock[[#This Row],[Quantity Available]]/LiveStock[[#This Row],[Average Daily Usage]],0),"")</f>
        <v>-1</v>
      </c>
      <c r="R217" s="1">
        <v>45994</v>
      </c>
      <c r="S217" s="159" t="str">
        <f>VLOOKUP(LiveStock[[#This Row],[SKU]],MasterFile[#All],15,0)</f>
        <v>Lone Star Wholesale</v>
      </c>
      <c r="T217" s="139">
        <f>IFERROR(IF(LiveStock[[#This Row],[Days Active]]&gt;0, LiveStock[[#This Row],[Quantity Out]] / LiveStock[[#This Row],[Days Active]], 0),"")</f>
        <v>14.09</v>
      </c>
      <c r="U217" s="139">
        <f>VLOOKUP(LiveStock[[#This Row],[SKU]],MasterFile[],6,0)</f>
        <v>120</v>
      </c>
      <c r="V217" s="141">
        <f>IFERROR(LiveStock[[#This Row],[Quantity In]]*LiveStock[[#This Row],[Unit Cost]],"")</f>
        <v>0</v>
      </c>
      <c r="W217" s="139">
        <f>IFERROR(LiveStock[[#This Row],[Quantity Out]]*LiveStock[[#This Row],[Unit Cost]],"")</f>
        <v>0.50723999999999991</v>
      </c>
      <c r="X217" s="139"/>
    </row>
    <row r="218" spans="1:24" ht="20.100000000000001" customHeight="1" x14ac:dyDescent="0.25">
      <c r="A218" s="139" t="s">
        <v>168</v>
      </c>
      <c r="B218" s="144" t="s">
        <v>176</v>
      </c>
      <c r="C218" s="144" t="s">
        <v>255</v>
      </c>
      <c r="D218" s="144" t="s">
        <v>256</v>
      </c>
      <c r="E218" t="s">
        <v>1106</v>
      </c>
      <c r="F218" s="1">
        <v>46723</v>
      </c>
      <c r="G218" s="139">
        <v>0</v>
      </c>
      <c r="H218">
        <v>7.5</v>
      </c>
      <c r="I218" s="158">
        <f t="shared" si="6"/>
        <v>-7.5</v>
      </c>
      <c r="J218" s="140">
        <f>VLOOKUP(LiveStock[[#This Row],[SKU]],MasterFile[#All],14,0)</f>
        <v>0.91333333333333344</v>
      </c>
      <c r="K218" s="141">
        <f>IFERROR(LiveStock[[#This Row],[Quantity Available]]*LiveStock[[#This Row],[Unit Cost]],"")</f>
        <v>-6.8500000000000005</v>
      </c>
      <c r="L218" t="s">
        <v>734</v>
      </c>
      <c r="M218" s="160" t="str" cm="1">
        <f t="array" ref="M218">IFERROR(_xlfn.AGGREGATE(15,6,(Inflow[[#This Row],[Date]]+0) /
   ((Inflow[SKU]=LiveStock[[#This Row],[SKU]])*(Inflow[Lot Number]&amp;""=LiveStock[[#This Row],[Lot Number]]&amp;"")),1),"")</f>
        <v/>
      </c>
      <c r="N218" s="160">
        <f>IF(_xlfn.MINIFS(Outflow[Date], Outflow[SKU], LiveStock[[#This Row],[SKU]], Outflow[Lot Number], LiveStock[[#This Row],[Lot Number]])=0,
   "",
   _xlfn.MINIFS(Outflow[Date], Outflow[SKU], LiveStock[[#This Row],[SKU]], Outflow[Lot Number], LiveStock[[#This Row],[Lot Number]]))</f>
        <v>46000</v>
      </c>
      <c r="O218" s="159">
        <f>IF(_xlfn.MAXIFS(Outflow[Date], Outflow[SKU], A218)=0,
   "",
   _xlfn.MAXIFS(Outflow[Date], Outflow[SKU], A218))</f>
        <v>46194</v>
      </c>
      <c r="P218" s="139">
        <f>IFERROR(LiveStock[[#This Row],[Last Outflow Date]]-LiveStock[[#This Row],[First Outflow Date]]+1,"")</f>
        <v>195</v>
      </c>
      <c r="Q218" s="139">
        <f>IFERROR(IF(LiveStock[[#This Row],[Average Daily Usage]]&gt;0,LiveStock[[#This Row],[Quantity Available]]/LiveStock[[#This Row],[Average Daily Usage]],0),"")</f>
        <v>-195</v>
      </c>
      <c r="R218" s="1">
        <v>46000</v>
      </c>
      <c r="S218" s="159" t="str">
        <f>VLOOKUP(LiveStock[[#This Row],[SKU]],MasterFile[#All],15,0)</f>
        <v>Texaflo Roasting Co.</v>
      </c>
      <c r="T218" s="139">
        <f>IFERROR(IF(LiveStock[[#This Row],[Days Active]]&gt;0, LiveStock[[#This Row],[Quantity Out]] / LiveStock[[#This Row],[Days Active]], 0),"")</f>
        <v>3.8461538461538464E-2</v>
      </c>
      <c r="U218" s="139">
        <f>VLOOKUP(LiveStock[[#This Row],[SKU]],MasterFile[],6,0)</f>
        <v>120</v>
      </c>
      <c r="V218" s="141">
        <f>IFERROR(LiveStock[[#This Row],[Quantity In]]*LiveStock[[#This Row],[Unit Cost]],"")</f>
        <v>0</v>
      </c>
      <c r="W218" s="139">
        <f>IFERROR(LiveStock[[#This Row],[Quantity Out]]*LiveStock[[#This Row],[Unit Cost]],"")</f>
        <v>6.8500000000000005</v>
      </c>
      <c r="X218" s="139"/>
    </row>
    <row r="219" spans="1:24" ht="20.100000000000001" customHeight="1" x14ac:dyDescent="0.25">
      <c r="A219" s="139" t="s">
        <v>166</v>
      </c>
      <c r="B219" s="144" t="s">
        <v>174</v>
      </c>
      <c r="C219" s="144" t="s">
        <v>255</v>
      </c>
      <c r="D219" s="144" t="s">
        <v>256</v>
      </c>
      <c r="E219" t="s">
        <v>1178</v>
      </c>
      <c r="F219" s="1">
        <v>46511</v>
      </c>
      <c r="G219" s="139">
        <v>0</v>
      </c>
      <c r="H219">
        <v>6</v>
      </c>
      <c r="I219" s="158">
        <f t="shared" si="6"/>
        <v>-6</v>
      </c>
      <c r="J219" s="140">
        <f>VLOOKUP(LiveStock[[#This Row],[SKU]],MasterFile[#All],14,0)</f>
        <v>7.2</v>
      </c>
      <c r="K219" s="141">
        <f>IFERROR(LiveStock[[#This Row],[Quantity Available]]*LiveStock[[#This Row],[Unit Cost]],"")</f>
        <v>-43.2</v>
      </c>
      <c r="L219" t="s">
        <v>734</v>
      </c>
      <c r="M219" s="160" t="str" cm="1">
        <f t="array" ref="M219">IFERROR(_xlfn.AGGREGATE(15,6,(Inflow[[#This Row],[Date]]+0) /
   ((Inflow[SKU]=LiveStock[[#This Row],[SKU]])*(Inflow[Lot Number]&amp;""=LiveStock[[#This Row],[Lot Number]]&amp;"")),1),"")</f>
        <v/>
      </c>
      <c r="N219" s="160">
        <f>IF(_xlfn.MINIFS(Outflow[Date], Outflow[SKU], LiveStock[[#This Row],[SKU]], Outflow[Lot Number], LiveStock[[#This Row],[Lot Number]])=0,
   "",
   _xlfn.MINIFS(Outflow[Date], Outflow[SKU], LiveStock[[#This Row],[SKU]], Outflow[Lot Number], LiveStock[[#This Row],[Lot Number]]))</f>
        <v>46000</v>
      </c>
      <c r="O219" s="159">
        <f>IF(_xlfn.MAXIFS(Outflow[Date], Outflow[SKU], A219)=0,
   "",
   _xlfn.MAXIFS(Outflow[Date], Outflow[SKU], A219))</f>
        <v>46194</v>
      </c>
      <c r="P219" s="139">
        <f>IFERROR(LiveStock[[#This Row],[Last Outflow Date]]-LiveStock[[#This Row],[First Outflow Date]]+1,"")</f>
        <v>195</v>
      </c>
      <c r="Q219" s="139">
        <f>IFERROR(IF(LiveStock[[#This Row],[Average Daily Usage]]&gt;0,LiveStock[[#This Row],[Quantity Available]]/LiveStock[[#This Row],[Average Daily Usage]],0),"")</f>
        <v>-195</v>
      </c>
      <c r="R219" s="1">
        <v>46000</v>
      </c>
      <c r="S219" s="159" t="str">
        <f>VLOOKUP(LiveStock[[#This Row],[SKU]],MasterFile[#All],15,0)</f>
        <v>Texaflo Roasting Co.</v>
      </c>
      <c r="T219" s="139">
        <f>IFERROR(IF(LiveStock[[#This Row],[Days Active]]&gt;0, LiveStock[[#This Row],[Quantity Out]] / LiveStock[[#This Row],[Days Active]], 0),"")</f>
        <v>3.0769230769230771E-2</v>
      </c>
      <c r="U219" s="139">
        <f>VLOOKUP(LiveStock[[#This Row],[SKU]],MasterFile[],6,0)</f>
        <v>240</v>
      </c>
      <c r="V219" s="141">
        <f>IFERROR(LiveStock[[#This Row],[Quantity In]]*LiveStock[[#This Row],[Unit Cost]],"")</f>
        <v>0</v>
      </c>
      <c r="W219" s="139">
        <f>IFERROR(LiveStock[[#This Row],[Quantity Out]]*LiveStock[[#This Row],[Unit Cost]],"")</f>
        <v>43.2</v>
      </c>
      <c r="X219" s="139"/>
    </row>
    <row r="220" spans="1:24" ht="20.100000000000001" customHeight="1" x14ac:dyDescent="0.25">
      <c r="A220" s="139" t="s">
        <v>169</v>
      </c>
      <c r="B220" s="144" t="s">
        <v>177</v>
      </c>
      <c r="C220" s="144" t="s">
        <v>255</v>
      </c>
      <c r="D220" s="144" t="s">
        <v>258</v>
      </c>
      <c r="E220" t="s">
        <v>1145</v>
      </c>
      <c r="F220" s="1">
        <v>46199</v>
      </c>
      <c r="G220" s="139">
        <v>0</v>
      </c>
      <c r="H220">
        <v>3</v>
      </c>
      <c r="I220" s="158">
        <f t="shared" si="6"/>
        <v>-3</v>
      </c>
      <c r="J220" s="140">
        <f>VLOOKUP(LiveStock[[#This Row],[SKU]],MasterFile[#All],14,0)</f>
        <v>1.8245833333333334</v>
      </c>
      <c r="K220" s="141">
        <f>IFERROR(LiveStock[[#This Row],[Quantity Available]]*LiveStock[[#This Row],[Unit Cost]],"")</f>
        <v>-5.4737500000000008</v>
      </c>
      <c r="L220" t="s">
        <v>734</v>
      </c>
      <c r="M220" s="160" t="str" cm="1">
        <f t="array" ref="M220">IFERROR(_xlfn.AGGREGATE(15,6,(Inflow[[#This Row],[Date]]+0) /
   ((Inflow[SKU]=LiveStock[[#This Row],[SKU]])*(Inflow[Lot Number]&amp;""=LiveStock[[#This Row],[Lot Number]]&amp;"")),1),"")</f>
        <v/>
      </c>
      <c r="N220" s="160">
        <f>IF(_xlfn.MINIFS(Outflow[Date], Outflow[SKU], LiveStock[[#This Row],[SKU]], Outflow[Lot Number], LiveStock[[#This Row],[Lot Number]])=0,
   "",
   _xlfn.MINIFS(Outflow[Date], Outflow[SKU], LiveStock[[#This Row],[SKU]], Outflow[Lot Number], LiveStock[[#This Row],[Lot Number]]))</f>
        <v>46000</v>
      </c>
      <c r="O220" s="159">
        <f>IF(_xlfn.MAXIFS(Outflow[Date], Outflow[SKU], A220)=0,
   "",
   _xlfn.MAXIFS(Outflow[Date], Outflow[SKU], A220))</f>
        <v>46194</v>
      </c>
      <c r="P220" s="139">
        <f>IFERROR(LiveStock[[#This Row],[Last Outflow Date]]-LiveStock[[#This Row],[First Outflow Date]]+1,"")</f>
        <v>195</v>
      </c>
      <c r="Q220" s="139">
        <f>IFERROR(IF(LiveStock[[#This Row],[Average Daily Usage]]&gt;0,LiveStock[[#This Row],[Quantity Available]]/LiveStock[[#This Row],[Average Daily Usage]],0),"")</f>
        <v>-195</v>
      </c>
      <c r="R220" s="1">
        <v>46000</v>
      </c>
      <c r="S220" s="159" t="str">
        <f>VLOOKUP(LiveStock[[#This Row],[SKU]],MasterFile[#All],15,0)</f>
        <v>Texaflo Roasting Co.</v>
      </c>
      <c r="T220" s="139">
        <f>IFERROR(IF(LiveStock[[#This Row],[Days Active]]&gt;0, LiveStock[[#This Row],[Quantity Out]] / LiveStock[[#This Row],[Days Active]], 0),"")</f>
        <v>1.5384615384615385E-2</v>
      </c>
      <c r="U220" s="139">
        <f>VLOOKUP(LiveStock[[#This Row],[SKU]],MasterFile[],6,0)</f>
        <v>320</v>
      </c>
      <c r="V220" s="141">
        <f>IFERROR(LiveStock[[#This Row],[Quantity In]]*LiveStock[[#This Row],[Unit Cost]],"")</f>
        <v>0</v>
      </c>
      <c r="W220" s="139">
        <f>IFERROR(LiveStock[[#This Row],[Quantity Out]]*LiveStock[[#This Row],[Unit Cost]],"")</f>
        <v>5.4737500000000008</v>
      </c>
      <c r="X220" s="139"/>
    </row>
    <row r="221" spans="1:24" ht="20.100000000000001" customHeight="1" x14ac:dyDescent="0.25">
      <c r="A221" s="139" t="s">
        <v>191</v>
      </c>
      <c r="B221" s="144" t="s">
        <v>192</v>
      </c>
      <c r="C221" s="144" t="s">
        <v>265</v>
      </c>
      <c r="D221" s="144" t="s">
        <v>266</v>
      </c>
      <c r="E221" t="s">
        <v>1127</v>
      </c>
      <c r="F221" s="1">
        <v>46551</v>
      </c>
      <c r="G221" s="139">
        <v>0</v>
      </c>
      <c r="H221">
        <v>9</v>
      </c>
      <c r="I221" s="158">
        <f t="shared" si="6"/>
        <v>-9</v>
      </c>
      <c r="J221" s="140">
        <f>VLOOKUP(LiveStock[[#This Row],[SKU]],MasterFile[#All],14,0)</f>
        <v>1.395</v>
      </c>
      <c r="K221" s="141">
        <f>IFERROR(LiveStock[[#This Row],[Quantity Available]]*LiveStock[[#This Row],[Unit Cost]],"")</f>
        <v>-12.555</v>
      </c>
      <c r="L221" t="s">
        <v>734</v>
      </c>
      <c r="M221" s="160" t="str" cm="1">
        <f t="array" ref="M221">IFERROR(_xlfn.AGGREGATE(15,6,(Inflow[[#This Row],[Date]]+0) /
   ((Inflow[SKU]=LiveStock[[#This Row],[SKU]])*(Inflow[Lot Number]&amp;""=LiveStock[[#This Row],[Lot Number]]&amp;"")),1),"")</f>
        <v/>
      </c>
      <c r="N221" s="160">
        <f>IF(_xlfn.MINIFS(Outflow[Date], Outflow[SKU], LiveStock[[#This Row],[SKU]], Outflow[Lot Number], LiveStock[[#This Row],[Lot Number]])=0,
   "",
   _xlfn.MINIFS(Outflow[Date], Outflow[SKU], LiveStock[[#This Row],[SKU]], Outflow[Lot Number], LiveStock[[#This Row],[Lot Number]]))</f>
        <v>46000</v>
      </c>
      <c r="O221" s="159">
        <f>IF(_xlfn.MAXIFS(Outflow[Date], Outflow[SKU], A221)=0,
   "",
   _xlfn.MAXIFS(Outflow[Date], Outflow[SKU], A221))</f>
        <v>46194</v>
      </c>
      <c r="P221" s="139">
        <f>IFERROR(LiveStock[[#This Row],[Last Outflow Date]]-LiveStock[[#This Row],[First Outflow Date]]+1,"")</f>
        <v>195</v>
      </c>
      <c r="Q221" s="139">
        <f>IFERROR(IF(LiveStock[[#This Row],[Average Daily Usage]]&gt;0,LiveStock[[#This Row],[Quantity Available]]/LiveStock[[#This Row],[Average Daily Usage]],0),"")</f>
        <v>-195</v>
      </c>
      <c r="R221" s="1">
        <v>46000</v>
      </c>
      <c r="S221" s="159" t="str">
        <f>VLOOKUP(LiveStock[[#This Row],[SKU]],MasterFile[#All],15,0)</f>
        <v>Texaflo Roasting Co.</v>
      </c>
      <c r="T221" s="139">
        <f>IFERROR(IF(LiveStock[[#This Row],[Days Active]]&gt;0, LiveStock[[#This Row],[Quantity Out]] / LiveStock[[#This Row],[Days Active]], 0),"")</f>
        <v>4.6153846153846156E-2</v>
      </c>
      <c r="U221" s="139">
        <f>VLOOKUP(LiveStock[[#This Row],[SKU]],MasterFile[],6,0)</f>
        <v>1600</v>
      </c>
      <c r="V221" s="141">
        <f>IFERROR(LiveStock[[#This Row],[Quantity In]]*LiveStock[[#This Row],[Unit Cost]],"")</f>
        <v>0</v>
      </c>
      <c r="W221" s="139">
        <f>IFERROR(LiveStock[[#This Row],[Quantity Out]]*LiveStock[[#This Row],[Unit Cost]],"")</f>
        <v>12.555</v>
      </c>
      <c r="X221" s="139"/>
    </row>
    <row r="222" spans="1:24" ht="20.100000000000001" customHeight="1" x14ac:dyDescent="0.25">
      <c r="A222" s="139" t="s">
        <v>205</v>
      </c>
      <c r="B222" s="144" t="s">
        <v>206</v>
      </c>
      <c r="C222" s="144" t="s">
        <v>265</v>
      </c>
      <c r="D222" s="144" t="s">
        <v>272</v>
      </c>
      <c r="E222" t="s">
        <v>1142</v>
      </c>
      <c r="F222" s="1">
        <v>46425</v>
      </c>
      <c r="G222" s="139">
        <v>0</v>
      </c>
      <c r="H222">
        <v>0.3</v>
      </c>
      <c r="I222" s="158">
        <f t="shared" si="6"/>
        <v>-0.3</v>
      </c>
      <c r="J222" s="140">
        <f>VLOOKUP(LiveStock[[#This Row],[SKU]],MasterFile[#All],14,0)</f>
        <v>4.2000000000000003E-2</v>
      </c>
      <c r="K222" s="141">
        <f>IFERROR(LiveStock[[#This Row],[Quantity Available]]*LiveStock[[#This Row],[Unit Cost]],"")</f>
        <v>-1.26E-2</v>
      </c>
      <c r="L222" t="s">
        <v>734</v>
      </c>
      <c r="M222" s="160" t="str" cm="1">
        <f t="array" ref="M222">IFERROR(_xlfn.AGGREGATE(15,6,(Inflow[[#This Row],[Date]]+0) /
   ((Inflow[SKU]=LiveStock[[#This Row],[SKU]])*(Inflow[Lot Number]&amp;""=LiveStock[[#This Row],[Lot Number]]&amp;"")),1),"")</f>
        <v/>
      </c>
      <c r="N222" s="160">
        <f>IF(_xlfn.MINIFS(Outflow[Date], Outflow[SKU], LiveStock[[#This Row],[SKU]], Outflow[Lot Number], LiveStock[[#This Row],[Lot Number]])=0,
   "",
   _xlfn.MINIFS(Outflow[Date], Outflow[SKU], LiveStock[[#This Row],[SKU]], Outflow[Lot Number], LiveStock[[#This Row],[Lot Number]]))</f>
        <v>46000</v>
      </c>
      <c r="O222" s="159">
        <f>IF(_xlfn.MAXIFS(Outflow[Date], Outflow[SKU], A222)=0,
   "",
   _xlfn.MAXIFS(Outflow[Date], Outflow[SKU], A222))</f>
        <v>46194</v>
      </c>
      <c r="P222" s="139">
        <f>IFERROR(LiveStock[[#This Row],[Last Outflow Date]]-LiveStock[[#This Row],[First Outflow Date]]+1,"")</f>
        <v>195</v>
      </c>
      <c r="Q222" s="139">
        <f>IFERROR(IF(LiveStock[[#This Row],[Average Daily Usage]]&gt;0,LiveStock[[#This Row],[Quantity Available]]/LiveStock[[#This Row],[Average Daily Usage]],0),"")</f>
        <v>-195</v>
      </c>
      <c r="R222" s="1">
        <v>46000</v>
      </c>
      <c r="S222" s="159" t="str">
        <f>VLOOKUP(LiveStock[[#This Row],[SKU]],MasterFile[#All],15,0)</f>
        <v>Texaflo Roasting Co.</v>
      </c>
      <c r="T222" s="139">
        <f>IFERROR(IF(LiveStock[[#This Row],[Days Active]]&gt;0, LiveStock[[#This Row],[Quantity Out]] / LiveStock[[#This Row],[Days Active]], 0),"")</f>
        <v>1.5384615384615385E-3</v>
      </c>
      <c r="U222" s="139">
        <f>VLOOKUP(LiveStock[[#This Row],[SKU]],MasterFile[],6,0)</f>
        <v>40</v>
      </c>
      <c r="V222" s="141">
        <f>IFERROR(LiveStock[[#This Row],[Quantity In]]*LiveStock[[#This Row],[Unit Cost]],"")</f>
        <v>0</v>
      </c>
      <c r="W222" s="139">
        <f>IFERROR(LiveStock[[#This Row],[Quantity Out]]*LiveStock[[#This Row],[Unit Cost]],"")</f>
        <v>1.26E-2</v>
      </c>
      <c r="X222" s="139"/>
    </row>
    <row r="223" spans="1:24" ht="20.100000000000001" customHeight="1" x14ac:dyDescent="0.25">
      <c r="A223" s="139" t="s">
        <v>239</v>
      </c>
      <c r="B223" s="144" t="s">
        <v>347</v>
      </c>
      <c r="C223" s="144" t="s">
        <v>348</v>
      </c>
      <c r="D223" s="144" t="s">
        <v>277</v>
      </c>
      <c r="E223" t="s">
        <v>1177</v>
      </c>
      <c r="F223" s="1">
        <v>46583</v>
      </c>
      <c r="G223" s="139">
        <v>0</v>
      </c>
      <c r="H223">
        <v>0.1</v>
      </c>
      <c r="I223" s="158">
        <f t="shared" ref="I223:I254" si="7">IF(E223="",SUMIFS($G$5:$G$29582,$A$5:$A$29582,A223)-SUMIFS($H$5:$H$29582,$A$5:$A$29582,A223),SUMIFS($G$5:$G$29582,$A$5:$A$29582,A223,$E$5:$E$29582,E223)-SUMIFS($H$5:$H$29582,$A$5:$A$29582,A223,$E$5:$E$29582,E223))</f>
        <v>-0.4</v>
      </c>
      <c r="J223" s="140">
        <f>VLOOKUP(LiveStock[[#This Row],[SKU]],MasterFile[#All],14,0)</f>
        <v>0.70666666666666667</v>
      </c>
      <c r="K223" s="141">
        <f>IFERROR(LiveStock[[#This Row],[Quantity Available]]*LiveStock[[#This Row],[Unit Cost]],"")</f>
        <v>-0.28266666666666668</v>
      </c>
      <c r="L223" t="s">
        <v>322</v>
      </c>
      <c r="M223" s="160" t="str" cm="1">
        <f t="array" ref="M223">IFERROR(_xlfn.AGGREGATE(15,6,(Inflow[[#This Row],[Date]]+0) /
   ((Inflow[SKU]=LiveStock[[#This Row],[SKU]])*(Inflow[Lot Number]&amp;""=LiveStock[[#This Row],[Lot Number]]&amp;"")),1),"")</f>
        <v/>
      </c>
      <c r="N223" s="160">
        <f>IF(_xlfn.MINIFS(Outflow[Date], Outflow[SKU], LiveStock[[#This Row],[SKU]], Outflow[Lot Number], LiveStock[[#This Row],[Lot Number]])=0,
   "",
   _xlfn.MINIFS(Outflow[Date], Outflow[SKU], LiveStock[[#This Row],[SKU]], Outflow[Lot Number], LiveStock[[#This Row],[Lot Number]]))</f>
        <v>45993</v>
      </c>
      <c r="O223" s="159">
        <f>IF(_xlfn.MAXIFS(Outflow[Date], Outflow[SKU], A223)=0,
   "",
   _xlfn.MAXIFS(Outflow[Date], Outflow[SKU], A223))</f>
        <v>46193</v>
      </c>
      <c r="P223" s="139">
        <f>IFERROR(LiveStock[[#This Row],[Last Outflow Date]]-LiveStock[[#This Row],[First Outflow Date]]+1,"")</f>
        <v>201</v>
      </c>
      <c r="Q223" s="139">
        <f>IFERROR(IF(LiveStock[[#This Row],[Average Daily Usage]]&gt;0,LiveStock[[#This Row],[Quantity Available]]/LiveStock[[#This Row],[Average Daily Usage]],0),"")</f>
        <v>-803.99999999999989</v>
      </c>
      <c r="R223" s="1">
        <v>46015</v>
      </c>
      <c r="S223" s="159" t="str">
        <f>VLOOKUP(LiveStock[[#This Row],[SKU]],MasterFile[#All],15,0)</f>
        <v>Texaflo Roasting Co.</v>
      </c>
      <c r="T223" s="139">
        <f>IFERROR(IF(LiveStock[[#This Row],[Days Active]]&gt;0, LiveStock[[#This Row],[Quantity Out]] / LiveStock[[#This Row],[Days Active]], 0),"")</f>
        <v>4.9751243781094535E-4</v>
      </c>
      <c r="U223" s="139">
        <f>VLOOKUP(LiveStock[[#This Row],[SKU]],MasterFile[],6,0)</f>
        <v>12</v>
      </c>
      <c r="V223" s="141">
        <f>IFERROR(LiveStock[[#This Row],[Quantity In]]*LiveStock[[#This Row],[Unit Cost]],"")</f>
        <v>0</v>
      </c>
      <c r="W223" s="139">
        <f>IFERROR(LiveStock[[#This Row],[Quantity Out]]*LiveStock[[#This Row],[Unit Cost]],"")</f>
        <v>7.0666666666666669E-2</v>
      </c>
      <c r="X223" s="139"/>
    </row>
    <row r="224" spans="1:24" ht="20.100000000000001" customHeight="1" x14ac:dyDescent="0.25">
      <c r="A224" s="139" t="s">
        <v>241</v>
      </c>
      <c r="B224" s="144" t="s">
        <v>350</v>
      </c>
      <c r="C224" s="144" t="s">
        <v>348</v>
      </c>
      <c r="D224" s="144" t="s">
        <v>289</v>
      </c>
      <c r="E224" t="s">
        <v>1178</v>
      </c>
      <c r="F224" s="1">
        <v>46594</v>
      </c>
      <c r="G224" s="139">
        <v>0</v>
      </c>
      <c r="H224">
        <v>0.2</v>
      </c>
      <c r="I224" s="158">
        <f t="shared" si="7"/>
        <v>-0.2</v>
      </c>
      <c r="J224" s="140">
        <f>VLOOKUP(LiveStock[[#This Row],[SKU]],MasterFile[#All],14,0)</f>
        <v>0.70666666666666667</v>
      </c>
      <c r="K224" s="141">
        <f>IFERROR(LiveStock[[#This Row],[Quantity Available]]*LiveStock[[#This Row],[Unit Cost]],"")</f>
        <v>-0.14133333333333334</v>
      </c>
      <c r="L224" t="s">
        <v>734</v>
      </c>
      <c r="M224" s="160" t="str" cm="1">
        <f t="array" ref="M224">IFERROR(_xlfn.AGGREGATE(15,6,(Inflow[[#This Row],[Date]]+0) /
   ((Inflow[SKU]=LiveStock[[#This Row],[SKU]])*(Inflow[Lot Number]&amp;""=LiveStock[[#This Row],[Lot Number]]&amp;"")),1),"")</f>
        <v/>
      </c>
      <c r="N224" s="160">
        <f>IF(_xlfn.MINIFS(Outflow[Date], Outflow[SKU], LiveStock[[#This Row],[SKU]], Outflow[Lot Number], LiveStock[[#This Row],[Lot Number]])=0,
   "",
   _xlfn.MINIFS(Outflow[Date], Outflow[SKU], LiveStock[[#This Row],[SKU]], Outflow[Lot Number], LiveStock[[#This Row],[Lot Number]]))</f>
        <v>46015</v>
      </c>
      <c r="O224" s="159">
        <f>IF(_xlfn.MAXIFS(Outflow[Date], Outflow[SKU], A224)=0,
   "",
   _xlfn.MAXIFS(Outflow[Date], Outflow[SKU], A224))</f>
        <v>46193</v>
      </c>
      <c r="P224" s="139">
        <f>IFERROR(LiveStock[[#This Row],[Last Outflow Date]]-LiveStock[[#This Row],[First Outflow Date]]+1,"")</f>
        <v>179</v>
      </c>
      <c r="Q224" s="139">
        <f>IFERROR(IF(LiveStock[[#This Row],[Average Daily Usage]]&gt;0,LiveStock[[#This Row],[Quantity Available]]/LiveStock[[#This Row],[Average Daily Usage]],0),"")</f>
        <v>-179</v>
      </c>
      <c r="R224" s="1">
        <v>46015</v>
      </c>
      <c r="S224" s="159" t="str">
        <f>VLOOKUP(LiveStock[[#This Row],[SKU]],MasterFile[#All],15,0)</f>
        <v>Texaflo Roasting Co.</v>
      </c>
      <c r="T224" s="139">
        <f>IFERROR(IF(LiveStock[[#This Row],[Days Active]]&gt;0, LiveStock[[#This Row],[Quantity Out]] / LiveStock[[#This Row],[Days Active]], 0),"")</f>
        <v>1.1173184357541901E-3</v>
      </c>
      <c r="U224" s="139">
        <f>VLOOKUP(LiveStock[[#This Row],[SKU]],MasterFile[],6,0)</f>
        <v>16</v>
      </c>
      <c r="V224" s="141">
        <f>IFERROR(LiveStock[[#This Row],[Quantity In]]*LiveStock[[#This Row],[Unit Cost]],"")</f>
        <v>0</v>
      </c>
      <c r="W224" s="139">
        <f>IFERROR(LiveStock[[#This Row],[Quantity Out]]*LiveStock[[#This Row],[Unit Cost]],"")</f>
        <v>0.14133333333333334</v>
      </c>
      <c r="X224" s="139"/>
    </row>
    <row r="225" spans="1:24" ht="20.100000000000001" customHeight="1" x14ac:dyDescent="0.25">
      <c r="A225" s="139" t="s">
        <v>243</v>
      </c>
      <c r="B225" s="144" t="s">
        <v>244</v>
      </c>
      <c r="C225" s="144" t="s">
        <v>348</v>
      </c>
      <c r="D225" s="144" t="s">
        <v>275</v>
      </c>
      <c r="E225" t="s">
        <v>1116</v>
      </c>
      <c r="F225" s="1">
        <v>46660</v>
      </c>
      <c r="G225" s="139">
        <v>0</v>
      </c>
      <c r="H225">
        <v>0.5</v>
      </c>
      <c r="I225" s="158">
        <f t="shared" si="7"/>
        <v>-0.5</v>
      </c>
      <c r="J225" s="140">
        <f>VLOOKUP(LiveStock[[#This Row],[SKU]],MasterFile[#All],14,0)</f>
        <v>0.26600000000000001</v>
      </c>
      <c r="K225" s="141">
        <f>IFERROR(LiveStock[[#This Row],[Quantity Available]]*LiveStock[[#This Row],[Unit Cost]],"")</f>
        <v>-0.13300000000000001</v>
      </c>
      <c r="L225" t="s">
        <v>734</v>
      </c>
      <c r="M225" s="160" t="str" cm="1">
        <f t="array" ref="M225">IFERROR(_xlfn.AGGREGATE(15,6,(Inflow[[#This Row],[Date]]+0) /
   ((Inflow[SKU]=LiveStock[[#This Row],[SKU]])*(Inflow[Lot Number]&amp;""=LiveStock[[#This Row],[Lot Number]]&amp;"")),1),"")</f>
        <v/>
      </c>
      <c r="N225" s="160">
        <f>IF(_xlfn.MINIFS(Outflow[Date], Outflow[SKU], LiveStock[[#This Row],[SKU]], Outflow[Lot Number], LiveStock[[#This Row],[Lot Number]])=0,
   "",
   _xlfn.MINIFS(Outflow[Date], Outflow[SKU], LiveStock[[#This Row],[SKU]], Outflow[Lot Number], LiveStock[[#This Row],[Lot Number]]))</f>
        <v>46015</v>
      </c>
      <c r="O225" s="159">
        <f>IF(_xlfn.MAXIFS(Outflow[Date], Outflow[SKU], A225)=0,
   "",
   _xlfn.MAXIFS(Outflow[Date], Outflow[SKU], A225))</f>
        <v>46193</v>
      </c>
      <c r="P225" s="139">
        <f>IFERROR(LiveStock[[#This Row],[Last Outflow Date]]-LiveStock[[#This Row],[First Outflow Date]]+1,"")</f>
        <v>179</v>
      </c>
      <c r="Q225" s="139">
        <f>IFERROR(IF(LiveStock[[#This Row],[Average Daily Usage]]&gt;0,LiveStock[[#This Row],[Quantity Available]]/LiveStock[[#This Row],[Average Daily Usage]],0),"")</f>
        <v>-179</v>
      </c>
      <c r="R225" s="1">
        <v>46015</v>
      </c>
      <c r="S225" s="159" t="str">
        <f>VLOOKUP(LiveStock[[#This Row],[SKU]],MasterFile[#All],15,0)</f>
        <v>Texaflo Roasting Co.</v>
      </c>
      <c r="T225" s="139">
        <f>IFERROR(IF(LiveStock[[#This Row],[Days Active]]&gt;0, LiveStock[[#This Row],[Quantity Out]] / LiveStock[[#This Row],[Days Active]], 0),"")</f>
        <v>2.7932960893854749E-3</v>
      </c>
      <c r="U225" s="139">
        <f>VLOOKUP(LiveStock[[#This Row],[SKU]],MasterFile[],6,0)</f>
        <v>24</v>
      </c>
      <c r="V225" s="141">
        <f>IFERROR(LiveStock[[#This Row],[Quantity In]]*LiveStock[[#This Row],[Unit Cost]],"")</f>
        <v>0</v>
      </c>
      <c r="W225" s="139">
        <f>IFERROR(LiveStock[[#This Row],[Quantity Out]]*LiveStock[[#This Row],[Unit Cost]],"")</f>
        <v>0.13300000000000001</v>
      </c>
      <c r="X225" s="139"/>
    </row>
    <row r="226" spans="1:24" ht="20.100000000000001" customHeight="1" x14ac:dyDescent="0.25">
      <c r="A226" s="139" t="s">
        <v>251</v>
      </c>
      <c r="B226" s="144" t="s">
        <v>252</v>
      </c>
      <c r="C226" s="144" t="s">
        <v>348</v>
      </c>
      <c r="D226" s="144" t="s">
        <v>277</v>
      </c>
      <c r="E226" t="s">
        <v>1138</v>
      </c>
      <c r="F226" s="1">
        <v>46628</v>
      </c>
      <c r="G226" s="139">
        <v>0</v>
      </c>
      <c r="H226">
        <v>0.2</v>
      </c>
      <c r="I226" s="158">
        <f t="shared" si="7"/>
        <v>-0.2</v>
      </c>
      <c r="J226" s="140">
        <f>VLOOKUP(LiveStock[[#This Row],[SKU]],MasterFile[#All],14,0)</f>
        <v>0.96379999999999999</v>
      </c>
      <c r="K226" s="141">
        <f>IFERROR(LiveStock[[#This Row],[Quantity Available]]*LiveStock[[#This Row],[Unit Cost]],"")</f>
        <v>-0.19276000000000001</v>
      </c>
      <c r="L226" t="s">
        <v>734</v>
      </c>
      <c r="M226" s="160" t="str" cm="1">
        <f t="array" ref="M226">IFERROR(_xlfn.AGGREGATE(15,6,(Inflow[[#This Row],[Date]]+0) /
   ((Inflow[SKU]=LiveStock[[#This Row],[SKU]])*(Inflow[Lot Number]&amp;""=LiveStock[[#This Row],[Lot Number]]&amp;"")),1),"")</f>
        <v/>
      </c>
      <c r="N226" s="160">
        <f>IF(_xlfn.MINIFS(Outflow[Date], Outflow[SKU], LiveStock[[#This Row],[SKU]], Outflow[Lot Number], LiveStock[[#This Row],[Lot Number]])=0,
   "",
   _xlfn.MINIFS(Outflow[Date], Outflow[SKU], LiveStock[[#This Row],[SKU]], Outflow[Lot Number], LiveStock[[#This Row],[Lot Number]]))</f>
        <v>46015</v>
      </c>
      <c r="O226" s="159">
        <f>IF(_xlfn.MAXIFS(Outflow[Date], Outflow[SKU], A226)=0,
   "",
   _xlfn.MAXIFS(Outflow[Date], Outflow[SKU], A226))</f>
        <v>46193</v>
      </c>
      <c r="P226" s="139">
        <f>IFERROR(LiveStock[[#This Row],[Last Outflow Date]]-LiveStock[[#This Row],[First Outflow Date]]+1,"")</f>
        <v>179</v>
      </c>
      <c r="Q226" s="139">
        <f>IFERROR(IF(LiveStock[[#This Row],[Average Daily Usage]]&gt;0,LiveStock[[#This Row],[Quantity Available]]/LiveStock[[#This Row],[Average Daily Usage]],0),"")</f>
        <v>-179</v>
      </c>
      <c r="R226" s="1">
        <v>46015</v>
      </c>
      <c r="S226" s="159" t="str">
        <f>VLOOKUP(LiveStock[[#This Row],[SKU]],MasterFile[#All],15,0)</f>
        <v>Texaflo Roasting Co.</v>
      </c>
      <c r="T226" s="139">
        <f>IFERROR(IF(LiveStock[[#This Row],[Days Active]]&gt;0, LiveStock[[#This Row],[Quantity Out]] / LiveStock[[#This Row],[Days Active]], 0),"")</f>
        <v>1.1173184357541901E-3</v>
      </c>
      <c r="U226" s="139">
        <f>VLOOKUP(LiveStock[[#This Row],[SKU]],MasterFile[],6,0)</f>
        <v>32</v>
      </c>
      <c r="V226" s="141">
        <f>IFERROR(LiveStock[[#This Row],[Quantity In]]*LiveStock[[#This Row],[Unit Cost]],"")</f>
        <v>0</v>
      </c>
      <c r="W226" s="139">
        <f>IFERROR(LiveStock[[#This Row],[Quantity Out]]*LiveStock[[#This Row],[Unit Cost]],"")</f>
        <v>0.19276000000000001</v>
      </c>
      <c r="X226" s="139"/>
    </row>
    <row r="227" spans="1:24" ht="20.100000000000001" customHeight="1" x14ac:dyDescent="0.25">
      <c r="A227" s="139" t="s">
        <v>168</v>
      </c>
      <c r="B227" s="144" t="s">
        <v>176</v>
      </c>
      <c r="C227" s="144" t="s">
        <v>255</v>
      </c>
      <c r="D227" s="144" t="s">
        <v>256</v>
      </c>
      <c r="E227" t="s">
        <v>1115</v>
      </c>
      <c r="F227" s="1">
        <v>46336</v>
      </c>
      <c r="G227" s="139">
        <v>0</v>
      </c>
      <c r="H227">
        <v>12.5</v>
      </c>
      <c r="I227" s="158">
        <f t="shared" si="7"/>
        <v>-12.5</v>
      </c>
      <c r="J227" s="140">
        <f>VLOOKUP(LiveStock[[#This Row],[SKU]],MasterFile[#All],14,0)</f>
        <v>0.91333333333333344</v>
      </c>
      <c r="K227" s="141">
        <f>IFERROR(LiveStock[[#This Row],[Quantity Available]]*LiveStock[[#This Row],[Unit Cost]],"")</f>
        <v>-11.416666666666668</v>
      </c>
      <c r="L227" t="s">
        <v>734</v>
      </c>
      <c r="M227" s="160" t="str" cm="1">
        <f t="array" ref="M227">IFERROR(_xlfn.AGGREGATE(15,6,(Inflow[[#This Row],[Date]]+0) /
   ((Inflow[SKU]=LiveStock[[#This Row],[SKU]])*(Inflow[Lot Number]&amp;""=LiveStock[[#This Row],[Lot Number]]&amp;"")),1),"")</f>
        <v/>
      </c>
      <c r="N227" s="160">
        <f>IF(_xlfn.MINIFS(Outflow[Date], Outflow[SKU], LiveStock[[#This Row],[SKU]], Outflow[Lot Number], LiveStock[[#This Row],[Lot Number]])=0,
   "",
   _xlfn.MINIFS(Outflow[Date], Outflow[SKU], LiveStock[[#This Row],[SKU]], Outflow[Lot Number], LiveStock[[#This Row],[Lot Number]]))</f>
        <v>46021</v>
      </c>
      <c r="O227" s="159">
        <f>IF(_xlfn.MAXIFS(Outflow[Date], Outflow[SKU], A227)=0,
   "",
   _xlfn.MAXIFS(Outflow[Date], Outflow[SKU], A227))</f>
        <v>46194</v>
      </c>
      <c r="P227" s="139">
        <f>IFERROR(LiveStock[[#This Row],[Last Outflow Date]]-LiveStock[[#This Row],[First Outflow Date]]+1,"")</f>
        <v>174</v>
      </c>
      <c r="Q227" s="139">
        <f>IFERROR(IF(LiveStock[[#This Row],[Average Daily Usage]]&gt;0,LiveStock[[#This Row],[Quantity Available]]/LiveStock[[#This Row],[Average Daily Usage]],0),"")</f>
        <v>-174</v>
      </c>
      <c r="R227" s="1">
        <v>46021</v>
      </c>
      <c r="S227" s="159" t="str">
        <f>VLOOKUP(LiveStock[[#This Row],[SKU]],MasterFile[#All],15,0)</f>
        <v>Texaflo Roasting Co.</v>
      </c>
      <c r="T227" s="139">
        <f>IFERROR(IF(LiveStock[[#This Row],[Days Active]]&gt;0, LiveStock[[#This Row],[Quantity Out]] / LiveStock[[#This Row],[Days Active]], 0),"")</f>
        <v>7.183908045977011E-2</v>
      </c>
      <c r="U227" s="139">
        <f>VLOOKUP(LiveStock[[#This Row],[SKU]],MasterFile[],6,0)</f>
        <v>120</v>
      </c>
      <c r="V227" s="141">
        <f>IFERROR(LiveStock[[#This Row],[Quantity In]]*LiveStock[[#This Row],[Unit Cost]],"")</f>
        <v>0</v>
      </c>
      <c r="W227" s="139">
        <f>IFERROR(LiveStock[[#This Row],[Quantity Out]]*LiveStock[[#This Row],[Unit Cost]],"")</f>
        <v>11.416666666666668</v>
      </c>
      <c r="X227" s="139"/>
    </row>
    <row r="228" spans="1:24" ht="20.100000000000001" customHeight="1" x14ac:dyDescent="0.25">
      <c r="A228" s="139" t="s">
        <v>166</v>
      </c>
      <c r="B228" s="144" t="s">
        <v>174</v>
      </c>
      <c r="C228" s="144" t="s">
        <v>255</v>
      </c>
      <c r="D228" s="144" t="s">
        <v>256</v>
      </c>
      <c r="E228" t="s">
        <v>1143</v>
      </c>
      <c r="F228" s="1">
        <v>46685</v>
      </c>
      <c r="G228" s="139">
        <v>0</v>
      </c>
      <c r="H228">
        <v>10</v>
      </c>
      <c r="I228" s="158">
        <f t="shared" si="7"/>
        <v>-10</v>
      </c>
      <c r="J228" s="140">
        <f>VLOOKUP(LiveStock[[#This Row],[SKU]],MasterFile[#All],14,0)</f>
        <v>7.2</v>
      </c>
      <c r="K228" s="141">
        <f>IFERROR(LiveStock[[#This Row],[Quantity Available]]*LiveStock[[#This Row],[Unit Cost]],"")</f>
        <v>-72</v>
      </c>
      <c r="L228" t="s">
        <v>734</v>
      </c>
      <c r="M228" s="160" t="str" cm="1">
        <f t="array" ref="M228">IFERROR(_xlfn.AGGREGATE(15,6,(Inflow[[#This Row],[Date]]+0) /
   ((Inflow[SKU]=LiveStock[[#This Row],[SKU]])*(Inflow[Lot Number]&amp;""=LiveStock[[#This Row],[Lot Number]]&amp;"")),1),"")</f>
        <v/>
      </c>
      <c r="N228" s="160">
        <f>IF(_xlfn.MINIFS(Outflow[Date], Outflow[SKU], LiveStock[[#This Row],[SKU]], Outflow[Lot Number], LiveStock[[#This Row],[Lot Number]])=0,
   "",
   _xlfn.MINIFS(Outflow[Date], Outflow[SKU], LiveStock[[#This Row],[SKU]], Outflow[Lot Number], LiveStock[[#This Row],[Lot Number]]))</f>
        <v>46021</v>
      </c>
      <c r="O228" s="159">
        <f>IF(_xlfn.MAXIFS(Outflow[Date], Outflow[SKU], A228)=0,
   "",
   _xlfn.MAXIFS(Outflow[Date], Outflow[SKU], A228))</f>
        <v>46194</v>
      </c>
      <c r="P228" s="139">
        <f>IFERROR(LiveStock[[#This Row],[Last Outflow Date]]-LiveStock[[#This Row],[First Outflow Date]]+1,"")</f>
        <v>174</v>
      </c>
      <c r="Q228" s="139">
        <f>IFERROR(IF(LiveStock[[#This Row],[Average Daily Usage]]&gt;0,LiveStock[[#This Row],[Quantity Available]]/LiveStock[[#This Row],[Average Daily Usage]],0),"")</f>
        <v>-174</v>
      </c>
      <c r="R228" s="1">
        <v>46021</v>
      </c>
      <c r="S228" s="159" t="str">
        <f>VLOOKUP(LiveStock[[#This Row],[SKU]],MasterFile[#All],15,0)</f>
        <v>Texaflo Roasting Co.</v>
      </c>
      <c r="T228" s="139">
        <f>IFERROR(IF(LiveStock[[#This Row],[Days Active]]&gt;0, LiveStock[[#This Row],[Quantity Out]] / LiveStock[[#This Row],[Days Active]], 0),"")</f>
        <v>5.7471264367816091E-2</v>
      </c>
      <c r="U228" s="139">
        <f>VLOOKUP(LiveStock[[#This Row],[SKU]],MasterFile[],6,0)</f>
        <v>240</v>
      </c>
      <c r="V228" s="141">
        <f>IFERROR(LiveStock[[#This Row],[Quantity In]]*LiveStock[[#This Row],[Unit Cost]],"")</f>
        <v>0</v>
      </c>
      <c r="W228" s="139">
        <f>IFERROR(LiveStock[[#This Row],[Quantity Out]]*LiveStock[[#This Row],[Unit Cost]],"")</f>
        <v>72</v>
      </c>
      <c r="X228" s="139"/>
    </row>
    <row r="229" spans="1:24" ht="20.100000000000001" customHeight="1" x14ac:dyDescent="0.25">
      <c r="A229" s="139" t="s">
        <v>169</v>
      </c>
      <c r="B229" s="144" t="s">
        <v>177</v>
      </c>
      <c r="C229" s="144" t="s">
        <v>255</v>
      </c>
      <c r="D229" s="144" t="s">
        <v>258</v>
      </c>
      <c r="E229" t="s">
        <v>1179</v>
      </c>
      <c r="F229" s="1">
        <v>46685</v>
      </c>
      <c r="G229" s="139">
        <v>0</v>
      </c>
      <c r="H229">
        <v>5</v>
      </c>
      <c r="I229" s="158">
        <f t="shared" si="7"/>
        <v>-5</v>
      </c>
      <c r="J229" s="140">
        <f>VLOOKUP(LiveStock[[#This Row],[SKU]],MasterFile[#All],14,0)</f>
        <v>1.8245833333333334</v>
      </c>
      <c r="K229" s="141">
        <f>IFERROR(LiveStock[[#This Row],[Quantity Available]]*LiveStock[[#This Row],[Unit Cost]],"")</f>
        <v>-9.1229166666666668</v>
      </c>
      <c r="L229" t="s">
        <v>734</v>
      </c>
      <c r="M229" s="160" t="str" cm="1">
        <f t="array" ref="M229">IFERROR(_xlfn.AGGREGATE(15,6,(Inflow[[#This Row],[Date]]+0) /
   ((Inflow[SKU]=LiveStock[[#This Row],[SKU]])*(Inflow[Lot Number]&amp;""=LiveStock[[#This Row],[Lot Number]]&amp;"")),1),"")</f>
        <v/>
      </c>
      <c r="N229" s="160">
        <f>IF(_xlfn.MINIFS(Outflow[Date], Outflow[SKU], LiveStock[[#This Row],[SKU]], Outflow[Lot Number], LiveStock[[#This Row],[Lot Number]])=0,
   "",
   _xlfn.MINIFS(Outflow[Date], Outflow[SKU], LiveStock[[#This Row],[SKU]], Outflow[Lot Number], LiveStock[[#This Row],[Lot Number]]))</f>
        <v>46021</v>
      </c>
      <c r="O229" s="159">
        <f>IF(_xlfn.MAXIFS(Outflow[Date], Outflow[SKU], A229)=0,
   "",
   _xlfn.MAXIFS(Outflow[Date], Outflow[SKU], A229))</f>
        <v>46194</v>
      </c>
      <c r="P229" s="139">
        <f>IFERROR(LiveStock[[#This Row],[Last Outflow Date]]-LiveStock[[#This Row],[First Outflow Date]]+1,"")</f>
        <v>174</v>
      </c>
      <c r="Q229" s="139">
        <f>IFERROR(IF(LiveStock[[#This Row],[Average Daily Usage]]&gt;0,LiveStock[[#This Row],[Quantity Available]]/LiveStock[[#This Row],[Average Daily Usage]],0),"")</f>
        <v>-174</v>
      </c>
      <c r="R229" s="1">
        <v>46021</v>
      </c>
      <c r="S229" s="159" t="str">
        <f>VLOOKUP(LiveStock[[#This Row],[SKU]],MasterFile[#All],15,0)</f>
        <v>Texaflo Roasting Co.</v>
      </c>
      <c r="T229" s="139">
        <f>IFERROR(IF(LiveStock[[#This Row],[Days Active]]&gt;0, LiveStock[[#This Row],[Quantity Out]] / LiveStock[[#This Row],[Days Active]], 0),"")</f>
        <v>2.8735632183908046E-2</v>
      </c>
      <c r="U229" s="139">
        <f>VLOOKUP(LiveStock[[#This Row],[SKU]],MasterFile[],6,0)</f>
        <v>320</v>
      </c>
      <c r="V229" s="141">
        <f>IFERROR(LiveStock[[#This Row],[Quantity In]]*LiveStock[[#This Row],[Unit Cost]],"")</f>
        <v>0</v>
      </c>
      <c r="W229" s="139">
        <f>IFERROR(LiveStock[[#This Row],[Quantity Out]]*LiveStock[[#This Row],[Unit Cost]],"")</f>
        <v>9.1229166666666668</v>
      </c>
      <c r="X229" s="139"/>
    </row>
    <row r="230" spans="1:24" ht="20.100000000000001" customHeight="1" x14ac:dyDescent="0.25">
      <c r="A230" s="139" t="s">
        <v>191</v>
      </c>
      <c r="B230" s="144" t="s">
        <v>192</v>
      </c>
      <c r="C230" s="144" t="s">
        <v>265</v>
      </c>
      <c r="D230" s="144" t="s">
        <v>266</v>
      </c>
      <c r="E230" t="s">
        <v>1135</v>
      </c>
      <c r="F230" s="1">
        <v>46395</v>
      </c>
      <c r="G230" s="139">
        <v>0</v>
      </c>
      <c r="H230">
        <v>15</v>
      </c>
      <c r="I230" s="158">
        <f t="shared" si="7"/>
        <v>-15</v>
      </c>
      <c r="J230" s="140">
        <f>VLOOKUP(LiveStock[[#This Row],[SKU]],MasterFile[#All],14,0)</f>
        <v>1.395</v>
      </c>
      <c r="K230" s="141">
        <f>IFERROR(LiveStock[[#This Row],[Quantity Available]]*LiveStock[[#This Row],[Unit Cost]],"")</f>
        <v>-20.925000000000001</v>
      </c>
      <c r="L230" t="s">
        <v>734</v>
      </c>
      <c r="M230" s="160" t="str" cm="1">
        <f t="array" ref="M230">IFERROR(_xlfn.AGGREGATE(15,6,(Inflow[[#This Row],[Date]]+0) /
   ((Inflow[SKU]=LiveStock[[#This Row],[SKU]])*(Inflow[Lot Number]&amp;""=LiveStock[[#This Row],[Lot Number]]&amp;"")),1),"")</f>
        <v/>
      </c>
      <c r="N230" s="160">
        <f>IF(_xlfn.MINIFS(Outflow[Date], Outflow[SKU], LiveStock[[#This Row],[SKU]], Outflow[Lot Number], LiveStock[[#This Row],[Lot Number]])=0,
   "",
   _xlfn.MINIFS(Outflow[Date], Outflow[SKU], LiveStock[[#This Row],[SKU]], Outflow[Lot Number], LiveStock[[#This Row],[Lot Number]]))</f>
        <v>46021</v>
      </c>
      <c r="O230" s="159">
        <f>IF(_xlfn.MAXIFS(Outflow[Date], Outflow[SKU], A230)=0,
   "",
   _xlfn.MAXIFS(Outflow[Date], Outflow[SKU], A230))</f>
        <v>46194</v>
      </c>
      <c r="P230" s="139">
        <f>IFERROR(LiveStock[[#This Row],[Last Outflow Date]]-LiveStock[[#This Row],[First Outflow Date]]+1,"")</f>
        <v>174</v>
      </c>
      <c r="Q230" s="139">
        <f>IFERROR(IF(LiveStock[[#This Row],[Average Daily Usage]]&gt;0,LiveStock[[#This Row],[Quantity Available]]/LiveStock[[#This Row],[Average Daily Usage]],0),"")</f>
        <v>-174</v>
      </c>
      <c r="R230" s="1">
        <v>46021</v>
      </c>
      <c r="S230" s="159" t="str">
        <f>VLOOKUP(LiveStock[[#This Row],[SKU]],MasterFile[#All],15,0)</f>
        <v>Texaflo Roasting Co.</v>
      </c>
      <c r="T230" s="139">
        <f>IFERROR(IF(LiveStock[[#This Row],[Days Active]]&gt;0, LiveStock[[#This Row],[Quantity Out]] / LiveStock[[#This Row],[Days Active]], 0),"")</f>
        <v>8.6206896551724144E-2</v>
      </c>
      <c r="U230" s="139">
        <f>VLOOKUP(LiveStock[[#This Row],[SKU]],MasterFile[],6,0)</f>
        <v>1600</v>
      </c>
      <c r="V230" s="141">
        <f>IFERROR(LiveStock[[#This Row],[Quantity In]]*LiveStock[[#This Row],[Unit Cost]],"")</f>
        <v>0</v>
      </c>
      <c r="W230" s="139">
        <f>IFERROR(LiveStock[[#This Row],[Quantity Out]]*LiveStock[[#This Row],[Unit Cost]],"")</f>
        <v>20.925000000000001</v>
      </c>
      <c r="X230" s="139"/>
    </row>
    <row r="231" spans="1:24" ht="20.100000000000001" customHeight="1" x14ac:dyDescent="0.25">
      <c r="A231" s="139" t="s">
        <v>205</v>
      </c>
      <c r="B231" s="144" t="s">
        <v>206</v>
      </c>
      <c r="C231" s="144" t="s">
        <v>265</v>
      </c>
      <c r="D231" s="144" t="s">
        <v>272</v>
      </c>
      <c r="E231" t="s">
        <v>1147</v>
      </c>
      <c r="F231" s="1">
        <v>46300</v>
      </c>
      <c r="G231" s="139">
        <v>0</v>
      </c>
      <c r="H231">
        <v>0.5</v>
      </c>
      <c r="I231" s="158">
        <f t="shared" si="7"/>
        <v>-0.5</v>
      </c>
      <c r="J231" s="140">
        <f>VLOOKUP(LiveStock[[#This Row],[SKU]],MasterFile[#All],14,0)</f>
        <v>4.2000000000000003E-2</v>
      </c>
      <c r="K231" s="141">
        <f>IFERROR(LiveStock[[#This Row],[Quantity Available]]*LiveStock[[#This Row],[Unit Cost]],"")</f>
        <v>-2.1000000000000001E-2</v>
      </c>
      <c r="L231" t="s">
        <v>734</v>
      </c>
      <c r="M231" s="160" t="str" cm="1">
        <f t="array" ref="M231">IFERROR(_xlfn.AGGREGATE(15,6,(Inflow[[#This Row],[Date]]+0) /
   ((Inflow[SKU]=LiveStock[[#This Row],[SKU]])*(Inflow[Lot Number]&amp;""=LiveStock[[#This Row],[Lot Number]]&amp;"")),1),"")</f>
        <v/>
      </c>
      <c r="N231" s="160">
        <f>IF(_xlfn.MINIFS(Outflow[Date], Outflow[SKU], LiveStock[[#This Row],[SKU]], Outflow[Lot Number], LiveStock[[#This Row],[Lot Number]])=0,
   "",
   _xlfn.MINIFS(Outflow[Date], Outflow[SKU], LiveStock[[#This Row],[SKU]], Outflow[Lot Number], LiveStock[[#This Row],[Lot Number]]))</f>
        <v>46021</v>
      </c>
      <c r="O231" s="159">
        <f>IF(_xlfn.MAXIFS(Outflow[Date], Outflow[SKU], A231)=0,
   "",
   _xlfn.MAXIFS(Outflow[Date], Outflow[SKU], A231))</f>
        <v>46194</v>
      </c>
      <c r="P231" s="139">
        <f>IFERROR(LiveStock[[#This Row],[Last Outflow Date]]-LiveStock[[#This Row],[First Outflow Date]]+1,"")</f>
        <v>174</v>
      </c>
      <c r="Q231" s="139">
        <f>IFERROR(IF(LiveStock[[#This Row],[Average Daily Usage]]&gt;0,LiveStock[[#This Row],[Quantity Available]]/LiveStock[[#This Row],[Average Daily Usage]],0),"")</f>
        <v>-174</v>
      </c>
      <c r="R231" s="1">
        <v>46021</v>
      </c>
      <c r="S231" s="159" t="str">
        <f>VLOOKUP(LiveStock[[#This Row],[SKU]],MasterFile[#All],15,0)</f>
        <v>Texaflo Roasting Co.</v>
      </c>
      <c r="T231" s="139">
        <f>IFERROR(IF(LiveStock[[#This Row],[Days Active]]&gt;0, LiveStock[[#This Row],[Quantity Out]] / LiveStock[[#This Row],[Days Active]], 0),"")</f>
        <v>2.8735632183908046E-3</v>
      </c>
      <c r="U231" s="139">
        <f>VLOOKUP(LiveStock[[#This Row],[SKU]],MasterFile[],6,0)</f>
        <v>40</v>
      </c>
      <c r="V231" s="141">
        <f>IFERROR(LiveStock[[#This Row],[Quantity In]]*LiveStock[[#This Row],[Unit Cost]],"")</f>
        <v>0</v>
      </c>
      <c r="W231" s="139">
        <f>IFERROR(LiveStock[[#This Row],[Quantity Out]]*LiveStock[[#This Row],[Unit Cost]],"")</f>
        <v>2.1000000000000001E-2</v>
      </c>
      <c r="X231" s="139"/>
    </row>
    <row r="232" spans="1:24" ht="20.100000000000001" customHeight="1" x14ac:dyDescent="0.25">
      <c r="A232" s="139" t="s">
        <v>169</v>
      </c>
      <c r="B232" s="144" t="s">
        <v>177</v>
      </c>
      <c r="C232" s="144" t="s">
        <v>255</v>
      </c>
      <c r="D232" s="144" t="s">
        <v>258</v>
      </c>
      <c r="E232" t="s">
        <v>1180</v>
      </c>
      <c r="F232" s="1">
        <v>46304</v>
      </c>
      <c r="G232" s="139">
        <v>0</v>
      </c>
      <c r="H232">
        <v>15</v>
      </c>
      <c r="I232" s="158">
        <f t="shared" si="7"/>
        <v>-15</v>
      </c>
      <c r="J232" s="140">
        <f>VLOOKUP(LiveStock[[#This Row],[SKU]],MasterFile[#All],14,0)</f>
        <v>1.8245833333333334</v>
      </c>
      <c r="K232" s="141">
        <f>IFERROR(LiveStock[[#This Row],[Quantity Available]]*LiveStock[[#This Row],[Unit Cost]],"")</f>
        <v>-27.368750000000002</v>
      </c>
      <c r="L232" t="s">
        <v>734</v>
      </c>
      <c r="M232" s="160" t="str" cm="1">
        <f t="array" ref="M232">IFERROR(_xlfn.AGGREGATE(15,6,(Inflow[[#This Row],[Date]]+0) /
   ((Inflow[SKU]=LiveStock[[#This Row],[SKU]])*(Inflow[Lot Number]&amp;""=LiveStock[[#This Row],[Lot Number]]&amp;"")),1),"")</f>
        <v/>
      </c>
      <c r="N232" s="160">
        <f>IF(_xlfn.MINIFS(Outflow[Date], Outflow[SKU], LiveStock[[#This Row],[SKU]], Outflow[Lot Number], LiveStock[[#This Row],[Lot Number]])=0,
   "",
   _xlfn.MINIFS(Outflow[Date], Outflow[SKU], LiveStock[[#This Row],[SKU]], Outflow[Lot Number], LiveStock[[#This Row],[Lot Number]]))</f>
        <v>46024</v>
      </c>
      <c r="O232" s="159">
        <f>IF(_xlfn.MAXIFS(Outflow[Date], Outflow[SKU], A232)=0,
   "",
   _xlfn.MAXIFS(Outflow[Date], Outflow[SKU], A232))</f>
        <v>46194</v>
      </c>
      <c r="P232" s="139">
        <f>IFERROR(LiveStock[[#This Row],[Last Outflow Date]]-LiveStock[[#This Row],[First Outflow Date]]+1,"")</f>
        <v>171</v>
      </c>
      <c r="Q232" s="139">
        <f>IFERROR(IF(LiveStock[[#This Row],[Average Daily Usage]]&gt;0,LiveStock[[#This Row],[Quantity Available]]/LiveStock[[#This Row],[Average Daily Usage]],0),"")</f>
        <v>-171</v>
      </c>
      <c r="R232" s="1">
        <v>46024</v>
      </c>
      <c r="S232" s="159" t="str">
        <f>VLOOKUP(LiveStock[[#This Row],[SKU]],MasterFile[#All],15,0)</f>
        <v>Texaflo Roasting Co.</v>
      </c>
      <c r="T232" s="139">
        <f>IFERROR(IF(LiveStock[[#This Row],[Days Active]]&gt;0, LiveStock[[#This Row],[Quantity Out]] / LiveStock[[#This Row],[Days Active]], 0),"")</f>
        <v>8.771929824561403E-2</v>
      </c>
      <c r="U232" s="139">
        <f>VLOOKUP(LiveStock[[#This Row],[SKU]],MasterFile[],6,0)</f>
        <v>320</v>
      </c>
      <c r="V232" s="141">
        <f>IFERROR(LiveStock[[#This Row],[Quantity In]]*LiveStock[[#This Row],[Unit Cost]],"")</f>
        <v>0</v>
      </c>
      <c r="W232" s="139">
        <f>IFERROR(LiveStock[[#This Row],[Quantity Out]]*LiveStock[[#This Row],[Unit Cost]],"")</f>
        <v>27.368750000000002</v>
      </c>
      <c r="X232" s="139"/>
    </row>
    <row r="233" spans="1:24" ht="20.100000000000001" customHeight="1" x14ac:dyDescent="0.25">
      <c r="A233" s="139" t="s">
        <v>167</v>
      </c>
      <c r="B233" s="144" t="s">
        <v>175</v>
      </c>
      <c r="C233" s="144" t="s">
        <v>255</v>
      </c>
      <c r="D233" s="144" t="s">
        <v>258</v>
      </c>
      <c r="E233" t="s">
        <v>1097</v>
      </c>
      <c r="F233" s="1">
        <v>46219</v>
      </c>
      <c r="G233" s="139">
        <v>0</v>
      </c>
      <c r="H233">
        <v>7.5</v>
      </c>
      <c r="I233" s="158">
        <f t="shared" si="7"/>
        <v>-7.5</v>
      </c>
      <c r="J233" s="140">
        <f>VLOOKUP(LiveStock[[#This Row],[SKU]],MasterFile[#All],14,0)</f>
        <v>0.91347222222222213</v>
      </c>
      <c r="K233" s="141">
        <f>IFERROR(LiveStock[[#This Row],[Quantity Available]]*LiveStock[[#This Row],[Unit Cost]],"")</f>
        <v>-6.8510416666666663</v>
      </c>
      <c r="L233" t="s">
        <v>322</v>
      </c>
      <c r="M233" s="160" t="str" cm="1">
        <f t="array" ref="M233">IFERROR(_xlfn.AGGREGATE(15,6,(Inflow[[#This Row],[Date]]+0) /
   ((Inflow[SKU]=LiveStock[[#This Row],[SKU]])*(Inflow[Lot Number]&amp;""=LiveStock[[#This Row],[Lot Number]]&amp;"")),1),"")</f>
        <v/>
      </c>
      <c r="N233" s="160">
        <f>IF(_xlfn.MINIFS(Outflow[Date], Outflow[SKU], LiveStock[[#This Row],[SKU]], Outflow[Lot Number], LiveStock[[#This Row],[Lot Number]])=0,
   "",
   _xlfn.MINIFS(Outflow[Date], Outflow[SKU], LiveStock[[#This Row],[SKU]], Outflow[Lot Number], LiveStock[[#This Row],[Lot Number]]))</f>
        <v>46024</v>
      </c>
      <c r="O233" s="159">
        <f>IF(_xlfn.MAXIFS(Outflow[Date], Outflow[SKU], A233)=0,
   "",
   _xlfn.MAXIFS(Outflow[Date], Outflow[SKU], A233))</f>
        <v>46194</v>
      </c>
      <c r="P233" s="139">
        <f>IFERROR(LiveStock[[#This Row],[Last Outflow Date]]-LiveStock[[#This Row],[First Outflow Date]]+1,"")</f>
        <v>171</v>
      </c>
      <c r="Q233" s="139">
        <f>IFERROR(IF(LiveStock[[#This Row],[Average Daily Usage]]&gt;0,LiveStock[[#This Row],[Quantity Available]]/LiveStock[[#This Row],[Average Daily Usage]],0),"")</f>
        <v>-171</v>
      </c>
      <c r="R233" s="1">
        <v>46024</v>
      </c>
      <c r="S233" s="159" t="str">
        <f>VLOOKUP(LiveStock[[#This Row],[SKU]],MasterFile[#All],15,0)</f>
        <v>Texaflo Roasting Co.</v>
      </c>
      <c r="T233" s="139">
        <f>IFERROR(IF(LiveStock[[#This Row],[Days Active]]&gt;0, LiveStock[[#This Row],[Quantity Out]] / LiveStock[[#This Row],[Days Active]], 0),"")</f>
        <v>4.3859649122807015E-2</v>
      </c>
      <c r="U233" s="139">
        <f>VLOOKUP(LiveStock[[#This Row],[SKU]],MasterFile[],6,0)</f>
        <v>160</v>
      </c>
      <c r="V233" s="141">
        <f>IFERROR(LiveStock[[#This Row],[Quantity In]]*LiveStock[[#This Row],[Unit Cost]],"")</f>
        <v>0</v>
      </c>
      <c r="W233" s="139">
        <f>IFERROR(LiveStock[[#This Row],[Quantity Out]]*LiveStock[[#This Row],[Unit Cost]],"")</f>
        <v>6.8510416666666663</v>
      </c>
      <c r="X233" s="139"/>
    </row>
    <row r="234" spans="1:24" ht="20.100000000000001" customHeight="1" x14ac:dyDescent="0.25">
      <c r="A234" s="139" t="s">
        <v>171</v>
      </c>
      <c r="B234" s="144" t="s">
        <v>179</v>
      </c>
      <c r="C234" s="144" t="s">
        <v>255</v>
      </c>
      <c r="D234" s="144" t="s">
        <v>259</v>
      </c>
      <c r="E234" t="s">
        <v>1100</v>
      </c>
      <c r="F234" s="1">
        <v>46446</v>
      </c>
      <c r="G234" s="139">
        <v>0</v>
      </c>
      <c r="H234">
        <v>2.5</v>
      </c>
      <c r="I234" s="158">
        <f t="shared" si="7"/>
        <v>-2.5</v>
      </c>
      <c r="J234" s="140">
        <f>VLOOKUP(LiveStock[[#This Row],[SKU]],MasterFile[#All],14,0)</f>
        <v>2.7368749999999999</v>
      </c>
      <c r="K234" s="141">
        <f>IFERROR(LiveStock[[#This Row],[Quantity Available]]*LiveStock[[#This Row],[Unit Cost]],"")</f>
        <v>-6.8421874999999996</v>
      </c>
      <c r="L234" t="s">
        <v>322</v>
      </c>
      <c r="M234" s="160" t="str" cm="1">
        <f t="array" ref="M234">IFERROR(_xlfn.AGGREGATE(15,6,(Inflow[[#This Row],[Date]]+0) /
   ((Inflow[SKU]=LiveStock[[#This Row],[SKU]])*(Inflow[Lot Number]&amp;""=LiveStock[[#This Row],[Lot Number]]&amp;"")),1),"")</f>
        <v/>
      </c>
      <c r="N234" s="160">
        <f>IF(_xlfn.MINIFS(Outflow[Date], Outflow[SKU], LiveStock[[#This Row],[SKU]], Outflow[Lot Number], LiveStock[[#This Row],[Lot Number]])=0,
   "",
   _xlfn.MINIFS(Outflow[Date], Outflow[SKU], LiveStock[[#This Row],[SKU]], Outflow[Lot Number], LiveStock[[#This Row],[Lot Number]]))</f>
        <v>46024</v>
      </c>
      <c r="O234" s="159">
        <f>IF(_xlfn.MAXIFS(Outflow[Date], Outflow[SKU], A234)=0,
   "",
   _xlfn.MAXIFS(Outflow[Date], Outflow[SKU], A234))</f>
        <v>46194</v>
      </c>
      <c r="P234" s="139">
        <f>IFERROR(LiveStock[[#This Row],[Last Outflow Date]]-LiveStock[[#This Row],[First Outflow Date]]+1,"")</f>
        <v>171</v>
      </c>
      <c r="Q234" s="139">
        <f>IFERROR(IF(LiveStock[[#This Row],[Average Daily Usage]]&gt;0,LiveStock[[#This Row],[Quantity Available]]/LiveStock[[#This Row],[Average Daily Usage]],0),"")</f>
        <v>-171</v>
      </c>
      <c r="R234" s="1">
        <v>46024</v>
      </c>
      <c r="S234" s="159" t="str">
        <f>VLOOKUP(LiveStock[[#This Row],[SKU]],MasterFile[#All],15,0)</f>
        <v>Texaflo Roasting Co.</v>
      </c>
      <c r="T234" s="139">
        <f>IFERROR(IF(LiveStock[[#This Row],[Days Active]]&gt;0, LiveStock[[#This Row],[Quantity Out]] / LiveStock[[#This Row],[Days Active]], 0),"")</f>
        <v>1.4619883040935672E-2</v>
      </c>
      <c r="U234" s="139">
        <f>VLOOKUP(LiveStock[[#This Row],[SKU]],MasterFile[],6,0)</f>
        <v>140</v>
      </c>
      <c r="V234" s="141">
        <f>IFERROR(LiveStock[[#This Row],[Quantity In]]*LiveStock[[#This Row],[Unit Cost]],"")</f>
        <v>0</v>
      </c>
      <c r="W234" s="139">
        <f>IFERROR(LiveStock[[#This Row],[Quantity Out]]*LiveStock[[#This Row],[Unit Cost]],"")</f>
        <v>6.8421874999999996</v>
      </c>
      <c r="X234" s="139"/>
    </row>
    <row r="235" spans="1:24" ht="20.100000000000001" customHeight="1" x14ac:dyDescent="0.25">
      <c r="A235" s="139" t="s">
        <v>191</v>
      </c>
      <c r="B235" s="144" t="s">
        <v>192</v>
      </c>
      <c r="C235" s="144" t="s">
        <v>265</v>
      </c>
      <c r="D235" s="144" t="s">
        <v>266</v>
      </c>
      <c r="E235" t="s">
        <v>1177</v>
      </c>
      <c r="F235" s="1">
        <v>46620</v>
      </c>
      <c r="G235" s="139">
        <v>0</v>
      </c>
      <c r="H235">
        <v>15</v>
      </c>
      <c r="I235" s="158">
        <f t="shared" si="7"/>
        <v>-15</v>
      </c>
      <c r="J235" s="140">
        <f>VLOOKUP(LiveStock[[#This Row],[SKU]],MasterFile[#All],14,0)</f>
        <v>1.395</v>
      </c>
      <c r="K235" s="141">
        <f>IFERROR(LiveStock[[#This Row],[Quantity Available]]*LiveStock[[#This Row],[Unit Cost]],"")</f>
        <v>-20.925000000000001</v>
      </c>
      <c r="L235" t="s">
        <v>734</v>
      </c>
      <c r="M235" s="160" t="str" cm="1">
        <f t="array" ref="M235">IFERROR(_xlfn.AGGREGATE(15,6,(Inflow[[#This Row],[Date]]+0) /
   ((Inflow[SKU]=LiveStock[[#This Row],[SKU]])*(Inflow[Lot Number]&amp;""=LiveStock[[#This Row],[Lot Number]]&amp;"")),1),"")</f>
        <v/>
      </c>
      <c r="N235" s="160">
        <f>IF(_xlfn.MINIFS(Outflow[Date], Outflow[SKU], LiveStock[[#This Row],[SKU]], Outflow[Lot Number], LiveStock[[#This Row],[Lot Number]])=0,
   "",
   _xlfn.MINIFS(Outflow[Date], Outflow[SKU], LiveStock[[#This Row],[SKU]], Outflow[Lot Number], LiveStock[[#This Row],[Lot Number]]))</f>
        <v>46024</v>
      </c>
      <c r="O235" s="159">
        <f>IF(_xlfn.MAXIFS(Outflow[Date], Outflow[SKU], A235)=0,
   "",
   _xlfn.MAXIFS(Outflow[Date], Outflow[SKU], A235))</f>
        <v>46194</v>
      </c>
      <c r="P235" s="139">
        <f>IFERROR(LiveStock[[#This Row],[Last Outflow Date]]-LiveStock[[#This Row],[First Outflow Date]]+1,"")</f>
        <v>171</v>
      </c>
      <c r="Q235" s="139">
        <f>IFERROR(IF(LiveStock[[#This Row],[Average Daily Usage]]&gt;0,LiveStock[[#This Row],[Quantity Available]]/LiveStock[[#This Row],[Average Daily Usage]],0),"")</f>
        <v>-171</v>
      </c>
      <c r="R235" s="1">
        <v>46024</v>
      </c>
      <c r="S235" s="159" t="str">
        <f>VLOOKUP(LiveStock[[#This Row],[SKU]],MasterFile[#All],15,0)</f>
        <v>Texaflo Roasting Co.</v>
      </c>
      <c r="T235" s="139">
        <f>IFERROR(IF(LiveStock[[#This Row],[Days Active]]&gt;0, LiveStock[[#This Row],[Quantity Out]] / LiveStock[[#This Row],[Days Active]], 0),"")</f>
        <v>8.771929824561403E-2</v>
      </c>
      <c r="U235" s="139">
        <f>VLOOKUP(LiveStock[[#This Row],[SKU]],MasterFile[],6,0)</f>
        <v>1600</v>
      </c>
      <c r="V235" s="141">
        <f>IFERROR(LiveStock[[#This Row],[Quantity In]]*LiveStock[[#This Row],[Unit Cost]],"")</f>
        <v>0</v>
      </c>
      <c r="W235" s="139">
        <f>IFERROR(LiveStock[[#This Row],[Quantity Out]]*LiveStock[[#This Row],[Unit Cost]],"")</f>
        <v>20.925000000000001</v>
      </c>
      <c r="X235" s="139"/>
    </row>
    <row r="236" spans="1:24" ht="20.100000000000001" customHeight="1" x14ac:dyDescent="0.25">
      <c r="A236" s="139" t="s">
        <v>205</v>
      </c>
      <c r="B236" s="144" t="s">
        <v>206</v>
      </c>
      <c r="C236" s="144" t="s">
        <v>265</v>
      </c>
      <c r="D236" s="144" t="s">
        <v>272</v>
      </c>
      <c r="E236" t="s">
        <v>1145</v>
      </c>
      <c r="F236" s="1">
        <v>46696</v>
      </c>
      <c r="G236" s="139">
        <v>0</v>
      </c>
      <c r="H236">
        <v>0.5</v>
      </c>
      <c r="I236" s="158">
        <f t="shared" si="7"/>
        <v>-0.5</v>
      </c>
      <c r="J236" s="140">
        <f>VLOOKUP(LiveStock[[#This Row],[SKU]],MasterFile[#All],14,0)</f>
        <v>4.2000000000000003E-2</v>
      </c>
      <c r="K236" s="141">
        <f>IFERROR(LiveStock[[#This Row],[Quantity Available]]*LiveStock[[#This Row],[Unit Cost]],"")</f>
        <v>-2.1000000000000001E-2</v>
      </c>
      <c r="L236" t="s">
        <v>734</v>
      </c>
      <c r="M236" s="160" t="str" cm="1">
        <f t="array" ref="M236">IFERROR(_xlfn.AGGREGATE(15,6,(Inflow[[#This Row],[Date]]+0) /
   ((Inflow[SKU]=LiveStock[[#This Row],[SKU]])*(Inflow[Lot Number]&amp;""=LiveStock[[#This Row],[Lot Number]]&amp;"")),1),"")</f>
        <v/>
      </c>
      <c r="N236" s="160">
        <f>IF(_xlfn.MINIFS(Outflow[Date], Outflow[SKU], LiveStock[[#This Row],[SKU]], Outflow[Lot Number], LiveStock[[#This Row],[Lot Number]])=0,
   "",
   _xlfn.MINIFS(Outflow[Date], Outflow[SKU], LiveStock[[#This Row],[SKU]], Outflow[Lot Number], LiveStock[[#This Row],[Lot Number]]))</f>
        <v>46024</v>
      </c>
      <c r="O236" s="159">
        <f>IF(_xlfn.MAXIFS(Outflow[Date], Outflow[SKU], A236)=0,
   "",
   _xlfn.MAXIFS(Outflow[Date], Outflow[SKU], A236))</f>
        <v>46194</v>
      </c>
      <c r="P236" s="139">
        <f>IFERROR(LiveStock[[#This Row],[Last Outflow Date]]-LiveStock[[#This Row],[First Outflow Date]]+1,"")</f>
        <v>171</v>
      </c>
      <c r="Q236" s="139">
        <f>IFERROR(IF(LiveStock[[#This Row],[Average Daily Usage]]&gt;0,LiveStock[[#This Row],[Quantity Available]]/LiveStock[[#This Row],[Average Daily Usage]],0),"")</f>
        <v>-171</v>
      </c>
      <c r="R236" s="1">
        <v>46024</v>
      </c>
      <c r="S236" s="159" t="str">
        <f>VLOOKUP(LiveStock[[#This Row],[SKU]],MasterFile[#All],15,0)</f>
        <v>Texaflo Roasting Co.</v>
      </c>
      <c r="T236" s="139">
        <f>IFERROR(IF(LiveStock[[#This Row],[Days Active]]&gt;0, LiveStock[[#This Row],[Quantity Out]] / LiveStock[[#This Row],[Days Active]], 0),"")</f>
        <v>2.9239766081871343E-3</v>
      </c>
      <c r="U236" s="139">
        <f>VLOOKUP(LiveStock[[#This Row],[SKU]],MasterFile[],6,0)</f>
        <v>40</v>
      </c>
      <c r="V236" s="141">
        <f>IFERROR(LiveStock[[#This Row],[Quantity In]]*LiveStock[[#This Row],[Unit Cost]],"")</f>
        <v>0</v>
      </c>
      <c r="W236" s="139">
        <f>IFERROR(LiveStock[[#This Row],[Quantity Out]]*LiveStock[[#This Row],[Unit Cost]],"")</f>
        <v>2.1000000000000001E-2</v>
      </c>
      <c r="X236" s="139"/>
    </row>
    <row r="237" spans="1:24" ht="20.100000000000001" customHeight="1" x14ac:dyDescent="0.25">
      <c r="A237" s="139" t="s">
        <v>437</v>
      </c>
      <c r="B237" s="144" t="s">
        <v>438</v>
      </c>
      <c r="C237" s="144" t="s">
        <v>426</v>
      </c>
      <c r="D237" s="144" t="s">
        <v>439</v>
      </c>
      <c r="E237" t="s">
        <v>1097</v>
      </c>
      <c r="F237" s="1">
        <v>46299</v>
      </c>
      <c r="G237" s="139">
        <v>0</v>
      </c>
      <c r="H237">
        <v>18.3</v>
      </c>
      <c r="I237" s="158">
        <f t="shared" si="7"/>
        <v>-18.3</v>
      </c>
      <c r="J237" s="140">
        <f>VLOOKUP(LiveStock[[#This Row],[SKU]],MasterFile[#All],14,0)</f>
        <v>16</v>
      </c>
      <c r="K237" s="141">
        <f>IFERROR(LiveStock[[#This Row],[Quantity Available]]*LiveStock[[#This Row],[Unit Cost]],"")</f>
        <v>-292.8</v>
      </c>
      <c r="L237" t="s">
        <v>735</v>
      </c>
      <c r="M237" s="160" t="str" cm="1">
        <f t="array" ref="M237">IFERROR(_xlfn.AGGREGATE(15,6,(Inflow[[#This Row],[Date]]+0) /
   ((Inflow[SKU]=LiveStock[[#This Row],[SKU]])*(Inflow[Lot Number]&amp;""=LiveStock[[#This Row],[Lot Number]]&amp;"")),1),"")</f>
        <v/>
      </c>
      <c r="N237" s="160">
        <f>IF(_xlfn.MINIFS(Outflow[Date], Outflow[SKU], LiveStock[[#This Row],[SKU]], Outflow[Lot Number], LiveStock[[#This Row],[Lot Number]])=0,
   "",
   _xlfn.MINIFS(Outflow[Date], Outflow[SKU], LiveStock[[#This Row],[SKU]], Outflow[Lot Number], LiveStock[[#This Row],[Lot Number]]))</f>
        <v>46025</v>
      </c>
      <c r="O237" s="159">
        <f>IF(_xlfn.MAXIFS(Outflow[Date], Outflow[SKU], A237)=0,
   "",
   _xlfn.MAXIFS(Outflow[Date], Outflow[SKU], A237))</f>
        <v>46025</v>
      </c>
      <c r="P237" s="139">
        <f>IFERROR(LiveStock[[#This Row],[Last Outflow Date]]-LiveStock[[#This Row],[First Outflow Date]]+1,"")</f>
        <v>1</v>
      </c>
      <c r="Q237" s="139">
        <f>IFERROR(IF(LiveStock[[#This Row],[Average Daily Usage]]&gt;0,LiveStock[[#This Row],[Quantity Available]]/LiveStock[[#This Row],[Average Daily Usage]],0),"")</f>
        <v>-1</v>
      </c>
      <c r="R237" s="1">
        <v>46025</v>
      </c>
      <c r="S237" s="159" t="str">
        <f>VLOOKUP(LiveStock[[#This Row],[SKU]],MasterFile[#All],15,0)</f>
        <v>Lone Star Wholesale</v>
      </c>
      <c r="T237" s="139">
        <f>IFERROR(IF(LiveStock[[#This Row],[Days Active]]&gt;0, LiveStock[[#This Row],[Quantity Out]] / LiveStock[[#This Row],[Days Active]], 0),"")</f>
        <v>18.3</v>
      </c>
      <c r="U237" s="139">
        <f>VLOOKUP(LiveStock[[#This Row],[SKU]],MasterFile[],6,0)</f>
        <v>32</v>
      </c>
      <c r="V237" s="141">
        <f>IFERROR(LiveStock[[#This Row],[Quantity In]]*LiveStock[[#This Row],[Unit Cost]],"")</f>
        <v>0</v>
      </c>
      <c r="W237" s="139">
        <f>IFERROR(LiveStock[[#This Row],[Quantity Out]]*LiveStock[[#This Row],[Unit Cost]],"")</f>
        <v>292.8</v>
      </c>
      <c r="X237" s="139"/>
    </row>
    <row r="238" spans="1:24" ht="20.100000000000001" customHeight="1" x14ac:dyDescent="0.25">
      <c r="A238" s="139" t="s">
        <v>231</v>
      </c>
      <c r="B238" s="144" t="s">
        <v>232</v>
      </c>
      <c r="C238" s="144" t="s">
        <v>281</v>
      </c>
      <c r="D238" s="144" t="s">
        <v>285</v>
      </c>
      <c r="E238" t="s">
        <v>1129</v>
      </c>
      <c r="F238" s="1">
        <v>46564</v>
      </c>
      <c r="G238" s="139">
        <v>0</v>
      </c>
      <c r="H238">
        <v>12.89</v>
      </c>
      <c r="I238" s="158">
        <f t="shared" si="7"/>
        <v>-12.89</v>
      </c>
      <c r="J238" s="140">
        <f>VLOOKUP(LiveStock[[#This Row],[SKU]],MasterFile[#All],14,0)</f>
        <v>2.7100000000000003E-2</v>
      </c>
      <c r="K238" s="141">
        <f>IFERROR(LiveStock[[#This Row],[Quantity Available]]*LiveStock[[#This Row],[Unit Cost]],"")</f>
        <v>-0.34931900000000005</v>
      </c>
      <c r="L238" t="s">
        <v>734</v>
      </c>
      <c r="M238" s="160" t="str" cm="1">
        <f t="array" ref="M238">IFERROR(_xlfn.AGGREGATE(15,6,(Inflow[[#This Row],[Date]]+0) /
   ((Inflow[SKU]=LiveStock[[#This Row],[SKU]])*(Inflow[Lot Number]&amp;""=LiveStock[[#This Row],[Lot Number]]&amp;"")),1),"")</f>
        <v/>
      </c>
      <c r="N238" s="160">
        <f>IF(_xlfn.MINIFS(Outflow[Date], Outflow[SKU], LiveStock[[#This Row],[SKU]], Outflow[Lot Number], LiveStock[[#This Row],[Lot Number]])=0,
   "",
   _xlfn.MINIFS(Outflow[Date], Outflow[SKU], LiveStock[[#This Row],[SKU]], Outflow[Lot Number], LiveStock[[#This Row],[Lot Number]]))</f>
        <v>46033</v>
      </c>
      <c r="O238" s="159">
        <f>IF(_xlfn.MAXIFS(Outflow[Date], Outflow[SKU], A238)=0,
   "",
   _xlfn.MAXIFS(Outflow[Date], Outflow[SKU], A238))</f>
        <v>46033</v>
      </c>
      <c r="P238" s="139">
        <f>IFERROR(LiveStock[[#This Row],[Last Outflow Date]]-LiveStock[[#This Row],[First Outflow Date]]+1,"")</f>
        <v>1</v>
      </c>
      <c r="Q238" s="139">
        <f>IFERROR(IF(LiveStock[[#This Row],[Average Daily Usage]]&gt;0,LiveStock[[#This Row],[Quantity Available]]/LiveStock[[#This Row],[Average Daily Usage]],0),"")</f>
        <v>-1</v>
      </c>
      <c r="R238" s="1">
        <v>46033</v>
      </c>
      <c r="S238" s="159" t="str">
        <f>VLOOKUP(LiveStock[[#This Row],[SKU]],MasterFile[#All],15,0)</f>
        <v>Texaflo Roasting Co.</v>
      </c>
      <c r="T238" s="139">
        <f>IFERROR(IF(LiveStock[[#This Row],[Days Active]]&gt;0, LiveStock[[#This Row],[Quantity Out]] / LiveStock[[#This Row],[Days Active]], 0),"")</f>
        <v>12.89</v>
      </c>
      <c r="U238" s="139">
        <f>VLOOKUP(LiveStock[[#This Row],[SKU]],MasterFile[],6,0)</f>
        <v>60</v>
      </c>
      <c r="V238" s="141">
        <f>IFERROR(LiveStock[[#This Row],[Quantity In]]*LiveStock[[#This Row],[Unit Cost]],"")</f>
        <v>0</v>
      </c>
      <c r="W238" s="139">
        <f>IFERROR(LiveStock[[#This Row],[Quantity Out]]*LiveStock[[#This Row],[Unit Cost]],"")</f>
        <v>0.34931900000000005</v>
      </c>
      <c r="X238" s="139"/>
    </row>
    <row r="239" spans="1:24" ht="20.100000000000001" customHeight="1" x14ac:dyDescent="0.25">
      <c r="A239" s="139" t="s">
        <v>165</v>
      </c>
      <c r="B239" s="144" t="s">
        <v>173</v>
      </c>
      <c r="C239" s="144" t="s">
        <v>255</v>
      </c>
      <c r="D239" s="144" t="s">
        <v>256</v>
      </c>
      <c r="E239" t="s">
        <v>1146</v>
      </c>
      <c r="F239" s="1">
        <v>46738</v>
      </c>
      <c r="G239" s="139">
        <v>0</v>
      </c>
      <c r="H239">
        <v>6</v>
      </c>
      <c r="I239" s="158">
        <f t="shared" si="7"/>
        <v>-6</v>
      </c>
      <c r="J239" s="140">
        <f>VLOOKUP(LiveStock[[#This Row],[SKU]],MasterFile[#All],14,0)</f>
        <v>6.03</v>
      </c>
      <c r="K239" s="141">
        <f>IFERROR(LiveStock[[#This Row],[Quantity Available]]*LiveStock[[#This Row],[Unit Cost]],"")</f>
        <v>-36.18</v>
      </c>
      <c r="L239" t="s">
        <v>734</v>
      </c>
      <c r="M239" s="160" t="str" cm="1">
        <f t="array" ref="M239">IFERROR(_xlfn.AGGREGATE(15,6,(Inflow[[#This Row],[Date]]+0) /
   ((Inflow[SKU]=LiveStock[[#This Row],[SKU]])*(Inflow[Lot Number]&amp;""=LiveStock[[#This Row],[Lot Number]]&amp;"")),1),"")</f>
        <v/>
      </c>
      <c r="N239" s="160">
        <f>IF(_xlfn.MINIFS(Outflow[Date], Outflow[SKU], LiveStock[[#This Row],[SKU]], Outflow[Lot Number], LiveStock[[#This Row],[Lot Number]])=0,
   "",
   _xlfn.MINIFS(Outflow[Date], Outflow[SKU], LiveStock[[#This Row],[SKU]], Outflow[Lot Number], LiveStock[[#This Row],[Lot Number]]))</f>
        <v>46053</v>
      </c>
      <c r="O239" s="159">
        <f>IF(_xlfn.MAXIFS(Outflow[Date], Outflow[SKU], A239)=0,
   "",
   _xlfn.MAXIFS(Outflow[Date], Outflow[SKU], A239))</f>
        <v>46193</v>
      </c>
      <c r="P239" s="139">
        <f>IFERROR(LiveStock[[#This Row],[Last Outflow Date]]-LiveStock[[#This Row],[First Outflow Date]]+1,"")</f>
        <v>141</v>
      </c>
      <c r="Q239" s="139">
        <f>IFERROR(IF(LiveStock[[#This Row],[Average Daily Usage]]&gt;0,LiveStock[[#This Row],[Quantity Available]]/LiveStock[[#This Row],[Average Daily Usage]],0),"")</f>
        <v>-141</v>
      </c>
      <c r="R239" s="1">
        <v>46053</v>
      </c>
      <c r="S239" s="159" t="str">
        <f>VLOOKUP(LiveStock[[#This Row],[SKU]],MasterFile[#All],15,0)</f>
        <v>Texaflo Roasting Co.</v>
      </c>
      <c r="T239" s="139">
        <f>IFERROR(IF(LiveStock[[#This Row],[Days Active]]&gt;0, LiveStock[[#This Row],[Quantity Out]] / LiveStock[[#This Row],[Days Active]], 0),"")</f>
        <v>4.2553191489361701E-2</v>
      </c>
      <c r="U239" s="139">
        <f>VLOOKUP(LiveStock[[#This Row],[SKU]],MasterFile[],6,0)</f>
        <v>200</v>
      </c>
      <c r="V239" s="141">
        <f>IFERROR(LiveStock[[#This Row],[Quantity In]]*LiveStock[[#This Row],[Unit Cost]],"")</f>
        <v>0</v>
      </c>
      <c r="W239" s="139">
        <f>IFERROR(LiveStock[[#This Row],[Quantity Out]]*LiveStock[[#This Row],[Unit Cost]],"")</f>
        <v>36.18</v>
      </c>
      <c r="X239" s="139"/>
    </row>
    <row r="240" spans="1:24" ht="20.100000000000001" customHeight="1" x14ac:dyDescent="0.25">
      <c r="A240" s="139" t="s">
        <v>166</v>
      </c>
      <c r="B240" s="144" t="s">
        <v>174</v>
      </c>
      <c r="C240" s="144" t="s">
        <v>255</v>
      </c>
      <c r="D240" s="144" t="s">
        <v>256</v>
      </c>
      <c r="E240" t="s">
        <v>1100</v>
      </c>
      <c r="F240" s="1">
        <v>46281</v>
      </c>
      <c r="G240" s="139">
        <v>0</v>
      </c>
      <c r="H240">
        <v>4.5</v>
      </c>
      <c r="I240" s="158">
        <f t="shared" si="7"/>
        <v>-4.5</v>
      </c>
      <c r="J240" s="140">
        <f>VLOOKUP(LiveStock[[#This Row],[SKU]],MasterFile[#All],14,0)</f>
        <v>7.2</v>
      </c>
      <c r="K240" s="141">
        <f>IFERROR(LiveStock[[#This Row],[Quantity Available]]*LiveStock[[#This Row],[Unit Cost]],"")</f>
        <v>-32.4</v>
      </c>
      <c r="L240" t="s">
        <v>734</v>
      </c>
      <c r="M240" s="160" t="str" cm="1">
        <f t="array" ref="M240">IFERROR(_xlfn.AGGREGATE(15,6,(Inflow[[#This Row],[Date]]+0) /
   ((Inflow[SKU]=LiveStock[[#This Row],[SKU]])*(Inflow[Lot Number]&amp;""=LiveStock[[#This Row],[Lot Number]]&amp;"")),1),"")</f>
        <v/>
      </c>
      <c r="N240" s="160">
        <f>IF(_xlfn.MINIFS(Outflow[Date], Outflow[SKU], LiveStock[[#This Row],[SKU]], Outflow[Lot Number], LiveStock[[#This Row],[Lot Number]])=0,
   "",
   _xlfn.MINIFS(Outflow[Date], Outflow[SKU], LiveStock[[#This Row],[SKU]], Outflow[Lot Number], LiveStock[[#This Row],[Lot Number]]))</f>
        <v>46053</v>
      </c>
      <c r="O240" s="159">
        <f>IF(_xlfn.MAXIFS(Outflow[Date], Outflow[SKU], A240)=0,
   "",
   _xlfn.MAXIFS(Outflow[Date], Outflow[SKU], A240))</f>
        <v>46194</v>
      </c>
      <c r="P240" s="139">
        <f>IFERROR(LiveStock[[#This Row],[Last Outflow Date]]-LiveStock[[#This Row],[First Outflow Date]]+1,"")</f>
        <v>142</v>
      </c>
      <c r="Q240" s="139">
        <f>IFERROR(IF(LiveStock[[#This Row],[Average Daily Usage]]&gt;0,LiveStock[[#This Row],[Quantity Available]]/LiveStock[[#This Row],[Average Daily Usage]],0),"")</f>
        <v>-142</v>
      </c>
      <c r="R240" s="1">
        <v>46053</v>
      </c>
      <c r="S240" s="159" t="str">
        <f>VLOOKUP(LiveStock[[#This Row],[SKU]],MasterFile[#All],15,0)</f>
        <v>Texaflo Roasting Co.</v>
      </c>
      <c r="T240" s="139">
        <f>IFERROR(IF(LiveStock[[#This Row],[Days Active]]&gt;0, LiveStock[[#This Row],[Quantity Out]] / LiveStock[[#This Row],[Days Active]], 0),"")</f>
        <v>3.1690140845070422E-2</v>
      </c>
      <c r="U240" s="139">
        <f>VLOOKUP(LiveStock[[#This Row],[SKU]],MasterFile[],6,0)</f>
        <v>240</v>
      </c>
      <c r="V240" s="141">
        <f>IFERROR(LiveStock[[#This Row],[Quantity In]]*LiveStock[[#This Row],[Unit Cost]],"")</f>
        <v>0</v>
      </c>
      <c r="W240" s="139">
        <f>IFERROR(LiveStock[[#This Row],[Quantity Out]]*LiveStock[[#This Row],[Unit Cost]],"")</f>
        <v>32.4</v>
      </c>
      <c r="X240" s="139"/>
    </row>
    <row r="241" spans="1:24" ht="20.100000000000001" customHeight="1" x14ac:dyDescent="0.25">
      <c r="A241" s="139" t="s">
        <v>189</v>
      </c>
      <c r="B241" s="144" t="s">
        <v>190</v>
      </c>
      <c r="C241" s="144" t="s">
        <v>265</v>
      </c>
      <c r="D241" s="144" t="s">
        <v>266</v>
      </c>
      <c r="E241" t="s">
        <v>1127</v>
      </c>
      <c r="F241" s="1">
        <v>46389</v>
      </c>
      <c r="G241" s="139">
        <v>0</v>
      </c>
      <c r="H241">
        <v>12</v>
      </c>
      <c r="I241" s="158">
        <f t="shared" si="7"/>
        <v>-12</v>
      </c>
      <c r="J241" s="140">
        <f>VLOOKUP(LiveStock[[#This Row],[SKU]],MasterFile[#All],14,0)</f>
        <v>1.3943750000000001</v>
      </c>
      <c r="K241" s="141">
        <f>IFERROR(LiveStock[[#This Row],[Quantity Available]]*LiveStock[[#This Row],[Unit Cost]],"")</f>
        <v>-16.732500000000002</v>
      </c>
      <c r="L241" t="s">
        <v>734</v>
      </c>
      <c r="M241" s="160" t="str" cm="1">
        <f t="array" ref="M241">IFERROR(_xlfn.AGGREGATE(15,6,(Inflow[[#This Row],[Date]]+0) /
   ((Inflow[SKU]=LiveStock[[#This Row],[SKU]])*(Inflow[Lot Number]&amp;""=LiveStock[[#This Row],[Lot Number]]&amp;"")),1),"")</f>
        <v/>
      </c>
      <c r="N241" s="160">
        <f>IF(_xlfn.MINIFS(Outflow[Date], Outflow[SKU], LiveStock[[#This Row],[SKU]], Outflow[Lot Number], LiveStock[[#This Row],[Lot Number]])=0,
   "",
   _xlfn.MINIFS(Outflow[Date], Outflow[SKU], LiveStock[[#This Row],[SKU]], Outflow[Lot Number], LiveStock[[#This Row],[Lot Number]]))</f>
        <v>46053</v>
      </c>
      <c r="O241" s="159">
        <f>IF(_xlfn.MAXIFS(Outflow[Date], Outflow[SKU], A241)=0,
   "",
   _xlfn.MAXIFS(Outflow[Date], Outflow[SKU], A241))</f>
        <v>46193</v>
      </c>
      <c r="P241" s="139">
        <f>IFERROR(LiveStock[[#This Row],[Last Outflow Date]]-LiveStock[[#This Row],[First Outflow Date]]+1,"")</f>
        <v>141</v>
      </c>
      <c r="Q241" s="139">
        <f>IFERROR(IF(LiveStock[[#This Row],[Average Daily Usage]]&gt;0,LiveStock[[#This Row],[Quantity Available]]/LiveStock[[#This Row],[Average Daily Usage]],0),"")</f>
        <v>-141</v>
      </c>
      <c r="R241" s="1">
        <v>46053</v>
      </c>
      <c r="S241" s="159" t="str">
        <f>VLOOKUP(LiveStock[[#This Row],[SKU]],MasterFile[#All],15,0)</f>
        <v>Texaflo Roasting Co.</v>
      </c>
      <c r="T241" s="139">
        <f>IFERROR(IF(LiveStock[[#This Row],[Days Active]]&gt;0, LiveStock[[#This Row],[Quantity Out]] / LiveStock[[#This Row],[Days Active]], 0),"")</f>
        <v>8.5106382978723402E-2</v>
      </c>
      <c r="U241" s="139">
        <f>VLOOKUP(LiveStock[[#This Row],[SKU]],MasterFile[],6,0)</f>
        <v>2000</v>
      </c>
      <c r="V241" s="141">
        <f>IFERROR(LiveStock[[#This Row],[Quantity In]]*LiveStock[[#This Row],[Unit Cost]],"")</f>
        <v>0</v>
      </c>
      <c r="W241" s="139">
        <f>IFERROR(LiveStock[[#This Row],[Quantity Out]]*LiveStock[[#This Row],[Unit Cost]],"")</f>
        <v>16.732500000000002</v>
      </c>
      <c r="X241" s="139"/>
    </row>
    <row r="242" spans="1:24" ht="20.100000000000001" customHeight="1" x14ac:dyDescent="0.25">
      <c r="A242" s="139" t="s">
        <v>205</v>
      </c>
      <c r="B242" s="144" t="s">
        <v>206</v>
      </c>
      <c r="C242" s="144" t="s">
        <v>265</v>
      </c>
      <c r="D242" s="144" t="s">
        <v>272</v>
      </c>
      <c r="E242" t="s">
        <v>1128</v>
      </c>
      <c r="F242" s="1">
        <v>46396</v>
      </c>
      <c r="G242" s="139">
        <v>0</v>
      </c>
      <c r="H242">
        <v>0.3</v>
      </c>
      <c r="I242" s="158">
        <f t="shared" si="7"/>
        <v>-0.3</v>
      </c>
      <c r="J242" s="140">
        <f>VLOOKUP(LiveStock[[#This Row],[SKU]],MasterFile[#All],14,0)</f>
        <v>4.2000000000000003E-2</v>
      </c>
      <c r="K242" s="141">
        <f>IFERROR(LiveStock[[#This Row],[Quantity Available]]*LiveStock[[#This Row],[Unit Cost]],"")</f>
        <v>-1.26E-2</v>
      </c>
      <c r="L242" t="s">
        <v>734</v>
      </c>
      <c r="M242" s="160" t="str" cm="1">
        <f t="array" ref="M242">IFERROR(_xlfn.AGGREGATE(15,6,(Inflow[[#This Row],[Date]]+0) /
   ((Inflow[SKU]=LiveStock[[#This Row],[SKU]])*(Inflow[Lot Number]&amp;""=LiveStock[[#This Row],[Lot Number]]&amp;"")),1),"")</f>
        <v/>
      </c>
      <c r="N242" s="160">
        <f>IF(_xlfn.MINIFS(Outflow[Date], Outflow[SKU], LiveStock[[#This Row],[SKU]], Outflow[Lot Number], LiveStock[[#This Row],[Lot Number]])=0,
   "",
   _xlfn.MINIFS(Outflow[Date], Outflow[SKU], LiveStock[[#This Row],[SKU]], Outflow[Lot Number], LiveStock[[#This Row],[Lot Number]]))</f>
        <v>46053</v>
      </c>
      <c r="O242" s="159">
        <f>IF(_xlfn.MAXIFS(Outflow[Date], Outflow[SKU], A242)=0,
   "",
   _xlfn.MAXIFS(Outflow[Date], Outflow[SKU], A242))</f>
        <v>46194</v>
      </c>
      <c r="P242" s="139">
        <f>IFERROR(LiveStock[[#This Row],[Last Outflow Date]]-LiveStock[[#This Row],[First Outflow Date]]+1,"")</f>
        <v>142</v>
      </c>
      <c r="Q242" s="139">
        <f>IFERROR(IF(LiveStock[[#This Row],[Average Daily Usage]]&gt;0,LiveStock[[#This Row],[Quantity Available]]/LiveStock[[#This Row],[Average Daily Usage]],0),"")</f>
        <v>-142</v>
      </c>
      <c r="R242" s="1">
        <v>46053</v>
      </c>
      <c r="S242" s="159" t="str">
        <f>VLOOKUP(LiveStock[[#This Row],[SKU]],MasterFile[#All],15,0)</f>
        <v>Texaflo Roasting Co.</v>
      </c>
      <c r="T242" s="139">
        <f>IFERROR(IF(LiveStock[[#This Row],[Days Active]]&gt;0, LiveStock[[#This Row],[Quantity Out]] / LiveStock[[#This Row],[Days Active]], 0),"")</f>
        <v>2.112676056338028E-3</v>
      </c>
      <c r="U242" s="139">
        <f>VLOOKUP(LiveStock[[#This Row],[SKU]],MasterFile[],6,0)</f>
        <v>40</v>
      </c>
      <c r="V242" s="141">
        <f>IFERROR(LiveStock[[#This Row],[Quantity In]]*LiveStock[[#This Row],[Unit Cost]],"")</f>
        <v>0</v>
      </c>
      <c r="W242" s="139">
        <f>IFERROR(LiveStock[[#This Row],[Quantity Out]]*LiveStock[[#This Row],[Unit Cost]],"")</f>
        <v>1.26E-2</v>
      </c>
      <c r="X242" s="139"/>
    </row>
    <row r="243" spans="1:24" ht="20.100000000000001" customHeight="1" x14ac:dyDescent="0.25">
      <c r="A243" s="139" t="s">
        <v>225</v>
      </c>
      <c r="B243" s="144" t="s">
        <v>226</v>
      </c>
      <c r="C243" s="144" t="s">
        <v>281</v>
      </c>
      <c r="D243" s="144" t="s">
        <v>284</v>
      </c>
      <c r="E243" t="s">
        <v>1112</v>
      </c>
      <c r="F243" s="1">
        <v>46544</v>
      </c>
      <c r="G243" s="139">
        <v>0</v>
      </c>
      <c r="H243">
        <v>7.13</v>
      </c>
      <c r="I243" s="158">
        <f t="shared" si="7"/>
        <v>-7.13</v>
      </c>
      <c r="J243" s="140">
        <f>VLOOKUP(LiveStock[[#This Row],[SKU]],MasterFile[#All],14,0)</f>
        <v>2.0899999999999998E-2</v>
      </c>
      <c r="K243" s="141">
        <f>IFERROR(LiveStock[[#This Row],[Quantity Available]]*LiveStock[[#This Row],[Unit Cost]],"")</f>
        <v>-0.14901699999999998</v>
      </c>
      <c r="L243" t="s">
        <v>322</v>
      </c>
      <c r="M243" s="160" t="str" cm="1">
        <f t="array" ref="M243">IFERROR(_xlfn.AGGREGATE(15,6,(Inflow[[#This Row],[Date]]+0) /
   ((Inflow[SKU]=LiveStock[[#This Row],[SKU]])*(Inflow[Lot Number]&amp;""=LiveStock[[#This Row],[Lot Number]]&amp;"")),1),"")</f>
        <v/>
      </c>
      <c r="N243" s="160">
        <f>IF(_xlfn.MINIFS(Outflow[Date], Outflow[SKU], LiveStock[[#This Row],[SKU]], Outflow[Lot Number], LiveStock[[#This Row],[Lot Number]])=0,
   "",
   _xlfn.MINIFS(Outflow[Date], Outflow[SKU], LiveStock[[#This Row],[SKU]], Outflow[Lot Number], LiveStock[[#This Row],[Lot Number]]))</f>
        <v>46055</v>
      </c>
      <c r="O243" s="159">
        <f>IF(_xlfn.MAXIFS(Outflow[Date], Outflow[SKU], A243)=0,
   "",
   _xlfn.MAXIFS(Outflow[Date], Outflow[SKU], A243))</f>
        <v>46055</v>
      </c>
      <c r="P243" s="139">
        <f>IFERROR(LiveStock[[#This Row],[Last Outflow Date]]-LiveStock[[#This Row],[First Outflow Date]]+1,"")</f>
        <v>1</v>
      </c>
      <c r="Q243" s="139">
        <f>IFERROR(IF(LiveStock[[#This Row],[Average Daily Usage]]&gt;0,LiveStock[[#This Row],[Quantity Available]]/LiveStock[[#This Row],[Average Daily Usage]],0),"")</f>
        <v>-1</v>
      </c>
      <c r="R243" s="1">
        <v>46055</v>
      </c>
      <c r="S243" s="159" t="str">
        <f>VLOOKUP(LiveStock[[#This Row],[SKU]],MasterFile[#All],15,0)</f>
        <v>Texaflo Roasting Co.</v>
      </c>
      <c r="T243" s="139">
        <f>IFERROR(IF(LiveStock[[#This Row],[Days Active]]&gt;0, LiveStock[[#This Row],[Quantity Out]] / LiveStock[[#This Row],[Days Active]], 0),"")</f>
        <v>7.13</v>
      </c>
      <c r="U243" s="139">
        <f>VLOOKUP(LiveStock[[#This Row],[SKU]],MasterFile[],6,0)</f>
        <v>32</v>
      </c>
      <c r="V243" s="141">
        <f>IFERROR(LiveStock[[#This Row],[Quantity In]]*LiveStock[[#This Row],[Unit Cost]],"")</f>
        <v>0</v>
      </c>
      <c r="W243" s="139">
        <f>IFERROR(LiveStock[[#This Row],[Quantity Out]]*LiveStock[[#This Row],[Unit Cost]],"")</f>
        <v>0.14901699999999998</v>
      </c>
      <c r="X243" s="139"/>
    </row>
    <row r="244" spans="1:24" ht="20.100000000000001" customHeight="1" x14ac:dyDescent="0.25">
      <c r="A244" s="139" t="s">
        <v>239</v>
      </c>
      <c r="B244" s="144" t="s">
        <v>347</v>
      </c>
      <c r="C244" s="144" t="s">
        <v>348</v>
      </c>
      <c r="D244" s="144" t="s">
        <v>277</v>
      </c>
      <c r="E244" t="s">
        <v>1116</v>
      </c>
      <c r="F244" s="1">
        <v>46384</v>
      </c>
      <c r="G244" s="139">
        <v>0</v>
      </c>
      <c r="H244">
        <v>0.15</v>
      </c>
      <c r="I244" s="158">
        <f t="shared" si="7"/>
        <v>-0.15</v>
      </c>
      <c r="J244" s="140">
        <f>VLOOKUP(LiveStock[[#This Row],[SKU]],MasterFile[#All],14,0)</f>
        <v>0.70666666666666667</v>
      </c>
      <c r="K244" s="141">
        <f>IFERROR(LiveStock[[#This Row],[Quantity Available]]*LiveStock[[#This Row],[Unit Cost]],"")</f>
        <v>-0.106</v>
      </c>
      <c r="L244" t="s">
        <v>322</v>
      </c>
      <c r="M244" s="160" t="str" cm="1">
        <f t="array" ref="M244">IFERROR(_xlfn.AGGREGATE(15,6,(Inflow[[#This Row],[Date]]+0) /
   ((Inflow[SKU]=LiveStock[[#This Row],[SKU]])*(Inflow[Lot Number]&amp;""=LiveStock[[#This Row],[Lot Number]]&amp;"")),1),"")</f>
        <v/>
      </c>
      <c r="N244" s="160">
        <f>IF(_xlfn.MINIFS(Outflow[Date], Outflow[SKU], LiveStock[[#This Row],[SKU]], Outflow[Lot Number], LiveStock[[#This Row],[Lot Number]])=0,
   "",
   _xlfn.MINIFS(Outflow[Date], Outflow[SKU], LiveStock[[#This Row],[SKU]], Outflow[Lot Number], LiveStock[[#This Row],[Lot Number]]))</f>
        <v>46062</v>
      </c>
      <c r="O244" s="159">
        <f>IF(_xlfn.MAXIFS(Outflow[Date], Outflow[SKU], A244)=0,
   "",
   _xlfn.MAXIFS(Outflow[Date], Outflow[SKU], A244))</f>
        <v>46193</v>
      </c>
      <c r="P244" s="139">
        <f>IFERROR(LiveStock[[#This Row],[Last Outflow Date]]-LiveStock[[#This Row],[First Outflow Date]]+1,"")</f>
        <v>132</v>
      </c>
      <c r="Q244" s="139">
        <f>IFERROR(IF(LiveStock[[#This Row],[Average Daily Usage]]&gt;0,LiveStock[[#This Row],[Quantity Available]]/LiveStock[[#This Row],[Average Daily Usage]],0),"")</f>
        <v>-132</v>
      </c>
      <c r="R244" s="1">
        <v>46062</v>
      </c>
      <c r="S244" s="159" t="str">
        <f>VLOOKUP(LiveStock[[#This Row],[SKU]],MasterFile[#All],15,0)</f>
        <v>Texaflo Roasting Co.</v>
      </c>
      <c r="T244" s="139">
        <f>IFERROR(IF(LiveStock[[#This Row],[Days Active]]&gt;0, LiveStock[[#This Row],[Quantity Out]] / LiveStock[[#This Row],[Days Active]], 0),"")</f>
        <v>1.1363636363636363E-3</v>
      </c>
      <c r="U244" s="139">
        <f>VLOOKUP(LiveStock[[#This Row],[SKU]],MasterFile[],6,0)</f>
        <v>12</v>
      </c>
      <c r="V244" s="141">
        <f>IFERROR(LiveStock[[#This Row],[Quantity In]]*LiveStock[[#This Row],[Unit Cost]],"")</f>
        <v>0</v>
      </c>
      <c r="W244" s="139">
        <f>IFERROR(LiveStock[[#This Row],[Quantity Out]]*LiveStock[[#This Row],[Unit Cost]],"")</f>
        <v>0.106</v>
      </c>
      <c r="X244" s="139"/>
    </row>
    <row r="245" spans="1:24" ht="20.100000000000001" customHeight="1" x14ac:dyDescent="0.25">
      <c r="A245" s="139" t="s">
        <v>241</v>
      </c>
      <c r="B245" s="144" t="s">
        <v>350</v>
      </c>
      <c r="C245" s="144" t="s">
        <v>348</v>
      </c>
      <c r="D245" s="144" t="s">
        <v>289</v>
      </c>
      <c r="E245" t="s">
        <v>1179</v>
      </c>
      <c r="F245" s="1">
        <v>46511</v>
      </c>
      <c r="G245" s="139">
        <v>0</v>
      </c>
      <c r="H245">
        <v>0.3</v>
      </c>
      <c r="I245" s="158">
        <f t="shared" si="7"/>
        <v>-0.3</v>
      </c>
      <c r="J245" s="140">
        <f>VLOOKUP(LiveStock[[#This Row],[SKU]],MasterFile[#All],14,0)</f>
        <v>0.70666666666666667</v>
      </c>
      <c r="K245" s="141">
        <f>IFERROR(LiveStock[[#This Row],[Quantity Available]]*LiveStock[[#This Row],[Unit Cost]],"")</f>
        <v>-0.21199999999999999</v>
      </c>
      <c r="L245" t="s">
        <v>734</v>
      </c>
      <c r="M245" s="160" t="str" cm="1">
        <f t="array" ref="M245">IFERROR(_xlfn.AGGREGATE(15,6,(Inflow[[#This Row],[Date]]+0) /
   ((Inflow[SKU]=LiveStock[[#This Row],[SKU]])*(Inflow[Lot Number]&amp;""=LiveStock[[#This Row],[Lot Number]]&amp;"")),1),"")</f>
        <v/>
      </c>
      <c r="N245" s="160">
        <f>IF(_xlfn.MINIFS(Outflow[Date], Outflow[SKU], LiveStock[[#This Row],[SKU]], Outflow[Lot Number], LiveStock[[#This Row],[Lot Number]])=0,
   "",
   _xlfn.MINIFS(Outflow[Date], Outflow[SKU], LiveStock[[#This Row],[SKU]], Outflow[Lot Number], LiveStock[[#This Row],[Lot Number]]))</f>
        <v>46062</v>
      </c>
      <c r="O245" s="159">
        <f>IF(_xlfn.MAXIFS(Outflow[Date], Outflow[SKU], A245)=0,
   "",
   _xlfn.MAXIFS(Outflow[Date], Outflow[SKU], A245))</f>
        <v>46193</v>
      </c>
      <c r="P245" s="139">
        <f>IFERROR(LiveStock[[#This Row],[Last Outflow Date]]-LiveStock[[#This Row],[First Outflow Date]]+1,"")</f>
        <v>132</v>
      </c>
      <c r="Q245" s="139">
        <f>IFERROR(IF(LiveStock[[#This Row],[Average Daily Usage]]&gt;0,LiveStock[[#This Row],[Quantity Available]]/LiveStock[[#This Row],[Average Daily Usage]],0),"")</f>
        <v>-132</v>
      </c>
      <c r="R245" s="1">
        <v>46062</v>
      </c>
      <c r="S245" s="159" t="str">
        <f>VLOOKUP(LiveStock[[#This Row],[SKU]],MasterFile[#All],15,0)</f>
        <v>Texaflo Roasting Co.</v>
      </c>
      <c r="T245" s="139">
        <f>IFERROR(IF(LiveStock[[#This Row],[Days Active]]&gt;0, LiveStock[[#This Row],[Quantity Out]] / LiveStock[[#This Row],[Days Active]], 0),"")</f>
        <v>2.2727272727272726E-3</v>
      </c>
      <c r="U245" s="139">
        <f>VLOOKUP(LiveStock[[#This Row],[SKU]],MasterFile[],6,0)</f>
        <v>16</v>
      </c>
      <c r="V245" s="141">
        <f>IFERROR(LiveStock[[#This Row],[Quantity In]]*LiveStock[[#This Row],[Unit Cost]],"")</f>
        <v>0</v>
      </c>
      <c r="W245" s="139">
        <f>IFERROR(LiveStock[[#This Row],[Quantity Out]]*LiveStock[[#This Row],[Unit Cost]],"")</f>
        <v>0.21199999999999999</v>
      </c>
      <c r="X245" s="139"/>
    </row>
    <row r="246" spans="1:24" ht="20.100000000000001" customHeight="1" x14ac:dyDescent="0.25">
      <c r="A246" s="139" t="s">
        <v>243</v>
      </c>
      <c r="B246" s="144" t="s">
        <v>244</v>
      </c>
      <c r="C246" s="144" t="s">
        <v>348</v>
      </c>
      <c r="D246" s="144" t="s">
        <v>275</v>
      </c>
      <c r="E246" t="s">
        <v>1181</v>
      </c>
      <c r="F246" s="1">
        <v>46680</v>
      </c>
      <c r="G246" s="139">
        <v>0</v>
      </c>
      <c r="H246">
        <v>0.75</v>
      </c>
      <c r="I246" s="158">
        <f t="shared" si="7"/>
        <v>-0.75</v>
      </c>
      <c r="J246" s="140">
        <f>VLOOKUP(LiveStock[[#This Row],[SKU]],MasterFile[#All],14,0)</f>
        <v>0.26600000000000001</v>
      </c>
      <c r="K246" s="141">
        <f>IFERROR(LiveStock[[#This Row],[Quantity Available]]*LiveStock[[#This Row],[Unit Cost]],"")</f>
        <v>-0.19950000000000001</v>
      </c>
      <c r="L246" t="s">
        <v>734</v>
      </c>
      <c r="M246" s="160" t="str" cm="1">
        <f t="array" ref="M246">IFERROR(_xlfn.AGGREGATE(15,6,(Inflow[[#This Row],[Date]]+0) /
   ((Inflow[SKU]=LiveStock[[#This Row],[SKU]])*(Inflow[Lot Number]&amp;""=LiveStock[[#This Row],[Lot Number]]&amp;"")),1),"")</f>
        <v/>
      </c>
      <c r="N246" s="160">
        <f>IF(_xlfn.MINIFS(Outflow[Date], Outflow[SKU], LiveStock[[#This Row],[SKU]], Outflow[Lot Number], LiveStock[[#This Row],[Lot Number]])=0,
   "",
   _xlfn.MINIFS(Outflow[Date], Outflow[SKU], LiveStock[[#This Row],[SKU]], Outflow[Lot Number], LiveStock[[#This Row],[Lot Number]]))</f>
        <v>46062</v>
      </c>
      <c r="O246" s="159">
        <f>IF(_xlfn.MAXIFS(Outflow[Date], Outflow[SKU], A246)=0,
   "",
   _xlfn.MAXIFS(Outflow[Date], Outflow[SKU], A246))</f>
        <v>46193</v>
      </c>
      <c r="P246" s="139">
        <f>IFERROR(LiveStock[[#This Row],[Last Outflow Date]]-LiveStock[[#This Row],[First Outflow Date]]+1,"")</f>
        <v>132</v>
      </c>
      <c r="Q246" s="139">
        <f>IFERROR(IF(LiveStock[[#This Row],[Average Daily Usage]]&gt;0,LiveStock[[#This Row],[Quantity Available]]/LiveStock[[#This Row],[Average Daily Usage]],0),"")</f>
        <v>-132</v>
      </c>
      <c r="R246" s="1">
        <v>46062</v>
      </c>
      <c r="S246" s="159" t="str">
        <f>VLOOKUP(LiveStock[[#This Row],[SKU]],MasterFile[#All],15,0)</f>
        <v>Texaflo Roasting Co.</v>
      </c>
      <c r="T246" s="139">
        <f>IFERROR(IF(LiveStock[[#This Row],[Days Active]]&gt;0, LiveStock[[#This Row],[Quantity Out]] / LiveStock[[#This Row],[Days Active]], 0),"")</f>
        <v>5.681818181818182E-3</v>
      </c>
      <c r="U246" s="139">
        <f>VLOOKUP(LiveStock[[#This Row],[SKU]],MasterFile[],6,0)</f>
        <v>24</v>
      </c>
      <c r="V246" s="141">
        <f>IFERROR(LiveStock[[#This Row],[Quantity In]]*LiveStock[[#This Row],[Unit Cost]],"")</f>
        <v>0</v>
      </c>
      <c r="W246" s="139">
        <f>IFERROR(LiveStock[[#This Row],[Quantity Out]]*LiveStock[[#This Row],[Unit Cost]],"")</f>
        <v>0.19950000000000001</v>
      </c>
      <c r="X246" s="139"/>
    </row>
    <row r="247" spans="1:24" ht="20.100000000000001" customHeight="1" x14ac:dyDescent="0.25">
      <c r="A247" s="139" t="s">
        <v>251</v>
      </c>
      <c r="B247" s="144" t="s">
        <v>252</v>
      </c>
      <c r="C247" s="144" t="s">
        <v>348</v>
      </c>
      <c r="D247" s="144" t="s">
        <v>277</v>
      </c>
      <c r="E247" t="s">
        <v>1121</v>
      </c>
      <c r="F247" s="1">
        <v>46650</v>
      </c>
      <c r="G247" s="139">
        <v>0</v>
      </c>
      <c r="H247">
        <v>0.3</v>
      </c>
      <c r="I247" s="158">
        <f t="shared" si="7"/>
        <v>-0.3</v>
      </c>
      <c r="J247" s="140">
        <f>VLOOKUP(LiveStock[[#This Row],[SKU]],MasterFile[#All],14,0)</f>
        <v>0.96379999999999999</v>
      </c>
      <c r="K247" s="141">
        <f>IFERROR(LiveStock[[#This Row],[Quantity Available]]*LiveStock[[#This Row],[Unit Cost]],"")</f>
        <v>-0.28914000000000001</v>
      </c>
      <c r="L247" t="s">
        <v>734</v>
      </c>
      <c r="M247" s="160" t="str" cm="1">
        <f t="array" ref="M247">IFERROR(_xlfn.AGGREGATE(15,6,(Inflow[[#This Row],[Date]]+0) /
   ((Inflow[SKU]=LiveStock[[#This Row],[SKU]])*(Inflow[Lot Number]&amp;""=LiveStock[[#This Row],[Lot Number]]&amp;"")),1),"")</f>
        <v/>
      </c>
      <c r="N247" s="160">
        <f>IF(_xlfn.MINIFS(Outflow[Date], Outflow[SKU], LiveStock[[#This Row],[SKU]], Outflow[Lot Number], LiveStock[[#This Row],[Lot Number]])=0,
   "",
   _xlfn.MINIFS(Outflow[Date], Outflow[SKU], LiveStock[[#This Row],[SKU]], Outflow[Lot Number], LiveStock[[#This Row],[Lot Number]]))</f>
        <v>46062</v>
      </c>
      <c r="O247" s="159">
        <f>IF(_xlfn.MAXIFS(Outflow[Date], Outflow[SKU], A247)=0,
   "",
   _xlfn.MAXIFS(Outflow[Date], Outflow[SKU], A247))</f>
        <v>46193</v>
      </c>
      <c r="P247" s="139">
        <f>IFERROR(LiveStock[[#This Row],[Last Outflow Date]]-LiveStock[[#This Row],[First Outflow Date]]+1,"")</f>
        <v>132</v>
      </c>
      <c r="Q247" s="139">
        <f>IFERROR(IF(LiveStock[[#This Row],[Average Daily Usage]]&gt;0,LiveStock[[#This Row],[Quantity Available]]/LiveStock[[#This Row],[Average Daily Usage]],0),"")</f>
        <v>-132</v>
      </c>
      <c r="R247" s="1">
        <v>46062</v>
      </c>
      <c r="S247" s="159" t="str">
        <f>VLOOKUP(LiveStock[[#This Row],[SKU]],MasterFile[#All],15,0)</f>
        <v>Texaflo Roasting Co.</v>
      </c>
      <c r="T247" s="139">
        <f>IFERROR(IF(LiveStock[[#This Row],[Days Active]]&gt;0, LiveStock[[#This Row],[Quantity Out]] / LiveStock[[#This Row],[Days Active]], 0),"")</f>
        <v>2.2727272727272726E-3</v>
      </c>
      <c r="U247" s="139">
        <f>VLOOKUP(LiveStock[[#This Row],[SKU]],MasterFile[],6,0)</f>
        <v>32</v>
      </c>
      <c r="V247" s="141">
        <f>IFERROR(LiveStock[[#This Row],[Quantity In]]*LiveStock[[#This Row],[Unit Cost]],"")</f>
        <v>0</v>
      </c>
      <c r="W247" s="139">
        <f>IFERROR(LiveStock[[#This Row],[Quantity Out]]*LiveStock[[#This Row],[Unit Cost]],"")</f>
        <v>0.28914000000000001</v>
      </c>
      <c r="X247" s="139"/>
    </row>
    <row r="248" spans="1:24" ht="20.100000000000001" customHeight="1" x14ac:dyDescent="0.25">
      <c r="A248" s="139" t="s">
        <v>168</v>
      </c>
      <c r="B248" s="144" t="s">
        <v>176</v>
      </c>
      <c r="C248" s="144" t="s">
        <v>255</v>
      </c>
      <c r="D248" s="144" t="s">
        <v>256</v>
      </c>
      <c r="E248" t="s">
        <v>1104</v>
      </c>
      <c r="F248" s="1">
        <v>46705</v>
      </c>
      <c r="G248" s="139">
        <v>0</v>
      </c>
      <c r="H248">
        <v>12.5</v>
      </c>
      <c r="I248" s="158">
        <f t="shared" si="7"/>
        <v>-12.5</v>
      </c>
      <c r="J248" s="140">
        <f>VLOOKUP(LiveStock[[#This Row],[SKU]],MasterFile[#All],14,0)</f>
        <v>0.91333333333333344</v>
      </c>
      <c r="K248" s="141">
        <f>IFERROR(LiveStock[[#This Row],[Quantity Available]]*LiveStock[[#This Row],[Unit Cost]],"")</f>
        <v>-11.416666666666668</v>
      </c>
      <c r="L248" t="s">
        <v>734</v>
      </c>
      <c r="M248" s="160" t="str" cm="1">
        <f t="array" ref="M248">IFERROR(_xlfn.AGGREGATE(15,6,(Inflow[[#This Row],[Date]]+0) /
   ((Inflow[SKU]=LiveStock[[#This Row],[SKU]])*(Inflow[Lot Number]&amp;""=LiveStock[[#This Row],[Lot Number]]&amp;"")),1),"")</f>
        <v/>
      </c>
      <c r="N248" s="160">
        <f>IF(_xlfn.MINIFS(Outflow[Date], Outflow[SKU], LiveStock[[#This Row],[SKU]], Outflow[Lot Number], LiveStock[[#This Row],[Lot Number]])=0,
   "",
   _xlfn.MINIFS(Outflow[Date], Outflow[SKU], LiveStock[[#This Row],[SKU]], Outflow[Lot Number], LiveStock[[#This Row],[Lot Number]]))</f>
        <v>46063</v>
      </c>
      <c r="O248" s="159">
        <f>IF(_xlfn.MAXIFS(Outflow[Date], Outflow[SKU], A248)=0,
   "",
   _xlfn.MAXIFS(Outflow[Date], Outflow[SKU], A248))</f>
        <v>46194</v>
      </c>
      <c r="P248" s="139">
        <f>IFERROR(LiveStock[[#This Row],[Last Outflow Date]]-LiveStock[[#This Row],[First Outflow Date]]+1,"")</f>
        <v>132</v>
      </c>
      <c r="Q248" s="139">
        <f>IFERROR(IF(LiveStock[[#This Row],[Average Daily Usage]]&gt;0,LiveStock[[#This Row],[Quantity Available]]/LiveStock[[#This Row],[Average Daily Usage]],0),"")</f>
        <v>-132</v>
      </c>
      <c r="R248" s="1">
        <v>46063</v>
      </c>
      <c r="S248" s="159" t="str">
        <f>VLOOKUP(LiveStock[[#This Row],[SKU]],MasterFile[#All],15,0)</f>
        <v>Texaflo Roasting Co.</v>
      </c>
      <c r="T248" s="139">
        <f>IFERROR(IF(LiveStock[[#This Row],[Days Active]]&gt;0, LiveStock[[#This Row],[Quantity Out]] / LiveStock[[#This Row],[Days Active]], 0),"")</f>
        <v>9.4696969696969696E-2</v>
      </c>
      <c r="U248" s="139">
        <f>VLOOKUP(LiveStock[[#This Row],[SKU]],MasterFile[],6,0)</f>
        <v>120</v>
      </c>
      <c r="V248" s="141">
        <f>IFERROR(LiveStock[[#This Row],[Quantity In]]*LiveStock[[#This Row],[Unit Cost]],"")</f>
        <v>0</v>
      </c>
      <c r="W248" s="139">
        <f>IFERROR(LiveStock[[#This Row],[Quantity Out]]*LiveStock[[#This Row],[Unit Cost]],"")</f>
        <v>11.416666666666668</v>
      </c>
      <c r="X248" s="139"/>
    </row>
    <row r="249" spans="1:24" ht="20.100000000000001" customHeight="1" x14ac:dyDescent="0.25">
      <c r="A249" s="139" t="s">
        <v>166</v>
      </c>
      <c r="B249" s="144" t="s">
        <v>174</v>
      </c>
      <c r="C249" s="144" t="s">
        <v>255</v>
      </c>
      <c r="D249" s="144" t="s">
        <v>256</v>
      </c>
      <c r="E249" t="s">
        <v>1182</v>
      </c>
      <c r="F249" s="1">
        <v>46496</v>
      </c>
      <c r="G249" s="139">
        <v>0</v>
      </c>
      <c r="H249">
        <v>10</v>
      </c>
      <c r="I249" s="158">
        <f t="shared" si="7"/>
        <v>-10</v>
      </c>
      <c r="J249" s="140">
        <f>VLOOKUP(LiveStock[[#This Row],[SKU]],MasterFile[#All],14,0)</f>
        <v>7.2</v>
      </c>
      <c r="K249" s="141">
        <f>IFERROR(LiveStock[[#This Row],[Quantity Available]]*LiveStock[[#This Row],[Unit Cost]],"")</f>
        <v>-72</v>
      </c>
      <c r="L249" t="s">
        <v>734</v>
      </c>
      <c r="M249" s="160" t="str" cm="1">
        <f t="array" ref="M249">IFERROR(_xlfn.AGGREGATE(15,6,(Inflow[[#This Row],[Date]]+0) /
   ((Inflow[SKU]=LiveStock[[#This Row],[SKU]])*(Inflow[Lot Number]&amp;""=LiveStock[[#This Row],[Lot Number]]&amp;"")),1),"")</f>
        <v/>
      </c>
      <c r="N249" s="160">
        <f>IF(_xlfn.MINIFS(Outflow[Date], Outflow[SKU], LiveStock[[#This Row],[SKU]], Outflow[Lot Number], LiveStock[[#This Row],[Lot Number]])=0,
   "",
   _xlfn.MINIFS(Outflow[Date], Outflow[SKU], LiveStock[[#This Row],[SKU]], Outflow[Lot Number], LiveStock[[#This Row],[Lot Number]]))</f>
        <v>46063</v>
      </c>
      <c r="O249" s="159">
        <f>IF(_xlfn.MAXIFS(Outflow[Date], Outflow[SKU], A249)=0,
   "",
   _xlfn.MAXIFS(Outflow[Date], Outflow[SKU], A249))</f>
        <v>46194</v>
      </c>
      <c r="P249" s="139">
        <f>IFERROR(LiveStock[[#This Row],[Last Outflow Date]]-LiveStock[[#This Row],[First Outflow Date]]+1,"")</f>
        <v>132</v>
      </c>
      <c r="Q249" s="139">
        <f>IFERROR(IF(LiveStock[[#This Row],[Average Daily Usage]]&gt;0,LiveStock[[#This Row],[Quantity Available]]/LiveStock[[#This Row],[Average Daily Usage]],0),"")</f>
        <v>-132</v>
      </c>
      <c r="R249" s="1">
        <v>46063</v>
      </c>
      <c r="S249" s="159" t="str">
        <f>VLOOKUP(LiveStock[[#This Row],[SKU]],MasterFile[#All],15,0)</f>
        <v>Texaflo Roasting Co.</v>
      </c>
      <c r="T249" s="139">
        <f>IFERROR(IF(LiveStock[[#This Row],[Days Active]]&gt;0, LiveStock[[#This Row],[Quantity Out]] / LiveStock[[#This Row],[Days Active]], 0),"")</f>
        <v>7.575757575757576E-2</v>
      </c>
      <c r="U249" s="139">
        <f>VLOOKUP(LiveStock[[#This Row],[SKU]],MasterFile[],6,0)</f>
        <v>240</v>
      </c>
      <c r="V249" s="141">
        <f>IFERROR(LiveStock[[#This Row],[Quantity In]]*LiveStock[[#This Row],[Unit Cost]],"")</f>
        <v>0</v>
      </c>
      <c r="W249" s="139">
        <f>IFERROR(LiveStock[[#This Row],[Quantity Out]]*LiveStock[[#This Row],[Unit Cost]],"")</f>
        <v>72</v>
      </c>
      <c r="X249" s="139"/>
    </row>
    <row r="250" spans="1:24" ht="20.100000000000001" customHeight="1" x14ac:dyDescent="0.25">
      <c r="A250" s="139" t="s">
        <v>169</v>
      </c>
      <c r="B250" s="144" t="s">
        <v>177</v>
      </c>
      <c r="C250" s="144" t="s">
        <v>255</v>
      </c>
      <c r="D250" s="144" t="s">
        <v>258</v>
      </c>
      <c r="E250" t="s">
        <v>1148</v>
      </c>
      <c r="F250" s="1">
        <v>46308</v>
      </c>
      <c r="G250" s="139">
        <v>0</v>
      </c>
      <c r="H250">
        <v>5</v>
      </c>
      <c r="I250" s="158">
        <f t="shared" si="7"/>
        <v>-5</v>
      </c>
      <c r="J250" s="140">
        <f>VLOOKUP(LiveStock[[#This Row],[SKU]],MasterFile[#All],14,0)</f>
        <v>1.8245833333333334</v>
      </c>
      <c r="K250" s="141">
        <f>IFERROR(LiveStock[[#This Row],[Quantity Available]]*LiveStock[[#This Row],[Unit Cost]],"")</f>
        <v>-9.1229166666666668</v>
      </c>
      <c r="L250" t="s">
        <v>734</v>
      </c>
      <c r="M250" s="160" t="str" cm="1">
        <f t="array" ref="M250">IFERROR(_xlfn.AGGREGATE(15,6,(Inflow[[#This Row],[Date]]+0) /
   ((Inflow[SKU]=LiveStock[[#This Row],[SKU]])*(Inflow[Lot Number]&amp;""=LiveStock[[#This Row],[Lot Number]]&amp;"")),1),"")</f>
        <v/>
      </c>
      <c r="N250" s="160">
        <f>IF(_xlfn.MINIFS(Outflow[Date], Outflow[SKU], LiveStock[[#This Row],[SKU]], Outflow[Lot Number], LiveStock[[#This Row],[Lot Number]])=0,
   "",
   _xlfn.MINIFS(Outflow[Date], Outflow[SKU], LiveStock[[#This Row],[SKU]], Outflow[Lot Number], LiveStock[[#This Row],[Lot Number]]))</f>
        <v>46063</v>
      </c>
      <c r="O250" s="159">
        <f>IF(_xlfn.MAXIFS(Outflow[Date], Outflow[SKU], A250)=0,
   "",
   _xlfn.MAXIFS(Outflow[Date], Outflow[SKU], A250))</f>
        <v>46194</v>
      </c>
      <c r="P250" s="139">
        <f>IFERROR(LiveStock[[#This Row],[Last Outflow Date]]-LiveStock[[#This Row],[First Outflow Date]]+1,"")</f>
        <v>132</v>
      </c>
      <c r="Q250" s="139">
        <f>IFERROR(IF(LiveStock[[#This Row],[Average Daily Usage]]&gt;0,LiveStock[[#This Row],[Quantity Available]]/LiveStock[[#This Row],[Average Daily Usage]],0),"")</f>
        <v>-132</v>
      </c>
      <c r="R250" s="1">
        <v>46063</v>
      </c>
      <c r="S250" s="159" t="str">
        <f>VLOOKUP(LiveStock[[#This Row],[SKU]],MasterFile[#All],15,0)</f>
        <v>Texaflo Roasting Co.</v>
      </c>
      <c r="T250" s="139">
        <f>IFERROR(IF(LiveStock[[#This Row],[Days Active]]&gt;0, LiveStock[[#This Row],[Quantity Out]] / LiveStock[[#This Row],[Days Active]], 0),"")</f>
        <v>3.787878787878788E-2</v>
      </c>
      <c r="U250" s="139">
        <f>VLOOKUP(LiveStock[[#This Row],[SKU]],MasterFile[],6,0)</f>
        <v>320</v>
      </c>
      <c r="V250" s="141">
        <f>IFERROR(LiveStock[[#This Row],[Quantity In]]*LiveStock[[#This Row],[Unit Cost]],"")</f>
        <v>0</v>
      </c>
      <c r="W250" s="139">
        <f>IFERROR(LiveStock[[#This Row],[Quantity Out]]*LiveStock[[#This Row],[Unit Cost]],"")</f>
        <v>9.1229166666666668</v>
      </c>
      <c r="X250" s="139"/>
    </row>
    <row r="251" spans="1:24" ht="20.100000000000001" customHeight="1" x14ac:dyDescent="0.25">
      <c r="A251" s="139" t="s">
        <v>191</v>
      </c>
      <c r="B251" s="144" t="s">
        <v>192</v>
      </c>
      <c r="C251" s="144" t="s">
        <v>265</v>
      </c>
      <c r="D251" s="144" t="s">
        <v>266</v>
      </c>
      <c r="E251" t="s">
        <v>1108</v>
      </c>
      <c r="F251" s="1">
        <v>46264</v>
      </c>
      <c r="G251" s="139">
        <v>0</v>
      </c>
      <c r="H251">
        <v>15</v>
      </c>
      <c r="I251" s="158">
        <f t="shared" si="7"/>
        <v>-15</v>
      </c>
      <c r="J251" s="140">
        <f>VLOOKUP(LiveStock[[#This Row],[SKU]],MasterFile[#All],14,0)</f>
        <v>1.395</v>
      </c>
      <c r="K251" s="141">
        <f>IFERROR(LiveStock[[#This Row],[Quantity Available]]*LiveStock[[#This Row],[Unit Cost]],"")</f>
        <v>-20.925000000000001</v>
      </c>
      <c r="L251" t="s">
        <v>734</v>
      </c>
      <c r="M251" s="160" t="str" cm="1">
        <f t="array" ref="M251">IFERROR(_xlfn.AGGREGATE(15,6,(Inflow[[#This Row],[Date]]+0) /
   ((Inflow[SKU]=LiveStock[[#This Row],[SKU]])*(Inflow[Lot Number]&amp;""=LiveStock[[#This Row],[Lot Number]]&amp;"")),1),"")</f>
        <v/>
      </c>
      <c r="N251" s="160">
        <f>IF(_xlfn.MINIFS(Outflow[Date], Outflow[SKU], LiveStock[[#This Row],[SKU]], Outflow[Lot Number], LiveStock[[#This Row],[Lot Number]])=0,
   "",
   _xlfn.MINIFS(Outflow[Date], Outflow[SKU], LiveStock[[#This Row],[SKU]], Outflow[Lot Number], LiveStock[[#This Row],[Lot Number]]))</f>
        <v>46063</v>
      </c>
      <c r="O251" s="159">
        <f>IF(_xlfn.MAXIFS(Outflow[Date], Outflow[SKU], A251)=0,
   "",
   _xlfn.MAXIFS(Outflow[Date], Outflow[SKU], A251))</f>
        <v>46194</v>
      </c>
      <c r="P251" s="139">
        <f>IFERROR(LiveStock[[#This Row],[Last Outflow Date]]-LiveStock[[#This Row],[First Outflow Date]]+1,"")</f>
        <v>132</v>
      </c>
      <c r="Q251" s="139">
        <f>IFERROR(IF(LiveStock[[#This Row],[Average Daily Usage]]&gt;0,LiveStock[[#This Row],[Quantity Available]]/LiveStock[[#This Row],[Average Daily Usage]],0),"")</f>
        <v>-132</v>
      </c>
      <c r="R251" s="1">
        <v>46063</v>
      </c>
      <c r="S251" s="159" t="str">
        <f>VLOOKUP(LiveStock[[#This Row],[SKU]],MasterFile[#All],15,0)</f>
        <v>Texaflo Roasting Co.</v>
      </c>
      <c r="T251" s="139">
        <f>IFERROR(IF(LiveStock[[#This Row],[Days Active]]&gt;0, LiveStock[[#This Row],[Quantity Out]] / LiveStock[[#This Row],[Days Active]], 0),"")</f>
        <v>0.11363636363636363</v>
      </c>
      <c r="U251" s="139">
        <f>VLOOKUP(LiveStock[[#This Row],[SKU]],MasterFile[],6,0)</f>
        <v>1600</v>
      </c>
      <c r="V251" s="141">
        <f>IFERROR(LiveStock[[#This Row],[Quantity In]]*LiveStock[[#This Row],[Unit Cost]],"")</f>
        <v>0</v>
      </c>
      <c r="W251" s="139">
        <f>IFERROR(LiveStock[[#This Row],[Quantity Out]]*LiveStock[[#This Row],[Unit Cost]],"")</f>
        <v>20.925000000000001</v>
      </c>
      <c r="X251" s="139"/>
    </row>
    <row r="252" spans="1:24" ht="20.100000000000001" customHeight="1" x14ac:dyDescent="0.25">
      <c r="A252" s="139" t="s">
        <v>205</v>
      </c>
      <c r="B252" s="144" t="s">
        <v>206</v>
      </c>
      <c r="C252" s="144" t="s">
        <v>265</v>
      </c>
      <c r="D252" s="144" t="s">
        <v>272</v>
      </c>
      <c r="E252" t="s">
        <v>1103</v>
      </c>
      <c r="F252" s="1">
        <v>46478</v>
      </c>
      <c r="G252" s="139">
        <v>0</v>
      </c>
      <c r="H252">
        <v>0.5</v>
      </c>
      <c r="I252" s="158">
        <f t="shared" si="7"/>
        <v>-0.7</v>
      </c>
      <c r="J252" s="140">
        <f>VLOOKUP(LiveStock[[#This Row],[SKU]],MasterFile[#All],14,0)</f>
        <v>4.2000000000000003E-2</v>
      </c>
      <c r="K252" s="141">
        <f>IFERROR(LiveStock[[#This Row],[Quantity Available]]*LiveStock[[#This Row],[Unit Cost]],"")</f>
        <v>-2.9399999999999999E-2</v>
      </c>
      <c r="L252" t="s">
        <v>734</v>
      </c>
      <c r="M252" s="160" t="str" cm="1">
        <f t="array" ref="M252">IFERROR(_xlfn.AGGREGATE(15,6,(Inflow[[#This Row],[Date]]+0) /
   ((Inflow[SKU]=LiveStock[[#This Row],[SKU]])*(Inflow[Lot Number]&amp;""=LiveStock[[#This Row],[Lot Number]]&amp;"")),1),"")</f>
        <v/>
      </c>
      <c r="N252" s="160">
        <f>IF(_xlfn.MINIFS(Outflow[Date], Outflow[SKU], LiveStock[[#This Row],[SKU]], Outflow[Lot Number], LiveStock[[#This Row],[Lot Number]])=0,
   "",
   _xlfn.MINIFS(Outflow[Date], Outflow[SKU], LiveStock[[#This Row],[SKU]], Outflow[Lot Number], LiveStock[[#This Row],[Lot Number]]))</f>
        <v>46063</v>
      </c>
      <c r="O252" s="159">
        <f>IF(_xlfn.MAXIFS(Outflow[Date], Outflow[SKU], A252)=0,
   "",
   _xlfn.MAXIFS(Outflow[Date], Outflow[SKU], A252))</f>
        <v>46194</v>
      </c>
      <c r="P252" s="139">
        <f>IFERROR(LiveStock[[#This Row],[Last Outflow Date]]-LiveStock[[#This Row],[First Outflow Date]]+1,"")</f>
        <v>132</v>
      </c>
      <c r="Q252" s="139">
        <f>IFERROR(IF(LiveStock[[#This Row],[Average Daily Usage]]&gt;0,LiveStock[[#This Row],[Quantity Available]]/LiveStock[[#This Row],[Average Daily Usage]],0),"")</f>
        <v>-184.79999999999998</v>
      </c>
      <c r="R252" s="1">
        <v>46063</v>
      </c>
      <c r="S252" s="159" t="str">
        <f>VLOOKUP(LiveStock[[#This Row],[SKU]],MasterFile[#All],15,0)</f>
        <v>Texaflo Roasting Co.</v>
      </c>
      <c r="T252" s="139">
        <f>IFERROR(IF(LiveStock[[#This Row],[Days Active]]&gt;0, LiveStock[[#This Row],[Quantity Out]] / LiveStock[[#This Row],[Days Active]], 0),"")</f>
        <v>3.787878787878788E-3</v>
      </c>
      <c r="U252" s="139">
        <f>VLOOKUP(LiveStock[[#This Row],[SKU]],MasterFile[],6,0)</f>
        <v>40</v>
      </c>
      <c r="V252" s="141">
        <f>IFERROR(LiveStock[[#This Row],[Quantity In]]*LiveStock[[#This Row],[Unit Cost]],"")</f>
        <v>0</v>
      </c>
      <c r="W252" s="139">
        <f>IFERROR(LiveStock[[#This Row],[Quantity Out]]*LiveStock[[#This Row],[Unit Cost]],"")</f>
        <v>2.1000000000000001E-2</v>
      </c>
      <c r="X252" s="139"/>
    </row>
    <row r="253" spans="1:24" ht="20.100000000000001" customHeight="1" x14ac:dyDescent="0.25">
      <c r="A253" s="139" t="s">
        <v>519</v>
      </c>
      <c r="B253" s="144" t="s">
        <v>520</v>
      </c>
      <c r="C253" s="144" t="s">
        <v>501</v>
      </c>
      <c r="D253" s="144" t="s">
        <v>521</v>
      </c>
      <c r="E253" t="s">
        <v>1125</v>
      </c>
      <c r="F253" s="1">
        <v>46252</v>
      </c>
      <c r="G253" s="139">
        <v>0</v>
      </c>
      <c r="H253">
        <v>16.93</v>
      </c>
      <c r="I253" s="158">
        <f t="shared" si="7"/>
        <v>-16.93</v>
      </c>
      <c r="J253" s="140">
        <f>VLOOKUP(LiveStock[[#This Row],[SKU]],MasterFile[#All],14,0)</f>
        <v>62</v>
      </c>
      <c r="K253" s="141">
        <f>IFERROR(LiveStock[[#This Row],[Quantity Available]]*LiveStock[[#This Row],[Unit Cost]],"")</f>
        <v>-1049.6600000000001</v>
      </c>
      <c r="L253" t="s">
        <v>736</v>
      </c>
      <c r="M253" s="160" t="str" cm="1">
        <f t="array" ref="M253">IFERROR(_xlfn.AGGREGATE(15,6,(Inflow[[#This Row],[Date]]+0) /
   ((Inflow[SKU]=LiveStock[[#This Row],[SKU]])*(Inflow[Lot Number]&amp;""=LiveStock[[#This Row],[Lot Number]]&amp;"")),1),"")</f>
        <v/>
      </c>
      <c r="N253" s="160">
        <f>IF(_xlfn.MINIFS(Outflow[Date], Outflow[SKU], LiveStock[[#This Row],[SKU]], Outflow[Lot Number], LiveStock[[#This Row],[Lot Number]])=0,
   "",
   _xlfn.MINIFS(Outflow[Date], Outflow[SKU], LiveStock[[#This Row],[SKU]], Outflow[Lot Number], LiveStock[[#This Row],[Lot Number]]))</f>
        <v>46069</v>
      </c>
      <c r="O253" s="159">
        <f>IF(_xlfn.MAXIFS(Outflow[Date], Outflow[SKU], A253)=0,
   "",
   _xlfn.MAXIFS(Outflow[Date], Outflow[SKU], A253))</f>
        <v>46069</v>
      </c>
      <c r="P253" s="139">
        <f>IFERROR(LiveStock[[#This Row],[Last Outflow Date]]-LiveStock[[#This Row],[First Outflow Date]]+1,"")</f>
        <v>1</v>
      </c>
      <c r="Q253" s="139">
        <f>IFERROR(IF(LiveStock[[#This Row],[Average Daily Usage]]&gt;0,LiveStock[[#This Row],[Quantity Available]]/LiveStock[[#This Row],[Average Daily Usage]],0),"")</f>
        <v>-1</v>
      </c>
      <c r="R253" s="1">
        <v>46069</v>
      </c>
      <c r="S253" s="159" t="str">
        <f>VLOOKUP(LiveStock[[#This Row],[SKU]],MasterFile[#All],15,0)</f>
        <v>Gulf Rim Distribution</v>
      </c>
      <c r="T253" s="139">
        <f>IFERROR(IF(LiveStock[[#This Row],[Days Active]]&gt;0, LiveStock[[#This Row],[Quantity Out]] / LiveStock[[#This Row],[Days Active]], 0),"")</f>
        <v>16.93</v>
      </c>
      <c r="U253" s="139">
        <f>VLOOKUP(LiveStock[[#This Row],[SKU]],MasterFile[],6,0)</f>
        <v>8</v>
      </c>
      <c r="V253" s="141">
        <f>IFERROR(LiveStock[[#This Row],[Quantity In]]*LiveStock[[#This Row],[Unit Cost]],"")</f>
        <v>0</v>
      </c>
      <c r="W253" s="139">
        <f>IFERROR(LiveStock[[#This Row],[Quantity Out]]*LiveStock[[#This Row],[Unit Cost]],"")</f>
        <v>1049.6600000000001</v>
      </c>
      <c r="X253" s="139"/>
    </row>
    <row r="254" spans="1:24" ht="20.100000000000001" customHeight="1" x14ac:dyDescent="0.25">
      <c r="A254" s="139" t="s">
        <v>217</v>
      </c>
      <c r="B254" s="144" t="s">
        <v>218</v>
      </c>
      <c r="C254" s="144" t="s">
        <v>274</v>
      </c>
      <c r="D254" s="144" t="s">
        <v>265</v>
      </c>
      <c r="E254" t="s">
        <v>1130</v>
      </c>
      <c r="F254" s="1">
        <v>46340</v>
      </c>
      <c r="G254" s="139">
        <v>0</v>
      </c>
      <c r="H254">
        <v>6.77</v>
      </c>
      <c r="I254" s="158">
        <f t="shared" si="7"/>
        <v>-6.77</v>
      </c>
      <c r="J254" s="140">
        <f>VLOOKUP(LiveStock[[#This Row],[SKU]],MasterFile[#All],14,0)</f>
        <v>0.1084</v>
      </c>
      <c r="K254" s="141">
        <f>IFERROR(LiveStock[[#This Row],[Quantity Available]]*LiveStock[[#This Row],[Unit Cost]],"")</f>
        <v>-0.73386799999999996</v>
      </c>
      <c r="L254" t="s">
        <v>734</v>
      </c>
      <c r="M254" s="160" t="str" cm="1">
        <f t="array" ref="M254">IFERROR(_xlfn.AGGREGATE(15,6,(Inflow[[#This Row],[Date]]+0) /
   ((Inflow[SKU]=LiveStock[[#This Row],[SKU]])*(Inflow[Lot Number]&amp;""=LiveStock[[#This Row],[Lot Number]]&amp;"")),1),"")</f>
        <v/>
      </c>
      <c r="N254" s="160">
        <f>IF(_xlfn.MINIFS(Outflow[Date], Outflow[SKU], LiveStock[[#This Row],[SKU]], Outflow[Lot Number], LiveStock[[#This Row],[Lot Number]])=0,
   "",
   _xlfn.MINIFS(Outflow[Date], Outflow[SKU], LiveStock[[#This Row],[SKU]], Outflow[Lot Number], LiveStock[[#This Row],[Lot Number]]))</f>
        <v>46090</v>
      </c>
      <c r="O254" s="159">
        <f>IF(_xlfn.MAXIFS(Outflow[Date], Outflow[SKU], A254)=0,
   "",
   _xlfn.MAXIFS(Outflow[Date], Outflow[SKU], A254))</f>
        <v>46090</v>
      </c>
      <c r="P254" s="139">
        <f>IFERROR(LiveStock[[#This Row],[Last Outflow Date]]-LiveStock[[#This Row],[First Outflow Date]]+1,"")</f>
        <v>1</v>
      </c>
      <c r="Q254" s="139">
        <f>IFERROR(IF(LiveStock[[#This Row],[Average Daily Usage]]&gt;0,LiveStock[[#This Row],[Quantity Available]]/LiveStock[[#This Row],[Average Daily Usage]],0),"")</f>
        <v>-1</v>
      </c>
      <c r="R254" s="1">
        <v>46090</v>
      </c>
      <c r="S254" s="159" t="str">
        <f>VLOOKUP(LiveStock[[#This Row],[SKU]],MasterFile[#All],15,0)</f>
        <v>Texaflo Roasting Co.</v>
      </c>
      <c r="T254" s="139">
        <f>IFERROR(IF(LiveStock[[#This Row],[Days Active]]&gt;0, LiveStock[[#This Row],[Quantity Out]] / LiveStock[[#This Row],[Days Active]], 0),"")</f>
        <v>6.77</v>
      </c>
      <c r="U254" s="139">
        <f>VLOOKUP(LiveStock[[#This Row],[SKU]],MasterFile[],6,0)</f>
        <v>20</v>
      </c>
      <c r="V254" s="141">
        <f>IFERROR(LiveStock[[#This Row],[Quantity In]]*LiveStock[[#This Row],[Unit Cost]],"")</f>
        <v>0</v>
      </c>
      <c r="W254" s="139">
        <f>IFERROR(LiveStock[[#This Row],[Quantity Out]]*LiveStock[[#This Row],[Unit Cost]],"")</f>
        <v>0.73386799999999996</v>
      </c>
      <c r="X254" s="139"/>
    </row>
    <row r="255" spans="1:24" ht="20.100000000000001" customHeight="1" x14ac:dyDescent="0.25">
      <c r="A255" s="139" t="s">
        <v>168</v>
      </c>
      <c r="B255" s="144" t="s">
        <v>176</v>
      </c>
      <c r="C255" s="144" t="s">
        <v>255</v>
      </c>
      <c r="D255" s="144" t="s">
        <v>256</v>
      </c>
      <c r="E255" t="s">
        <v>1183</v>
      </c>
      <c r="F255" s="1">
        <v>46478</v>
      </c>
      <c r="G255" s="139">
        <v>0</v>
      </c>
      <c r="H255">
        <v>15</v>
      </c>
      <c r="I255" s="158">
        <f t="shared" ref="I255:I286" si="8">IF(E255="",SUMIFS($G$5:$G$29582,$A$5:$A$29582,A255)-SUMIFS($H$5:$H$29582,$A$5:$A$29582,A255),SUMIFS($G$5:$G$29582,$A$5:$A$29582,A255,$E$5:$E$29582,E255)-SUMIFS($H$5:$H$29582,$A$5:$A$29582,A255,$E$5:$E$29582,E255))</f>
        <v>-15</v>
      </c>
      <c r="J255" s="140">
        <f>VLOOKUP(LiveStock[[#This Row],[SKU]],MasterFile[#All],14,0)</f>
        <v>0.91333333333333344</v>
      </c>
      <c r="K255" s="141">
        <f>IFERROR(LiveStock[[#This Row],[Quantity Available]]*LiveStock[[#This Row],[Unit Cost]],"")</f>
        <v>-13.700000000000001</v>
      </c>
      <c r="L255" t="s">
        <v>734</v>
      </c>
      <c r="M255" s="160" t="str" cm="1">
        <f t="array" ref="M255">IFERROR(_xlfn.AGGREGATE(15,6,(Inflow[[#This Row],[Date]]+0) /
   ((Inflow[SKU]=LiveStock[[#This Row],[SKU]])*(Inflow[Lot Number]&amp;""=LiveStock[[#This Row],[Lot Number]]&amp;"")),1),"")</f>
        <v/>
      </c>
      <c r="N255" s="160">
        <f>IF(_xlfn.MINIFS(Outflow[Date], Outflow[SKU], LiveStock[[#This Row],[SKU]], Outflow[Lot Number], LiveStock[[#This Row],[Lot Number]])=0,
   "",
   _xlfn.MINIFS(Outflow[Date], Outflow[SKU], LiveStock[[#This Row],[SKU]], Outflow[Lot Number], LiveStock[[#This Row],[Lot Number]]))</f>
        <v>46102</v>
      </c>
      <c r="O255" s="159">
        <f>IF(_xlfn.MAXIFS(Outflow[Date], Outflow[SKU], A255)=0,
   "",
   _xlfn.MAXIFS(Outflow[Date], Outflow[SKU], A255))</f>
        <v>46194</v>
      </c>
      <c r="P255" s="139">
        <f>IFERROR(LiveStock[[#This Row],[Last Outflow Date]]-LiveStock[[#This Row],[First Outflow Date]]+1,"")</f>
        <v>93</v>
      </c>
      <c r="Q255" s="139">
        <f>IFERROR(IF(LiveStock[[#This Row],[Average Daily Usage]]&gt;0,LiveStock[[#This Row],[Quantity Available]]/LiveStock[[#This Row],[Average Daily Usage]],0),"")</f>
        <v>-93</v>
      </c>
      <c r="R255" s="1">
        <v>46102</v>
      </c>
      <c r="S255" s="159" t="str">
        <f>VLOOKUP(LiveStock[[#This Row],[SKU]],MasterFile[#All],15,0)</f>
        <v>Texaflo Roasting Co.</v>
      </c>
      <c r="T255" s="139">
        <f>IFERROR(IF(LiveStock[[#This Row],[Days Active]]&gt;0, LiveStock[[#This Row],[Quantity Out]] / LiveStock[[#This Row],[Days Active]], 0),"")</f>
        <v>0.16129032258064516</v>
      </c>
      <c r="U255" s="139">
        <f>VLOOKUP(LiveStock[[#This Row],[SKU]],MasterFile[],6,0)</f>
        <v>120</v>
      </c>
      <c r="V255" s="141">
        <f>IFERROR(LiveStock[[#This Row],[Quantity In]]*LiveStock[[#This Row],[Unit Cost]],"")</f>
        <v>0</v>
      </c>
      <c r="W255" s="139">
        <f>IFERROR(LiveStock[[#This Row],[Quantity Out]]*LiveStock[[#This Row],[Unit Cost]],"")</f>
        <v>13.700000000000001</v>
      </c>
      <c r="X255" s="139"/>
    </row>
    <row r="256" spans="1:24" ht="20.100000000000001" customHeight="1" x14ac:dyDescent="0.25">
      <c r="A256" s="139" t="s">
        <v>166</v>
      </c>
      <c r="B256" s="144" t="s">
        <v>174</v>
      </c>
      <c r="C256" s="144" t="s">
        <v>255</v>
      </c>
      <c r="D256" s="144" t="s">
        <v>256</v>
      </c>
      <c r="E256" t="s">
        <v>1136</v>
      </c>
      <c r="F256" s="1">
        <v>46353</v>
      </c>
      <c r="G256" s="139">
        <v>0</v>
      </c>
      <c r="H256">
        <v>12</v>
      </c>
      <c r="I256" s="158">
        <f t="shared" si="8"/>
        <v>-12</v>
      </c>
      <c r="J256" s="140">
        <f>VLOOKUP(LiveStock[[#This Row],[SKU]],MasterFile[#All],14,0)</f>
        <v>7.2</v>
      </c>
      <c r="K256" s="141">
        <f>IFERROR(LiveStock[[#This Row],[Quantity Available]]*LiveStock[[#This Row],[Unit Cost]],"")</f>
        <v>-86.4</v>
      </c>
      <c r="L256" t="s">
        <v>734</v>
      </c>
      <c r="M256" s="160" t="str" cm="1">
        <f t="array" ref="M256">IFERROR(_xlfn.AGGREGATE(15,6,(Inflow[[#This Row],[Date]]+0) /
   ((Inflow[SKU]=LiveStock[[#This Row],[SKU]])*(Inflow[Lot Number]&amp;""=LiveStock[[#This Row],[Lot Number]]&amp;"")),1),"")</f>
        <v/>
      </c>
      <c r="N256" s="160">
        <f>IF(_xlfn.MINIFS(Outflow[Date], Outflow[SKU], LiveStock[[#This Row],[SKU]], Outflow[Lot Number], LiveStock[[#This Row],[Lot Number]])=0,
   "",
   _xlfn.MINIFS(Outflow[Date], Outflow[SKU], LiveStock[[#This Row],[SKU]], Outflow[Lot Number], LiveStock[[#This Row],[Lot Number]]))</f>
        <v>46102</v>
      </c>
      <c r="O256" s="159">
        <f>IF(_xlfn.MAXIFS(Outflow[Date], Outflow[SKU], A256)=0,
   "",
   _xlfn.MAXIFS(Outflow[Date], Outflow[SKU], A256))</f>
        <v>46194</v>
      </c>
      <c r="P256" s="139">
        <f>IFERROR(LiveStock[[#This Row],[Last Outflow Date]]-LiveStock[[#This Row],[First Outflow Date]]+1,"")</f>
        <v>93</v>
      </c>
      <c r="Q256" s="139">
        <f>IFERROR(IF(LiveStock[[#This Row],[Average Daily Usage]]&gt;0,LiveStock[[#This Row],[Quantity Available]]/LiveStock[[#This Row],[Average Daily Usage]],0),"")</f>
        <v>-93</v>
      </c>
      <c r="R256" s="1">
        <v>46102</v>
      </c>
      <c r="S256" s="159" t="str">
        <f>VLOOKUP(LiveStock[[#This Row],[SKU]],MasterFile[#All],15,0)</f>
        <v>Texaflo Roasting Co.</v>
      </c>
      <c r="T256" s="139">
        <f>IFERROR(IF(LiveStock[[#This Row],[Days Active]]&gt;0, LiveStock[[#This Row],[Quantity Out]] / LiveStock[[#This Row],[Days Active]], 0),"")</f>
        <v>0.12903225806451613</v>
      </c>
      <c r="U256" s="139">
        <f>VLOOKUP(LiveStock[[#This Row],[SKU]],MasterFile[],6,0)</f>
        <v>240</v>
      </c>
      <c r="V256" s="141">
        <f>IFERROR(LiveStock[[#This Row],[Quantity In]]*LiveStock[[#This Row],[Unit Cost]],"")</f>
        <v>0</v>
      </c>
      <c r="W256" s="139">
        <f>IFERROR(LiveStock[[#This Row],[Quantity Out]]*LiveStock[[#This Row],[Unit Cost]],"")</f>
        <v>86.4</v>
      </c>
      <c r="X256" s="139"/>
    </row>
    <row r="257" spans="1:24" ht="20.100000000000001" customHeight="1" x14ac:dyDescent="0.25">
      <c r="A257" s="139" t="s">
        <v>169</v>
      </c>
      <c r="B257" s="144" t="s">
        <v>177</v>
      </c>
      <c r="C257" s="144" t="s">
        <v>255</v>
      </c>
      <c r="D257" s="144" t="s">
        <v>258</v>
      </c>
      <c r="E257" t="s">
        <v>1125</v>
      </c>
      <c r="F257" s="1">
        <v>46515</v>
      </c>
      <c r="G257" s="139">
        <v>0</v>
      </c>
      <c r="H257">
        <v>6</v>
      </c>
      <c r="I257" s="158">
        <f t="shared" si="8"/>
        <v>-6</v>
      </c>
      <c r="J257" s="140">
        <f>VLOOKUP(LiveStock[[#This Row],[SKU]],MasterFile[#All],14,0)</f>
        <v>1.8245833333333334</v>
      </c>
      <c r="K257" s="141">
        <f>IFERROR(LiveStock[[#This Row],[Quantity Available]]*LiveStock[[#This Row],[Unit Cost]],"")</f>
        <v>-10.947500000000002</v>
      </c>
      <c r="L257" t="s">
        <v>734</v>
      </c>
      <c r="M257" s="160" t="str" cm="1">
        <f t="array" ref="M257">IFERROR(_xlfn.AGGREGATE(15,6,(Inflow[[#This Row],[Date]]+0) /
   ((Inflow[SKU]=LiveStock[[#This Row],[SKU]])*(Inflow[Lot Number]&amp;""=LiveStock[[#This Row],[Lot Number]]&amp;"")),1),"")</f>
        <v/>
      </c>
      <c r="N257" s="160">
        <f>IF(_xlfn.MINIFS(Outflow[Date], Outflow[SKU], LiveStock[[#This Row],[SKU]], Outflow[Lot Number], LiveStock[[#This Row],[Lot Number]])=0,
   "",
   _xlfn.MINIFS(Outflow[Date], Outflow[SKU], LiveStock[[#This Row],[SKU]], Outflow[Lot Number], LiveStock[[#This Row],[Lot Number]]))</f>
        <v>46102</v>
      </c>
      <c r="O257" s="159">
        <f>IF(_xlfn.MAXIFS(Outflow[Date], Outflow[SKU], A257)=0,
   "",
   _xlfn.MAXIFS(Outflow[Date], Outflow[SKU], A257))</f>
        <v>46194</v>
      </c>
      <c r="P257" s="139">
        <f>IFERROR(LiveStock[[#This Row],[Last Outflow Date]]-LiveStock[[#This Row],[First Outflow Date]]+1,"")</f>
        <v>93</v>
      </c>
      <c r="Q257" s="139">
        <f>IFERROR(IF(LiveStock[[#This Row],[Average Daily Usage]]&gt;0,LiveStock[[#This Row],[Quantity Available]]/LiveStock[[#This Row],[Average Daily Usage]],0),"")</f>
        <v>-93</v>
      </c>
      <c r="R257" s="1">
        <v>46102</v>
      </c>
      <c r="S257" s="159" t="str">
        <f>VLOOKUP(LiveStock[[#This Row],[SKU]],MasterFile[#All],15,0)</f>
        <v>Texaflo Roasting Co.</v>
      </c>
      <c r="T257" s="139">
        <f>IFERROR(IF(LiveStock[[#This Row],[Days Active]]&gt;0, LiveStock[[#This Row],[Quantity Out]] / LiveStock[[#This Row],[Days Active]], 0),"")</f>
        <v>6.4516129032258063E-2</v>
      </c>
      <c r="U257" s="139">
        <f>VLOOKUP(LiveStock[[#This Row],[SKU]],MasterFile[],6,0)</f>
        <v>320</v>
      </c>
      <c r="V257" s="141">
        <f>IFERROR(LiveStock[[#This Row],[Quantity In]]*LiveStock[[#This Row],[Unit Cost]],"")</f>
        <v>0</v>
      </c>
      <c r="W257" s="139">
        <f>IFERROR(LiveStock[[#This Row],[Quantity Out]]*LiveStock[[#This Row],[Unit Cost]],"")</f>
        <v>10.947500000000002</v>
      </c>
      <c r="X257" s="139"/>
    </row>
    <row r="258" spans="1:24" ht="20.100000000000001" customHeight="1" x14ac:dyDescent="0.25">
      <c r="A258" s="139" t="s">
        <v>191</v>
      </c>
      <c r="B258" s="144" t="s">
        <v>192</v>
      </c>
      <c r="C258" s="144" t="s">
        <v>265</v>
      </c>
      <c r="D258" s="144" t="s">
        <v>266</v>
      </c>
      <c r="E258" t="s">
        <v>1117</v>
      </c>
      <c r="F258" s="1">
        <v>46578</v>
      </c>
      <c r="G258" s="139">
        <v>0</v>
      </c>
      <c r="H258">
        <v>18</v>
      </c>
      <c r="I258" s="158">
        <f t="shared" si="8"/>
        <v>-18</v>
      </c>
      <c r="J258" s="140">
        <f>VLOOKUP(LiveStock[[#This Row],[SKU]],MasterFile[#All],14,0)</f>
        <v>1.395</v>
      </c>
      <c r="K258" s="141">
        <f>IFERROR(LiveStock[[#This Row],[Quantity Available]]*LiveStock[[#This Row],[Unit Cost]],"")</f>
        <v>-25.11</v>
      </c>
      <c r="L258" t="s">
        <v>734</v>
      </c>
      <c r="M258" s="160" t="str" cm="1">
        <f t="array" ref="M258">IFERROR(_xlfn.AGGREGATE(15,6,(Inflow[[#This Row],[Date]]+0) /
   ((Inflow[SKU]=LiveStock[[#This Row],[SKU]])*(Inflow[Lot Number]&amp;""=LiveStock[[#This Row],[Lot Number]]&amp;"")),1),"")</f>
        <v/>
      </c>
      <c r="N258" s="160">
        <f>IF(_xlfn.MINIFS(Outflow[Date], Outflow[SKU], LiveStock[[#This Row],[SKU]], Outflow[Lot Number], LiveStock[[#This Row],[Lot Number]])=0,
   "",
   _xlfn.MINIFS(Outflow[Date], Outflow[SKU], LiveStock[[#This Row],[SKU]], Outflow[Lot Number], LiveStock[[#This Row],[Lot Number]]))</f>
        <v>46102</v>
      </c>
      <c r="O258" s="159">
        <f>IF(_xlfn.MAXIFS(Outflow[Date], Outflow[SKU], A258)=0,
   "",
   _xlfn.MAXIFS(Outflow[Date], Outflow[SKU], A258))</f>
        <v>46194</v>
      </c>
      <c r="P258" s="139">
        <f>IFERROR(LiveStock[[#This Row],[Last Outflow Date]]-LiveStock[[#This Row],[First Outflow Date]]+1,"")</f>
        <v>93</v>
      </c>
      <c r="Q258" s="139">
        <f>IFERROR(IF(LiveStock[[#This Row],[Average Daily Usage]]&gt;0,LiveStock[[#This Row],[Quantity Available]]/LiveStock[[#This Row],[Average Daily Usage]],0),"")</f>
        <v>-93</v>
      </c>
      <c r="R258" s="1">
        <v>46102</v>
      </c>
      <c r="S258" s="159" t="str">
        <f>VLOOKUP(LiveStock[[#This Row],[SKU]],MasterFile[#All],15,0)</f>
        <v>Texaflo Roasting Co.</v>
      </c>
      <c r="T258" s="139">
        <f>IFERROR(IF(LiveStock[[#This Row],[Days Active]]&gt;0, LiveStock[[#This Row],[Quantity Out]] / LiveStock[[#This Row],[Days Active]], 0),"")</f>
        <v>0.19354838709677419</v>
      </c>
      <c r="U258" s="139">
        <f>VLOOKUP(LiveStock[[#This Row],[SKU]],MasterFile[],6,0)</f>
        <v>1600</v>
      </c>
      <c r="V258" s="141">
        <f>IFERROR(LiveStock[[#This Row],[Quantity In]]*LiveStock[[#This Row],[Unit Cost]],"")</f>
        <v>0</v>
      </c>
      <c r="W258" s="139">
        <f>IFERROR(LiveStock[[#This Row],[Quantity Out]]*LiveStock[[#This Row],[Unit Cost]],"")</f>
        <v>25.11</v>
      </c>
      <c r="X258" s="139"/>
    </row>
    <row r="259" spans="1:24" ht="20.100000000000001" customHeight="1" x14ac:dyDescent="0.25">
      <c r="A259" s="139" t="s">
        <v>205</v>
      </c>
      <c r="B259" s="144" t="s">
        <v>206</v>
      </c>
      <c r="C259" s="144" t="s">
        <v>265</v>
      </c>
      <c r="D259" s="144" t="s">
        <v>272</v>
      </c>
      <c r="E259" t="s">
        <v>1109</v>
      </c>
      <c r="F259" s="1">
        <v>46520</v>
      </c>
      <c r="G259" s="139">
        <v>0</v>
      </c>
      <c r="H259">
        <v>0.6</v>
      </c>
      <c r="I259" s="158">
        <f t="shared" si="8"/>
        <v>-0.6</v>
      </c>
      <c r="J259" s="140">
        <f>VLOOKUP(LiveStock[[#This Row],[SKU]],MasterFile[#All],14,0)</f>
        <v>4.2000000000000003E-2</v>
      </c>
      <c r="K259" s="141">
        <f>IFERROR(LiveStock[[#This Row],[Quantity Available]]*LiveStock[[#This Row],[Unit Cost]],"")</f>
        <v>-2.52E-2</v>
      </c>
      <c r="L259" t="s">
        <v>734</v>
      </c>
      <c r="M259" s="160" t="str" cm="1">
        <f t="array" ref="M259">IFERROR(_xlfn.AGGREGATE(15,6,(Inflow[[#This Row],[Date]]+0) /
   ((Inflow[SKU]=LiveStock[[#This Row],[SKU]])*(Inflow[Lot Number]&amp;""=LiveStock[[#This Row],[Lot Number]]&amp;"")),1),"")</f>
        <v/>
      </c>
      <c r="N259" s="160">
        <f>IF(_xlfn.MINIFS(Outflow[Date], Outflow[SKU], LiveStock[[#This Row],[SKU]], Outflow[Lot Number], LiveStock[[#This Row],[Lot Number]])=0,
   "",
   _xlfn.MINIFS(Outflow[Date], Outflow[SKU], LiveStock[[#This Row],[SKU]], Outflow[Lot Number], LiveStock[[#This Row],[Lot Number]]))</f>
        <v>46102</v>
      </c>
      <c r="O259" s="159">
        <f>IF(_xlfn.MAXIFS(Outflow[Date], Outflow[SKU], A259)=0,
   "",
   _xlfn.MAXIFS(Outflow[Date], Outflow[SKU], A259))</f>
        <v>46194</v>
      </c>
      <c r="P259" s="139">
        <f>IFERROR(LiveStock[[#This Row],[Last Outflow Date]]-LiveStock[[#This Row],[First Outflow Date]]+1,"")</f>
        <v>93</v>
      </c>
      <c r="Q259" s="139">
        <f>IFERROR(IF(LiveStock[[#This Row],[Average Daily Usage]]&gt;0,LiveStock[[#This Row],[Quantity Available]]/LiveStock[[#This Row],[Average Daily Usage]],0),"")</f>
        <v>-93</v>
      </c>
      <c r="R259" s="1">
        <v>46102</v>
      </c>
      <c r="S259" s="159" t="str">
        <f>VLOOKUP(LiveStock[[#This Row],[SKU]],MasterFile[#All],15,0)</f>
        <v>Texaflo Roasting Co.</v>
      </c>
      <c r="T259" s="139">
        <f>IFERROR(IF(LiveStock[[#This Row],[Days Active]]&gt;0, LiveStock[[#This Row],[Quantity Out]] / LiveStock[[#This Row],[Days Active]], 0),"")</f>
        <v>6.4516129032258064E-3</v>
      </c>
      <c r="U259" s="139">
        <f>VLOOKUP(LiveStock[[#This Row],[SKU]],MasterFile[],6,0)</f>
        <v>40</v>
      </c>
      <c r="V259" s="141">
        <f>IFERROR(LiveStock[[#This Row],[Quantity In]]*LiveStock[[#This Row],[Unit Cost]],"")</f>
        <v>0</v>
      </c>
      <c r="W259" s="139">
        <f>IFERROR(LiveStock[[#This Row],[Quantity Out]]*LiveStock[[#This Row],[Unit Cost]],"")</f>
        <v>2.52E-2</v>
      </c>
      <c r="X259" s="139"/>
    </row>
    <row r="260" spans="1:24" ht="20.100000000000001" customHeight="1" x14ac:dyDescent="0.25">
      <c r="A260" s="139" t="s">
        <v>413</v>
      </c>
      <c r="B260" s="144" t="s">
        <v>414</v>
      </c>
      <c r="C260" s="144" t="s">
        <v>409</v>
      </c>
      <c r="D260" s="144" t="s">
        <v>410</v>
      </c>
      <c r="E260" t="s">
        <v>1175</v>
      </c>
      <c r="F260" s="1">
        <v>46291</v>
      </c>
      <c r="G260" s="139">
        <v>0</v>
      </c>
      <c r="H260">
        <v>14.7</v>
      </c>
      <c r="I260" s="158">
        <f t="shared" si="8"/>
        <v>-14.7</v>
      </c>
      <c r="J260" s="140">
        <f>VLOOKUP(LiveStock[[#This Row],[SKU]],MasterFile[#All],14,0)</f>
        <v>0.14499999999999999</v>
      </c>
      <c r="K260" s="141">
        <f>IFERROR(LiveStock[[#This Row],[Quantity Available]]*LiveStock[[#This Row],[Unit Cost]],"")</f>
        <v>-2.1315</v>
      </c>
      <c r="L260" t="s">
        <v>730</v>
      </c>
      <c r="M260" s="160" t="str" cm="1">
        <f t="array" ref="M260">IFERROR(_xlfn.AGGREGATE(15,6,(Inflow[[#This Row],[Date]]+0) /
   ((Inflow[SKU]=LiveStock[[#This Row],[SKU]])*(Inflow[Lot Number]&amp;""=LiveStock[[#This Row],[Lot Number]]&amp;"")),1),"")</f>
        <v/>
      </c>
      <c r="N260" s="160">
        <f>IF(_xlfn.MINIFS(Outflow[Date], Outflow[SKU], LiveStock[[#This Row],[SKU]], Outflow[Lot Number], LiveStock[[#This Row],[Lot Number]])=0,
   "",
   _xlfn.MINIFS(Outflow[Date], Outflow[SKU], LiveStock[[#This Row],[SKU]], Outflow[Lot Number], LiveStock[[#This Row],[Lot Number]]))</f>
        <v>46102</v>
      </c>
      <c r="O260" s="159">
        <f>IF(_xlfn.MAXIFS(Outflow[Date], Outflow[SKU], A260)=0,
   "",
   _xlfn.MAXIFS(Outflow[Date], Outflow[SKU], A260))</f>
        <v>46102</v>
      </c>
      <c r="P260" s="139">
        <f>IFERROR(LiveStock[[#This Row],[Last Outflow Date]]-LiveStock[[#This Row],[First Outflow Date]]+1,"")</f>
        <v>1</v>
      </c>
      <c r="Q260" s="139">
        <f>IFERROR(IF(LiveStock[[#This Row],[Average Daily Usage]]&gt;0,LiveStock[[#This Row],[Quantity Available]]/LiveStock[[#This Row],[Average Daily Usage]],0),"")</f>
        <v>-1</v>
      </c>
      <c r="R260" s="1">
        <v>46102</v>
      </c>
      <c r="S260" s="159" t="str">
        <f>VLOOKUP(LiveStock[[#This Row],[SKU]],MasterFile[#All],15,0)</f>
        <v>Lone Star Wholesale</v>
      </c>
      <c r="T260" s="139">
        <f>IFERROR(IF(LiveStock[[#This Row],[Days Active]]&gt;0, LiveStock[[#This Row],[Quantity Out]] / LiveStock[[#This Row],[Days Active]], 0),"")</f>
        <v>14.7</v>
      </c>
      <c r="U260" s="139">
        <f>VLOOKUP(LiveStock[[#This Row],[SKU]],MasterFile[],6,0)</f>
        <v>80</v>
      </c>
      <c r="V260" s="141">
        <f>IFERROR(LiveStock[[#This Row],[Quantity In]]*LiveStock[[#This Row],[Unit Cost]],"")</f>
        <v>0</v>
      </c>
      <c r="W260" s="139">
        <f>IFERROR(LiveStock[[#This Row],[Quantity Out]]*LiveStock[[#This Row],[Unit Cost]],"")</f>
        <v>2.1315</v>
      </c>
      <c r="X260" s="139"/>
    </row>
    <row r="261" spans="1:24" ht="20.100000000000001" customHeight="1" x14ac:dyDescent="0.25">
      <c r="A261" s="139" t="s">
        <v>511</v>
      </c>
      <c r="B261" s="144" t="s">
        <v>512</v>
      </c>
      <c r="C261" s="144" t="s">
        <v>501</v>
      </c>
      <c r="D261" s="144" t="s">
        <v>513</v>
      </c>
      <c r="E261" t="s">
        <v>1118</v>
      </c>
      <c r="F261" s="1">
        <v>46835</v>
      </c>
      <c r="G261" s="139">
        <v>0</v>
      </c>
      <c r="H261">
        <v>19.93</v>
      </c>
      <c r="I261" s="158">
        <f t="shared" si="8"/>
        <v>-19.93</v>
      </c>
      <c r="J261" s="140">
        <f>VLOOKUP(LiveStock[[#This Row],[SKU]],MasterFile[#All],14,0)</f>
        <v>86</v>
      </c>
      <c r="K261" s="141">
        <f>IFERROR(LiveStock[[#This Row],[Quantity Available]]*LiveStock[[#This Row],[Unit Cost]],"")</f>
        <v>-1713.98</v>
      </c>
      <c r="L261" t="s">
        <v>736</v>
      </c>
      <c r="M261" s="160" t="str" cm="1">
        <f t="array" ref="M261">IFERROR(_xlfn.AGGREGATE(15,6,(Inflow[[#This Row],[Date]]+0) /
   ((Inflow[SKU]=LiveStock[[#This Row],[SKU]])*(Inflow[Lot Number]&amp;""=LiveStock[[#This Row],[Lot Number]]&amp;"")),1),"")</f>
        <v/>
      </c>
      <c r="N261" s="160">
        <f>IF(_xlfn.MINIFS(Outflow[Date], Outflow[SKU], LiveStock[[#This Row],[SKU]], Outflow[Lot Number], LiveStock[[#This Row],[Lot Number]])=0,
   "",
   _xlfn.MINIFS(Outflow[Date], Outflow[SKU], LiveStock[[#This Row],[SKU]], Outflow[Lot Number], LiveStock[[#This Row],[Lot Number]]))</f>
        <v>46105</v>
      </c>
      <c r="O261" s="159">
        <f>IF(_xlfn.MAXIFS(Outflow[Date], Outflow[SKU], A261)=0,
   "",
   _xlfn.MAXIFS(Outflow[Date], Outflow[SKU], A261))</f>
        <v>46105</v>
      </c>
      <c r="P261" s="139">
        <f>IFERROR(LiveStock[[#This Row],[Last Outflow Date]]-LiveStock[[#This Row],[First Outflow Date]]+1,"")</f>
        <v>1</v>
      </c>
      <c r="Q261" s="139">
        <f>IFERROR(IF(LiveStock[[#This Row],[Average Daily Usage]]&gt;0,LiveStock[[#This Row],[Quantity Available]]/LiveStock[[#This Row],[Average Daily Usage]],0),"")</f>
        <v>-1</v>
      </c>
      <c r="R261" s="1">
        <v>46105</v>
      </c>
      <c r="S261" s="159" t="str">
        <f>VLOOKUP(LiveStock[[#This Row],[SKU]],MasterFile[#All],15,0)</f>
        <v>Gulf Rim Distribution</v>
      </c>
      <c r="T261" s="139">
        <f>IFERROR(IF(LiveStock[[#This Row],[Days Active]]&gt;0, LiveStock[[#This Row],[Quantity Out]] / LiveStock[[#This Row],[Days Active]], 0),"")</f>
        <v>19.93</v>
      </c>
      <c r="U261" s="139">
        <f>VLOOKUP(LiveStock[[#This Row],[SKU]],MasterFile[],6,0)</f>
        <v>8</v>
      </c>
      <c r="V261" s="141">
        <f>IFERROR(LiveStock[[#This Row],[Quantity In]]*LiveStock[[#This Row],[Unit Cost]],"")</f>
        <v>0</v>
      </c>
      <c r="W261" s="139">
        <f>IFERROR(LiveStock[[#This Row],[Quantity Out]]*LiveStock[[#This Row],[Unit Cost]],"")</f>
        <v>1713.98</v>
      </c>
      <c r="X261" s="139"/>
    </row>
    <row r="262" spans="1:24" ht="20.100000000000001" customHeight="1" x14ac:dyDescent="0.25">
      <c r="A262" s="139" t="s">
        <v>531</v>
      </c>
      <c r="B262" s="144" t="s">
        <v>532</v>
      </c>
      <c r="C262" s="144" t="s">
        <v>525</v>
      </c>
      <c r="D262" s="144" t="s">
        <v>533</v>
      </c>
      <c r="E262" t="s">
        <v>1141</v>
      </c>
      <c r="F262" s="1">
        <v>46557</v>
      </c>
      <c r="G262" s="139">
        <v>0</v>
      </c>
      <c r="H262">
        <v>12.17</v>
      </c>
      <c r="I262" s="158">
        <f t="shared" si="8"/>
        <v>-12.17</v>
      </c>
      <c r="J262" s="140">
        <f>VLOOKUP(LiveStock[[#This Row],[SKU]],MasterFile[#All],14,0)</f>
        <v>55</v>
      </c>
      <c r="K262" s="141">
        <f>IFERROR(LiveStock[[#This Row],[Quantity Available]]*LiveStock[[#This Row],[Unit Cost]],"")</f>
        <v>-669.35</v>
      </c>
      <c r="L262" t="s">
        <v>736</v>
      </c>
      <c r="M262" s="160" t="str" cm="1">
        <f t="array" ref="M262">IFERROR(_xlfn.AGGREGATE(15,6,(Inflow[[#This Row],[Date]]+0) /
   ((Inflow[SKU]=LiveStock[[#This Row],[SKU]])*(Inflow[Lot Number]&amp;""=LiveStock[[#This Row],[Lot Number]]&amp;"")),1),"")</f>
        <v/>
      </c>
      <c r="N262" s="160">
        <f>IF(_xlfn.MINIFS(Outflow[Date], Outflow[SKU], LiveStock[[#This Row],[SKU]], Outflow[Lot Number], LiveStock[[#This Row],[Lot Number]])=0,
   "",
   _xlfn.MINIFS(Outflow[Date], Outflow[SKU], LiveStock[[#This Row],[SKU]], Outflow[Lot Number], LiveStock[[#This Row],[Lot Number]]))</f>
        <v>46110</v>
      </c>
      <c r="O262" s="159">
        <f>IF(_xlfn.MAXIFS(Outflow[Date], Outflow[SKU], A262)=0,
   "",
   _xlfn.MAXIFS(Outflow[Date], Outflow[SKU], A262))</f>
        <v>46110</v>
      </c>
      <c r="P262" s="139">
        <f>IFERROR(LiveStock[[#This Row],[Last Outflow Date]]-LiveStock[[#This Row],[First Outflow Date]]+1,"")</f>
        <v>1</v>
      </c>
      <c r="Q262" s="139">
        <f>IFERROR(IF(LiveStock[[#This Row],[Average Daily Usage]]&gt;0,LiveStock[[#This Row],[Quantity Available]]/LiveStock[[#This Row],[Average Daily Usage]],0),"")</f>
        <v>-1</v>
      </c>
      <c r="R262" s="1">
        <v>46110</v>
      </c>
      <c r="S262" s="159" t="str">
        <f>VLOOKUP(LiveStock[[#This Row],[SKU]],MasterFile[#All],15,0)</f>
        <v>Gulf Rim Distribution</v>
      </c>
      <c r="T262" s="139">
        <f>IFERROR(IF(LiveStock[[#This Row],[Days Active]]&gt;0, LiveStock[[#This Row],[Quantity Out]] / LiveStock[[#This Row],[Days Active]], 0),"")</f>
        <v>12.17</v>
      </c>
      <c r="U262" s="139">
        <f>VLOOKUP(LiveStock[[#This Row],[SKU]],MasterFile[],6,0)</f>
        <v>12</v>
      </c>
      <c r="V262" s="141">
        <f>IFERROR(LiveStock[[#This Row],[Quantity In]]*LiveStock[[#This Row],[Unit Cost]],"")</f>
        <v>0</v>
      </c>
      <c r="W262" s="139">
        <f>IFERROR(LiveStock[[#This Row],[Quantity Out]]*LiveStock[[#This Row],[Unit Cost]],"")</f>
        <v>669.35</v>
      </c>
      <c r="X262" s="139"/>
    </row>
    <row r="263" spans="1:24" ht="20.100000000000001" customHeight="1" x14ac:dyDescent="0.25">
      <c r="A263" s="139" t="s">
        <v>168</v>
      </c>
      <c r="B263" s="144" t="s">
        <v>176</v>
      </c>
      <c r="C263" s="144" t="s">
        <v>255</v>
      </c>
      <c r="D263" s="144" t="s">
        <v>256</v>
      </c>
      <c r="E263" t="s">
        <v>1184</v>
      </c>
      <c r="F263" s="1">
        <v>46454</v>
      </c>
      <c r="G263" s="139">
        <v>0</v>
      </c>
      <c r="H263">
        <v>5</v>
      </c>
      <c r="I263" s="158">
        <f t="shared" si="8"/>
        <v>-20</v>
      </c>
      <c r="J263" s="140">
        <f>VLOOKUP(LiveStock[[#This Row],[SKU]],MasterFile[#All],14,0)</f>
        <v>0.91333333333333344</v>
      </c>
      <c r="K263" s="141">
        <f>IFERROR(LiveStock[[#This Row],[Quantity Available]]*LiveStock[[#This Row],[Unit Cost]],"")</f>
        <v>-18.266666666666669</v>
      </c>
      <c r="L263" t="s">
        <v>734</v>
      </c>
      <c r="M263" s="160" t="str" cm="1">
        <f t="array" ref="M263">IFERROR(_xlfn.AGGREGATE(15,6,(Inflow[[#This Row],[Date]]+0) /
   ((Inflow[SKU]=LiveStock[[#This Row],[SKU]])*(Inflow[Lot Number]&amp;""=LiveStock[[#This Row],[Lot Number]]&amp;"")),1),"")</f>
        <v/>
      </c>
      <c r="N263" s="160">
        <f>IF(_xlfn.MINIFS(Outflow[Date], Outflow[SKU], LiveStock[[#This Row],[SKU]], Outflow[Lot Number], LiveStock[[#This Row],[Lot Number]])=0,
   "",
   _xlfn.MINIFS(Outflow[Date], Outflow[SKU], LiveStock[[#This Row],[SKU]], Outflow[Lot Number], LiveStock[[#This Row],[Lot Number]]))</f>
        <v>46111</v>
      </c>
      <c r="O263" s="159">
        <f>IF(_xlfn.MAXIFS(Outflow[Date], Outflow[SKU], A263)=0,
   "",
   _xlfn.MAXIFS(Outflow[Date], Outflow[SKU], A263))</f>
        <v>46194</v>
      </c>
      <c r="P263" s="139">
        <f>IFERROR(LiveStock[[#This Row],[Last Outflow Date]]-LiveStock[[#This Row],[First Outflow Date]]+1,"")</f>
        <v>84</v>
      </c>
      <c r="Q263" s="139">
        <f>IFERROR(IF(LiveStock[[#This Row],[Average Daily Usage]]&gt;0,LiveStock[[#This Row],[Quantity Available]]/LiveStock[[#This Row],[Average Daily Usage]],0),"")</f>
        <v>-336</v>
      </c>
      <c r="R263" s="1">
        <v>46111</v>
      </c>
      <c r="S263" s="159" t="str">
        <f>VLOOKUP(LiveStock[[#This Row],[SKU]],MasterFile[#All],15,0)</f>
        <v>Texaflo Roasting Co.</v>
      </c>
      <c r="T263" s="139">
        <f>IFERROR(IF(LiveStock[[#This Row],[Days Active]]&gt;0, LiveStock[[#This Row],[Quantity Out]] / LiveStock[[#This Row],[Days Active]], 0),"")</f>
        <v>5.9523809523809521E-2</v>
      </c>
      <c r="U263" s="139">
        <f>VLOOKUP(LiveStock[[#This Row],[SKU]],MasterFile[],6,0)</f>
        <v>120</v>
      </c>
      <c r="V263" s="141">
        <f>IFERROR(LiveStock[[#This Row],[Quantity In]]*LiveStock[[#This Row],[Unit Cost]],"")</f>
        <v>0</v>
      </c>
      <c r="W263" s="139">
        <f>IFERROR(LiveStock[[#This Row],[Quantity Out]]*LiveStock[[#This Row],[Unit Cost]],"")</f>
        <v>4.5666666666666673</v>
      </c>
      <c r="X263" s="139"/>
    </row>
    <row r="264" spans="1:24" ht="20.100000000000001" customHeight="1" x14ac:dyDescent="0.25">
      <c r="A264" s="139" t="s">
        <v>166</v>
      </c>
      <c r="B264" s="144" t="s">
        <v>174</v>
      </c>
      <c r="C264" s="144" t="s">
        <v>255</v>
      </c>
      <c r="D264" s="144" t="s">
        <v>256</v>
      </c>
      <c r="E264" t="s">
        <v>1101</v>
      </c>
      <c r="F264" s="1">
        <v>46723</v>
      </c>
      <c r="G264" s="139">
        <v>0</v>
      </c>
      <c r="H264">
        <v>4</v>
      </c>
      <c r="I264" s="158">
        <f t="shared" si="8"/>
        <v>-4</v>
      </c>
      <c r="J264" s="140">
        <f>VLOOKUP(LiveStock[[#This Row],[SKU]],MasterFile[#All],14,0)</f>
        <v>7.2</v>
      </c>
      <c r="K264" s="141">
        <f>IFERROR(LiveStock[[#This Row],[Quantity Available]]*LiveStock[[#This Row],[Unit Cost]],"")</f>
        <v>-28.8</v>
      </c>
      <c r="L264" t="s">
        <v>734</v>
      </c>
      <c r="M264" s="160" t="str" cm="1">
        <f t="array" ref="M264">IFERROR(_xlfn.AGGREGATE(15,6,(Inflow[[#This Row],[Date]]+0) /
   ((Inflow[SKU]=LiveStock[[#This Row],[SKU]])*(Inflow[Lot Number]&amp;""=LiveStock[[#This Row],[Lot Number]]&amp;"")),1),"")</f>
        <v/>
      </c>
      <c r="N264" s="160">
        <f>IF(_xlfn.MINIFS(Outflow[Date], Outflow[SKU], LiveStock[[#This Row],[SKU]], Outflow[Lot Number], LiveStock[[#This Row],[Lot Number]])=0,
   "",
   _xlfn.MINIFS(Outflow[Date], Outflow[SKU], LiveStock[[#This Row],[SKU]], Outflow[Lot Number], LiveStock[[#This Row],[Lot Number]]))</f>
        <v>46111</v>
      </c>
      <c r="O264" s="159">
        <f>IF(_xlfn.MAXIFS(Outflow[Date], Outflow[SKU], A264)=0,
   "",
   _xlfn.MAXIFS(Outflow[Date], Outflow[SKU], A264))</f>
        <v>46194</v>
      </c>
      <c r="P264" s="139">
        <f>IFERROR(LiveStock[[#This Row],[Last Outflow Date]]-LiveStock[[#This Row],[First Outflow Date]]+1,"")</f>
        <v>84</v>
      </c>
      <c r="Q264" s="139">
        <f>IFERROR(IF(LiveStock[[#This Row],[Average Daily Usage]]&gt;0,LiveStock[[#This Row],[Quantity Available]]/LiveStock[[#This Row],[Average Daily Usage]],0),"")</f>
        <v>-84</v>
      </c>
      <c r="R264" s="1">
        <v>46111</v>
      </c>
      <c r="S264" s="159" t="str">
        <f>VLOOKUP(LiveStock[[#This Row],[SKU]],MasterFile[#All],15,0)</f>
        <v>Texaflo Roasting Co.</v>
      </c>
      <c r="T264" s="139">
        <f>IFERROR(IF(LiveStock[[#This Row],[Days Active]]&gt;0, LiveStock[[#This Row],[Quantity Out]] / LiveStock[[#This Row],[Days Active]], 0),"")</f>
        <v>4.7619047619047616E-2</v>
      </c>
      <c r="U264" s="139">
        <f>VLOOKUP(LiveStock[[#This Row],[SKU]],MasterFile[],6,0)</f>
        <v>240</v>
      </c>
      <c r="V264" s="141">
        <f>IFERROR(LiveStock[[#This Row],[Quantity In]]*LiveStock[[#This Row],[Unit Cost]],"")</f>
        <v>0</v>
      </c>
      <c r="W264" s="139">
        <f>IFERROR(LiveStock[[#This Row],[Quantity Out]]*LiveStock[[#This Row],[Unit Cost]],"")</f>
        <v>28.8</v>
      </c>
      <c r="X264" s="139"/>
    </row>
    <row r="265" spans="1:24" ht="20.100000000000001" customHeight="1" x14ac:dyDescent="0.25">
      <c r="A265" s="139" t="s">
        <v>169</v>
      </c>
      <c r="B265" s="144" t="s">
        <v>177</v>
      </c>
      <c r="C265" s="144" t="s">
        <v>255</v>
      </c>
      <c r="D265" s="144" t="s">
        <v>258</v>
      </c>
      <c r="E265" t="s">
        <v>1108</v>
      </c>
      <c r="F265" s="1">
        <v>46575</v>
      </c>
      <c r="G265" s="139">
        <v>0</v>
      </c>
      <c r="H265">
        <v>2</v>
      </c>
      <c r="I265" s="158">
        <f t="shared" si="8"/>
        <v>-2</v>
      </c>
      <c r="J265" s="140">
        <f>VLOOKUP(LiveStock[[#This Row],[SKU]],MasterFile[#All],14,0)</f>
        <v>1.8245833333333334</v>
      </c>
      <c r="K265" s="141">
        <f>IFERROR(LiveStock[[#This Row],[Quantity Available]]*LiveStock[[#This Row],[Unit Cost]],"")</f>
        <v>-3.6491666666666669</v>
      </c>
      <c r="L265" t="s">
        <v>734</v>
      </c>
      <c r="M265" s="160" t="str" cm="1">
        <f t="array" ref="M265">IFERROR(_xlfn.AGGREGATE(15,6,(Inflow[[#This Row],[Date]]+0) /
   ((Inflow[SKU]=LiveStock[[#This Row],[SKU]])*(Inflow[Lot Number]&amp;""=LiveStock[[#This Row],[Lot Number]]&amp;"")),1),"")</f>
        <v/>
      </c>
      <c r="N265" s="160">
        <f>IF(_xlfn.MINIFS(Outflow[Date], Outflow[SKU], LiveStock[[#This Row],[SKU]], Outflow[Lot Number], LiveStock[[#This Row],[Lot Number]])=0,
   "",
   _xlfn.MINIFS(Outflow[Date], Outflow[SKU], LiveStock[[#This Row],[SKU]], Outflow[Lot Number], LiveStock[[#This Row],[Lot Number]]))</f>
        <v>46111</v>
      </c>
      <c r="O265" s="159">
        <f>IF(_xlfn.MAXIFS(Outflow[Date], Outflow[SKU], A265)=0,
   "",
   _xlfn.MAXIFS(Outflow[Date], Outflow[SKU], A265))</f>
        <v>46194</v>
      </c>
      <c r="P265" s="139">
        <f>IFERROR(LiveStock[[#This Row],[Last Outflow Date]]-LiveStock[[#This Row],[First Outflow Date]]+1,"")</f>
        <v>84</v>
      </c>
      <c r="Q265" s="139">
        <f>IFERROR(IF(LiveStock[[#This Row],[Average Daily Usage]]&gt;0,LiveStock[[#This Row],[Quantity Available]]/LiveStock[[#This Row],[Average Daily Usage]],0),"")</f>
        <v>-84</v>
      </c>
      <c r="R265" s="1">
        <v>46111</v>
      </c>
      <c r="S265" s="159" t="str">
        <f>VLOOKUP(LiveStock[[#This Row],[SKU]],MasterFile[#All],15,0)</f>
        <v>Texaflo Roasting Co.</v>
      </c>
      <c r="T265" s="139">
        <f>IFERROR(IF(LiveStock[[#This Row],[Days Active]]&gt;0, LiveStock[[#This Row],[Quantity Out]] / LiveStock[[#This Row],[Days Active]], 0),"")</f>
        <v>2.3809523809523808E-2</v>
      </c>
      <c r="U265" s="139">
        <f>VLOOKUP(LiveStock[[#This Row],[SKU]],MasterFile[],6,0)</f>
        <v>320</v>
      </c>
      <c r="V265" s="141">
        <f>IFERROR(LiveStock[[#This Row],[Quantity In]]*LiveStock[[#This Row],[Unit Cost]],"")</f>
        <v>0</v>
      </c>
      <c r="W265" s="139">
        <f>IFERROR(LiveStock[[#This Row],[Quantity Out]]*LiveStock[[#This Row],[Unit Cost]],"")</f>
        <v>3.6491666666666669</v>
      </c>
      <c r="X265" s="139"/>
    </row>
    <row r="266" spans="1:24" ht="20.100000000000001" customHeight="1" x14ac:dyDescent="0.25">
      <c r="A266" s="139" t="s">
        <v>191</v>
      </c>
      <c r="B266" s="144" t="s">
        <v>192</v>
      </c>
      <c r="C266" s="144" t="s">
        <v>265</v>
      </c>
      <c r="D266" s="144" t="s">
        <v>266</v>
      </c>
      <c r="E266" t="s">
        <v>1185</v>
      </c>
      <c r="F266" s="1">
        <v>46511</v>
      </c>
      <c r="G266" s="139">
        <v>0</v>
      </c>
      <c r="H266">
        <v>6</v>
      </c>
      <c r="I266" s="158">
        <f t="shared" si="8"/>
        <v>-6</v>
      </c>
      <c r="J266" s="140">
        <f>VLOOKUP(LiveStock[[#This Row],[SKU]],MasterFile[#All],14,0)</f>
        <v>1.395</v>
      </c>
      <c r="K266" s="141">
        <f>IFERROR(LiveStock[[#This Row],[Quantity Available]]*LiveStock[[#This Row],[Unit Cost]],"")</f>
        <v>-8.370000000000001</v>
      </c>
      <c r="L266" t="s">
        <v>734</v>
      </c>
      <c r="M266" s="160" t="str" cm="1">
        <f t="array" ref="M266">IFERROR(_xlfn.AGGREGATE(15,6,(Inflow[[#This Row],[Date]]+0) /
   ((Inflow[SKU]=LiveStock[[#This Row],[SKU]])*(Inflow[Lot Number]&amp;""=LiveStock[[#This Row],[Lot Number]]&amp;"")),1),"")</f>
        <v/>
      </c>
      <c r="N266" s="160">
        <f>IF(_xlfn.MINIFS(Outflow[Date], Outflow[SKU], LiveStock[[#This Row],[SKU]], Outflow[Lot Number], LiveStock[[#This Row],[Lot Number]])=0,
   "",
   _xlfn.MINIFS(Outflow[Date], Outflow[SKU], LiveStock[[#This Row],[SKU]], Outflow[Lot Number], LiveStock[[#This Row],[Lot Number]]))</f>
        <v>46111</v>
      </c>
      <c r="O266" s="159">
        <f>IF(_xlfn.MAXIFS(Outflow[Date], Outflow[SKU], A266)=0,
   "",
   _xlfn.MAXIFS(Outflow[Date], Outflow[SKU], A266))</f>
        <v>46194</v>
      </c>
      <c r="P266" s="139">
        <f>IFERROR(LiveStock[[#This Row],[Last Outflow Date]]-LiveStock[[#This Row],[First Outflow Date]]+1,"")</f>
        <v>84</v>
      </c>
      <c r="Q266" s="139">
        <f>IFERROR(IF(LiveStock[[#This Row],[Average Daily Usage]]&gt;0,LiveStock[[#This Row],[Quantity Available]]/LiveStock[[#This Row],[Average Daily Usage]],0),"")</f>
        <v>-84</v>
      </c>
      <c r="R266" s="1">
        <v>46111</v>
      </c>
      <c r="S266" s="159" t="str">
        <f>VLOOKUP(LiveStock[[#This Row],[SKU]],MasterFile[#All],15,0)</f>
        <v>Texaflo Roasting Co.</v>
      </c>
      <c r="T266" s="139">
        <f>IFERROR(IF(LiveStock[[#This Row],[Days Active]]&gt;0, LiveStock[[#This Row],[Quantity Out]] / LiveStock[[#This Row],[Days Active]], 0),"")</f>
        <v>7.1428571428571425E-2</v>
      </c>
      <c r="U266" s="139">
        <f>VLOOKUP(LiveStock[[#This Row],[SKU]],MasterFile[],6,0)</f>
        <v>1600</v>
      </c>
      <c r="V266" s="141">
        <f>IFERROR(LiveStock[[#This Row],[Quantity In]]*LiveStock[[#This Row],[Unit Cost]],"")</f>
        <v>0</v>
      </c>
      <c r="W266" s="139">
        <f>IFERROR(LiveStock[[#This Row],[Quantity Out]]*LiveStock[[#This Row],[Unit Cost]],"")</f>
        <v>8.370000000000001</v>
      </c>
      <c r="X266" s="139"/>
    </row>
    <row r="267" spans="1:24" ht="20.100000000000001" customHeight="1" x14ac:dyDescent="0.25">
      <c r="A267" s="139" t="s">
        <v>205</v>
      </c>
      <c r="B267" s="144" t="s">
        <v>206</v>
      </c>
      <c r="C267" s="144" t="s">
        <v>265</v>
      </c>
      <c r="D267" s="144" t="s">
        <v>272</v>
      </c>
      <c r="E267" t="s">
        <v>1184</v>
      </c>
      <c r="F267" s="1">
        <v>46635</v>
      </c>
      <c r="G267" s="139">
        <v>0</v>
      </c>
      <c r="H267">
        <v>0.2</v>
      </c>
      <c r="I267" s="158">
        <f t="shared" si="8"/>
        <v>-0.2</v>
      </c>
      <c r="J267" s="140">
        <f>VLOOKUP(LiveStock[[#This Row],[SKU]],MasterFile[#All],14,0)</f>
        <v>4.2000000000000003E-2</v>
      </c>
      <c r="K267" s="141">
        <f>IFERROR(LiveStock[[#This Row],[Quantity Available]]*LiveStock[[#This Row],[Unit Cost]],"")</f>
        <v>-8.4000000000000012E-3</v>
      </c>
      <c r="L267" t="s">
        <v>734</v>
      </c>
      <c r="M267" s="160" t="str" cm="1">
        <f t="array" ref="M267">IFERROR(_xlfn.AGGREGATE(15,6,(Inflow[[#This Row],[Date]]+0) /
   ((Inflow[SKU]=LiveStock[[#This Row],[SKU]])*(Inflow[Lot Number]&amp;""=LiveStock[[#This Row],[Lot Number]]&amp;"")),1),"")</f>
        <v/>
      </c>
      <c r="N267" s="160">
        <f>IF(_xlfn.MINIFS(Outflow[Date], Outflow[SKU], LiveStock[[#This Row],[SKU]], Outflow[Lot Number], LiveStock[[#This Row],[Lot Number]])=0,
   "",
   _xlfn.MINIFS(Outflow[Date], Outflow[SKU], LiveStock[[#This Row],[SKU]], Outflow[Lot Number], LiveStock[[#This Row],[Lot Number]]))</f>
        <v>46111</v>
      </c>
      <c r="O267" s="159">
        <f>IF(_xlfn.MAXIFS(Outflow[Date], Outflow[SKU], A267)=0,
   "",
   _xlfn.MAXIFS(Outflow[Date], Outflow[SKU], A267))</f>
        <v>46194</v>
      </c>
      <c r="P267" s="139">
        <f>IFERROR(LiveStock[[#This Row],[Last Outflow Date]]-LiveStock[[#This Row],[First Outflow Date]]+1,"")</f>
        <v>84</v>
      </c>
      <c r="Q267" s="139">
        <f>IFERROR(IF(LiveStock[[#This Row],[Average Daily Usage]]&gt;0,LiveStock[[#This Row],[Quantity Available]]/LiveStock[[#This Row],[Average Daily Usage]],0),"")</f>
        <v>-84</v>
      </c>
      <c r="R267" s="1">
        <v>46111</v>
      </c>
      <c r="S267" s="159" t="str">
        <f>VLOOKUP(LiveStock[[#This Row],[SKU]],MasterFile[#All],15,0)</f>
        <v>Texaflo Roasting Co.</v>
      </c>
      <c r="T267" s="139">
        <f>IFERROR(IF(LiveStock[[#This Row],[Days Active]]&gt;0, LiveStock[[#This Row],[Quantity Out]] / LiveStock[[#This Row],[Days Active]], 0),"")</f>
        <v>2.3809523809523812E-3</v>
      </c>
      <c r="U267" s="139">
        <f>VLOOKUP(LiveStock[[#This Row],[SKU]],MasterFile[],6,0)</f>
        <v>40</v>
      </c>
      <c r="V267" s="141">
        <f>IFERROR(LiveStock[[#This Row],[Quantity In]]*LiveStock[[#This Row],[Unit Cost]],"")</f>
        <v>0</v>
      </c>
      <c r="W267" s="139">
        <f>IFERROR(LiveStock[[#This Row],[Quantity Out]]*LiveStock[[#This Row],[Unit Cost]],"")</f>
        <v>8.4000000000000012E-3</v>
      </c>
      <c r="X267" s="139"/>
    </row>
    <row r="268" spans="1:24" ht="20.100000000000001" customHeight="1" x14ac:dyDescent="0.25">
      <c r="A268" s="139" t="s">
        <v>165</v>
      </c>
      <c r="B268" s="144" t="s">
        <v>173</v>
      </c>
      <c r="C268" s="144" t="s">
        <v>255</v>
      </c>
      <c r="D268" s="144" t="s">
        <v>256</v>
      </c>
      <c r="E268" t="s">
        <v>1118</v>
      </c>
      <c r="F268" s="1">
        <v>46351</v>
      </c>
      <c r="G268" s="139">
        <v>0</v>
      </c>
      <c r="H268">
        <v>4</v>
      </c>
      <c r="I268" s="158">
        <f t="shared" si="8"/>
        <v>-4</v>
      </c>
      <c r="J268" s="140">
        <f>VLOOKUP(LiveStock[[#This Row],[SKU]],MasterFile[#All],14,0)</f>
        <v>6.03</v>
      </c>
      <c r="K268" s="141">
        <f>IFERROR(LiveStock[[#This Row],[Quantity Available]]*LiveStock[[#This Row],[Unit Cost]],"")</f>
        <v>-24.12</v>
      </c>
      <c r="L268" t="s">
        <v>734</v>
      </c>
      <c r="M268" s="160" t="str" cm="1">
        <f t="array" ref="M268">IFERROR(_xlfn.AGGREGATE(15,6,(Inflow[[#This Row],[Date]]+0) /
   ((Inflow[SKU]=LiveStock[[#This Row],[SKU]])*(Inflow[Lot Number]&amp;""=LiveStock[[#This Row],[Lot Number]]&amp;"")),1),"")</f>
        <v/>
      </c>
      <c r="N268" s="160">
        <f>IF(_xlfn.MINIFS(Outflow[Date], Outflow[SKU], LiveStock[[#This Row],[SKU]], Outflow[Lot Number], LiveStock[[#This Row],[Lot Number]])=0,
   "",
   _xlfn.MINIFS(Outflow[Date], Outflow[SKU], LiveStock[[#This Row],[SKU]], Outflow[Lot Number], LiveStock[[#This Row],[Lot Number]]))</f>
        <v>46111</v>
      </c>
      <c r="O268" s="159">
        <f>IF(_xlfn.MAXIFS(Outflow[Date], Outflow[SKU], A268)=0,
   "",
   _xlfn.MAXIFS(Outflow[Date], Outflow[SKU], A268))</f>
        <v>46193</v>
      </c>
      <c r="P268" s="139">
        <f>IFERROR(LiveStock[[#This Row],[Last Outflow Date]]-LiveStock[[#This Row],[First Outflow Date]]+1,"")</f>
        <v>83</v>
      </c>
      <c r="Q268" s="139">
        <f>IFERROR(IF(LiveStock[[#This Row],[Average Daily Usage]]&gt;0,LiveStock[[#This Row],[Quantity Available]]/LiveStock[[#This Row],[Average Daily Usage]],0),"")</f>
        <v>-83</v>
      </c>
      <c r="R268" s="1">
        <v>46111</v>
      </c>
      <c r="S268" s="159" t="str">
        <f>VLOOKUP(LiveStock[[#This Row],[SKU]],MasterFile[#All],15,0)</f>
        <v>Texaflo Roasting Co.</v>
      </c>
      <c r="T268" s="139">
        <f>IFERROR(IF(LiveStock[[#This Row],[Days Active]]&gt;0, LiveStock[[#This Row],[Quantity Out]] / LiveStock[[#This Row],[Days Active]], 0),"")</f>
        <v>4.8192771084337352E-2</v>
      </c>
      <c r="U268" s="139">
        <f>VLOOKUP(LiveStock[[#This Row],[SKU]],MasterFile[],6,0)</f>
        <v>200</v>
      </c>
      <c r="V268" s="141">
        <f>IFERROR(LiveStock[[#This Row],[Quantity In]]*LiveStock[[#This Row],[Unit Cost]],"")</f>
        <v>0</v>
      </c>
      <c r="W268" s="139">
        <f>IFERROR(LiveStock[[#This Row],[Quantity Out]]*LiveStock[[#This Row],[Unit Cost]],"")</f>
        <v>24.12</v>
      </c>
      <c r="X268" s="139"/>
    </row>
    <row r="269" spans="1:24" ht="20.100000000000001" customHeight="1" x14ac:dyDescent="0.25">
      <c r="A269" s="139" t="s">
        <v>166</v>
      </c>
      <c r="B269" s="144" t="s">
        <v>174</v>
      </c>
      <c r="C269" s="144" t="s">
        <v>255</v>
      </c>
      <c r="D269" s="144" t="s">
        <v>256</v>
      </c>
      <c r="E269" t="s">
        <v>1186</v>
      </c>
      <c r="F269" s="1">
        <v>46360</v>
      </c>
      <c r="G269" s="139">
        <v>0</v>
      </c>
      <c r="H269">
        <v>3</v>
      </c>
      <c r="I269" s="158">
        <f t="shared" si="8"/>
        <v>-3</v>
      </c>
      <c r="J269" s="140">
        <f>VLOOKUP(LiveStock[[#This Row],[SKU]],MasterFile[#All],14,0)</f>
        <v>7.2</v>
      </c>
      <c r="K269" s="141">
        <f>IFERROR(LiveStock[[#This Row],[Quantity Available]]*LiveStock[[#This Row],[Unit Cost]],"")</f>
        <v>-21.6</v>
      </c>
      <c r="L269" t="s">
        <v>734</v>
      </c>
      <c r="M269" s="160" t="str" cm="1">
        <f t="array" ref="M269">IFERROR(_xlfn.AGGREGATE(15,6,(Inflow[[#This Row],[Date]]+0) /
   ((Inflow[SKU]=LiveStock[[#This Row],[SKU]])*(Inflow[Lot Number]&amp;""=LiveStock[[#This Row],[Lot Number]]&amp;"")),1),"")</f>
        <v/>
      </c>
      <c r="N269" s="160">
        <f>IF(_xlfn.MINIFS(Outflow[Date], Outflow[SKU], LiveStock[[#This Row],[SKU]], Outflow[Lot Number], LiveStock[[#This Row],[Lot Number]])=0,
   "",
   _xlfn.MINIFS(Outflow[Date], Outflow[SKU], LiveStock[[#This Row],[SKU]], Outflow[Lot Number], LiveStock[[#This Row],[Lot Number]]))</f>
        <v>46111</v>
      </c>
      <c r="O269" s="159">
        <f>IF(_xlfn.MAXIFS(Outflow[Date], Outflow[SKU], A269)=0,
   "",
   _xlfn.MAXIFS(Outflow[Date], Outflow[SKU], A269))</f>
        <v>46194</v>
      </c>
      <c r="P269" s="139">
        <f>IFERROR(LiveStock[[#This Row],[Last Outflow Date]]-LiveStock[[#This Row],[First Outflow Date]]+1,"")</f>
        <v>84</v>
      </c>
      <c r="Q269" s="139">
        <f>IFERROR(IF(LiveStock[[#This Row],[Average Daily Usage]]&gt;0,LiveStock[[#This Row],[Quantity Available]]/LiveStock[[#This Row],[Average Daily Usage]],0),"")</f>
        <v>-84</v>
      </c>
      <c r="R269" s="1">
        <v>46111</v>
      </c>
      <c r="S269" s="159" t="str">
        <f>VLOOKUP(LiveStock[[#This Row],[SKU]],MasterFile[#All],15,0)</f>
        <v>Texaflo Roasting Co.</v>
      </c>
      <c r="T269" s="139">
        <f>IFERROR(IF(LiveStock[[#This Row],[Days Active]]&gt;0, LiveStock[[#This Row],[Quantity Out]] / LiveStock[[#This Row],[Days Active]], 0),"")</f>
        <v>3.5714285714285712E-2</v>
      </c>
      <c r="U269" s="139">
        <f>VLOOKUP(LiveStock[[#This Row],[SKU]],MasterFile[],6,0)</f>
        <v>240</v>
      </c>
      <c r="V269" s="141">
        <f>IFERROR(LiveStock[[#This Row],[Quantity In]]*LiveStock[[#This Row],[Unit Cost]],"")</f>
        <v>0</v>
      </c>
      <c r="W269" s="139">
        <f>IFERROR(LiveStock[[#This Row],[Quantity Out]]*LiveStock[[#This Row],[Unit Cost]],"")</f>
        <v>21.6</v>
      </c>
      <c r="X269" s="139"/>
    </row>
    <row r="270" spans="1:24" ht="20.100000000000001" customHeight="1" x14ac:dyDescent="0.25">
      <c r="A270" s="139" t="s">
        <v>189</v>
      </c>
      <c r="B270" s="144" t="s">
        <v>190</v>
      </c>
      <c r="C270" s="144" t="s">
        <v>265</v>
      </c>
      <c r="D270" s="144" t="s">
        <v>266</v>
      </c>
      <c r="E270" t="s">
        <v>1105</v>
      </c>
      <c r="F270" s="1">
        <v>46629</v>
      </c>
      <c r="G270" s="139">
        <v>0</v>
      </c>
      <c r="H270">
        <v>8</v>
      </c>
      <c r="I270" s="158">
        <f t="shared" si="8"/>
        <v>-8</v>
      </c>
      <c r="J270" s="140">
        <f>VLOOKUP(LiveStock[[#This Row],[SKU]],MasterFile[#All],14,0)</f>
        <v>1.3943750000000001</v>
      </c>
      <c r="K270" s="141">
        <f>IFERROR(LiveStock[[#This Row],[Quantity Available]]*LiveStock[[#This Row],[Unit Cost]],"")</f>
        <v>-11.155000000000001</v>
      </c>
      <c r="L270" t="s">
        <v>734</v>
      </c>
      <c r="M270" s="160" t="str" cm="1">
        <f t="array" ref="M270">IFERROR(_xlfn.AGGREGATE(15,6,(Inflow[[#This Row],[Date]]+0) /
   ((Inflow[SKU]=LiveStock[[#This Row],[SKU]])*(Inflow[Lot Number]&amp;""=LiveStock[[#This Row],[Lot Number]]&amp;"")),1),"")</f>
        <v/>
      </c>
      <c r="N270" s="160">
        <f>IF(_xlfn.MINIFS(Outflow[Date], Outflow[SKU], LiveStock[[#This Row],[SKU]], Outflow[Lot Number], LiveStock[[#This Row],[Lot Number]])=0,
   "",
   _xlfn.MINIFS(Outflow[Date], Outflow[SKU], LiveStock[[#This Row],[SKU]], Outflow[Lot Number], LiveStock[[#This Row],[Lot Number]]))</f>
        <v>46111</v>
      </c>
      <c r="O270" s="159">
        <f>IF(_xlfn.MAXIFS(Outflow[Date], Outflow[SKU], A270)=0,
   "",
   _xlfn.MAXIFS(Outflow[Date], Outflow[SKU], A270))</f>
        <v>46193</v>
      </c>
      <c r="P270" s="139">
        <f>IFERROR(LiveStock[[#This Row],[Last Outflow Date]]-LiveStock[[#This Row],[First Outflow Date]]+1,"")</f>
        <v>83</v>
      </c>
      <c r="Q270" s="139">
        <f>IFERROR(IF(LiveStock[[#This Row],[Average Daily Usage]]&gt;0,LiveStock[[#This Row],[Quantity Available]]/LiveStock[[#This Row],[Average Daily Usage]],0),"")</f>
        <v>-83</v>
      </c>
      <c r="R270" s="1">
        <v>46111</v>
      </c>
      <c r="S270" s="159" t="str">
        <f>VLOOKUP(LiveStock[[#This Row],[SKU]],MasterFile[#All],15,0)</f>
        <v>Texaflo Roasting Co.</v>
      </c>
      <c r="T270" s="139">
        <f>IFERROR(IF(LiveStock[[#This Row],[Days Active]]&gt;0, LiveStock[[#This Row],[Quantity Out]] / LiveStock[[#This Row],[Days Active]], 0),"")</f>
        <v>9.6385542168674704E-2</v>
      </c>
      <c r="U270" s="139">
        <f>VLOOKUP(LiveStock[[#This Row],[SKU]],MasterFile[],6,0)</f>
        <v>2000</v>
      </c>
      <c r="V270" s="141">
        <f>IFERROR(LiveStock[[#This Row],[Quantity In]]*LiveStock[[#This Row],[Unit Cost]],"")</f>
        <v>0</v>
      </c>
      <c r="W270" s="139">
        <f>IFERROR(LiveStock[[#This Row],[Quantity Out]]*LiveStock[[#This Row],[Unit Cost]],"")</f>
        <v>11.155000000000001</v>
      </c>
      <c r="X270" s="139"/>
    </row>
    <row r="271" spans="1:24" ht="20.100000000000001" customHeight="1" x14ac:dyDescent="0.25">
      <c r="A271" s="139" t="s">
        <v>205</v>
      </c>
      <c r="B271" s="144" t="s">
        <v>206</v>
      </c>
      <c r="C271" s="144" t="s">
        <v>265</v>
      </c>
      <c r="D271" s="144" t="s">
        <v>272</v>
      </c>
      <c r="E271" t="s">
        <v>1118</v>
      </c>
      <c r="F271" s="1">
        <v>46817</v>
      </c>
      <c r="G271" s="139">
        <v>0</v>
      </c>
      <c r="H271">
        <v>0.2</v>
      </c>
      <c r="I271" s="158">
        <f t="shared" si="8"/>
        <v>-0.2</v>
      </c>
      <c r="J271" s="140">
        <f>VLOOKUP(LiveStock[[#This Row],[SKU]],MasterFile[#All],14,0)</f>
        <v>4.2000000000000003E-2</v>
      </c>
      <c r="K271" s="141">
        <f>IFERROR(LiveStock[[#This Row],[Quantity Available]]*LiveStock[[#This Row],[Unit Cost]],"")</f>
        <v>-8.4000000000000012E-3</v>
      </c>
      <c r="L271" t="s">
        <v>734</v>
      </c>
      <c r="M271" s="160" t="str" cm="1">
        <f t="array" ref="M271">IFERROR(_xlfn.AGGREGATE(15,6,(Inflow[[#This Row],[Date]]+0) /
   ((Inflow[SKU]=LiveStock[[#This Row],[SKU]])*(Inflow[Lot Number]&amp;""=LiveStock[[#This Row],[Lot Number]]&amp;"")),1),"")</f>
        <v/>
      </c>
      <c r="N271" s="160">
        <f>IF(_xlfn.MINIFS(Outflow[Date], Outflow[SKU], LiveStock[[#This Row],[SKU]], Outflow[Lot Number], LiveStock[[#This Row],[Lot Number]])=0,
   "",
   _xlfn.MINIFS(Outflow[Date], Outflow[SKU], LiveStock[[#This Row],[SKU]], Outflow[Lot Number], LiveStock[[#This Row],[Lot Number]]))</f>
        <v>46111</v>
      </c>
      <c r="O271" s="159">
        <f>IF(_xlfn.MAXIFS(Outflow[Date], Outflow[SKU], A271)=0,
   "",
   _xlfn.MAXIFS(Outflow[Date], Outflow[SKU], A271))</f>
        <v>46194</v>
      </c>
      <c r="P271" s="139">
        <f>IFERROR(LiveStock[[#This Row],[Last Outflow Date]]-LiveStock[[#This Row],[First Outflow Date]]+1,"")</f>
        <v>84</v>
      </c>
      <c r="Q271" s="139">
        <f>IFERROR(IF(LiveStock[[#This Row],[Average Daily Usage]]&gt;0,LiveStock[[#This Row],[Quantity Available]]/LiveStock[[#This Row],[Average Daily Usage]],0),"")</f>
        <v>-84</v>
      </c>
      <c r="R271" s="1">
        <v>46111</v>
      </c>
      <c r="S271" s="159" t="str">
        <f>VLOOKUP(LiveStock[[#This Row],[SKU]],MasterFile[#All],15,0)</f>
        <v>Texaflo Roasting Co.</v>
      </c>
      <c r="T271" s="139">
        <f>IFERROR(IF(LiveStock[[#This Row],[Days Active]]&gt;0, LiveStock[[#This Row],[Quantity Out]] / LiveStock[[#This Row],[Days Active]], 0),"")</f>
        <v>2.3809523809523812E-3</v>
      </c>
      <c r="U271" s="139">
        <f>VLOOKUP(LiveStock[[#This Row],[SKU]],MasterFile[],6,0)</f>
        <v>40</v>
      </c>
      <c r="V271" s="141">
        <f>IFERROR(LiveStock[[#This Row],[Quantity In]]*LiveStock[[#This Row],[Unit Cost]],"")</f>
        <v>0</v>
      </c>
      <c r="W271" s="139">
        <f>IFERROR(LiveStock[[#This Row],[Quantity Out]]*LiveStock[[#This Row],[Unit Cost]],"")</f>
        <v>8.4000000000000012E-3</v>
      </c>
      <c r="X271" s="139"/>
    </row>
    <row r="272" spans="1:24" ht="20.100000000000001" customHeight="1" x14ac:dyDescent="0.25">
      <c r="A272" s="139" t="s">
        <v>491</v>
      </c>
      <c r="B272" s="144" t="s">
        <v>492</v>
      </c>
      <c r="C272" s="144" t="s">
        <v>474</v>
      </c>
      <c r="D272" s="144" t="s">
        <v>493</v>
      </c>
      <c r="E272" t="s">
        <v>1109</v>
      </c>
      <c r="F272" s="1">
        <v>46722</v>
      </c>
      <c r="G272" s="139">
        <v>0</v>
      </c>
      <c r="H272">
        <v>2.72</v>
      </c>
      <c r="I272" s="158">
        <f t="shared" si="8"/>
        <v>-2.72</v>
      </c>
      <c r="J272" s="140">
        <f>VLOOKUP(LiveStock[[#This Row],[SKU]],MasterFile[#All],14,0)</f>
        <v>18</v>
      </c>
      <c r="K272" s="141">
        <f>IFERROR(LiveStock[[#This Row],[Quantity Available]]*LiveStock[[#This Row],[Unit Cost]],"")</f>
        <v>-48.96</v>
      </c>
      <c r="L272" t="s">
        <v>736</v>
      </c>
      <c r="M272" s="160" t="str" cm="1">
        <f t="array" ref="M272">IFERROR(_xlfn.AGGREGATE(15,6,(Inflow[[#This Row],[Date]]+0) /
   ((Inflow[SKU]=LiveStock[[#This Row],[SKU]])*(Inflow[Lot Number]&amp;""=LiveStock[[#This Row],[Lot Number]]&amp;"")),1),"")</f>
        <v/>
      </c>
      <c r="N272" s="160">
        <f>IF(_xlfn.MINIFS(Outflow[Date], Outflow[SKU], LiveStock[[#This Row],[SKU]], Outflow[Lot Number], LiveStock[[#This Row],[Lot Number]])=0,
   "",
   _xlfn.MINIFS(Outflow[Date], Outflow[SKU], LiveStock[[#This Row],[SKU]], Outflow[Lot Number], LiveStock[[#This Row],[Lot Number]]))</f>
        <v>46113</v>
      </c>
      <c r="O272" s="159">
        <f>IF(_xlfn.MAXIFS(Outflow[Date], Outflow[SKU], A272)=0,
   "",
   _xlfn.MAXIFS(Outflow[Date], Outflow[SKU], A272))</f>
        <v>46113</v>
      </c>
      <c r="P272" s="139">
        <f>IFERROR(LiveStock[[#This Row],[Last Outflow Date]]-LiveStock[[#This Row],[First Outflow Date]]+1,"")</f>
        <v>1</v>
      </c>
      <c r="Q272" s="139">
        <f>IFERROR(IF(LiveStock[[#This Row],[Average Daily Usage]]&gt;0,LiveStock[[#This Row],[Quantity Available]]/LiveStock[[#This Row],[Average Daily Usage]],0),"")</f>
        <v>-1</v>
      </c>
      <c r="R272" s="1">
        <v>46113</v>
      </c>
      <c r="S272" s="159" t="str">
        <f>VLOOKUP(LiveStock[[#This Row],[SKU]],MasterFile[#All],15,0)</f>
        <v>Gulf Rim Distribution</v>
      </c>
      <c r="T272" s="139">
        <f>IFERROR(IF(LiveStock[[#This Row],[Days Active]]&gt;0, LiveStock[[#This Row],[Quantity Out]] / LiveStock[[#This Row],[Days Active]], 0),"")</f>
        <v>2.72</v>
      </c>
      <c r="U272" s="139">
        <f>VLOOKUP(LiveStock[[#This Row],[SKU]],MasterFile[],6,0)</f>
        <v>12</v>
      </c>
      <c r="V272" s="141">
        <f>IFERROR(LiveStock[[#This Row],[Quantity In]]*LiveStock[[#This Row],[Unit Cost]],"")</f>
        <v>0</v>
      </c>
      <c r="W272" s="139">
        <f>IFERROR(LiveStock[[#This Row],[Quantity Out]]*LiveStock[[#This Row],[Unit Cost]],"")</f>
        <v>48.96</v>
      </c>
      <c r="X272" s="139"/>
    </row>
    <row r="273" spans="1:24" ht="20.100000000000001" customHeight="1" x14ac:dyDescent="0.25">
      <c r="A273" s="139" t="s">
        <v>169</v>
      </c>
      <c r="B273" s="144" t="s">
        <v>177</v>
      </c>
      <c r="C273" s="144" t="s">
        <v>255</v>
      </c>
      <c r="D273" s="144" t="s">
        <v>258</v>
      </c>
      <c r="E273" t="s">
        <v>1107</v>
      </c>
      <c r="F273" s="1">
        <v>46585</v>
      </c>
      <c r="G273" s="139">
        <v>0</v>
      </c>
      <c r="H273">
        <v>6</v>
      </c>
      <c r="I273" s="158">
        <f t="shared" si="8"/>
        <v>-6</v>
      </c>
      <c r="J273" s="140">
        <f>VLOOKUP(LiveStock[[#This Row],[SKU]],MasterFile[#All],14,0)</f>
        <v>1.8245833333333334</v>
      </c>
      <c r="K273" s="141">
        <f>IFERROR(LiveStock[[#This Row],[Quantity Available]]*LiveStock[[#This Row],[Unit Cost]],"")</f>
        <v>-10.947500000000002</v>
      </c>
      <c r="L273" t="s">
        <v>734</v>
      </c>
      <c r="M273" s="160" t="str" cm="1">
        <f t="array" ref="M273">IFERROR(_xlfn.AGGREGATE(15,6,(Inflow[[#This Row],[Date]]+0) /
   ((Inflow[SKU]=LiveStock[[#This Row],[SKU]])*(Inflow[Lot Number]&amp;""=LiveStock[[#This Row],[Lot Number]]&amp;"")),1),"")</f>
        <v/>
      </c>
      <c r="N273" s="160">
        <f>IF(_xlfn.MINIFS(Outflow[Date], Outflow[SKU], LiveStock[[#This Row],[SKU]], Outflow[Lot Number], LiveStock[[#This Row],[Lot Number]])=0,
   "",
   _xlfn.MINIFS(Outflow[Date], Outflow[SKU], LiveStock[[#This Row],[SKU]], Outflow[Lot Number], LiveStock[[#This Row],[Lot Number]]))</f>
        <v>46124</v>
      </c>
      <c r="O273" s="159">
        <f>IF(_xlfn.MAXIFS(Outflow[Date], Outflow[SKU], A273)=0,
   "",
   _xlfn.MAXIFS(Outflow[Date], Outflow[SKU], A273))</f>
        <v>46194</v>
      </c>
      <c r="P273" s="139">
        <f>IFERROR(LiveStock[[#This Row],[Last Outflow Date]]-LiveStock[[#This Row],[First Outflow Date]]+1,"")</f>
        <v>71</v>
      </c>
      <c r="Q273" s="139">
        <f>IFERROR(IF(LiveStock[[#This Row],[Average Daily Usage]]&gt;0,LiveStock[[#This Row],[Quantity Available]]/LiveStock[[#This Row],[Average Daily Usage]],0),"")</f>
        <v>-71</v>
      </c>
      <c r="R273" s="1">
        <v>46124</v>
      </c>
      <c r="S273" s="159" t="str">
        <f>VLOOKUP(LiveStock[[#This Row],[SKU]],MasterFile[#All],15,0)</f>
        <v>Texaflo Roasting Co.</v>
      </c>
      <c r="T273" s="139">
        <f>IFERROR(IF(LiveStock[[#This Row],[Days Active]]&gt;0, LiveStock[[#This Row],[Quantity Out]] / LiveStock[[#This Row],[Days Active]], 0),"")</f>
        <v>8.4507042253521125E-2</v>
      </c>
      <c r="U273" s="139">
        <f>VLOOKUP(LiveStock[[#This Row],[SKU]],MasterFile[],6,0)</f>
        <v>320</v>
      </c>
      <c r="V273" s="141">
        <f>IFERROR(LiveStock[[#This Row],[Quantity In]]*LiveStock[[#This Row],[Unit Cost]],"")</f>
        <v>0</v>
      </c>
      <c r="W273" s="139">
        <f>IFERROR(LiveStock[[#This Row],[Quantity Out]]*LiveStock[[#This Row],[Unit Cost]],"")</f>
        <v>10.947500000000002</v>
      </c>
      <c r="X273" s="139"/>
    </row>
    <row r="274" spans="1:24" ht="20.100000000000001" customHeight="1" x14ac:dyDescent="0.25">
      <c r="A274" s="139" t="s">
        <v>167</v>
      </c>
      <c r="B274" s="144" t="s">
        <v>175</v>
      </c>
      <c r="C274" s="144" t="s">
        <v>255</v>
      </c>
      <c r="D274" s="144" t="s">
        <v>258</v>
      </c>
      <c r="E274" t="s">
        <v>1179</v>
      </c>
      <c r="F274" s="1">
        <v>46532</v>
      </c>
      <c r="G274" s="139">
        <v>0</v>
      </c>
      <c r="H274">
        <v>3</v>
      </c>
      <c r="I274" s="158">
        <f t="shared" si="8"/>
        <v>-3</v>
      </c>
      <c r="J274" s="140">
        <f>VLOOKUP(LiveStock[[#This Row],[SKU]],MasterFile[#All],14,0)</f>
        <v>0.91347222222222213</v>
      </c>
      <c r="K274" s="141">
        <f>IFERROR(LiveStock[[#This Row],[Quantity Available]]*LiveStock[[#This Row],[Unit Cost]],"")</f>
        <v>-2.7404166666666665</v>
      </c>
      <c r="L274" t="s">
        <v>322</v>
      </c>
      <c r="M274" s="160" t="str" cm="1">
        <f t="array" ref="M274">IFERROR(_xlfn.AGGREGATE(15,6,(Inflow[[#This Row],[Date]]+0) /
   ((Inflow[SKU]=LiveStock[[#This Row],[SKU]])*(Inflow[Lot Number]&amp;""=LiveStock[[#This Row],[Lot Number]]&amp;"")),1),"")</f>
        <v/>
      </c>
      <c r="N274" s="160">
        <f>IF(_xlfn.MINIFS(Outflow[Date], Outflow[SKU], LiveStock[[#This Row],[SKU]], Outflow[Lot Number], LiveStock[[#This Row],[Lot Number]])=0,
   "",
   _xlfn.MINIFS(Outflow[Date], Outflow[SKU], LiveStock[[#This Row],[SKU]], Outflow[Lot Number], LiveStock[[#This Row],[Lot Number]]))</f>
        <v>46124</v>
      </c>
      <c r="O274" s="159">
        <f>IF(_xlfn.MAXIFS(Outflow[Date], Outflow[SKU], A274)=0,
   "",
   _xlfn.MAXIFS(Outflow[Date], Outflow[SKU], A274))</f>
        <v>46194</v>
      </c>
      <c r="P274" s="139">
        <f>IFERROR(LiveStock[[#This Row],[Last Outflow Date]]-LiveStock[[#This Row],[First Outflow Date]]+1,"")</f>
        <v>71</v>
      </c>
      <c r="Q274" s="139">
        <f>IFERROR(IF(LiveStock[[#This Row],[Average Daily Usage]]&gt;0,LiveStock[[#This Row],[Quantity Available]]/LiveStock[[#This Row],[Average Daily Usage]],0),"")</f>
        <v>-71</v>
      </c>
      <c r="R274" s="1">
        <v>46124</v>
      </c>
      <c r="S274" s="159" t="str">
        <f>VLOOKUP(LiveStock[[#This Row],[SKU]],MasterFile[#All],15,0)</f>
        <v>Texaflo Roasting Co.</v>
      </c>
      <c r="T274" s="139">
        <f>IFERROR(IF(LiveStock[[#This Row],[Days Active]]&gt;0, LiveStock[[#This Row],[Quantity Out]] / LiveStock[[#This Row],[Days Active]], 0),"")</f>
        <v>4.2253521126760563E-2</v>
      </c>
      <c r="U274" s="139">
        <f>VLOOKUP(LiveStock[[#This Row],[SKU]],MasterFile[],6,0)</f>
        <v>160</v>
      </c>
      <c r="V274" s="141">
        <f>IFERROR(LiveStock[[#This Row],[Quantity In]]*LiveStock[[#This Row],[Unit Cost]],"")</f>
        <v>0</v>
      </c>
      <c r="W274" s="139">
        <f>IFERROR(LiveStock[[#This Row],[Quantity Out]]*LiveStock[[#This Row],[Unit Cost]],"")</f>
        <v>2.7404166666666665</v>
      </c>
      <c r="X274" s="139"/>
    </row>
    <row r="275" spans="1:24" ht="20.100000000000001" customHeight="1" x14ac:dyDescent="0.25">
      <c r="A275" s="139" t="s">
        <v>171</v>
      </c>
      <c r="B275" s="144" t="s">
        <v>179</v>
      </c>
      <c r="C275" s="144" t="s">
        <v>255</v>
      </c>
      <c r="D275" s="144" t="s">
        <v>259</v>
      </c>
      <c r="E275" t="s">
        <v>1120</v>
      </c>
      <c r="F275" s="1">
        <v>46408</v>
      </c>
      <c r="G275" s="139">
        <v>0</v>
      </c>
      <c r="H275">
        <v>1</v>
      </c>
      <c r="I275" s="158">
        <f t="shared" si="8"/>
        <v>-1</v>
      </c>
      <c r="J275" s="140">
        <f>VLOOKUP(LiveStock[[#This Row],[SKU]],MasterFile[#All],14,0)</f>
        <v>2.7368749999999999</v>
      </c>
      <c r="K275" s="141">
        <f>IFERROR(LiveStock[[#This Row],[Quantity Available]]*LiveStock[[#This Row],[Unit Cost]],"")</f>
        <v>-2.7368749999999999</v>
      </c>
      <c r="L275" t="s">
        <v>322</v>
      </c>
      <c r="M275" s="160" t="str" cm="1">
        <f t="array" ref="M275">IFERROR(_xlfn.AGGREGATE(15,6,(Inflow[[#This Row],[Date]]+0) /
   ((Inflow[SKU]=LiveStock[[#This Row],[SKU]])*(Inflow[Lot Number]&amp;""=LiveStock[[#This Row],[Lot Number]]&amp;"")),1),"")</f>
        <v/>
      </c>
      <c r="N275" s="160">
        <f>IF(_xlfn.MINIFS(Outflow[Date], Outflow[SKU], LiveStock[[#This Row],[SKU]], Outflow[Lot Number], LiveStock[[#This Row],[Lot Number]])=0,
   "",
   _xlfn.MINIFS(Outflow[Date], Outflow[SKU], LiveStock[[#This Row],[SKU]], Outflow[Lot Number], LiveStock[[#This Row],[Lot Number]]))</f>
        <v>46124</v>
      </c>
      <c r="O275" s="159">
        <f>IF(_xlfn.MAXIFS(Outflow[Date], Outflow[SKU], A275)=0,
   "",
   _xlfn.MAXIFS(Outflow[Date], Outflow[SKU], A275))</f>
        <v>46194</v>
      </c>
      <c r="P275" s="139">
        <f>IFERROR(LiveStock[[#This Row],[Last Outflow Date]]-LiveStock[[#This Row],[First Outflow Date]]+1,"")</f>
        <v>71</v>
      </c>
      <c r="Q275" s="139">
        <f>IFERROR(IF(LiveStock[[#This Row],[Average Daily Usage]]&gt;0,LiveStock[[#This Row],[Quantity Available]]/LiveStock[[#This Row],[Average Daily Usage]],0),"")</f>
        <v>-71</v>
      </c>
      <c r="R275" s="1">
        <v>46124</v>
      </c>
      <c r="S275" s="159" t="str">
        <f>VLOOKUP(LiveStock[[#This Row],[SKU]],MasterFile[#All],15,0)</f>
        <v>Texaflo Roasting Co.</v>
      </c>
      <c r="T275" s="139">
        <f>IFERROR(IF(LiveStock[[#This Row],[Days Active]]&gt;0, LiveStock[[#This Row],[Quantity Out]] / LiveStock[[#This Row],[Days Active]], 0),"")</f>
        <v>1.4084507042253521E-2</v>
      </c>
      <c r="U275" s="139">
        <f>VLOOKUP(LiveStock[[#This Row],[SKU]],MasterFile[],6,0)</f>
        <v>140</v>
      </c>
      <c r="V275" s="141">
        <f>IFERROR(LiveStock[[#This Row],[Quantity In]]*LiveStock[[#This Row],[Unit Cost]],"")</f>
        <v>0</v>
      </c>
      <c r="W275" s="139">
        <f>IFERROR(LiveStock[[#This Row],[Quantity Out]]*LiveStock[[#This Row],[Unit Cost]],"")</f>
        <v>2.7368749999999999</v>
      </c>
      <c r="X275" s="139"/>
    </row>
    <row r="276" spans="1:24" ht="20.100000000000001" customHeight="1" x14ac:dyDescent="0.25">
      <c r="A276" s="139" t="s">
        <v>191</v>
      </c>
      <c r="B276" s="144" t="s">
        <v>192</v>
      </c>
      <c r="C276" s="144" t="s">
        <v>265</v>
      </c>
      <c r="D276" s="144" t="s">
        <v>266</v>
      </c>
      <c r="E276" t="s">
        <v>1132</v>
      </c>
      <c r="F276" s="1">
        <v>46393</v>
      </c>
      <c r="G276" s="139">
        <v>0</v>
      </c>
      <c r="H276">
        <v>6</v>
      </c>
      <c r="I276" s="158">
        <f t="shared" si="8"/>
        <v>-6</v>
      </c>
      <c r="J276" s="140">
        <f>VLOOKUP(LiveStock[[#This Row],[SKU]],MasterFile[#All],14,0)</f>
        <v>1.395</v>
      </c>
      <c r="K276" s="141">
        <f>IFERROR(LiveStock[[#This Row],[Quantity Available]]*LiveStock[[#This Row],[Unit Cost]],"")</f>
        <v>-8.370000000000001</v>
      </c>
      <c r="L276" t="s">
        <v>734</v>
      </c>
      <c r="M276" s="160" t="str" cm="1">
        <f t="array" ref="M276">IFERROR(_xlfn.AGGREGATE(15,6,(Inflow[[#This Row],[Date]]+0) /
   ((Inflow[SKU]=LiveStock[[#This Row],[SKU]])*(Inflow[Lot Number]&amp;""=LiveStock[[#This Row],[Lot Number]]&amp;"")),1),"")</f>
        <v/>
      </c>
      <c r="N276" s="160">
        <f>IF(_xlfn.MINIFS(Outflow[Date], Outflow[SKU], LiveStock[[#This Row],[SKU]], Outflow[Lot Number], LiveStock[[#This Row],[Lot Number]])=0,
   "",
   _xlfn.MINIFS(Outflow[Date], Outflow[SKU], LiveStock[[#This Row],[SKU]], Outflow[Lot Number], LiveStock[[#This Row],[Lot Number]]))</f>
        <v>46124</v>
      </c>
      <c r="O276" s="159">
        <f>IF(_xlfn.MAXIFS(Outflow[Date], Outflow[SKU], A276)=0,
   "",
   _xlfn.MAXIFS(Outflow[Date], Outflow[SKU], A276))</f>
        <v>46194</v>
      </c>
      <c r="P276" s="139">
        <f>IFERROR(LiveStock[[#This Row],[Last Outflow Date]]-LiveStock[[#This Row],[First Outflow Date]]+1,"")</f>
        <v>71</v>
      </c>
      <c r="Q276" s="139">
        <f>IFERROR(IF(LiveStock[[#This Row],[Average Daily Usage]]&gt;0,LiveStock[[#This Row],[Quantity Available]]/LiveStock[[#This Row],[Average Daily Usage]],0),"")</f>
        <v>-71</v>
      </c>
      <c r="R276" s="1">
        <v>46124</v>
      </c>
      <c r="S276" s="159" t="str">
        <f>VLOOKUP(LiveStock[[#This Row],[SKU]],MasterFile[#All],15,0)</f>
        <v>Texaflo Roasting Co.</v>
      </c>
      <c r="T276" s="139">
        <f>IFERROR(IF(LiveStock[[#This Row],[Days Active]]&gt;0, LiveStock[[#This Row],[Quantity Out]] / LiveStock[[#This Row],[Days Active]], 0),"")</f>
        <v>8.4507042253521125E-2</v>
      </c>
      <c r="U276" s="139">
        <f>VLOOKUP(LiveStock[[#This Row],[SKU]],MasterFile[],6,0)</f>
        <v>1600</v>
      </c>
      <c r="V276" s="141">
        <f>IFERROR(LiveStock[[#This Row],[Quantity In]]*LiveStock[[#This Row],[Unit Cost]],"")</f>
        <v>0</v>
      </c>
      <c r="W276" s="139">
        <f>IFERROR(LiveStock[[#This Row],[Quantity Out]]*LiveStock[[#This Row],[Unit Cost]],"")</f>
        <v>8.370000000000001</v>
      </c>
      <c r="X276" s="139"/>
    </row>
    <row r="277" spans="1:24" ht="20.100000000000001" customHeight="1" x14ac:dyDescent="0.25">
      <c r="A277" s="139" t="s">
        <v>205</v>
      </c>
      <c r="B277" s="144" t="s">
        <v>206</v>
      </c>
      <c r="C277" s="144" t="s">
        <v>265</v>
      </c>
      <c r="D277" s="144" t="s">
        <v>272</v>
      </c>
      <c r="E277" t="s">
        <v>1103</v>
      </c>
      <c r="F277" s="1">
        <v>46736</v>
      </c>
      <c r="G277" s="139">
        <v>0</v>
      </c>
      <c r="H277">
        <v>0.2</v>
      </c>
      <c r="I277" s="158">
        <f t="shared" si="8"/>
        <v>-0.7</v>
      </c>
      <c r="J277" s="140">
        <f>VLOOKUP(LiveStock[[#This Row],[SKU]],MasterFile[#All],14,0)</f>
        <v>4.2000000000000003E-2</v>
      </c>
      <c r="K277" s="141">
        <f>IFERROR(LiveStock[[#This Row],[Quantity Available]]*LiveStock[[#This Row],[Unit Cost]],"")</f>
        <v>-2.9399999999999999E-2</v>
      </c>
      <c r="L277" t="s">
        <v>734</v>
      </c>
      <c r="M277" s="160" t="str" cm="1">
        <f t="array" ref="M277">IFERROR(_xlfn.AGGREGATE(15,6,(Inflow[[#This Row],[Date]]+0) /
   ((Inflow[SKU]=LiveStock[[#This Row],[SKU]])*(Inflow[Lot Number]&amp;""=LiveStock[[#This Row],[Lot Number]]&amp;"")),1),"")</f>
        <v/>
      </c>
      <c r="N277" s="160">
        <f>IF(_xlfn.MINIFS(Outflow[Date], Outflow[SKU], LiveStock[[#This Row],[SKU]], Outflow[Lot Number], LiveStock[[#This Row],[Lot Number]])=0,
   "",
   _xlfn.MINIFS(Outflow[Date], Outflow[SKU], LiveStock[[#This Row],[SKU]], Outflow[Lot Number], LiveStock[[#This Row],[Lot Number]]))</f>
        <v>46063</v>
      </c>
      <c r="O277" s="159">
        <f>IF(_xlfn.MAXIFS(Outflow[Date], Outflow[SKU], A277)=0,
   "",
   _xlfn.MAXIFS(Outflow[Date], Outflow[SKU], A277))</f>
        <v>46194</v>
      </c>
      <c r="P277" s="139">
        <f>IFERROR(LiveStock[[#This Row],[Last Outflow Date]]-LiveStock[[#This Row],[First Outflow Date]]+1,"")</f>
        <v>132</v>
      </c>
      <c r="Q277" s="139">
        <f>IFERROR(IF(LiveStock[[#This Row],[Average Daily Usage]]&gt;0,LiveStock[[#This Row],[Quantity Available]]/LiveStock[[#This Row],[Average Daily Usage]],0),"")</f>
        <v>-461.99999999999994</v>
      </c>
      <c r="R277" s="1">
        <v>46124</v>
      </c>
      <c r="S277" s="159" t="str">
        <f>VLOOKUP(LiveStock[[#This Row],[SKU]],MasterFile[#All],15,0)</f>
        <v>Texaflo Roasting Co.</v>
      </c>
      <c r="T277" s="139">
        <f>IFERROR(IF(LiveStock[[#This Row],[Days Active]]&gt;0, LiveStock[[#This Row],[Quantity Out]] / LiveStock[[#This Row],[Days Active]], 0),"")</f>
        <v>1.5151515151515152E-3</v>
      </c>
      <c r="U277" s="139">
        <f>VLOOKUP(LiveStock[[#This Row],[SKU]],MasterFile[],6,0)</f>
        <v>40</v>
      </c>
      <c r="V277" s="141">
        <f>IFERROR(LiveStock[[#This Row],[Quantity In]]*LiveStock[[#This Row],[Unit Cost]],"")</f>
        <v>0</v>
      </c>
      <c r="W277" s="139">
        <f>IFERROR(LiveStock[[#This Row],[Quantity Out]]*LiveStock[[#This Row],[Unit Cost]],"")</f>
        <v>8.4000000000000012E-3</v>
      </c>
      <c r="X277" s="139"/>
    </row>
    <row r="278" spans="1:24" ht="20.100000000000001" customHeight="1" x14ac:dyDescent="0.25">
      <c r="A278" s="139" t="s">
        <v>239</v>
      </c>
      <c r="B278" s="144" t="s">
        <v>347</v>
      </c>
      <c r="C278" s="144" t="s">
        <v>348</v>
      </c>
      <c r="D278" s="144" t="s">
        <v>277</v>
      </c>
      <c r="E278" t="s">
        <v>1187</v>
      </c>
      <c r="F278" s="1">
        <v>46729</v>
      </c>
      <c r="G278" s="139">
        <v>0</v>
      </c>
      <c r="H278">
        <v>0.2</v>
      </c>
      <c r="I278" s="158">
        <f t="shared" si="8"/>
        <v>-0.2</v>
      </c>
      <c r="J278" s="140">
        <f>VLOOKUP(LiveStock[[#This Row],[SKU]],MasterFile[#All],14,0)</f>
        <v>0.70666666666666667</v>
      </c>
      <c r="K278" s="141">
        <f>IFERROR(LiveStock[[#This Row],[Quantity Available]]*LiveStock[[#This Row],[Unit Cost]],"")</f>
        <v>-0.14133333333333334</v>
      </c>
      <c r="L278" t="s">
        <v>322</v>
      </c>
      <c r="M278" s="160" t="str" cm="1">
        <f t="array" ref="M278">IFERROR(_xlfn.AGGREGATE(15,6,(Inflow[[#This Row],[Date]]+0) /
   ((Inflow[SKU]=LiveStock[[#This Row],[SKU]])*(Inflow[Lot Number]&amp;""=LiveStock[[#This Row],[Lot Number]]&amp;"")),1),"")</f>
        <v/>
      </c>
      <c r="N278" s="160">
        <f>IF(_xlfn.MINIFS(Outflow[Date], Outflow[SKU], LiveStock[[#This Row],[SKU]], Outflow[Lot Number], LiveStock[[#This Row],[Lot Number]])=0,
   "",
   _xlfn.MINIFS(Outflow[Date], Outflow[SKU], LiveStock[[#This Row],[SKU]], Outflow[Lot Number], LiveStock[[#This Row],[Lot Number]]))</f>
        <v>46129</v>
      </c>
      <c r="O278" s="159">
        <f>IF(_xlfn.MAXIFS(Outflow[Date], Outflow[SKU], A278)=0,
   "",
   _xlfn.MAXIFS(Outflow[Date], Outflow[SKU], A278))</f>
        <v>46193</v>
      </c>
      <c r="P278" s="139">
        <f>IFERROR(LiveStock[[#This Row],[Last Outflow Date]]-LiveStock[[#This Row],[First Outflow Date]]+1,"")</f>
        <v>65</v>
      </c>
      <c r="Q278" s="139">
        <f>IFERROR(IF(LiveStock[[#This Row],[Average Daily Usage]]&gt;0,LiveStock[[#This Row],[Quantity Available]]/LiveStock[[#This Row],[Average Daily Usage]],0),"")</f>
        <v>-65</v>
      </c>
      <c r="R278" s="1">
        <v>46129</v>
      </c>
      <c r="S278" s="159" t="str">
        <f>VLOOKUP(LiveStock[[#This Row],[SKU]],MasterFile[#All],15,0)</f>
        <v>Texaflo Roasting Co.</v>
      </c>
      <c r="T278" s="139">
        <f>IFERROR(IF(LiveStock[[#This Row],[Days Active]]&gt;0, LiveStock[[#This Row],[Quantity Out]] / LiveStock[[#This Row],[Days Active]], 0),"")</f>
        <v>3.0769230769230769E-3</v>
      </c>
      <c r="U278" s="139">
        <f>VLOOKUP(LiveStock[[#This Row],[SKU]],MasterFile[],6,0)</f>
        <v>12</v>
      </c>
      <c r="V278" s="141">
        <f>IFERROR(LiveStock[[#This Row],[Quantity In]]*LiveStock[[#This Row],[Unit Cost]],"")</f>
        <v>0</v>
      </c>
      <c r="W278" s="139">
        <f>IFERROR(LiveStock[[#This Row],[Quantity Out]]*LiveStock[[#This Row],[Unit Cost]],"")</f>
        <v>0.14133333333333334</v>
      </c>
      <c r="X278" s="139"/>
    </row>
    <row r="279" spans="1:24" ht="20.100000000000001" customHeight="1" x14ac:dyDescent="0.25">
      <c r="A279" s="139" t="s">
        <v>241</v>
      </c>
      <c r="B279" s="144" t="s">
        <v>350</v>
      </c>
      <c r="C279" s="144" t="s">
        <v>348</v>
      </c>
      <c r="D279" s="144" t="s">
        <v>289</v>
      </c>
      <c r="E279" t="s">
        <v>1188</v>
      </c>
      <c r="F279" s="1">
        <v>46364</v>
      </c>
      <c r="G279" s="139">
        <v>0</v>
      </c>
      <c r="H279">
        <v>0.4</v>
      </c>
      <c r="I279" s="158">
        <f t="shared" si="8"/>
        <v>-0.4</v>
      </c>
      <c r="J279" s="140">
        <f>VLOOKUP(LiveStock[[#This Row],[SKU]],MasterFile[#All],14,0)</f>
        <v>0.70666666666666667</v>
      </c>
      <c r="K279" s="141">
        <f>IFERROR(LiveStock[[#This Row],[Quantity Available]]*LiveStock[[#This Row],[Unit Cost]],"")</f>
        <v>-0.28266666666666668</v>
      </c>
      <c r="L279" t="s">
        <v>734</v>
      </c>
      <c r="M279" s="160" t="str" cm="1">
        <f t="array" ref="M279">IFERROR(_xlfn.AGGREGATE(15,6,(Inflow[[#This Row],[Date]]+0) /
   ((Inflow[SKU]=LiveStock[[#This Row],[SKU]])*(Inflow[Lot Number]&amp;""=LiveStock[[#This Row],[Lot Number]]&amp;"")),1),"")</f>
        <v/>
      </c>
      <c r="N279" s="160">
        <f>IF(_xlfn.MINIFS(Outflow[Date], Outflow[SKU], LiveStock[[#This Row],[SKU]], Outflow[Lot Number], LiveStock[[#This Row],[Lot Number]])=0,
   "",
   _xlfn.MINIFS(Outflow[Date], Outflow[SKU], LiveStock[[#This Row],[SKU]], Outflow[Lot Number], LiveStock[[#This Row],[Lot Number]]))</f>
        <v>46129</v>
      </c>
      <c r="O279" s="159">
        <f>IF(_xlfn.MAXIFS(Outflow[Date], Outflow[SKU], A279)=0,
   "",
   _xlfn.MAXIFS(Outflow[Date], Outflow[SKU], A279))</f>
        <v>46193</v>
      </c>
      <c r="P279" s="139">
        <f>IFERROR(LiveStock[[#This Row],[Last Outflow Date]]-LiveStock[[#This Row],[First Outflow Date]]+1,"")</f>
        <v>65</v>
      </c>
      <c r="Q279" s="139">
        <f>IFERROR(IF(LiveStock[[#This Row],[Average Daily Usage]]&gt;0,LiveStock[[#This Row],[Quantity Available]]/LiveStock[[#This Row],[Average Daily Usage]],0),"")</f>
        <v>-65</v>
      </c>
      <c r="R279" s="1">
        <v>46129</v>
      </c>
      <c r="S279" s="159" t="str">
        <f>VLOOKUP(LiveStock[[#This Row],[SKU]],MasterFile[#All],15,0)</f>
        <v>Texaflo Roasting Co.</v>
      </c>
      <c r="T279" s="139">
        <f>IFERROR(IF(LiveStock[[#This Row],[Days Active]]&gt;0, LiveStock[[#This Row],[Quantity Out]] / LiveStock[[#This Row],[Days Active]], 0),"")</f>
        <v>6.1538461538461538E-3</v>
      </c>
      <c r="U279" s="139">
        <f>VLOOKUP(LiveStock[[#This Row],[SKU]],MasterFile[],6,0)</f>
        <v>16</v>
      </c>
      <c r="V279" s="141">
        <f>IFERROR(LiveStock[[#This Row],[Quantity In]]*LiveStock[[#This Row],[Unit Cost]],"")</f>
        <v>0</v>
      </c>
      <c r="W279" s="139">
        <f>IFERROR(LiveStock[[#This Row],[Quantity Out]]*LiveStock[[#This Row],[Unit Cost]],"")</f>
        <v>0.28266666666666668</v>
      </c>
      <c r="X279" s="139"/>
    </row>
    <row r="280" spans="1:24" ht="20.100000000000001" customHeight="1" x14ac:dyDescent="0.25">
      <c r="A280" s="139" t="s">
        <v>243</v>
      </c>
      <c r="B280" s="144" t="s">
        <v>244</v>
      </c>
      <c r="C280" s="144" t="s">
        <v>348</v>
      </c>
      <c r="D280" s="144" t="s">
        <v>275</v>
      </c>
      <c r="E280" t="s">
        <v>1132</v>
      </c>
      <c r="F280" s="1">
        <v>46409</v>
      </c>
      <c r="G280" s="139">
        <v>0</v>
      </c>
      <c r="H280">
        <v>1</v>
      </c>
      <c r="I280" s="158">
        <f t="shared" si="8"/>
        <v>-1</v>
      </c>
      <c r="J280" s="140">
        <f>VLOOKUP(LiveStock[[#This Row],[SKU]],MasterFile[#All],14,0)</f>
        <v>0.26600000000000001</v>
      </c>
      <c r="K280" s="141">
        <f>IFERROR(LiveStock[[#This Row],[Quantity Available]]*LiveStock[[#This Row],[Unit Cost]],"")</f>
        <v>-0.26600000000000001</v>
      </c>
      <c r="L280" t="s">
        <v>734</v>
      </c>
      <c r="M280" s="160" t="str" cm="1">
        <f t="array" ref="M280">IFERROR(_xlfn.AGGREGATE(15,6,(Inflow[[#This Row],[Date]]+0) /
   ((Inflow[SKU]=LiveStock[[#This Row],[SKU]])*(Inflow[Lot Number]&amp;""=LiveStock[[#This Row],[Lot Number]]&amp;"")),1),"")</f>
        <v/>
      </c>
      <c r="N280" s="160">
        <f>IF(_xlfn.MINIFS(Outflow[Date], Outflow[SKU], LiveStock[[#This Row],[SKU]], Outflow[Lot Number], LiveStock[[#This Row],[Lot Number]])=0,
   "",
   _xlfn.MINIFS(Outflow[Date], Outflow[SKU], LiveStock[[#This Row],[SKU]], Outflow[Lot Number], LiveStock[[#This Row],[Lot Number]]))</f>
        <v>46129</v>
      </c>
      <c r="O280" s="159">
        <f>IF(_xlfn.MAXIFS(Outflow[Date], Outflow[SKU], A280)=0,
   "",
   _xlfn.MAXIFS(Outflow[Date], Outflow[SKU], A280))</f>
        <v>46193</v>
      </c>
      <c r="P280" s="139">
        <f>IFERROR(LiveStock[[#This Row],[Last Outflow Date]]-LiveStock[[#This Row],[First Outflow Date]]+1,"")</f>
        <v>65</v>
      </c>
      <c r="Q280" s="139">
        <f>IFERROR(IF(LiveStock[[#This Row],[Average Daily Usage]]&gt;0,LiveStock[[#This Row],[Quantity Available]]/LiveStock[[#This Row],[Average Daily Usage]],0),"")</f>
        <v>-65</v>
      </c>
      <c r="R280" s="1">
        <v>46129</v>
      </c>
      <c r="S280" s="159" t="str">
        <f>VLOOKUP(LiveStock[[#This Row],[SKU]],MasterFile[#All],15,0)</f>
        <v>Texaflo Roasting Co.</v>
      </c>
      <c r="T280" s="139">
        <f>IFERROR(IF(LiveStock[[#This Row],[Days Active]]&gt;0, LiveStock[[#This Row],[Quantity Out]] / LiveStock[[#This Row],[Days Active]], 0),"")</f>
        <v>1.5384615384615385E-2</v>
      </c>
      <c r="U280" s="139">
        <f>VLOOKUP(LiveStock[[#This Row],[SKU]],MasterFile[],6,0)</f>
        <v>24</v>
      </c>
      <c r="V280" s="141">
        <f>IFERROR(LiveStock[[#This Row],[Quantity In]]*LiveStock[[#This Row],[Unit Cost]],"")</f>
        <v>0</v>
      </c>
      <c r="W280" s="139">
        <f>IFERROR(LiveStock[[#This Row],[Quantity Out]]*LiveStock[[#This Row],[Unit Cost]],"")</f>
        <v>0.26600000000000001</v>
      </c>
      <c r="X280" s="139"/>
    </row>
    <row r="281" spans="1:24" ht="20.100000000000001" customHeight="1" x14ac:dyDescent="0.25">
      <c r="A281" s="139" t="s">
        <v>251</v>
      </c>
      <c r="B281" s="144" t="s">
        <v>252</v>
      </c>
      <c r="C281" s="144" t="s">
        <v>348</v>
      </c>
      <c r="D281" s="144" t="s">
        <v>277</v>
      </c>
      <c r="E281" t="s">
        <v>1124</v>
      </c>
      <c r="F281" s="1">
        <v>46721</v>
      </c>
      <c r="G281" s="139">
        <v>0</v>
      </c>
      <c r="H281">
        <v>0.4</v>
      </c>
      <c r="I281" s="158">
        <f t="shared" si="8"/>
        <v>-0.4</v>
      </c>
      <c r="J281" s="140">
        <f>VLOOKUP(LiveStock[[#This Row],[SKU]],MasterFile[#All],14,0)</f>
        <v>0.96379999999999999</v>
      </c>
      <c r="K281" s="141">
        <f>IFERROR(LiveStock[[#This Row],[Quantity Available]]*LiveStock[[#This Row],[Unit Cost]],"")</f>
        <v>-0.38552000000000003</v>
      </c>
      <c r="L281" t="s">
        <v>734</v>
      </c>
      <c r="M281" s="160" t="str" cm="1">
        <f t="array" ref="M281">IFERROR(_xlfn.AGGREGATE(15,6,(Inflow[[#This Row],[Date]]+0) /
   ((Inflow[SKU]=LiveStock[[#This Row],[SKU]])*(Inflow[Lot Number]&amp;""=LiveStock[[#This Row],[Lot Number]]&amp;"")),1),"")</f>
        <v/>
      </c>
      <c r="N281" s="160">
        <f>IF(_xlfn.MINIFS(Outflow[Date], Outflow[SKU], LiveStock[[#This Row],[SKU]], Outflow[Lot Number], LiveStock[[#This Row],[Lot Number]])=0,
   "",
   _xlfn.MINIFS(Outflow[Date], Outflow[SKU], LiveStock[[#This Row],[SKU]], Outflow[Lot Number], LiveStock[[#This Row],[Lot Number]]))</f>
        <v>46129</v>
      </c>
      <c r="O281" s="159">
        <f>IF(_xlfn.MAXIFS(Outflow[Date], Outflow[SKU], A281)=0,
   "",
   _xlfn.MAXIFS(Outflow[Date], Outflow[SKU], A281))</f>
        <v>46193</v>
      </c>
      <c r="P281" s="139">
        <f>IFERROR(LiveStock[[#This Row],[Last Outflow Date]]-LiveStock[[#This Row],[First Outflow Date]]+1,"")</f>
        <v>65</v>
      </c>
      <c r="Q281" s="139">
        <f>IFERROR(IF(LiveStock[[#This Row],[Average Daily Usage]]&gt;0,LiveStock[[#This Row],[Quantity Available]]/LiveStock[[#This Row],[Average Daily Usage]],0),"")</f>
        <v>-65</v>
      </c>
      <c r="R281" s="1">
        <v>46129</v>
      </c>
      <c r="S281" s="159" t="str">
        <f>VLOOKUP(LiveStock[[#This Row],[SKU]],MasterFile[#All],15,0)</f>
        <v>Texaflo Roasting Co.</v>
      </c>
      <c r="T281" s="139">
        <f>IFERROR(IF(LiveStock[[#This Row],[Days Active]]&gt;0, LiveStock[[#This Row],[Quantity Out]] / LiveStock[[#This Row],[Days Active]], 0),"")</f>
        <v>6.1538461538461538E-3</v>
      </c>
      <c r="U281" s="139">
        <f>VLOOKUP(LiveStock[[#This Row],[SKU]],MasterFile[],6,0)</f>
        <v>32</v>
      </c>
      <c r="V281" s="141">
        <f>IFERROR(LiveStock[[#This Row],[Quantity In]]*LiveStock[[#This Row],[Unit Cost]],"")</f>
        <v>0</v>
      </c>
      <c r="W281" s="139">
        <f>IFERROR(LiveStock[[#This Row],[Quantity Out]]*LiveStock[[#This Row],[Unit Cost]],"")</f>
        <v>0.38552000000000003</v>
      </c>
      <c r="X281" s="139"/>
    </row>
    <row r="282" spans="1:24" ht="20.100000000000001" customHeight="1" x14ac:dyDescent="0.25">
      <c r="A282" s="139" t="s">
        <v>215</v>
      </c>
      <c r="B282" s="144" t="s">
        <v>216</v>
      </c>
      <c r="C282" s="144" t="s">
        <v>274</v>
      </c>
      <c r="D282" s="144" t="s">
        <v>278</v>
      </c>
      <c r="E282" t="s">
        <v>1102</v>
      </c>
      <c r="F282" s="1">
        <v>46583</v>
      </c>
      <c r="G282" s="139">
        <v>0</v>
      </c>
      <c r="H282">
        <v>14.89</v>
      </c>
      <c r="I282" s="158">
        <f t="shared" si="8"/>
        <v>-14.89</v>
      </c>
      <c r="J282" s="140">
        <f>VLOOKUP(LiveStock[[#This Row],[SKU]],MasterFile[#All],14,0)</f>
        <v>0.102025</v>
      </c>
      <c r="K282" s="141">
        <f>IFERROR(LiveStock[[#This Row],[Quantity Available]]*LiveStock[[#This Row],[Unit Cost]],"")</f>
        <v>-1.5191522500000001</v>
      </c>
      <c r="L282" t="s">
        <v>734</v>
      </c>
      <c r="M282" s="160" t="str" cm="1">
        <f t="array" ref="M282">IFERROR(_xlfn.AGGREGATE(15,6,(Inflow[[#This Row],[Date]]+0) /
   ((Inflow[SKU]=LiveStock[[#This Row],[SKU]])*(Inflow[Lot Number]&amp;""=LiveStock[[#This Row],[Lot Number]]&amp;"")),1),"")</f>
        <v/>
      </c>
      <c r="N282" s="160">
        <f>IF(_xlfn.MINIFS(Outflow[Date], Outflow[SKU], LiveStock[[#This Row],[SKU]], Outflow[Lot Number], LiveStock[[#This Row],[Lot Number]])=0,
   "",
   _xlfn.MINIFS(Outflow[Date], Outflow[SKU], LiveStock[[#This Row],[SKU]], Outflow[Lot Number], LiveStock[[#This Row],[Lot Number]]))</f>
        <v>46132</v>
      </c>
      <c r="O282" s="159">
        <f>IF(_xlfn.MAXIFS(Outflow[Date], Outflow[SKU], A282)=0,
   "",
   _xlfn.MAXIFS(Outflow[Date], Outflow[SKU], A282))</f>
        <v>46136</v>
      </c>
      <c r="P282" s="139">
        <f>IFERROR(LiveStock[[#This Row],[Last Outflow Date]]-LiveStock[[#This Row],[First Outflow Date]]+1,"")</f>
        <v>5</v>
      </c>
      <c r="Q282" s="139">
        <f>IFERROR(IF(LiveStock[[#This Row],[Average Daily Usage]]&gt;0,LiveStock[[#This Row],[Quantity Available]]/LiveStock[[#This Row],[Average Daily Usage]],0),"")</f>
        <v>-5</v>
      </c>
      <c r="R282" s="1">
        <v>46132</v>
      </c>
      <c r="S282" s="159" t="str">
        <f>VLOOKUP(LiveStock[[#This Row],[SKU]],MasterFile[#All],15,0)</f>
        <v>Texaflo Roasting Co.</v>
      </c>
      <c r="T282" s="139">
        <f>IFERROR(IF(LiveStock[[#This Row],[Days Active]]&gt;0, LiveStock[[#This Row],[Quantity Out]] / LiveStock[[#This Row],[Days Active]], 0),"")</f>
        <v>2.9780000000000002</v>
      </c>
      <c r="U282" s="139">
        <f>VLOOKUP(LiveStock[[#This Row],[SKU]],MasterFile[],6,0)</f>
        <v>16</v>
      </c>
      <c r="V282" s="141">
        <f>IFERROR(LiveStock[[#This Row],[Quantity In]]*LiveStock[[#This Row],[Unit Cost]],"")</f>
        <v>0</v>
      </c>
      <c r="W282" s="139">
        <f>IFERROR(LiveStock[[#This Row],[Quantity Out]]*LiveStock[[#This Row],[Unit Cost]],"")</f>
        <v>1.5191522500000001</v>
      </c>
      <c r="X282" s="139"/>
    </row>
    <row r="283" spans="1:24" ht="20.100000000000001" customHeight="1" x14ac:dyDescent="0.25">
      <c r="A283" s="139" t="s">
        <v>169</v>
      </c>
      <c r="B283" s="144" t="s">
        <v>177</v>
      </c>
      <c r="C283" s="144" t="s">
        <v>255</v>
      </c>
      <c r="D283" s="144" t="s">
        <v>258</v>
      </c>
      <c r="E283" t="s">
        <v>1133</v>
      </c>
      <c r="F283" s="1">
        <v>46588</v>
      </c>
      <c r="G283" s="139">
        <v>0</v>
      </c>
      <c r="H283">
        <v>18</v>
      </c>
      <c r="I283" s="158">
        <f t="shared" si="8"/>
        <v>-18</v>
      </c>
      <c r="J283" s="140">
        <f>VLOOKUP(LiveStock[[#This Row],[SKU]],MasterFile[#All],14,0)</f>
        <v>1.8245833333333334</v>
      </c>
      <c r="K283" s="141">
        <f>IFERROR(LiveStock[[#This Row],[Quantity Available]]*LiveStock[[#This Row],[Unit Cost]],"")</f>
        <v>-32.842500000000001</v>
      </c>
      <c r="L283" t="s">
        <v>734</v>
      </c>
      <c r="M283" s="160" t="str" cm="1">
        <f t="array" ref="M283">IFERROR(_xlfn.AGGREGATE(15,6,(Inflow[[#This Row],[Date]]+0) /
   ((Inflow[SKU]=LiveStock[[#This Row],[SKU]])*(Inflow[Lot Number]&amp;""=LiveStock[[#This Row],[Lot Number]]&amp;"")),1),"")</f>
        <v/>
      </c>
      <c r="N283" s="160">
        <f>IF(_xlfn.MINIFS(Outflow[Date], Outflow[SKU], LiveStock[[#This Row],[SKU]], Outflow[Lot Number], LiveStock[[#This Row],[Lot Number]])=0,
   "",
   _xlfn.MINIFS(Outflow[Date], Outflow[SKU], LiveStock[[#This Row],[SKU]], Outflow[Lot Number], LiveStock[[#This Row],[Lot Number]]))</f>
        <v>46135</v>
      </c>
      <c r="O283" s="159">
        <f>IF(_xlfn.MAXIFS(Outflow[Date], Outflow[SKU], A283)=0,
   "",
   _xlfn.MAXIFS(Outflow[Date], Outflow[SKU], A283))</f>
        <v>46194</v>
      </c>
      <c r="P283" s="139">
        <f>IFERROR(LiveStock[[#This Row],[Last Outflow Date]]-LiveStock[[#This Row],[First Outflow Date]]+1,"")</f>
        <v>60</v>
      </c>
      <c r="Q283" s="139">
        <f>IFERROR(IF(LiveStock[[#This Row],[Average Daily Usage]]&gt;0,LiveStock[[#This Row],[Quantity Available]]/LiveStock[[#This Row],[Average Daily Usage]],0),"")</f>
        <v>-60</v>
      </c>
      <c r="R283" s="1">
        <v>46135</v>
      </c>
      <c r="S283" s="159" t="str">
        <f>VLOOKUP(LiveStock[[#This Row],[SKU]],MasterFile[#All],15,0)</f>
        <v>Texaflo Roasting Co.</v>
      </c>
      <c r="T283" s="139">
        <f>IFERROR(IF(LiveStock[[#This Row],[Days Active]]&gt;0, LiveStock[[#This Row],[Quantity Out]] / LiveStock[[#This Row],[Days Active]], 0),"")</f>
        <v>0.3</v>
      </c>
      <c r="U283" s="139">
        <f>VLOOKUP(LiveStock[[#This Row],[SKU]],MasterFile[],6,0)</f>
        <v>320</v>
      </c>
      <c r="V283" s="141">
        <f>IFERROR(LiveStock[[#This Row],[Quantity In]]*LiveStock[[#This Row],[Unit Cost]],"")</f>
        <v>0</v>
      </c>
      <c r="W283" s="139">
        <f>IFERROR(LiveStock[[#This Row],[Quantity Out]]*LiveStock[[#This Row],[Unit Cost]],"")</f>
        <v>32.842500000000001</v>
      </c>
      <c r="X283" s="139"/>
    </row>
    <row r="284" spans="1:24" ht="20.100000000000001" customHeight="1" x14ac:dyDescent="0.25">
      <c r="A284" s="139" t="s">
        <v>167</v>
      </c>
      <c r="B284" s="144" t="s">
        <v>175</v>
      </c>
      <c r="C284" s="144" t="s">
        <v>255</v>
      </c>
      <c r="D284" s="144" t="s">
        <v>258</v>
      </c>
      <c r="E284" t="s">
        <v>1117</v>
      </c>
      <c r="F284" s="1">
        <v>46663</v>
      </c>
      <c r="G284" s="139">
        <v>0</v>
      </c>
      <c r="H284">
        <v>9</v>
      </c>
      <c r="I284" s="158">
        <f t="shared" si="8"/>
        <v>-9</v>
      </c>
      <c r="J284" s="140">
        <f>VLOOKUP(LiveStock[[#This Row],[SKU]],MasterFile[#All],14,0)</f>
        <v>0.91347222222222213</v>
      </c>
      <c r="K284" s="141">
        <f>IFERROR(LiveStock[[#This Row],[Quantity Available]]*LiveStock[[#This Row],[Unit Cost]],"")</f>
        <v>-8.2212499999999995</v>
      </c>
      <c r="L284" t="s">
        <v>322</v>
      </c>
      <c r="M284" s="160" t="str" cm="1">
        <f t="array" ref="M284">IFERROR(_xlfn.AGGREGATE(15,6,(Inflow[[#This Row],[Date]]+0) /
   ((Inflow[SKU]=LiveStock[[#This Row],[SKU]])*(Inflow[Lot Number]&amp;""=LiveStock[[#This Row],[Lot Number]]&amp;"")),1),"")</f>
        <v/>
      </c>
      <c r="N284" s="160">
        <f>IF(_xlfn.MINIFS(Outflow[Date], Outflow[SKU], LiveStock[[#This Row],[SKU]], Outflow[Lot Number], LiveStock[[#This Row],[Lot Number]])=0,
   "",
   _xlfn.MINIFS(Outflow[Date], Outflow[SKU], LiveStock[[#This Row],[SKU]], Outflow[Lot Number], LiveStock[[#This Row],[Lot Number]]))</f>
        <v>46135</v>
      </c>
      <c r="O284" s="159">
        <f>IF(_xlfn.MAXIFS(Outflow[Date], Outflow[SKU], A284)=0,
   "",
   _xlfn.MAXIFS(Outflow[Date], Outflow[SKU], A284))</f>
        <v>46194</v>
      </c>
      <c r="P284" s="139">
        <f>IFERROR(LiveStock[[#This Row],[Last Outflow Date]]-LiveStock[[#This Row],[First Outflow Date]]+1,"")</f>
        <v>60</v>
      </c>
      <c r="Q284" s="139">
        <f>IFERROR(IF(LiveStock[[#This Row],[Average Daily Usage]]&gt;0,LiveStock[[#This Row],[Quantity Available]]/LiveStock[[#This Row],[Average Daily Usage]],0),"")</f>
        <v>-60</v>
      </c>
      <c r="R284" s="1">
        <v>46135</v>
      </c>
      <c r="S284" s="159" t="str">
        <f>VLOOKUP(LiveStock[[#This Row],[SKU]],MasterFile[#All],15,0)</f>
        <v>Texaflo Roasting Co.</v>
      </c>
      <c r="T284" s="139">
        <f>IFERROR(IF(LiveStock[[#This Row],[Days Active]]&gt;0, LiveStock[[#This Row],[Quantity Out]] / LiveStock[[#This Row],[Days Active]], 0),"")</f>
        <v>0.15</v>
      </c>
      <c r="U284" s="139">
        <f>VLOOKUP(LiveStock[[#This Row],[SKU]],MasterFile[],6,0)</f>
        <v>160</v>
      </c>
      <c r="V284" s="141">
        <f>IFERROR(LiveStock[[#This Row],[Quantity In]]*LiveStock[[#This Row],[Unit Cost]],"")</f>
        <v>0</v>
      </c>
      <c r="W284" s="139">
        <f>IFERROR(LiveStock[[#This Row],[Quantity Out]]*LiveStock[[#This Row],[Unit Cost]],"")</f>
        <v>8.2212499999999995</v>
      </c>
      <c r="X284" s="139"/>
    </row>
    <row r="285" spans="1:24" ht="20.100000000000001" customHeight="1" x14ac:dyDescent="0.25">
      <c r="A285" s="139" t="s">
        <v>171</v>
      </c>
      <c r="B285" s="144" t="s">
        <v>179</v>
      </c>
      <c r="C285" s="144" t="s">
        <v>255</v>
      </c>
      <c r="D285" s="144" t="s">
        <v>259</v>
      </c>
      <c r="E285" t="s">
        <v>1127</v>
      </c>
      <c r="F285" s="1">
        <v>46615</v>
      </c>
      <c r="G285" s="139">
        <v>0</v>
      </c>
      <c r="H285">
        <v>3</v>
      </c>
      <c r="I285" s="158">
        <f t="shared" si="8"/>
        <v>-3</v>
      </c>
      <c r="J285" s="140">
        <f>VLOOKUP(LiveStock[[#This Row],[SKU]],MasterFile[#All],14,0)</f>
        <v>2.7368749999999999</v>
      </c>
      <c r="K285" s="141">
        <f>IFERROR(LiveStock[[#This Row],[Quantity Available]]*LiveStock[[#This Row],[Unit Cost]],"")</f>
        <v>-8.2106250000000003</v>
      </c>
      <c r="L285" t="s">
        <v>322</v>
      </c>
      <c r="M285" s="160" t="str" cm="1">
        <f t="array" ref="M285">IFERROR(_xlfn.AGGREGATE(15,6,(Inflow[[#This Row],[Date]]+0) /
   ((Inflow[SKU]=LiveStock[[#This Row],[SKU]])*(Inflow[Lot Number]&amp;""=LiveStock[[#This Row],[Lot Number]]&amp;"")),1),"")</f>
        <v/>
      </c>
      <c r="N285" s="160">
        <f>IF(_xlfn.MINIFS(Outflow[Date], Outflow[SKU], LiveStock[[#This Row],[SKU]], Outflow[Lot Number], LiveStock[[#This Row],[Lot Number]])=0,
   "",
   _xlfn.MINIFS(Outflow[Date], Outflow[SKU], LiveStock[[#This Row],[SKU]], Outflow[Lot Number], LiveStock[[#This Row],[Lot Number]]))</f>
        <v>46135</v>
      </c>
      <c r="O285" s="159">
        <f>IF(_xlfn.MAXIFS(Outflow[Date], Outflow[SKU], A285)=0,
   "",
   _xlfn.MAXIFS(Outflow[Date], Outflow[SKU], A285))</f>
        <v>46194</v>
      </c>
      <c r="P285" s="139">
        <f>IFERROR(LiveStock[[#This Row],[Last Outflow Date]]-LiveStock[[#This Row],[First Outflow Date]]+1,"")</f>
        <v>60</v>
      </c>
      <c r="Q285" s="139">
        <f>IFERROR(IF(LiveStock[[#This Row],[Average Daily Usage]]&gt;0,LiveStock[[#This Row],[Quantity Available]]/LiveStock[[#This Row],[Average Daily Usage]],0),"")</f>
        <v>-60</v>
      </c>
      <c r="R285" s="1">
        <v>46135</v>
      </c>
      <c r="S285" s="159" t="str">
        <f>VLOOKUP(LiveStock[[#This Row],[SKU]],MasterFile[#All],15,0)</f>
        <v>Texaflo Roasting Co.</v>
      </c>
      <c r="T285" s="139">
        <f>IFERROR(IF(LiveStock[[#This Row],[Days Active]]&gt;0, LiveStock[[#This Row],[Quantity Out]] / LiveStock[[#This Row],[Days Active]], 0),"")</f>
        <v>0.05</v>
      </c>
      <c r="U285" s="139">
        <f>VLOOKUP(LiveStock[[#This Row],[SKU]],MasterFile[],6,0)</f>
        <v>140</v>
      </c>
      <c r="V285" s="141">
        <f>IFERROR(LiveStock[[#This Row],[Quantity In]]*LiveStock[[#This Row],[Unit Cost]],"")</f>
        <v>0</v>
      </c>
      <c r="W285" s="139">
        <f>IFERROR(LiveStock[[#This Row],[Quantity Out]]*LiveStock[[#This Row],[Unit Cost]],"")</f>
        <v>8.2106250000000003</v>
      </c>
      <c r="X285" s="139"/>
    </row>
    <row r="286" spans="1:24" ht="20.100000000000001" customHeight="1" x14ac:dyDescent="0.25">
      <c r="A286" s="139" t="s">
        <v>191</v>
      </c>
      <c r="B286" s="144" t="s">
        <v>192</v>
      </c>
      <c r="C286" s="144" t="s">
        <v>265</v>
      </c>
      <c r="D286" s="144" t="s">
        <v>266</v>
      </c>
      <c r="E286" t="s">
        <v>1189</v>
      </c>
      <c r="F286" s="1">
        <v>46476</v>
      </c>
      <c r="G286" s="139">
        <v>0</v>
      </c>
      <c r="H286">
        <v>18</v>
      </c>
      <c r="I286" s="158">
        <f t="shared" si="8"/>
        <v>-18</v>
      </c>
      <c r="J286" s="140">
        <f>VLOOKUP(LiveStock[[#This Row],[SKU]],MasterFile[#All],14,0)</f>
        <v>1.395</v>
      </c>
      <c r="K286" s="141">
        <f>IFERROR(LiveStock[[#This Row],[Quantity Available]]*LiveStock[[#This Row],[Unit Cost]],"")</f>
        <v>-25.11</v>
      </c>
      <c r="L286" t="s">
        <v>734</v>
      </c>
      <c r="M286" s="160" t="str" cm="1">
        <f t="array" ref="M286">IFERROR(_xlfn.AGGREGATE(15,6,(Inflow[[#This Row],[Date]]+0) /
   ((Inflow[SKU]=LiveStock[[#This Row],[SKU]])*(Inflow[Lot Number]&amp;""=LiveStock[[#This Row],[Lot Number]]&amp;"")),1),"")</f>
        <v/>
      </c>
      <c r="N286" s="160">
        <f>IF(_xlfn.MINIFS(Outflow[Date], Outflow[SKU], LiveStock[[#This Row],[SKU]], Outflow[Lot Number], LiveStock[[#This Row],[Lot Number]])=0,
   "",
   _xlfn.MINIFS(Outflow[Date], Outflow[SKU], LiveStock[[#This Row],[SKU]], Outflow[Lot Number], LiveStock[[#This Row],[Lot Number]]))</f>
        <v>46135</v>
      </c>
      <c r="O286" s="159">
        <f>IF(_xlfn.MAXIFS(Outflow[Date], Outflow[SKU], A286)=0,
   "",
   _xlfn.MAXIFS(Outflow[Date], Outflow[SKU], A286))</f>
        <v>46194</v>
      </c>
      <c r="P286" s="139">
        <f>IFERROR(LiveStock[[#This Row],[Last Outflow Date]]-LiveStock[[#This Row],[First Outflow Date]]+1,"")</f>
        <v>60</v>
      </c>
      <c r="Q286" s="139">
        <f>IFERROR(IF(LiveStock[[#This Row],[Average Daily Usage]]&gt;0,LiveStock[[#This Row],[Quantity Available]]/LiveStock[[#This Row],[Average Daily Usage]],0),"")</f>
        <v>-60</v>
      </c>
      <c r="R286" s="1">
        <v>46135</v>
      </c>
      <c r="S286" s="159" t="str">
        <f>VLOOKUP(LiveStock[[#This Row],[SKU]],MasterFile[#All],15,0)</f>
        <v>Texaflo Roasting Co.</v>
      </c>
      <c r="T286" s="139">
        <f>IFERROR(IF(LiveStock[[#This Row],[Days Active]]&gt;0, LiveStock[[#This Row],[Quantity Out]] / LiveStock[[#This Row],[Days Active]], 0),"")</f>
        <v>0.3</v>
      </c>
      <c r="U286" s="139">
        <f>VLOOKUP(LiveStock[[#This Row],[SKU]],MasterFile[],6,0)</f>
        <v>1600</v>
      </c>
      <c r="V286" s="141">
        <f>IFERROR(LiveStock[[#This Row],[Quantity In]]*LiveStock[[#This Row],[Unit Cost]],"")</f>
        <v>0</v>
      </c>
      <c r="W286" s="139">
        <f>IFERROR(LiveStock[[#This Row],[Quantity Out]]*LiveStock[[#This Row],[Unit Cost]],"")</f>
        <v>25.11</v>
      </c>
      <c r="X286" s="139"/>
    </row>
    <row r="287" spans="1:24" ht="20.100000000000001" customHeight="1" x14ac:dyDescent="0.25">
      <c r="A287" s="139" t="s">
        <v>205</v>
      </c>
      <c r="B287" s="144" t="s">
        <v>206</v>
      </c>
      <c r="C287" s="144" t="s">
        <v>265</v>
      </c>
      <c r="D287" s="144" t="s">
        <v>272</v>
      </c>
      <c r="E287" t="s">
        <v>1134</v>
      </c>
      <c r="F287" s="1">
        <v>46318</v>
      </c>
      <c r="G287" s="139">
        <v>0</v>
      </c>
      <c r="H287">
        <v>0.6</v>
      </c>
      <c r="I287" s="158">
        <f t="shared" ref="I287:I318" si="9">IF(E287="",SUMIFS($G$5:$G$29582,$A$5:$A$29582,A287)-SUMIFS($H$5:$H$29582,$A$5:$A$29582,A287),SUMIFS($G$5:$G$29582,$A$5:$A$29582,A287,$E$5:$E$29582,E287)-SUMIFS($H$5:$H$29582,$A$5:$A$29582,A287,$E$5:$E$29582,E287))</f>
        <v>-0.6</v>
      </c>
      <c r="J287" s="140">
        <f>VLOOKUP(LiveStock[[#This Row],[SKU]],MasterFile[#All],14,0)</f>
        <v>4.2000000000000003E-2</v>
      </c>
      <c r="K287" s="141">
        <f>IFERROR(LiveStock[[#This Row],[Quantity Available]]*LiveStock[[#This Row],[Unit Cost]],"")</f>
        <v>-2.52E-2</v>
      </c>
      <c r="L287" t="s">
        <v>734</v>
      </c>
      <c r="M287" s="160" t="str" cm="1">
        <f t="array" ref="M287">IFERROR(_xlfn.AGGREGATE(15,6,(Inflow[[#This Row],[Date]]+0) /
   ((Inflow[SKU]=LiveStock[[#This Row],[SKU]])*(Inflow[Lot Number]&amp;""=LiveStock[[#This Row],[Lot Number]]&amp;"")),1),"")</f>
        <v/>
      </c>
      <c r="N287" s="160">
        <f>IF(_xlfn.MINIFS(Outflow[Date], Outflow[SKU], LiveStock[[#This Row],[SKU]], Outflow[Lot Number], LiveStock[[#This Row],[Lot Number]])=0,
   "",
   _xlfn.MINIFS(Outflow[Date], Outflow[SKU], LiveStock[[#This Row],[SKU]], Outflow[Lot Number], LiveStock[[#This Row],[Lot Number]]))</f>
        <v>46135</v>
      </c>
      <c r="O287" s="159">
        <f>IF(_xlfn.MAXIFS(Outflow[Date], Outflow[SKU], A287)=0,
   "",
   _xlfn.MAXIFS(Outflow[Date], Outflow[SKU], A287))</f>
        <v>46194</v>
      </c>
      <c r="P287" s="139">
        <f>IFERROR(LiveStock[[#This Row],[Last Outflow Date]]-LiveStock[[#This Row],[First Outflow Date]]+1,"")</f>
        <v>60</v>
      </c>
      <c r="Q287" s="139">
        <f>IFERROR(IF(LiveStock[[#This Row],[Average Daily Usage]]&gt;0,LiveStock[[#This Row],[Quantity Available]]/LiveStock[[#This Row],[Average Daily Usage]],0),"")</f>
        <v>-60</v>
      </c>
      <c r="R287" s="1">
        <v>46135</v>
      </c>
      <c r="S287" s="159" t="str">
        <f>VLOOKUP(LiveStock[[#This Row],[SKU]],MasterFile[#All],15,0)</f>
        <v>Texaflo Roasting Co.</v>
      </c>
      <c r="T287" s="139">
        <f>IFERROR(IF(LiveStock[[#This Row],[Days Active]]&gt;0, LiveStock[[#This Row],[Quantity Out]] / LiveStock[[#This Row],[Days Active]], 0),"")</f>
        <v>0.01</v>
      </c>
      <c r="U287" s="139">
        <f>VLOOKUP(LiveStock[[#This Row],[SKU]],MasterFile[],6,0)</f>
        <v>40</v>
      </c>
      <c r="V287" s="141">
        <f>IFERROR(LiveStock[[#This Row],[Quantity In]]*LiveStock[[#This Row],[Unit Cost]],"")</f>
        <v>0</v>
      </c>
      <c r="W287" s="139">
        <f>IFERROR(LiveStock[[#This Row],[Quantity Out]]*LiveStock[[#This Row],[Unit Cost]],"")</f>
        <v>2.52E-2</v>
      </c>
      <c r="X287" s="139"/>
    </row>
    <row r="288" spans="1:24" ht="20.100000000000001" customHeight="1" x14ac:dyDescent="0.25">
      <c r="A288" s="139" t="s">
        <v>168</v>
      </c>
      <c r="B288" s="144" t="s">
        <v>176</v>
      </c>
      <c r="C288" s="144" t="s">
        <v>255</v>
      </c>
      <c r="D288" s="144" t="s">
        <v>256</v>
      </c>
      <c r="E288" t="s">
        <v>1186</v>
      </c>
      <c r="F288" s="1">
        <v>46348</v>
      </c>
      <c r="G288" s="139">
        <v>0</v>
      </c>
      <c r="H288">
        <v>5</v>
      </c>
      <c r="I288" s="158">
        <f t="shared" si="9"/>
        <v>-5</v>
      </c>
      <c r="J288" s="140">
        <f>VLOOKUP(LiveStock[[#This Row],[SKU]],MasterFile[#All],14,0)</f>
        <v>0.91333333333333344</v>
      </c>
      <c r="K288" s="141">
        <f>IFERROR(LiveStock[[#This Row],[Quantity Available]]*LiveStock[[#This Row],[Unit Cost]],"")</f>
        <v>-4.5666666666666673</v>
      </c>
      <c r="L288" t="s">
        <v>734</v>
      </c>
      <c r="M288" s="160" t="str" cm="1">
        <f t="array" ref="M288">IFERROR(_xlfn.AGGREGATE(15,6,(Inflow[[#This Row],[Date]]+0) /
   ((Inflow[SKU]=LiveStock[[#This Row],[SKU]])*(Inflow[Lot Number]&amp;""=LiveStock[[#This Row],[Lot Number]]&amp;"")),1),"")</f>
        <v/>
      </c>
      <c r="N288" s="160">
        <f>IF(_xlfn.MINIFS(Outflow[Date], Outflow[SKU], LiveStock[[#This Row],[SKU]], Outflow[Lot Number], LiveStock[[#This Row],[Lot Number]])=0,
   "",
   _xlfn.MINIFS(Outflow[Date], Outflow[SKU], LiveStock[[#This Row],[SKU]], Outflow[Lot Number], LiveStock[[#This Row],[Lot Number]]))</f>
        <v>46136</v>
      </c>
      <c r="O288" s="159">
        <f>IF(_xlfn.MAXIFS(Outflow[Date], Outflow[SKU], A288)=0,
   "",
   _xlfn.MAXIFS(Outflow[Date], Outflow[SKU], A288))</f>
        <v>46194</v>
      </c>
      <c r="P288" s="139">
        <f>IFERROR(LiveStock[[#This Row],[Last Outflow Date]]-LiveStock[[#This Row],[First Outflow Date]]+1,"")</f>
        <v>59</v>
      </c>
      <c r="Q288" s="139">
        <f>IFERROR(IF(LiveStock[[#This Row],[Average Daily Usage]]&gt;0,LiveStock[[#This Row],[Quantity Available]]/LiveStock[[#This Row],[Average Daily Usage]],0),"")</f>
        <v>-59</v>
      </c>
      <c r="R288" s="1">
        <v>46136</v>
      </c>
      <c r="S288" s="159" t="str">
        <f>VLOOKUP(LiveStock[[#This Row],[SKU]],MasterFile[#All],15,0)</f>
        <v>Texaflo Roasting Co.</v>
      </c>
      <c r="T288" s="139">
        <f>IFERROR(IF(LiveStock[[#This Row],[Days Active]]&gt;0, LiveStock[[#This Row],[Quantity Out]] / LiveStock[[#This Row],[Days Active]], 0),"")</f>
        <v>8.4745762711864403E-2</v>
      </c>
      <c r="U288" s="139">
        <f>VLOOKUP(LiveStock[[#This Row],[SKU]],MasterFile[],6,0)</f>
        <v>120</v>
      </c>
      <c r="V288" s="141">
        <f>IFERROR(LiveStock[[#This Row],[Quantity In]]*LiveStock[[#This Row],[Unit Cost]],"")</f>
        <v>0</v>
      </c>
      <c r="W288" s="139">
        <f>IFERROR(LiveStock[[#This Row],[Quantity Out]]*LiveStock[[#This Row],[Unit Cost]],"")</f>
        <v>4.5666666666666673</v>
      </c>
      <c r="X288" s="139"/>
    </row>
    <row r="289" spans="1:24" ht="20.100000000000001" customHeight="1" x14ac:dyDescent="0.25">
      <c r="A289" s="139" t="s">
        <v>166</v>
      </c>
      <c r="B289" s="144" t="s">
        <v>174</v>
      </c>
      <c r="C289" s="144" t="s">
        <v>255</v>
      </c>
      <c r="D289" s="144" t="s">
        <v>256</v>
      </c>
      <c r="E289" t="s">
        <v>1141</v>
      </c>
      <c r="F289" s="1">
        <v>46726</v>
      </c>
      <c r="G289" s="139">
        <v>0</v>
      </c>
      <c r="H289">
        <v>4</v>
      </c>
      <c r="I289" s="158">
        <f t="shared" si="9"/>
        <v>-4</v>
      </c>
      <c r="J289" s="140">
        <f>VLOOKUP(LiveStock[[#This Row],[SKU]],MasterFile[#All],14,0)</f>
        <v>7.2</v>
      </c>
      <c r="K289" s="141">
        <f>IFERROR(LiveStock[[#This Row],[Quantity Available]]*LiveStock[[#This Row],[Unit Cost]],"")</f>
        <v>-28.8</v>
      </c>
      <c r="L289" t="s">
        <v>734</v>
      </c>
      <c r="M289" s="160" t="str" cm="1">
        <f t="array" ref="M289">IFERROR(_xlfn.AGGREGATE(15,6,(Inflow[[#This Row],[Date]]+0) /
   ((Inflow[SKU]=LiveStock[[#This Row],[SKU]])*(Inflow[Lot Number]&amp;""=LiveStock[[#This Row],[Lot Number]]&amp;"")),1),"")</f>
        <v/>
      </c>
      <c r="N289" s="160">
        <f>IF(_xlfn.MINIFS(Outflow[Date], Outflow[SKU], LiveStock[[#This Row],[SKU]], Outflow[Lot Number], LiveStock[[#This Row],[Lot Number]])=0,
   "",
   _xlfn.MINIFS(Outflow[Date], Outflow[SKU], LiveStock[[#This Row],[SKU]], Outflow[Lot Number], LiveStock[[#This Row],[Lot Number]]))</f>
        <v>46136</v>
      </c>
      <c r="O289" s="159">
        <f>IF(_xlfn.MAXIFS(Outflow[Date], Outflow[SKU], A289)=0,
   "",
   _xlfn.MAXIFS(Outflow[Date], Outflow[SKU], A289))</f>
        <v>46194</v>
      </c>
      <c r="P289" s="139">
        <f>IFERROR(LiveStock[[#This Row],[Last Outflow Date]]-LiveStock[[#This Row],[First Outflow Date]]+1,"")</f>
        <v>59</v>
      </c>
      <c r="Q289" s="139">
        <f>IFERROR(IF(LiveStock[[#This Row],[Average Daily Usage]]&gt;0,LiveStock[[#This Row],[Quantity Available]]/LiveStock[[#This Row],[Average Daily Usage]],0),"")</f>
        <v>-59</v>
      </c>
      <c r="R289" s="1">
        <v>46136</v>
      </c>
      <c r="S289" s="159" t="str">
        <f>VLOOKUP(LiveStock[[#This Row],[SKU]],MasterFile[#All],15,0)</f>
        <v>Texaflo Roasting Co.</v>
      </c>
      <c r="T289" s="139">
        <f>IFERROR(IF(LiveStock[[#This Row],[Days Active]]&gt;0, LiveStock[[#This Row],[Quantity Out]] / LiveStock[[#This Row],[Days Active]], 0),"")</f>
        <v>6.7796610169491525E-2</v>
      </c>
      <c r="U289" s="139">
        <f>VLOOKUP(LiveStock[[#This Row],[SKU]],MasterFile[],6,0)</f>
        <v>240</v>
      </c>
      <c r="V289" s="141">
        <f>IFERROR(LiveStock[[#This Row],[Quantity In]]*LiveStock[[#This Row],[Unit Cost]],"")</f>
        <v>0</v>
      </c>
      <c r="W289" s="139">
        <f>IFERROR(LiveStock[[#This Row],[Quantity Out]]*LiveStock[[#This Row],[Unit Cost]],"")</f>
        <v>28.8</v>
      </c>
      <c r="X289" s="139"/>
    </row>
    <row r="290" spans="1:24" ht="20.100000000000001" customHeight="1" x14ac:dyDescent="0.25">
      <c r="A290" s="139" t="s">
        <v>169</v>
      </c>
      <c r="B290" s="144" t="s">
        <v>177</v>
      </c>
      <c r="C290" s="144" t="s">
        <v>255</v>
      </c>
      <c r="D290" s="144" t="s">
        <v>258</v>
      </c>
      <c r="E290" t="s">
        <v>1119</v>
      </c>
      <c r="F290" s="1">
        <v>46383</v>
      </c>
      <c r="G290" s="139">
        <v>0</v>
      </c>
      <c r="H290">
        <v>2</v>
      </c>
      <c r="I290" s="158">
        <f t="shared" si="9"/>
        <v>-2</v>
      </c>
      <c r="J290" s="140">
        <f>VLOOKUP(LiveStock[[#This Row],[SKU]],MasterFile[#All],14,0)</f>
        <v>1.8245833333333334</v>
      </c>
      <c r="K290" s="141">
        <f>IFERROR(LiveStock[[#This Row],[Quantity Available]]*LiveStock[[#This Row],[Unit Cost]],"")</f>
        <v>-3.6491666666666669</v>
      </c>
      <c r="L290" t="s">
        <v>734</v>
      </c>
      <c r="M290" s="160" t="str" cm="1">
        <f t="array" ref="M290">IFERROR(_xlfn.AGGREGATE(15,6,(Inflow[[#This Row],[Date]]+0) /
   ((Inflow[SKU]=LiveStock[[#This Row],[SKU]])*(Inflow[Lot Number]&amp;""=LiveStock[[#This Row],[Lot Number]]&amp;"")),1),"")</f>
        <v/>
      </c>
      <c r="N290" s="160">
        <f>IF(_xlfn.MINIFS(Outflow[Date], Outflow[SKU], LiveStock[[#This Row],[SKU]], Outflow[Lot Number], LiveStock[[#This Row],[Lot Number]])=0,
   "",
   _xlfn.MINIFS(Outflow[Date], Outflow[SKU], LiveStock[[#This Row],[SKU]], Outflow[Lot Number], LiveStock[[#This Row],[Lot Number]]))</f>
        <v>46136</v>
      </c>
      <c r="O290" s="159">
        <f>IF(_xlfn.MAXIFS(Outflow[Date], Outflow[SKU], A290)=0,
   "",
   _xlfn.MAXIFS(Outflow[Date], Outflow[SKU], A290))</f>
        <v>46194</v>
      </c>
      <c r="P290" s="139">
        <f>IFERROR(LiveStock[[#This Row],[Last Outflow Date]]-LiveStock[[#This Row],[First Outflow Date]]+1,"")</f>
        <v>59</v>
      </c>
      <c r="Q290" s="139">
        <f>IFERROR(IF(LiveStock[[#This Row],[Average Daily Usage]]&gt;0,LiveStock[[#This Row],[Quantity Available]]/LiveStock[[#This Row],[Average Daily Usage]],0),"")</f>
        <v>-59</v>
      </c>
      <c r="R290" s="1">
        <v>46136</v>
      </c>
      <c r="S290" s="159" t="str">
        <f>VLOOKUP(LiveStock[[#This Row],[SKU]],MasterFile[#All],15,0)</f>
        <v>Texaflo Roasting Co.</v>
      </c>
      <c r="T290" s="139">
        <f>IFERROR(IF(LiveStock[[#This Row],[Days Active]]&gt;0, LiveStock[[#This Row],[Quantity Out]] / LiveStock[[#This Row],[Days Active]], 0),"")</f>
        <v>3.3898305084745763E-2</v>
      </c>
      <c r="U290" s="139">
        <f>VLOOKUP(LiveStock[[#This Row],[SKU]],MasterFile[],6,0)</f>
        <v>320</v>
      </c>
      <c r="V290" s="141">
        <f>IFERROR(LiveStock[[#This Row],[Quantity In]]*LiveStock[[#This Row],[Unit Cost]],"")</f>
        <v>0</v>
      </c>
      <c r="W290" s="139">
        <f>IFERROR(LiveStock[[#This Row],[Quantity Out]]*LiveStock[[#This Row],[Unit Cost]],"")</f>
        <v>3.6491666666666669</v>
      </c>
      <c r="X290" s="139"/>
    </row>
    <row r="291" spans="1:24" ht="20.100000000000001" customHeight="1" x14ac:dyDescent="0.25">
      <c r="A291" s="139" t="s">
        <v>191</v>
      </c>
      <c r="B291" s="144" t="s">
        <v>192</v>
      </c>
      <c r="C291" s="144" t="s">
        <v>265</v>
      </c>
      <c r="D291" s="144" t="s">
        <v>266</v>
      </c>
      <c r="E291" t="s">
        <v>1115</v>
      </c>
      <c r="F291" s="1">
        <v>46638</v>
      </c>
      <c r="G291" s="139">
        <v>0</v>
      </c>
      <c r="H291">
        <v>6</v>
      </c>
      <c r="I291" s="158">
        <f t="shared" si="9"/>
        <v>-6</v>
      </c>
      <c r="J291" s="140">
        <f>VLOOKUP(LiveStock[[#This Row],[SKU]],MasterFile[#All],14,0)</f>
        <v>1.395</v>
      </c>
      <c r="K291" s="141">
        <f>IFERROR(LiveStock[[#This Row],[Quantity Available]]*LiveStock[[#This Row],[Unit Cost]],"")</f>
        <v>-8.370000000000001</v>
      </c>
      <c r="L291" t="s">
        <v>734</v>
      </c>
      <c r="M291" s="160" t="str" cm="1">
        <f t="array" ref="M291">IFERROR(_xlfn.AGGREGATE(15,6,(Inflow[[#This Row],[Date]]+0) /
   ((Inflow[SKU]=LiveStock[[#This Row],[SKU]])*(Inflow[Lot Number]&amp;""=LiveStock[[#This Row],[Lot Number]]&amp;"")),1),"")</f>
        <v/>
      </c>
      <c r="N291" s="160">
        <f>IF(_xlfn.MINIFS(Outflow[Date], Outflow[SKU], LiveStock[[#This Row],[SKU]], Outflow[Lot Number], LiveStock[[#This Row],[Lot Number]])=0,
   "",
   _xlfn.MINIFS(Outflow[Date], Outflow[SKU], LiveStock[[#This Row],[SKU]], Outflow[Lot Number], LiveStock[[#This Row],[Lot Number]]))</f>
        <v>46136</v>
      </c>
      <c r="O291" s="159">
        <f>IF(_xlfn.MAXIFS(Outflow[Date], Outflow[SKU], A291)=0,
   "",
   _xlfn.MAXIFS(Outflow[Date], Outflow[SKU], A291))</f>
        <v>46194</v>
      </c>
      <c r="P291" s="139">
        <f>IFERROR(LiveStock[[#This Row],[Last Outflow Date]]-LiveStock[[#This Row],[First Outflow Date]]+1,"")</f>
        <v>59</v>
      </c>
      <c r="Q291" s="139">
        <f>IFERROR(IF(LiveStock[[#This Row],[Average Daily Usage]]&gt;0,LiveStock[[#This Row],[Quantity Available]]/LiveStock[[#This Row],[Average Daily Usage]],0),"")</f>
        <v>-58.999999999999993</v>
      </c>
      <c r="R291" s="1">
        <v>46136</v>
      </c>
      <c r="S291" s="159" t="str">
        <f>VLOOKUP(LiveStock[[#This Row],[SKU]],MasterFile[#All],15,0)</f>
        <v>Texaflo Roasting Co.</v>
      </c>
      <c r="T291" s="139">
        <f>IFERROR(IF(LiveStock[[#This Row],[Days Active]]&gt;0, LiveStock[[#This Row],[Quantity Out]] / LiveStock[[#This Row],[Days Active]], 0),"")</f>
        <v>0.10169491525423729</v>
      </c>
      <c r="U291" s="139">
        <f>VLOOKUP(LiveStock[[#This Row],[SKU]],MasterFile[],6,0)</f>
        <v>1600</v>
      </c>
      <c r="V291" s="141">
        <f>IFERROR(LiveStock[[#This Row],[Quantity In]]*LiveStock[[#This Row],[Unit Cost]],"")</f>
        <v>0</v>
      </c>
      <c r="W291" s="139">
        <f>IFERROR(LiveStock[[#This Row],[Quantity Out]]*LiveStock[[#This Row],[Unit Cost]],"")</f>
        <v>8.370000000000001</v>
      </c>
      <c r="X291" s="139"/>
    </row>
    <row r="292" spans="1:24" ht="20.100000000000001" customHeight="1" x14ac:dyDescent="0.25">
      <c r="A292" s="139" t="s">
        <v>205</v>
      </c>
      <c r="B292" s="144" t="s">
        <v>206</v>
      </c>
      <c r="C292" s="144" t="s">
        <v>265</v>
      </c>
      <c r="D292" s="144" t="s">
        <v>272</v>
      </c>
      <c r="E292" t="s">
        <v>1115</v>
      </c>
      <c r="F292" s="1">
        <v>46827</v>
      </c>
      <c r="G292" s="139">
        <v>0</v>
      </c>
      <c r="H292">
        <v>0.2</v>
      </c>
      <c r="I292" s="158">
        <f t="shared" si="9"/>
        <v>-0.2</v>
      </c>
      <c r="J292" s="140">
        <f>VLOOKUP(LiveStock[[#This Row],[SKU]],MasterFile[#All],14,0)</f>
        <v>4.2000000000000003E-2</v>
      </c>
      <c r="K292" s="141">
        <f>IFERROR(LiveStock[[#This Row],[Quantity Available]]*LiveStock[[#This Row],[Unit Cost]],"")</f>
        <v>-8.4000000000000012E-3</v>
      </c>
      <c r="L292" t="s">
        <v>734</v>
      </c>
      <c r="M292" s="160" t="str" cm="1">
        <f t="array" ref="M292">IFERROR(_xlfn.AGGREGATE(15,6,(Inflow[[#This Row],[Date]]+0) /
   ((Inflow[SKU]=LiveStock[[#This Row],[SKU]])*(Inflow[Lot Number]&amp;""=LiveStock[[#This Row],[Lot Number]]&amp;"")),1),"")</f>
        <v/>
      </c>
      <c r="N292" s="160">
        <f>IF(_xlfn.MINIFS(Outflow[Date], Outflow[SKU], LiveStock[[#This Row],[SKU]], Outflow[Lot Number], LiveStock[[#This Row],[Lot Number]])=0,
   "",
   _xlfn.MINIFS(Outflow[Date], Outflow[SKU], LiveStock[[#This Row],[SKU]], Outflow[Lot Number], LiveStock[[#This Row],[Lot Number]]))</f>
        <v>46136</v>
      </c>
      <c r="O292" s="159">
        <f>IF(_xlfn.MAXIFS(Outflow[Date], Outflow[SKU], A292)=0,
   "",
   _xlfn.MAXIFS(Outflow[Date], Outflow[SKU], A292))</f>
        <v>46194</v>
      </c>
      <c r="P292" s="139">
        <f>IFERROR(LiveStock[[#This Row],[Last Outflow Date]]-LiveStock[[#This Row],[First Outflow Date]]+1,"")</f>
        <v>59</v>
      </c>
      <c r="Q292" s="139">
        <f>IFERROR(IF(LiveStock[[#This Row],[Average Daily Usage]]&gt;0,LiveStock[[#This Row],[Quantity Available]]/LiveStock[[#This Row],[Average Daily Usage]],0),"")</f>
        <v>-59</v>
      </c>
      <c r="R292" s="1">
        <v>46136</v>
      </c>
      <c r="S292" s="159" t="str">
        <f>VLOOKUP(LiveStock[[#This Row],[SKU]],MasterFile[#All],15,0)</f>
        <v>Texaflo Roasting Co.</v>
      </c>
      <c r="T292" s="139">
        <f>IFERROR(IF(LiveStock[[#This Row],[Days Active]]&gt;0, LiveStock[[#This Row],[Quantity Out]] / LiveStock[[#This Row],[Days Active]], 0),"")</f>
        <v>3.3898305084745766E-3</v>
      </c>
      <c r="U292" s="139">
        <f>VLOOKUP(LiveStock[[#This Row],[SKU]],MasterFile[],6,0)</f>
        <v>40</v>
      </c>
      <c r="V292" s="141">
        <f>IFERROR(LiveStock[[#This Row],[Quantity In]]*LiveStock[[#This Row],[Unit Cost]],"")</f>
        <v>0</v>
      </c>
      <c r="W292" s="139">
        <f>IFERROR(LiveStock[[#This Row],[Quantity Out]]*LiveStock[[#This Row],[Unit Cost]],"")</f>
        <v>8.4000000000000012E-3</v>
      </c>
      <c r="X292" s="139"/>
    </row>
    <row r="293" spans="1:24" ht="20.100000000000001" customHeight="1" x14ac:dyDescent="0.25">
      <c r="A293" s="139" t="s">
        <v>215</v>
      </c>
      <c r="B293" s="144" t="s">
        <v>216</v>
      </c>
      <c r="C293" s="144" t="s">
        <v>274</v>
      </c>
      <c r="D293" s="144" t="s">
        <v>278</v>
      </c>
      <c r="E293" t="s">
        <v>1116</v>
      </c>
      <c r="F293" s="1">
        <v>46833</v>
      </c>
      <c r="G293" s="139">
        <v>0</v>
      </c>
      <c r="H293">
        <v>13.42</v>
      </c>
      <c r="I293" s="158">
        <f t="shared" si="9"/>
        <v>-13.42</v>
      </c>
      <c r="J293" s="140">
        <f>VLOOKUP(LiveStock[[#This Row],[SKU]],MasterFile[#All],14,0)</f>
        <v>0.102025</v>
      </c>
      <c r="K293" s="141">
        <f>IFERROR(LiveStock[[#This Row],[Quantity Available]]*LiveStock[[#This Row],[Unit Cost]],"")</f>
        <v>-1.3691755000000001</v>
      </c>
      <c r="L293" t="s">
        <v>734</v>
      </c>
      <c r="M293" s="160" t="str" cm="1">
        <f t="array" ref="M293">IFERROR(_xlfn.AGGREGATE(15,6,(Inflow[[#This Row],[Date]]+0) /
   ((Inflow[SKU]=LiveStock[[#This Row],[SKU]])*(Inflow[Lot Number]&amp;""=LiveStock[[#This Row],[Lot Number]]&amp;"")),1),"")</f>
        <v/>
      </c>
      <c r="N293" s="160">
        <f>IF(_xlfn.MINIFS(Outflow[Date], Outflow[SKU], LiveStock[[#This Row],[SKU]], Outflow[Lot Number], LiveStock[[#This Row],[Lot Number]])=0,
   "",
   _xlfn.MINIFS(Outflow[Date], Outflow[SKU], LiveStock[[#This Row],[SKU]], Outflow[Lot Number], LiveStock[[#This Row],[Lot Number]]))</f>
        <v>46136</v>
      </c>
      <c r="O293" s="159">
        <f>IF(_xlfn.MAXIFS(Outflow[Date], Outflow[SKU], A293)=0,
   "",
   _xlfn.MAXIFS(Outflow[Date], Outflow[SKU], A293))</f>
        <v>46136</v>
      </c>
      <c r="P293" s="139">
        <f>IFERROR(LiveStock[[#This Row],[Last Outflow Date]]-LiveStock[[#This Row],[First Outflow Date]]+1,"")</f>
        <v>1</v>
      </c>
      <c r="Q293" s="139">
        <f>IFERROR(IF(LiveStock[[#This Row],[Average Daily Usage]]&gt;0,LiveStock[[#This Row],[Quantity Available]]/LiveStock[[#This Row],[Average Daily Usage]],0),"")</f>
        <v>-1</v>
      </c>
      <c r="R293" s="1">
        <v>46136</v>
      </c>
      <c r="S293" s="159" t="str">
        <f>VLOOKUP(LiveStock[[#This Row],[SKU]],MasterFile[#All],15,0)</f>
        <v>Texaflo Roasting Co.</v>
      </c>
      <c r="T293" s="139">
        <f>IFERROR(IF(LiveStock[[#This Row],[Days Active]]&gt;0, LiveStock[[#This Row],[Quantity Out]] / LiveStock[[#This Row],[Days Active]], 0),"")</f>
        <v>13.42</v>
      </c>
      <c r="U293" s="139">
        <f>VLOOKUP(LiveStock[[#This Row],[SKU]],MasterFile[],6,0)</f>
        <v>16</v>
      </c>
      <c r="V293" s="141">
        <f>IFERROR(LiveStock[[#This Row],[Quantity In]]*LiveStock[[#This Row],[Unit Cost]],"")</f>
        <v>0</v>
      </c>
      <c r="W293" s="139">
        <f>IFERROR(LiveStock[[#This Row],[Quantity Out]]*LiveStock[[#This Row],[Unit Cost]],"")</f>
        <v>1.3691755000000001</v>
      </c>
      <c r="X293" s="139"/>
    </row>
    <row r="294" spans="1:24" ht="20.100000000000001" customHeight="1" x14ac:dyDescent="0.25">
      <c r="A294" s="139" t="s">
        <v>239</v>
      </c>
      <c r="B294" s="144" t="s">
        <v>347</v>
      </c>
      <c r="C294" s="144" t="s">
        <v>348</v>
      </c>
      <c r="D294" s="144" t="s">
        <v>277</v>
      </c>
      <c r="E294" t="s">
        <v>1122</v>
      </c>
      <c r="F294" s="1">
        <v>46622</v>
      </c>
      <c r="G294" s="139">
        <v>0</v>
      </c>
      <c r="H294">
        <v>0.15</v>
      </c>
      <c r="I294" s="158">
        <f t="shared" si="9"/>
        <v>-0.15</v>
      </c>
      <c r="J294" s="140">
        <f>VLOOKUP(LiveStock[[#This Row],[SKU]],MasterFile[#All],14,0)</f>
        <v>0.70666666666666667</v>
      </c>
      <c r="K294" s="141">
        <f>IFERROR(LiveStock[[#This Row],[Quantity Available]]*LiveStock[[#This Row],[Unit Cost]],"")</f>
        <v>-0.106</v>
      </c>
      <c r="L294" t="s">
        <v>322</v>
      </c>
      <c r="M294" s="160" t="str" cm="1">
        <f t="array" ref="M294">IFERROR(_xlfn.AGGREGATE(15,6,(Inflow[[#This Row],[Date]]+0) /
   ((Inflow[SKU]=LiveStock[[#This Row],[SKU]])*(Inflow[Lot Number]&amp;""=LiveStock[[#This Row],[Lot Number]]&amp;"")),1),"")</f>
        <v/>
      </c>
      <c r="N294" s="160">
        <f>IF(_xlfn.MINIFS(Outflow[Date], Outflow[SKU], LiveStock[[#This Row],[SKU]], Outflow[Lot Number], LiveStock[[#This Row],[Lot Number]])=0,
   "",
   _xlfn.MINIFS(Outflow[Date], Outflow[SKU], LiveStock[[#This Row],[SKU]], Outflow[Lot Number], LiveStock[[#This Row],[Lot Number]]))</f>
        <v>46139</v>
      </c>
      <c r="O294" s="159">
        <f>IF(_xlfn.MAXIFS(Outflow[Date], Outflow[SKU], A294)=0,
   "",
   _xlfn.MAXIFS(Outflow[Date], Outflow[SKU], A294))</f>
        <v>46193</v>
      </c>
      <c r="P294" s="139">
        <f>IFERROR(LiveStock[[#This Row],[Last Outflow Date]]-LiveStock[[#This Row],[First Outflow Date]]+1,"")</f>
        <v>55</v>
      </c>
      <c r="Q294" s="139">
        <f>IFERROR(IF(LiveStock[[#This Row],[Average Daily Usage]]&gt;0,LiveStock[[#This Row],[Quantity Available]]/LiveStock[[#This Row],[Average Daily Usage]],0),"")</f>
        <v>-55</v>
      </c>
      <c r="R294" s="1">
        <v>46139</v>
      </c>
      <c r="S294" s="159" t="str">
        <f>VLOOKUP(LiveStock[[#This Row],[SKU]],MasterFile[#All],15,0)</f>
        <v>Texaflo Roasting Co.</v>
      </c>
      <c r="T294" s="139">
        <f>IFERROR(IF(LiveStock[[#This Row],[Days Active]]&gt;0, LiveStock[[#This Row],[Quantity Out]] / LiveStock[[#This Row],[Days Active]], 0),"")</f>
        <v>2.7272727272727271E-3</v>
      </c>
      <c r="U294" s="139">
        <f>VLOOKUP(LiveStock[[#This Row],[SKU]],MasterFile[],6,0)</f>
        <v>12</v>
      </c>
      <c r="V294" s="141">
        <f>IFERROR(LiveStock[[#This Row],[Quantity In]]*LiveStock[[#This Row],[Unit Cost]],"")</f>
        <v>0</v>
      </c>
      <c r="W294" s="139">
        <f>IFERROR(LiveStock[[#This Row],[Quantity Out]]*LiveStock[[#This Row],[Unit Cost]],"")</f>
        <v>0.106</v>
      </c>
      <c r="X294" s="139"/>
    </row>
    <row r="295" spans="1:24" ht="20.100000000000001" customHeight="1" x14ac:dyDescent="0.25">
      <c r="A295" s="139" t="s">
        <v>241</v>
      </c>
      <c r="B295" s="144" t="s">
        <v>350</v>
      </c>
      <c r="C295" s="144" t="s">
        <v>348</v>
      </c>
      <c r="D295" s="144" t="s">
        <v>289</v>
      </c>
      <c r="E295" t="s">
        <v>1115</v>
      </c>
      <c r="F295" s="1">
        <v>46378</v>
      </c>
      <c r="G295" s="139">
        <v>0</v>
      </c>
      <c r="H295">
        <v>0.3</v>
      </c>
      <c r="I295" s="158">
        <f t="shared" si="9"/>
        <v>-0.3</v>
      </c>
      <c r="J295" s="140">
        <f>VLOOKUP(LiveStock[[#This Row],[SKU]],MasterFile[#All],14,0)</f>
        <v>0.70666666666666667</v>
      </c>
      <c r="K295" s="141">
        <f>IFERROR(LiveStock[[#This Row],[Quantity Available]]*LiveStock[[#This Row],[Unit Cost]],"")</f>
        <v>-0.21199999999999999</v>
      </c>
      <c r="L295" t="s">
        <v>734</v>
      </c>
      <c r="M295" s="160" t="str" cm="1">
        <f t="array" ref="M295">IFERROR(_xlfn.AGGREGATE(15,6,(Inflow[[#This Row],[Date]]+0) /
   ((Inflow[SKU]=LiveStock[[#This Row],[SKU]])*(Inflow[Lot Number]&amp;""=LiveStock[[#This Row],[Lot Number]]&amp;"")),1),"")</f>
        <v/>
      </c>
      <c r="N295" s="160">
        <f>IF(_xlfn.MINIFS(Outflow[Date], Outflow[SKU], LiveStock[[#This Row],[SKU]], Outflow[Lot Number], LiveStock[[#This Row],[Lot Number]])=0,
   "",
   _xlfn.MINIFS(Outflow[Date], Outflow[SKU], LiveStock[[#This Row],[SKU]], Outflow[Lot Number], LiveStock[[#This Row],[Lot Number]]))</f>
        <v>46139</v>
      </c>
      <c r="O295" s="159">
        <f>IF(_xlfn.MAXIFS(Outflow[Date], Outflow[SKU], A295)=0,
   "",
   _xlfn.MAXIFS(Outflow[Date], Outflow[SKU], A295))</f>
        <v>46193</v>
      </c>
      <c r="P295" s="139">
        <f>IFERROR(LiveStock[[#This Row],[Last Outflow Date]]-LiveStock[[#This Row],[First Outflow Date]]+1,"")</f>
        <v>55</v>
      </c>
      <c r="Q295" s="139">
        <f>IFERROR(IF(LiveStock[[#This Row],[Average Daily Usage]]&gt;0,LiveStock[[#This Row],[Quantity Available]]/LiveStock[[#This Row],[Average Daily Usage]],0),"")</f>
        <v>-55</v>
      </c>
      <c r="R295" s="1">
        <v>46139</v>
      </c>
      <c r="S295" s="159" t="str">
        <f>VLOOKUP(LiveStock[[#This Row],[SKU]],MasterFile[#All],15,0)</f>
        <v>Texaflo Roasting Co.</v>
      </c>
      <c r="T295" s="139">
        <f>IFERROR(IF(LiveStock[[#This Row],[Days Active]]&gt;0, LiveStock[[#This Row],[Quantity Out]] / LiveStock[[#This Row],[Days Active]], 0),"")</f>
        <v>5.4545454545454541E-3</v>
      </c>
      <c r="U295" s="139">
        <f>VLOOKUP(LiveStock[[#This Row],[SKU]],MasterFile[],6,0)</f>
        <v>16</v>
      </c>
      <c r="V295" s="141">
        <f>IFERROR(LiveStock[[#This Row],[Quantity In]]*LiveStock[[#This Row],[Unit Cost]],"")</f>
        <v>0</v>
      </c>
      <c r="W295" s="139">
        <f>IFERROR(LiveStock[[#This Row],[Quantity Out]]*LiveStock[[#This Row],[Unit Cost]],"")</f>
        <v>0.21199999999999999</v>
      </c>
      <c r="X295" s="139"/>
    </row>
    <row r="296" spans="1:24" ht="20.100000000000001" customHeight="1" x14ac:dyDescent="0.25">
      <c r="A296" s="139" t="s">
        <v>243</v>
      </c>
      <c r="B296" s="144" t="s">
        <v>244</v>
      </c>
      <c r="C296" s="144" t="s">
        <v>348</v>
      </c>
      <c r="D296" s="144" t="s">
        <v>275</v>
      </c>
      <c r="E296" t="s">
        <v>1121</v>
      </c>
      <c r="F296" s="1">
        <v>46381</v>
      </c>
      <c r="G296" s="139">
        <v>0</v>
      </c>
      <c r="H296">
        <v>0.75</v>
      </c>
      <c r="I296" s="158">
        <f t="shared" si="9"/>
        <v>-0.75</v>
      </c>
      <c r="J296" s="140">
        <f>VLOOKUP(LiveStock[[#This Row],[SKU]],MasterFile[#All],14,0)</f>
        <v>0.26600000000000001</v>
      </c>
      <c r="K296" s="141">
        <f>IFERROR(LiveStock[[#This Row],[Quantity Available]]*LiveStock[[#This Row],[Unit Cost]],"")</f>
        <v>-0.19950000000000001</v>
      </c>
      <c r="L296" t="s">
        <v>734</v>
      </c>
      <c r="M296" s="160" t="str" cm="1">
        <f t="array" ref="M296">IFERROR(_xlfn.AGGREGATE(15,6,(Inflow[[#This Row],[Date]]+0) /
   ((Inflow[SKU]=LiveStock[[#This Row],[SKU]])*(Inflow[Lot Number]&amp;""=LiveStock[[#This Row],[Lot Number]]&amp;"")),1),"")</f>
        <v/>
      </c>
      <c r="N296" s="160">
        <f>IF(_xlfn.MINIFS(Outflow[Date], Outflow[SKU], LiveStock[[#This Row],[SKU]], Outflow[Lot Number], LiveStock[[#This Row],[Lot Number]])=0,
   "",
   _xlfn.MINIFS(Outflow[Date], Outflow[SKU], LiveStock[[#This Row],[SKU]], Outflow[Lot Number], LiveStock[[#This Row],[Lot Number]]))</f>
        <v>46139</v>
      </c>
      <c r="O296" s="159">
        <f>IF(_xlfn.MAXIFS(Outflow[Date], Outflow[SKU], A296)=0,
   "",
   _xlfn.MAXIFS(Outflow[Date], Outflow[SKU], A296))</f>
        <v>46193</v>
      </c>
      <c r="P296" s="139">
        <f>IFERROR(LiveStock[[#This Row],[Last Outflow Date]]-LiveStock[[#This Row],[First Outflow Date]]+1,"")</f>
        <v>55</v>
      </c>
      <c r="Q296" s="139">
        <f>IFERROR(IF(LiveStock[[#This Row],[Average Daily Usage]]&gt;0,LiveStock[[#This Row],[Quantity Available]]/LiveStock[[#This Row],[Average Daily Usage]],0),"")</f>
        <v>-55</v>
      </c>
      <c r="R296" s="1">
        <v>46139</v>
      </c>
      <c r="S296" s="159" t="str">
        <f>VLOOKUP(LiveStock[[#This Row],[SKU]],MasterFile[#All],15,0)</f>
        <v>Texaflo Roasting Co.</v>
      </c>
      <c r="T296" s="139">
        <f>IFERROR(IF(LiveStock[[#This Row],[Days Active]]&gt;0, LiveStock[[#This Row],[Quantity Out]] / LiveStock[[#This Row],[Days Active]], 0),"")</f>
        <v>1.3636363636363636E-2</v>
      </c>
      <c r="U296" s="139">
        <f>VLOOKUP(LiveStock[[#This Row],[SKU]],MasterFile[],6,0)</f>
        <v>24</v>
      </c>
      <c r="V296" s="141">
        <f>IFERROR(LiveStock[[#This Row],[Quantity In]]*LiveStock[[#This Row],[Unit Cost]],"")</f>
        <v>0</v>
      </c>
      <c r="W296" s="139">
        <f>IFERROR(LiveStock[[#This Row],[Quantity Out]]*LiveStock[[#This Row],[Unit Cost]],"")</f>
        <v>0.19950000000000001</v>
      </c>
      <c r="X296" s="139"/>
    </row>
    <row r="297" spans="1:24" ht="20.100000000000001" customHeight="1" x14ac:dyDescent="0.25">
      <c r="A297" s="139" t="s">
        <v>251</v>
      </c>
      <c r="B297" s="144" t="s">
        <v>252</v>
      </c>
      <c r="C297" s="144" t="s">
        <v>348</v>
      </c>
      <c r="D297" s="144" t="s">
        <v>277</v>
      </c>
      <c r="E297" t="s">
        <v>1181</v>
      </c>
      <c r="F297" s="1">
        <v>46640</v>
      </c>
      <c r="G297" s="139">
        <v>0</v>
      </c>
      <c r="H297">
        <v>0.3</v>
      </c>
      <c r="I297" s="158">
        <f t="shared" si="9"/>
        <v>-0.3</v>
      </c>
      <c r="J297" s="140">
        <f>VLOOKUP(LiveStock[[#This Row],[SKU]],MasterFile[#All],14,0)</f>
        <v>0.96379999999999999</v>
      </c>
      <c r="K297" s="141">
        <f>IFERROR(LiveStock[[#This Row],[Quantity Available]]*LiveStock[[#This Row],[Unit Cost]],"")</f>
        <v>-0.28914000000000001</v>
      </c>
      <c r="L297" t="s">
        <v>734</v>
      </c>
      <c r="M297" s="160" t="str" cm="1">
        <f t="array" ref="M297">IFERROR(_xlfn.AGGREGATE(15,6,(Inflow[[#This Row],[Date]]+0) /
   ((Inflow[SKU]=LiveStock[[#This Row],[SKU]])*(Inflow[Lot Number]&amp;""=LiveStock[[#This Row],[Lot Number]]&amp;"")),1),"")</f>
        <v/>
      </c>
      <c r="N297" s="160">
        <f>IF(_xlfn.MINIFS(Outflow[Date], Outflow[SKU], LiveStock[[#This Row],[SKU]], Outflow[Lot Number], LiveStock[[#This Row],[Lot Number]])=0,
   "",
   _xlfn.MINIFS(Outflow[Date], Outflow[SKU], LiveStock[[#This Row],[SKU]], Outflow[Lot Number], LiveStock[[#This Row],[Lot Number]]))</f>
        <v>46139</v>
      </c>
      <c r="O297" s="159">
        <f>IF(_xlfn.MAXIFS(Outflow[Date], Outflow[SKU], A297)=0,
   "",
   _xlfn.MAXIFS(Outflow[Date], Outflow[SKU], A297))</f>
        <v>46193</v>
      </c>
      <c r="P297" s="139">
        <f>IFERROR(LiveStock[[#This Row],[Last Outflow Date]]-LiveStock[[#This Row],[First Outflow Date]]+1,"")</f>
        <v>55</v>
      </c>
      <c r="Q297" s="139">
        <f>IFERROR(IF(LiveStock[[#This Row],[Average Daily Usage]]&gt;0,LiveStock[[#This Row],[Quantity Available]]/LiveStock[[#This Row],[Average Daily Usage]],0),"")</f>
        <v>-55</v>
      </c>
      <c r="R297" s="1">
        <v>46139</v>
      </c>
      <c r="S297" s="159" t="str">
        <f>VLOOKUP(LiveStock[[#This Row],[SKU]],MasterFile[#All],15,0)</f>
        <v>Texaflo Roasting Co.</v>
      </c>
      <c r="T297" s="139">
        <f>IFERROR(IF(LiveStock[[#This Row],[Days Active]]&gt;0, LiveStock[[#This Row],[Quantity Out]] / LiveStock[[#This Row],[Days Active]], 0),"")</f>
        <v>5.4545454545454541E-3</v>
      </c>
      <c r="U297" s="139">
        <f>VLOOKUP(LiveStock[[#This Row],[SKU]],MasterFile[],6,0)</f>
        <v>32</v>
      </c>
      <c r="V297" s="141">
        <f>IFERROR(LiveStock[[#This Row],[Quantity In]]*LiveStock[[#This Row],[Unit Cost]],"")</f>
        <v>0</v>
      </c>
      <c r="W297" s="139">
        <f>IFERROR(LiveStock[[#This Row],[Quantity Out]]*LiveStock[[#This Row],[Unit Cost]],"")</f>
        <v>0.28914000000000001</v>
      </c>
      <c r="X297" s="139"/>
    </row>
    <row r="298" spans="1:24" ht="20.100000000000001" customHeight="1" x14ac:dyDescent="0.25">
      <c r="A298" s="139" t="s">
        <v>169</v>
      </c>
      <c r="B298" s="144" t="s">
        <v>177</v>
      </c>
      <c r="C298" s="144" t="s">
        <v>255</v>
      </c>
      <c r="D298" s="144" t="s">
        <v>258</v>
      </c>
      <c r="E298" t="s">
        <v>1113</v>
      </c>
      <c r="F298" s="1">
        <v>46495</v>
      </c>
      <c r="G298" s="139">
        <v>0</v>
      </c>
      <c r="H298">
        <v>18</v>
      </c>
      <c r="I298" s="158">
        <f t="shared" si="9"/>
        <v>-18</v>
      </c>
      <c r="J298" s="140">
        <f>VLOOKUP(LiveStock[[#This Row],[SKU]],MasterFile[#All],14,0)</f>
        <v>1.8245833333333334</v>
      </c>
      <c r="K298" s="141">
        <f>IFERROR(LiveStock[[#This Row],[Quantity Available]]*LiveStock[[#This Row],[Unit Cost]],"")</f>
        <v>-32.842500000000001</v>
      </c>
      <c r="L298" t="s">
        <v>734</v>
      </c>
      <c r="M298" s="160" t="str" cm="1">
        <f t="array" ref="M298">IFERROR(_xlfn.AGGREGATE(15,6,(Inflow[[#This Row],[Date]]+0) /
   ((Inflow[SKU]=LiveStock[[#This Row],[SKU]])*(Inflow[Lot Number]&amp;""=LiveStock[[#This Row],[Lot Number]]&amp;"")),1),"")</f>
        <v/>
      </c>
      <c r="N298" s="160">
        <f>IF(_xlfn.MINIFS(Outflow[Date], Outflow[SKU], LiveStock[[#This Row],[SKU]], Outflow[Lot Number], LiveStock[[#This Row],[Lot Number]])=0,
   "",
   _xlfn.MINIFS(Outflow[Date], Outflow[SKU], LiveStock[[#This Row],[SKU]], Outflow[Lot Number], LiveStock[[#This Row],[Lot Number]]))</f>
        <v>46140</v>
      </c>
      <c r="O298" s="159">
        <f>IF(_xlfn.MAXIFS(Outflow[Date], Outflow[SKU], A298)=0,
   "",
   _xlfn.MAXIFS(Outflow[Date], Outflow[SKU], A298))</f>
        <v>46194</v>
      </c>
      <c r="P298" s="139">
        <f>IFERROR(LiveStock[[#This Row],[Last Outflow Date]]-LiveStock[[#This Row],[First Outflow Date]]+1,"")</f>
        <v>55</v>
      </c>
      <c r="Q298" s="139">
        <f>IFERROR(IF(LiveStock[[#This Row],[Average Daily Usage]]&gt;0,LiveStock[[#This Row],[Quantity Available]]/LiveStock[[#This Row],[Average Daily Usage]],0),"")</f>
        <v>-55</v>
      </c>
      <c r="R298" s="1">
        <v>46140</v>
      </c>
      <c r="S298" s="159" t="str">
        <f>VLOOKUP(LiveStock[[#This Row],[SKU]],MasterFile[#All],15,0)</f>
        <v>Texaflo Roasting Co.</v>
      </c>
      <c r="T298" s="139">
        <f>IFERROR(IF(LiveStock[[#This Row],[Days Active]]&gt;0, LiveStock[[#This Row],[Quantity Out]] / LiveStock[[#This Row],[Days Active]], 0),"")</f>
        <v>0.32727272727272727</v>
      </c>
      <c r="U298" s="139">
        <f>VLOOKUP(LiveStock[[#This Row],[SKU]],MasterFile[],6,0)</f>
        <v>320</v>
      </c>
      <c r="V298" s="141">
        <f>IFERROR(LiveStock[[#This Row],[Quantity In]]*LiveStock[[#This Row],[Unit Cost]],"")</f>
        <v>0</v>
      </c>
      <c r="W298" s="139">
        <f>IFERROR(LiveStock[[#This Row],[Quantity Out]]*LiveStock[[#This Row],[Unit Cost]],"")</f>
        <v>32.842500000000001</v>
      </c>
      <c r="X298" s="139"/>
    </row>
    <row r="299" spans="1:24" ht="20.100000000000001" customHeight="1" x14ac:dyDescent="0.25">
      <c r="A299" s="139" t="s">
        <v>167</v>
      </c>
      <c r="B299" s="144" t="s">
        <v>175</v>
      </c>
      <c r="C299" s="144" t="s">
        <v>255</v>
      </c>
      <c r="D299" s="144" t="s">
        <v>258</v>
      </c>
      <c r="E299" t="s">
        <v>1099</v>
      </c>
      <c r="F299" s="1">
        <v>46570</v>
      </c>
      <c r="G299" s="139">
        <v>0</v>
      </c>
      <c r="H299">
        <v>9</v>
      </c>
      <c r="I299" s="158">
        <f t="shared" si="9"/>
        <v>-9</v>
      </c>
      <c r="J299" s="140">
        <f>VLOOKUP(LiveStock[[#This Row],[SKU]],MasterFile[#All],14,0)</f>
        <v>0.91347222222222213</v>
      </c>
      <c r="K299" s="141">
        <f>IFERROR(LiveStock[[#This Row],[Quantity Available]]*LiveStock[[#This Row],[Unit Cost]],"")</f>
        <v>-8.2212499999999995</v>
      </c>
      <c r="L299" t="s">
        <v>322</v>
      </c>
      <c r="M299" s="160" t="str" cm="1">
        <f t="array" ref="M299">IFERROR(_xlfn.AGGREGATE(15,6,(Inflow[[#This Row],[Date]]+0) /
   ((Inflow[SKU]=LiveStock[[#This Row],[SKU]])*(Inflow[Lot Number]&amp;""=LiveStock[[#This Row],[Lot Number]]&amp;"")),1),"")</f>
        <v/>
      </c>
      <c r="N299" s="160">
        <f>IF(_xlfn.MINIFS(Outflow[Date], Outflow[SKU], LiveStock[[#This Row],[SKU]], Outflow[Lot Number], LiveStock[[#This Row],[Lot Number]])=0,
   "",
   _xlfn.MINIFS(Outflow[Date], Outflow[SKU], LiveStock[[#This Row],[SKU]], Outflow[Lot Number], LiveStock[[#This Row],[Lot Number]]))</f>
        <v>46140</v>
      </c>
      <c r="O299" s="159">
        <f>IF(_xlfn.MAXIFS(Outflow[Date], Outflow[SKU], A299)=0,
   "",
   _xlfn.MAXIFS(Outflow[Date], Outflow[SKU], A299))</f>
        <v>46194</v>
      </c>
      <c r="P299" s="139">
        <f>IFERROR(LiveStock[[#This Row],[Last Outflow Date]]-LiveStock[[#This Row],[First Outflow Date]]+1,"")</f>
        <v>55</v>
      </c>
      <c r="Q299" s="139">
        <f>IFERROR(IF(LiveStock[[#This Row],[Average Daily Usage]]&gt;0,LiveStock[[#This Row],[Quantity Available]]/LiveStock[[#This Row],[Average Daily Usage]],0),"")</f>
        <v>-55</v>
      </c>
      <c r="R299" s="1">
        <v>46140</v>
      </c>
      <c r="S299" s="159" t="str">
        <f>VLOOKUP(LiveStock[[#This Row],[SKU]],MasterFile[#All],15,0)</f>
        <v>Texaflo Roasting Co.</v>
      </c>
      <c r="T299" s="139">
        <f>IFERROR(IF(LiveStock[[#This Row],[Days Active]]&gt;0, LiveStock[[#This Row],[Quantity Out]] / LiveStock[[#This Row],[Days Active]], 0),"")</f>
        <v>0.16363636363636364</v>
      </c>
      <c r="U299" s="139">
        <f>VLOOKUP(LiveStock[[#This Row],[SKU]],MasterFile[],6,0)</f>
        <v>160</v>
      </c>
      <c r="V299" s="141">
        <f>IFERROR(LiveStock[[#This Row],[Quantity In]]*LiveStock[[#This Row],[Unit Cost]],"")</f>
        <v>0</v>
      </c>
      <c r="W299" s="139">
        <f>IFERROR(LiveStock[[#This Row],[Quantity Out]]*LiveStock[[#This Row],[Unit Cost]],"")</f>
        <v>8.2212499999999995</v>
      </c>
      <c r="X299" s="139"/>
    </row>
    <row r="300" spans="1:24" ht="20.100000000000001" customHeight="1" x14ac:dyDescent="0.25">
      <c r="A300" s="139" t="s">
        <v>171</v>
      </c>
      <c r="B300" s="144" t="s">
        <v>179</v>
      </c>
      <c r="C300" s="144" t="s">
        <v>255</v>
      </c>
      <c r="D300" s="144" t="s">
        <v>259</v>
      </c>
      <c r="E300" t="s">
        <v>1144</v>
      </c>
      <c r="F300" s="1">
        <v>46793</v>
      </c>
      <c r="G300" s="139">
        <v>0</v>
      </c>
      <c r="H300">
        <v>3</v>
      </c>
      <c r="I300" s="158">
        <f t="shared" si="9"/>
        <v>-5.5</v>
      </c>
      <c r="J300" s="140">
        <f>VLOOKUP(LiveStock[[#This Row],[SKU]],MasterFile[#All],14,0)</f>
        <v>2.7368749999999999</v>
      </c>
      <c r="K300" s="141">
        <f>IFERROR(LiveStock[[#This Row],[Quantity Available]]*LiveStock[[#This Row],[Unit Cost]],"")</f>
        <v>-15.0528125</v>
      </c>
      <c r="L300" t="s">
        <v>322</v>
      </c>
      <c r="M300" s="160" t="str" cm="1">
        <f t="array" ref="M300">IFERROR(_xlfn.AGGREGATE(15,6,(Inflow[[#This Row],[Date]]+0) /
   ((Inflow[SKU]=LiveStock[[#This Row],[SKU]])*(Inflow[Lot Number]&amp;""=LiveStock[[#This Row],[Lot Number]]&amp;"")),1),"")</f>
        <v/>
      </c>
      <c r="N300" s="160">
        <f>IF(_xlfn.MINIFS(Outflow[Date], Outflow[SKU], LiveStock[[#This Row],[SKU]], Outflow[Lot Number], LiveStock[[#This Row],[Lot Number]])=0,
   "",
   _xlfn.MINIFS(Outflow[Date], Outflow[SKU], LiveStock[[#This Row],[SKU]], Outflow[Lot Number], LiveStock[[#This Row],[Lot Number]]))</f>
        <v>46140</v>
      </c>
      <c r="O300" s="159">
        <f>IF(_xlfn.MAXIFS(Outflow[Date], Outflow[SKU], A300)=0,
   "",
   _xlfn.MAXIFS(Outflow[Date], Outflow[SKU], A300))</f>
        <v>46194</v>
      </c>
      <c r="P300" s="139">
        <f>IFERROR(LiveStock[[#This Row],[Last Outflow Date]]-LiveStock[[#This Row],[First Outflow Date]]+1,"")</f>
        <v>55</v>
      </c>
      <c r="Q300" s="139">
        <f>IFERROR(IF(LiveStock[[#This Row],[Average Daily Usage]]&gt;0,LiveStock[[#This Row],[Quantity Available]]/LiveStock[[#This Row],[Average Daily Usage]],0),"")</f>
        <v>-100.83333333333334</v>
      </c>
      <c r="R300" s="1">
        <v>46140</v>
      </c>
      <c r="S300" s="159" t="str">
        <f>VLOOKUP(LiveStock[[#This Row],[SKU]],MasterFile[#All],15,0)</f>
        <v>Texaflo Roasting Co.</v>
      </c>
      <c r="T300" s="139">
        <f>IFERROR(IF(LiveStock[[#This Row],[Days Active]]&gt;0, LiveStock[[#This Row],[Quantity Out]] / LiveStock[[#This Row],[Days Active]], 0),"")</f>
        <v>5.4545454545454543E-2</v>
      </c>
      <c r="U300" s="139">
        <f>VLOOKUP(LiveStock[[#This Row],[SKU]],MasterFile[],6,0)</f>
        <v>140</v>
      </c>
      <c r="V300" s="141">
        <f>IFERROR(LiveStock[[#This Row],[Quantity In]]*LiveStock[[#This Row],[Unit Cost]],"")</f>
        <v>0</v>
      </c>
      <c r="W300" s="139">
        <f>IFERROR(LiveStock[[#This Row],[Quantity Out]]*LiveStock[[#This Row],[Unit Cost]],"")</f>
        <v>8.2106250000000003</v>
      </c>
      <c r="X300" s="139"/>
    </row>
    <row r="301" spans="1:24" ht="20.100000000000001" customHeight="1" x14ac:dyDescent="0.25">
      <c r="A301" s="139" t="s">
        <v>191</v>
      </c>
      <c r="B301" s="144" t="s">
        <v>192</v>
      </c>
      <c r="C301" s="144" t="s">
        <v>265</v>
      </c>
      <c r="D301" s="144" t="s">
        <v>266</v>
      </c>
      <c r="E301" t="s">
        <v>1098</v>
      </c>
      <c r="F301" s="1">
        <v>46596</v>
      </c>
      <c r="G301" s="139">
        <v>0</v>
      </c>
      <c r="H301">
        <v>18</v>
      </c>
      <c r="I301" s="158">
        <f t="shared" si="9"/>
        <v>-18</v>
      </c>
      <c r="J301" s="140">
        <f>VLOOKUP(LiveStock[[#This Row],[SKU]],MasterFile[#All],14,0)</f>
        <v>1.395</v>
      </c>
      <c r="K301" s="141">
        <f>IFERROR(LiveStock[[#This Row],[Quantity Available]]*LiveStock[[#This Row],[Unit Cost]],"")</f>
        <v>-25.11</v>
      </c>
      <c r="L301" t="s">
        <v>734</v>
      </c>
      <c r="M301" s="160" t="str" cm="1">
        <f t="array" ref="M301">IFERROR(_xlfn.AGGREGATE(15,6,(Inflow[[#This Row],[Date]]+0) /
   ((Inflow[SKU]=LiveStock[[#This Row],[SKU]])*(Inflow[Lot Number]&amp;""=LiveStock[[#This Row],[Lot Number]]&amp;"")),1),"")</f>
        <v/>
      </c>
      <c r="N301" s="160">
        <f>IF(_xlfn.MINIFS(Outflow[Date], Outflow[SKU], LiveStock[[#This Row],[SKU]], Outflow[Lot Number], LiveStock[[#This Row],[Lot Number]])=0,
   "",
   _xlfn.MINIFS(Outflow[Date], Outflow[SKU], LiveStock[[#This Row],[SKU]], Outflow[Lot Number], LiveStock[[#This Row],[Lot Number]]))</f>
        <v>46140</v>
      </c>
      <c r="O301" s="159">
        <f>IF(_xlfn.MAXIFS(Outflow[Date], Outflow[SKU], A301)=0,
   "",
   _xlfn.MAXIFS(Outflow[Date], Outflow[SKU], A301))</f>
        <v>46194</v>
      </c>
      <c r="P301" s="139">
        <f>IFERROR(LiveStock[[#This Row],[Last Outflow Date]]-LiveStock[[#This Row],[First Outflow Date]]+1,"")</f>
        <v>55</v>
      </c>
      <c r="Q301" s="139">
        <f>IFERROR(IF(LiveStock[[#This Row],[Average Daily Usage]]&gt;0,LiveStock[[#This Row],[Quantity Available]]/LiveStock[[#This Row],[Average Daily Usage]],0),"")</f>
        <v>-55</v>
      </c>
      <c r="R301" s="1">
        <v>46140</v>
      </c>
      <c r="S301" s="159" t="str">
        <f>VLOOKUP(LiveStock[[#This Row],[SKU]],MasterFile[#All],15,0)</f>
        <v>Texaflo Roasting Co.</v>
      </c>
      <c r="T301" s="139">
        <f>IFERROR(IF(LiveStock[[#This Row],[Days Active]]&gt;0, LiveStock[[#This Row],[Quantity Out]] / LiveStock[[#This Row],[Days Active]], 0),"")</f>
        <v>0.32727272727272727</v>
      </c>
      <c r="U301" s="139">
        <f>VLOOKUP(LiveStock[[#This Row],[SKU]],MasterFile[],6,0)</f>
        <v>1600</v>
      </c>
      <c r="V301" s="141">
        <f>IFERROR(LiveStock[[#This Row],[Quantity In]]*LiveStock[[#This Row],[Unit Cost]],"")</f>
        <v>0</v>
      </c>
      <c r="W301" s="139">
        <f>IFERROR(LiveStock[[#This Row],[Quantity Out]]*LiveStock[[#This Row],[Unit Cost]],"")</f>
        <v>25.11</v>
      </c>
      <c r="X301" s="139"/>
    </row>
    <row r="302" spans="1:24" ht="20.100000000000001" customHeight="1" x14ac:dyDescent="0.25">
      <c r="A302" s="139" t="s">
        <v>205</v>
      </c>
      <c r="B302" s="144" t="s">
        <v>206</v>
      </c>
      <c r="C302" s="144" t="s">
        <v>265</v>
      </c>
      <c r="D302" s="144" t="s">
        <v>272</v>
      </c>
      <c r="E302" t="s">
        <v>1113</v>
      </c>
      <c r="F302" s="1">
        <v>46544</v>
      </c>
      <c r="G302" s="139">
        <v>0</v>
      </c>
      <c r="H302">
        <v>0.6</v>
      </c>
      <c r="I302" s="158">
        <f t="shared" si="9"/>
        <v>-0.6</v>
      </c>
      <c r="J302" s="140">
        <f>VLOOKUP(LiveStock[[#This Row],[SKU]],MasterFile[#All],14,0)</f>
        <v>4.2000000000000003E-2</v>
      </c>
      <c r="K302" s="141">
        <f>IFERROR(LiveStock[[#This Row],[Quantity Available]]*LiveStock[[#This Row],[Unit Cost]],"")</f>
        <v>-2.52E-2</v>
      </c>
      <c r="L302" t="s">
        <v>734</v>
      </c>
      <c r="M302" s="160" t="str" cm="1">
        <f t="array" ref="M302">IFERROR(_xlfn.AGGREGATE(15,6,(Inflow[[#This Row],[Date]]+0) /
   ((Inflow[SKU]=LiveStock[[#This Row],[SKU]])*(Inflow[Lot Number]&amp;""=LiveStock[[#This Row],[Lot Number]]&amp;"")),1),"")</f>
        <v/>
      </c>
      <c r="N302" s="160">
        <f>IF(_xlfn.MINIFS(Outflow[Date], Outflow[SKU], LiveStock[[#This Row],[SKU]], Outflow[Lot Number], LiveStock[[#This Row],[Lot Number]])=0,
   "",
   _xlfn.MINIFS(Outflow[Date], Outflow[SKU], LiveStock[[#This Row],[SKU]], Outflow[Lot Number], LiveStock[[#This Row],[Lot Number]]))</f>
        <v>46140</v>
      </c>
      <c r="O302" s="159">
        <f>IF(_xlfn.MAXIFS(Outflow[Date], Outflow[SKU], A302)=0,
   "",
   _xlfn.MAXIFS(Outflow[Date], Outflow[SKU], A302))</f>
        <v>46194</v>
      </c>
      <c r="P302" s="139">
        <f>IFERROR(LiveStock[[#This Row],[Last Outflow Date]]-LiveStock[[#This Row],[First Outflow Date]]+1,"")</f>
        <v>55</v>
      </c>
      <c r="Q302" s="139">
        <f>IFERROR(IF(LiveStock[[#This Row],[Average Daily Usage]]&gt;0,LiveStock[[#This Row],[Quantity Available]]/LiveStock[[#This Row],[Average Daily Usage]],0),"")</f>
        <v>-55</v>
      </c>
      <c r="R302" s="1">
        <v>46140</v>
      </c>
      <c r="S302" s="159" t="str">
        <f>VLOOKUP(LiveStock[[#This Row],[SKU]],MasterFile[#All],15,0)</f>
        <v>Texaflo Roasting Co.</v>
      </c>
      <c r="T302" s="139">
        <f>IFERROR(IF(LiveStock[[#This Row],[Days Active]]&gt;0, LiveStock[[#This Row],[Quantity Out]] / LiveStock[[#This Row],[Days Active]], 0),"")</f>
        <v>1.0909090909090908E-2</v>
      </c>
      <c r="U302" s="139">
        <f>VLOOKUP(LiveStock[[#This Row],[SKU]],MasterFile[],6,0)</f>
        <v>40</v>
      </c>
      <c r="V302" s="141">
        <f>IFERROR(LiveStock[[#This Row],[Quantity In]]*LiveStock[[#This Row],[Unit Cost]],"")</f>
        <v>0</v>
      </c>
      <c r="W302" s="139">
        <f>IFERROR(LiveStock[[#This Row],[Quantity Out]]*LiveStock[[#This Row],[Unit Cost]],"")</f>
        <v>2.52E-2</v>
      </c>
      <c r="X302" s="139"/>
    </row>
    <row r="303" spans="1:24" ht="20.100000000000001" customHeight="1" x14ac:dyDescent="0.25">
      <c r="A303" s="139" t="s">
        <v>168</v>
      </c>
      <c r="B303" s="144" t="s">
        <v>176</v>
      </c>
      <c r="C303" s="144" t="s">
        <v>255</v>
      </c>
      <c r="D303" s="144" t="s">
        <v>256</v>
      </c>
      <c r="E303" t="s">
        <v>1184</v>
      </c>
      <c r="F303" s="1">
        <v>46507</v>
      </c>
      <c r="G303" s="139">
        <v>0</v>
      </c>
      <c r="H303">
        <v>15</v>
      </c>
      <c r="I303" s="158">
        <f t="shared" si="9"/>
        <v>-20</v>
      </c>
      <c r="J303" s="140">
        <f>VLOOKUP(LiveStock[[#This Row],[SKU]],MasterFile[#All],14,0)</f>
        <v>0.91333333333333344</v>
      </c>
      <c r="K303" s="141">
        <f>IFERROR(LiveStock[[#This Row],[Quantity Available]]*LiveStock[[#This Row],[Unit Cost]],"")</f>
        <v>-18.266666666666669</v>
      </c>
      <c r="L303" t="s">
        <v>734</v>
      </c>
      <c r="M303" s="160" t="str" cm="1">
        <f t="array" ref="M303">IFERROR(_xlfn.AGGREGATE(15,6,(Inflow[[#This Row],[Date]]+0) /
   ((Inflow[SKU]=LiveStock[[#This Row],[SKU]])*(Inflow[Lot Number]&amp;""=LiveStock[[#This Row],[Lot Number]]&amp;"")),1),"")</f>
        <v/>
      </c>
      <c r="N303" s="160">
        <f>IF(_xlfn.MINIFS(Outflow[Date], Outflow[SKU], LiveStock[[#This Row],[SKU]], Outflow[Lot Number], LiveStock[[#This Row],[Lot Number]])=0,
   "",
   _xlfn.MINIFS(Outflow[Date], Outflow[SKU], LiveStock[[#This Row],[SKU]], Outflow[Lot Number], LiveStock[[#This Row],[Lot Number]]))</f>
        <v>46111</v>
      </c>
      <c r="O303" s="159">
        <f>IF(_xlfn.MAXIFS(Outflow[Date], Outflow[SKU], A303)=0,
   "",
   _xlfn.MAXIFS(Outflow[Date], Outflow[SKU], A303))</f>
        <v>46194</v>
      </c>
      <c r="P303" s="139">
        <f>IFERROR(LiveStock[[#This Row],[Last Outflow Date]]-LiveStock[[#This Row],[First Outflow Date]]+1,"")</f>
        <v>84</v>
      </c>
      <c r="Q303" s="139">
        <f>IFERROR(IF(LiveStock[[#This Row],[Average Daily Usage]]&gt;0,LiveStock[[#This Row],[Quantity Available]]/LiveStock[[#This Row],[Average Daily Usage]],0),"")</f>
        <v>-112</v>
      </c>
      <c r="R303" s="1">
        <v>46145</v>
      </c>
      <c r="S303" s="159" t="str">
        <f>VLOOKUP(LiveStock[[#This Row],[SKU]],MasterFile[#All],15,0)</f>
        <v>Texaflo Roasting Co.</v>
      </c>
      <c r="T303" s="139">
        <f>IFERROR(IF(LiveStock[[#This Row],[Days Active]]&gt;0, LiveStock[[#This Row],[Quantity Out]] / LiveStock[[#This Row],[Days Active]], 0),"")</f>
        <v>0.17857142857142858</v>
      </c>
      <c r="U303" s="139">
        <f>VLOOKUP(LiveStock[[#This Row],[SKU]],MasterFile[],6,0)</f>
        <v>120</v>
      </c>
      <c r="V303" s="141">
        <f>IFERROR(LiveStock[[#This Row],[Quantity In]]*LiveStock[[#This Row],[Unit Cost]],"")</f>
        <v>0</v>
      </c>
      <c r="W303" s="139">
        <f>IFERROR(LiveStock[[#This Row],[Quantity Out]]*LiveStock[[#This Row],[Unit Cost]],"")</f>
        <v>13.700000000000001</v>
      </c>
      <c r="X303" s="139"/>
    </row>
    <row r="304" spans="1:24" ht="20.100000000000001" customHeight="1" x14ac:dyDescent="0.25">
      <c r="A304" s="139" t="s">
        <v>166</v>
      </c>
      <c r="B304" s="144" t="s">
        <v>174</v>
      </c>
      <c r="C304" s="144" t="s">
        <v>255</v>
      </c>
      <c r="D304" s="144" t="s">
        <v>256</v>
      </c>
      <c r="E304" t="s">
        <v>1174</v>
      </c>
      <c r="F304" s="1">
        <v>46433</v>
      </c>
      <c r="G304" s="139">
        <v>0</v>
      </c>
      <c r="H304">
        <v>12</v>
      </c>
      <c r="I304" s="158">
        <f t="shared" si="9"/>
        <v>-12</v>
      </c>
      <c r="J304" s="140">
        <f>VLOOKUP(LiveStock[[#This Row],[SKU]],MasterFile[#All],14,0)</f>
        <v>7.2</v>
      </c>
      <c r="K304" s="141">
        <f>IFERROR(LiveStock[[#This Row],[Quantity Available]]*LiveStock[[#This Row],[Unit Cost]],"")</f>
        <v>-86.4</v>
      </c>
      <c r="L304" t="s">
        <v>734</v>
      </c>
      <c r="M304" s="160" t="str" cm="1">
        <f t="array" ref="M304">IFERROR(_xlfn.AGGREGATE(15,6,(Inflow[[#This Row],[Date]]+0) /
   ((Inflow[SKU]=LiveStock[[#This Row],[SKU]])*(Inflow[Lot Number]&amp;""=LiveStock[[#This Row],[Lot Number]]&amp;"")),1),"")</f>
        <v/>
      </c>
      <c r="N304" s="160">
        <f>IF(_xlfn.MINIFS(Outflow[Date], Outflow[SKU], LiveStock[[#This Row],[SKU]], Outflow[Lot Number], LiveStock[[#This Row],[Lot Number]])=0,
   "",
   _xlfn.MINIFS(Outflow[Date], Outflow[SKU], LiveStock[[#This Row],[SKU]], Outflow[Lot Number], LiveStock[[#This Row],[Lot Number]]))</f>
        <v>46145</v>
      </c>
      <c r="O304" s="159">
        <f>IF(_xlfn.MAXIFS(Outflow[Date], Outflow[SKU], A304)=0,
   "",
   _xlfn.MAXIFS(Outflow[Date], Outflow[SKU], A304))</f>
        <v>46194</v>
      </c>
      <c r="P304" s="139">
        <f>IFERROR(LiveStock[[#This Row],[Last Outflow Date]]-LiveStock[[#This Row],[First Outflow Date]]+1,"")</f>
        <v>50</v>
      </c>
      <c r="Q304" s="139">
        <f>IFERROR(IF(LiveStock[[#This Row],[Average Daily Usage]]&gt;0,LiveStock[[#This Row],[Quantity Available]]/LiveStock[[#This Row],[Average Daily Usage]],0),"")</f>
        <v>-50</v>
      </c>
      <c r="R304" s="1">
        <v>46145</v>
      </c>
      <c r="S304" s="159" t="str">
        <f>VLOOKUP(LiveStock[[#This Row],[SKU]],MasterFile[#All],15,0)</f>
        <v>Texaflo Roasting Co.</v>
      </c>
      <c r="T304" s="139">
        <f>IFERROR(IF(LiveStock[[#This Row],[Days Active]]&gt;0, LiveStock[[#This Row],[Quantity Out]] / LiveStock[[#This Row],[Days Active]], 0),"")</f>
        <v>0.24</v>
      </c>
      <c r="U304" s="139">
        <f>VLOOKUP(LiveStock[[#This Row],[SKU]],MasterFile[],6,0)</f>
        <v>240</v>
      </c>
      <c r="V304" s="141">
        <f>IFERROR(LiveStock[[#This Row],[Quantity In]]*LiveStock[[#This Row],[Unit Cost]],"")</f>
        <v>0</v>
      </c>
      <c r="W304" s="139">
        <f>IFERROR(LiveStock[[#This Row],[Quantity Out]]*LiveStock[[#This Row],[Unit Cost]],"")</f>
        <v>86.4</v>
      </c>
      <c r="X304" s="139"/>
    </row>
    <row r="305" spans="1:24" ht="20.100000000000001" customHeight="1" x14ac:dyDescent="0.25">
      <c r="A305" s="139" t="s">
        <v>169</v>
      </c>
      <c r="B305" s="144" t="s">
        <v>177</v>
      </c>
      <c r="C305" s="144" t="s">
        <v>255</v>
      </c>
      <c r="D305" s="144" t="s">
        <v>258</v>
      </c>
      <c r="E305" t="s">
        <v>1128</v>
      </c>
      <c r="F305" s="1">
        <v>46630</v>
      </c>
      <c r="G305" s="139">
        <v>0</v>
      </c>
      <c r="H305">
        <v>6</v>
      </c>
      <c r="I305" s="158">
        <f t="shared" si="9"/>
        <v>-6</v>
      </c>
      <c r="J305" s="140">
        <f>VLOOKUP(LiveStock[[#This Row],[SKU]],MasterFile[#All],14,0)</f>
        <v>1.8245833333333334</v>
      </c>
      <c r="K305" s="141">
        <f>IFERROR(LiveStock[[#This Row],[Quantity Available]]*LiveStock[[#This Row],[Unit Cost]],"")</f>
        <v>-10.947500000000002</v>
      </c>
      <c r="L305" t="s">
        <v>734</v>
      </c>
      <c r="M305" s="160" t="str" cm="1">
        <f t="array" ref="M305">IFERROR(_xlfn.AGGREGATE(15,6,(Inflow[[#This Row],[Date]]+0) /
   ((Inflow[SKU]=LiveStock[[#This Row],[SKU]])*(Inflow[Lot Number]&amp;""=LiveStock[[#This Row],[Lot Number]]&amp;"")),1),"")</f>
        <v/>
      </c>
      <c r="N305" s="160">
        <f>IF(_xlfn.MINIFS(Outflow[Date], Outflow[SKU], LiveStock[[#This Row],[SKU]], Outflow[Lot Number], LiveStock[[#This Row],[Lot Number]])=0,
   "",
   _xlfn.MINIFS(Outflow[Date], Outflow[SKU], LiveStock[[#This Row],[SKU]], Outflow[Lot Number], LiveStock[[#This Row],[Lot Number]]))</f>
        <v>46145</v>
      </c>
      <c r="O305" s="159">
        <f>IF(_xlfn.MAXIFS(Outflow[Date], Outflow[SKU], A305)=0,
   "",
   _xlfn.MAXIFS(Outflow[Date], Outflow[SKU], A305))</f>
        <v>46194</v>
      </c>
      <c r="P305" s="139">
        <f>IFERROR(LiveStock[[#This Row],[Last Outflow Date]]-LiveStock[[#This Row],[First Outflow Date]]+1,"")</f>
        <v>50</v>
      </c>
      <c r="Q305" s="139">
        <f>IFERROR(IF(LiveStock[[#This Row],[Average Daily Usage]]&gt;0,LiveStock[[#This Row],[Quantity Available]]/LiveStock[[#This Row],[Average Daily Usage]],0),"")</f>
        <v>-50</v>
      </c>
      <c r="R305" s="1">
        <v>46145</v>
      </c>
      <c r="S305" s="159" t="str">
        <f>VLOOKUP(LiveStock[[#This Row],[SKU]],MasterFile[#All],15,0)</f>
        <v>Texaflo Roasting Co.</v>
      </c>
      <c r="T305" s="139">
        <f>IFERROR(IF(LiveStock[[#This Row],[Days Active]]&gt;0, LiveStock[[#This Row],[Quantity Out]] / LiveStock[[#This Row],[Days Active]], 0),"")</f>
        <v>0.12</v>
      </c>
      <c r="U305" s="139">
        <f>VLOOKUP(LiveStock[[#This Row],[SKU]],MasterFile[],6,0)</f>
        <v>320</v>
      </c>
      <c r="V305" s="141">
        <f>IFERROR(LiveStock[[#This Row],[Quantity In]]*LiveStock[[#This Row],[Unit Cost]],"")</f>
        <v>0</v>
      </c>
      <c r="W305" s="139">
        <f>IFERROR(LiveStock[[#This Row],[Quantity Out]]*LiveStock[[#This Row],[Unit Cost]],"")</f>
        <v>10.947500000000002</v>
      </c>
      <c r="X305" s="139"/>
    </row>
    <row r="306" spans="1:24" ht="20.100000000000001" customHeight="1" x14ac:dyDescent="0.25">
      <c r="A306" s="139" t="s">
        <v>191</v>
      </c>
      <c r="B306" s="144" t="s">
        <v>192</v>
      </c>
      <c r="C306" s="144" t="s">
        <v>265</v>
      </c>
      <c r="D306" s="144" t="s">
        <v>266</v>
      </c>
      <c r="E306" t="s">
        <v>1113</v>
      </c>
      <c r="F306" s="1">
        <v>46844</v>
      </c>
      <c r="G306" s="139">
        <v>0</v>
      </c>
      <c r="H306">
        <v>18</v>
      </c>
      <c r="I306" s="158">
        <f t="shared" si="9"/>
        <v>-18</v>
      </c>
      <c r="J306" s="140">
        <f>VLOOKUP(LiveStock[[#This Row],[SKU]],MasterFile[#All],14,0)</f>
        <v>1.395</v>
      </c>
      <c r="K306" s="141">
        <f>IFERROR(LiveStock[[#This Row],[Quantity Available]]*LiveStock[[#This Row],[Unit Cost]],"")</f>
        <v>-25.11</v>
      </c>
      <c r="L306" t="s">
        <v>734</v>
      </c>
      <c r="M306" s="160" t="str" cm="1">
        <f t="array" ref="M306">IFERROR(_xlfn.AGGREGATE(15,6,(Inflow[[#This Row],[Date]]+0) /
   ((Inflow[SKU]=LiveStock[[#This Row],[SKU]])*(Inflow[Lot Number]&amp;""=LiveStock[[#This Row],[Lot Number]]&amp;"")),1),"")</f>
        <v/>
      </c>
      <c r="N306" s="160">
        <f>IF(_xlfn.MINIFS(Outflow[Date], Outflow[SKU], LiveStock[[#This Row],[SKU]], Outflow[Lot Number], LiveStock[[#This Row],[Lot Number]])=0,
   "",
   _xlfn.MINIFS(Outflow[Date], Outflow[SKU], LiveStock[[#This Row],[SKU]], Outflow[Lot Number], LiveStock[[#This Row],[Lot Number]]))</f>
        <v>46145</v>
      </c>
      <c r="O306" s="159">
        <f>IF(_xlfn.MAXIFS(Outflow[Date], Outflow[SKU], A306)=0,
   "",
   _xlfn.MAXIFS(Outflow[Date], Outflow[SKU], A306))</f>
        <v>46194</v>
      </c>
      <c r="P306" s="139">
        <f>IFERROR(LiveStock[[#This Row],[Last Outflow Date]]-LiveStock[[#This Row],[First Outflow Date]]+1,"")</f>
        <v>50</v>
      </c>
      <c r="Q306" s="139">
        <f>IFERROR(IF(LiveStock[[#This Row],[Average Daily Usage]]&gt;0,LiveStock[[#This Row],[Quantity Available]]/LiveStock[[#This Row],[Average Daily Usage]],0),"")</f>
        <v>-50</v>
      </c>
      <c r="R306" s="1">
        <v>46145</v>
      </c>
      <c r="S306" s="159" t="str">
        <f>VLOOKUP(LiveStock[[#This Row],[SKU]],MasterFile[#All],15,0)</f>
        <v>Texaflo Roasting Co.</v>
      </c>
      <c r="T306" s="139">
        <f>IFERROR(IF(LiveStock[[#This Row],[Days Active]]&gt;0, LiveStock[[#This Row],[Quantity Out]] / LiveStock[[#This Row],[Days Active]], 0),"")</f>
        <v>0.36</v>
      </c>
      <c r="U306" s="139">
        <f>VLOOKUP(LiveStock[[#This Row],[SKU]],MasterFile[],6,0)</f>
        <v>1600</v>
      </c>
      <c r="V306" s="141">
        <f>IFERROR(LiveStock[[#This Row],[Quantity In]]*LiveStock[[#This Row],[Unit Cost]],"")</f>
        <v>0</v>
      </c>
      <c r="W306" s="139">
        <f>IFERROR(LiveStock[[#This Row],[Quantity Out]]*LiveStock[[#This Row],[Unit Cost]],"")</f>
        <v>25.11</v>
      </c>
      <c r="X306" s="139"/>
    </row>
    <row r="307" spans="1:24" ht="20.100000000000001" customHeight="1" x14ac:dyDescent="0.25">
      <c r="A307" s="139" t="s">
        <v>205</v>
      </c>
      <c r="B307" s="144" t="s">
        <v>206</v>
      </c>
      <c r="C307" s="144" t="s">
        <v>265</v>
      </c>
      <c r="D307" s="144" t="s">
        <v>272</v>
      </c>
      <c r="E307" t="s">
        <v>1110</v>
      </c>
      <c r="F307" s="1">
        <v>46528</v>
      </c>
      <c r="G307" s="139">
        <v>0</v>
      </c>
      <c r="H307">
        <v>0.6</v>
      </c>
      <c r="I307" s="158">
        <f t="shared" si="9"/>
        <v>-0.6</v>
      </c>
      <c r="J307" s="140">
        <f>VLOOKUP(LiveStock[[#This Row],[SKU]],MasterFile[#All],14,0)</f>
        <v>4.2000000000000003E-2</v>
      </c>
      <c r="K307" s="141">
        <f>IFERROR(LiveStock[[#This Row],[Quantity Available]]*LiveStock[[#This Row],[Unit Cost]],"")</f>
        <v>-2.52E-2</v>
      </c>
      <c r="L307" t="s">
        <v>734</v>
      </c>
      <c r="M307" s="160" t="str" cm="1">
        <f t="array" ref="M307">IFERROR(_xlfn.AGGREGATE(15,6,(Inflow[[#This Row],[Date]]+0) /
   ((Inflow[SKU]=LiveStock[[#This Row],[SKU]])*(Inflow[Lot Number]&amp;""=LiveStock[[#This Row],[Lot Number]]&amp;"")),1),"")</f>
        <v/>
      </c>
      <c r="N307" s="160">
        <f>IF(_xlfn.MINIFS(Outflow[Date], Outflow[SKU], LiveStock[[#This Row],[SKU]], Outflow[Lot Number], LiveStock[[#This Row],[Lot Number]])=0,
   "",
   _xlfn.MINIFS(Outflow[Date], Outflow[SKU], LiveStock[[#This Row],[SKU]], Outflow[Lot Number], LiveStock[[#This Row],[Lot Number]]))</f>
        <v>46145</v>
      </c>
      <c r="O307" s="159">
        <f>IF(_xlfn.MAXIFS(Outflow[Date], Outflow[SKU], A307)=0,
   "",
   _xlfn.MAXIFS(Outflow[Date], Outflow[SKU], A307))</f>
        <v>46194</v>
      </c>
      <c r="P307" s="139">
        <f>IFERROR(LiveStock[[#This Row],[Last Outflow Date]]-LiveStock[[#This Row],[First Outflow Date]]+1,"")</f>
        <v>50</v>
      </c>
      <c r="Q307" s="139">
        <f>IFERROR(IF(LiveStock[[#This Row],[Average Daily Usage]]&gt;0,LiveStock[[#This Row],[Quantity Available]]/LiveStock[[#This Row],[Average Daily Usage]],0),"")</f>
        <v>-50</v>
      </c>
      <c r="R307" s="1">
        <v>46145</v>
      </c>
      <c r="S307" s="159" t="str">
        <f>VLOOKUP(LiveStock[[#This Row],[SKU]],MasterFile[#All],15,0)</f>
        <v>Texaflo Roasting Co.</v>
      </c>
      <c r="T307" s="139">
        <f>IFERROR(IF(LiveStock[[#This Row],[Days Active]]&gt;0, LiveStock[[#This Row],[Quantity Out]] / LiveStock[[#This Row],[Days Active]], 0),"")</f>
        <v>1.2E-2</v>
      </c>
      <c r="U307" s="139">
        <f>VLOOKUP(LiveStock[[#This Row],[SKU]],MasterFile[],6,0)</f>
        <v>40</v>
      </c>
      <c r="V307" s="141">
        <f>IFERROR(LiveStock[[#This Row],[Quantity In]]*LiveStock[[#This Row],[Unit Cost]],"")</f>
        <v>0</v>
      </c>
      <c r="W307" s="139">
        <f>IFERROR(LiveStock[[#This Row],[Quantity Out]]*LiveStock[[#This Row],[Unit Cost]],"")</f>
        <v>2.52E-2</v>
      </c>
      <c r="X307" s="139"/>
    </row>
    <row r="308" spans="1:24" ht="20.100000000000001" customHeight="1" x14ac:dyDescent="0.25">
      <c r="A308" s="139" t="s">
        <v>168</v>
      </c>
      <c r="B308" s="144" t="s">
        <v>176</v>
      </c>
      <c r="C308" s="144" t="s">
        <v>255</v>
      </c>
      <c r="D308" s="144" t="s">
        <v>256</v>
      </c>
      <c r="E308" t="s">
        <v>1179</v>
      </c>
      <c r="F308" s="1">
        <v>46523</v>
      </c>
      <c r="G308" s="139">
        <v>0</v>
      </c>
      <c r="H308">
        <v>5</v>
      </c>
      <c r="I308" s="158">
        <f t="shared" si="9"/>
        <v>-5</v>
      </c>
      <c r="J308" s="140">
        <f>VLOOKUP(LiveStock[[#This Row],[SKU]],MasterFile[#All],14,0)</f>
        <v>0.91333333333333344</v>
      </c>
      <c r="K308" s="141">
        <f>IFERROR(LiveStock[[#This Row],[Quantity Available]]*LiveStock[[#This Row],[Unit Cost]],"")</f>
        <v>-4.5666666666666673</v>
      </c>
      <c r="L308" t="s">
        <v>734</v>
      </c>
      <c r="M308" s="160" t="str" cm="1">
        <f t="array" ref="M308">IFERROR(_xlfn.AGGREGATE(15,6,(Inflow[[#This Row],[Date]]+0) /
   ((Inflow[SKU]=LiveStock[[#This Row],[SKU]])*(Inflow[Lot Number]&amp;""=LiveStock[[#This Row],[Lot Number]]&amp;"")),1),"")</f>
        <v/>
      </c>
      <c r="N308" s="160">
        <f>IF(_xlfn.MINIFS(Outflow[Date], Outflow[SKU], LiveStock[[#This Row],[SKU]], Outflow[Lot Number], LiveStock[[#This Row],[Lot Number]])=0,
   "",
   _xlfn.MINIFS(Outflow[Date], Outflow[SKU], LiveStock[[#This Row],[SKU]], Outflow[Lot Number], LiveStock[[#This Row],[Lot Number]]))</f>
        <v>46147</v>
      </c>
      <c r="O308" s="159">
        <f>IF(_xlfn.MAXIFS(Outflow[Date], Outflow[SKU], A308)=0,
   "",
   _xlfn.MAXIFS(Outflow[Date], Outflow[SKU], A308))</f>
        <v>46194</v>
      </c>
      <c r="P308" s="139">
        <f>IFERROR(LiveStock[[#This Row],[Last Outflow Date]]-LiveStock[[#This Row],[First Outflow Date]]+1,"")</f>
        <v>48</v>
      </c>
      <c r="Q308" s="139">
        <f>IFERROR(IF(LiveStock[[#This Row],[Average Daily Usage]]&gt;0,LiveStock[[#This Row],[Quantity Available]]/LiveStock[[#This Row],[Average Daily Usage]],0),"")</f>
        <v>-48</v>
      </c>
      <c r="R308" s="1">
        <v>46147</v>
      </c>
      <c r="S308" s="159" t="str">
        <f>VLOOKUP(LiveStock[[#This Row],[SKU]],MasterFile[#All],15,0)</f>
        <v>Texaflo Roasting Co.</v>
      </c>
      <c r="T308" s="139">
        <f>IFERROR(IF(LiveStock[[#This Row],[Days Active]]&gt;0, LiveStock[[#This Row],[Quantity Out]] / LiveStock[[#This Row],[Days Active]], 0),"")</f>
        <v>0.10416666666666667</v>
      </c>
      <c r="U308" s="139">
        <f>VLOOKUP(LiveStock[[#This Row],[SKU]],MasterFile[],6,0)</f>
        <v>120</v>
      </c>
      <c r="V308" s="141">
        <f>IFERROR(LiveStock[[#This Row],[Quantity In]]*LiveStock[[#This Row],[Unit Cost]],"")</f>
        <v>0</v>
      </c>
      <c r="W308" s="139">
        <f>IFERROR(LiveStock[[#This Row],[Quantity Out]]*LiveStock[[#This Row],[Unit Cost]],"")</f>
        <v>4.5666666666666673</v>
      </c>
      <c r="X308" s="139"/>
    </row>
    <row r="309" spans="1:24" ht="20.100000000000001" customHeight="1" x14ac:dyDescent="0.25">
      <c r="A309" s="139" t="s">
        <v>166</v>
      </c>
      <c r="B309" s="144" t="s">
        <v>174</v>
      </c>
      <c r="C309" s="144" t="s">
        <v>255</v>
      </c>
      <c r="D309" s="144" t="s">
        <v>256</v>
      </c>
      <c r="E309" t="s">
        <v>1122</v>
      </c>
      <c r="F309" s="1">
        <v>46876</v>
      </c>
      <c r="G309" s="139">
        <v>0</v>
      </c>
      <c r="H309">
        <v>4</v>
      </c>
      <c r="I309" s="158">
        <f t="shared" si="9"/>
        <v>-4</v>
      </c>
      <c r="J309" s="140">
        <f>VLOOKUP(LiveStock[[#This Row],[SKU]],MasterFile[#All],14,0)</f>
        <v>7.2</v>
      </c>
      <c r="K309" s="141">
        <f>IFERROR(LiveStock[[#This Row],[Quantity Available]]*LiveStock[[#This Row],[Unit Cost]],"")</f>
        <v>-28.8</v>
      </c>
      <c r="L309" t="s">
        <v>734</v>
      </c>
      <c r="M309" s="160" t="str" cm="1">
        <f t="array" ref="M309">IFERROR(_xlfn.AGGREGATE(15,6,(Inflow[[#This Row],[Date]]+0) /
   ((Inflow[SKU]=LiveStock[[#This Row],[SKU]])*(Inflow[Lot Number]&amp;""=LiveStock[[#This Row],[Lot Number]]&amp;"")),1),"")</f>
        <v/>
      </c>
      <c r="N309" s="160">
        <f>IF(_xlfn.MINIFS(Outflow[Date], Outflow[SKU], LiveStock[[#This Row],[SKU]], Outflow[Lot Number], LiveStock[[#This Row],[Lot Number]])=0,
   "",
   _xlfn.MINIFS(Outflow[Date], Outflow[SKU], LiveStock[[#This Row],[SKU]], Outflow[Lot Number], LiveStock[[#This Row],[Lot Number]]))</f>
        <v>46147</v>
      </c>
      <c r="O309" s="159">
        <f>IF(_xlfn.MAXIFS(Outflow[Date], Outflow[SKU], A309)=0,
   "",
   _xlfn.MAXIFS(Outflow[Date], Outflow[SKU], A309))</f>
        <v>46194</v>
      </c>
      <c r="P309" s="139">
        <f>IFERROR(LiveStock[[#This Row],[Last Outflow Date]]-LiveStock[[#This Row],[First Outflow Date]]+1,"")</f>
        <v>48</v>
      </c>
      <c r="Q309" s="139">
        <f>IFERROR(IF(LiveStock[[#This Row],[Average Daily Usage]]&gt;0,LiveStock[[#This Row],[Quantity Available]]/LiveStock[[#This Row],[Average Daily Usage]],0),"")</f>
        <v>-48</v>
      </c>
      <c r="R309" s="1">
        <v>46147</v>
      </c>
      <c r="S309" s="159" t="str">
        <f>VLOOKUP(LiveStock[[#This Row],[SKU]],MasterFile[#All],15,0)</f>
        <v>Texaflo Roasting Co.</v>
      </c>
      <c r="T309" s="139">
        <f>IFERROR(IF(LiveStock[[#This Row],[Days Active]]&gt;0, LiveStock[[#This Row],[Quantity Out]] / LiveStock[[#This Row],[Days Active]], 0),"")</f>
        <v>8.3333333333333329E-2</v>
      </c>
      <c r="U309" s="139">
        <f>VLOOKUP(LiveStock[[#This Row],[SKU]],MasterFile[],6,0)</f>
        <v>240</v>
      </c>
      <c r="V309" s="141">
        <f>IFERROR(LiveStock[[#This Row],[Quantity In]]*LiveStock[[#This Row],[Unit Cost]],"")</f>
        <v>0</v>
      </c>
      <c r="W309" s="139">
        <f>IFERROR(LiveStock[[#This Row],[Quantity Out]]*LiveStock[[#This Row],[Unit Cost]],"")</f>
        <v>28.8</v>
      </c>
      <c r="X309" s="139"/>
    </row>
    <row r="310" spans="1:24" ht="20.100000000000001" customHeight="1" x14ac:dyDescent="0.25">
      <c r="A310" s="139" t="s">
        <v>169</v>
      </c>
      <c r="B310" s="144" t="s">
        <v>177</v>
      </c>
      <c r="C310" s="144" t="s">
        <v>255</v>
      </c>
      <c r="D310" s="144" t="s">
        <v>258</v>
      </c>
      <c r="E310" t="s">
        <v>1123</v>
      </c>
      <c r="F310" s="1">
        <v>46470</v>
      </c>
      <c r="G310" s="139">
        <v>0</v>
      </c>
      <c r="H310">
        <v>2</v>
      </c>
      <c r="I310" s="158">
        <f t="shared" si="9"/>
        <v>-2</v>
      </c>
      <c r="J310" s="140">
        <f>VLOOKUP(LiveStock[[#This Row],[SKU]],MasterFile[#All],14,0)</f>
        <v>1.8245833333333334</v>
      </c>
      <c r="K310" s="141">
        <f>IFERROR(LiveStock[[#This Row],[Quantity Available]]*LiveStock[[#This Row],[Unit Cost]],"")</f>
        <v>-3.6491666666666669</v>
      </c>
      <c r="L310" t="s">
        <v>734</v>
      </c>
      <c r="M310" s="160" t="str" cm="1">
        <f t="array" ref="M310">IFERROR(_xlfn.AGGREGATE(15,6,(Inflow[[#This Row],[Date]]+0) /
   ((Inflow[SKU]=LiveStock[[#This Row],[SKU]])*(Inflow[Lot Number]&amp;""=LiveStock[[#This Row],[Lot Number]]&amp;"")),1),"")</f>
        <v/>
      </c>
      <c r="N310" s="160">
        <f>IF(_xlfn.MINIFS(Outflow[Date], Outflow[SKU], LiveStock[[#This Row],[SKU]], Outflow[Lot Number], LiveStock[[#This Row],[Lot Number]])=0,
   "",
   _xlfn.MINIFS(Outflow[Date], Outflow[SKU], LiveStock[[#This Row],[SKU]], Outflow[Lot Number], LiveStock[[#This Row],[Lot Number]]))</f>
        <v>46147</v>
      </c>
      <c r="O310" s="159">
        <f>IF(_xlfn.MAXIFS(Outflow[Date], Outflow[SKU], A310)=0,
   "",
   _xlfn.MAXIFS(Outflow[Date], Outflow[SKU], A310))</f>
        <v>46194</v>
      </c>
      <c r="P310" s="139">
        <f>IFERROR(LiveStock[[#This Row],[Last Outflow Date]]-LiveStock[[#This Row],[First Outflow Date]]+1,"")</f>
        <v>48</v>
      </c>
      <c r="Q310" s="139">
        <f>IFERROR(IF(LiveStock[[#This Row],[Average Daily Usage]]&gt;0,LiveStock[[#This Row],[Quantity Available]]/LiveStock[[#This Row],[Average Daily Usage]],0),"")</f>
        <v>-48</v>
      </c>
      <c r="R310" s="1">
        <v>46147</v>
      </c>
      <c r="S310" s="159" t="str">
        <f>VLOOKUP(LiveStock[[#This Row],[SKU]],MasterFile[#All],15,0)</f>
        <v>Texaflo Roasting Co.</v>
      </c>
      <c r="T310" s="139">
        <f>IFERROR(IF(LiveStock[[#This Row],[Days Active]]&gt;0, LiveStock[[#This Row],[Quantity Out]] / LiveStock[[#This Row],[Days Active]], 0),"")</f>
        <v>4.1666666666666664E-2</v>
      </c>
      <c r="U310" s="139">
        <f>VLOOKUP(LiveStock[[#This Row],[SKU]],MasterFile[],6,0)</f>
        <v>320</v>
      </c>
      <c r="V310" s="141">
        <f>IFERROR(LiveStock[[#This Row],[Quantity In]]*LiveStock[[#This Row],[Unit Cost]],"")</f>
        <v>0</v>
      </c>
      <c r="W310" s="139">
        <f>IFERROR(LiveStock[[#This Row],[Quantity Out]]*LiveStock[[#This Row],[Unit Cost]],"")</f>
        <v>3.6491666666666669</v>
      </c>
      <c r="X310" s="139"/>
    </row>
    <row r="311" spans="1:24" ht="20.100000000000001" customHeight="1" x14ac:dyDescent="0.25">
      <c r="A311" s="139" t="s">
        <v>191</v>
      </c>
      <c r="B311" s="144" t="s">
        <v>192</v>
      </c>
      <c r="C311" s="144" t="s">
        <v>265</v>
      </c>
      <c r="D311" s="144" t="s">
        <v>266</v>
      </c>
      <c r="E311" t="s">
        <v>1187</v>
      </c>
      <c r="F311" s="1">
        <v>46514</v>
      </c>
      <c r="G311" s="139">
        <v>0</v>
      </c>
      <c r="H311">
        <v>6</v>
      </c>
      <c r="I311" s="158">
        <f t="shared" si="9"/>
        <v>-6</v>
      </c>
      <c r="J311" s="140">
        <f>VLOOKUP(LiveStock[[#This Row],[SKU]],MasterFile[#All],14,0)</f>
        <v>1.395</v>
      </c>
      <c r="K311" s="141">
        <f>IFERROR(LiveStock[[#This Row],[Quantity Available]]*LiveStock[[#This Row],[Unit Cost]],"")</f>
        <v>-8.370000000000001</v>
      </c>
      <c r="L311" t="s">
        <v>734</v>
      </c>
      <c r="M311" s="160" t="str" cm="1">
        <f t="array" ref="M311">IFERROR(_xlfn.AGGREGATE(15,6,(Inflow[[#This Row],[Date]]+0) /
   ((Inflow[SKU]=LiveStock[[#This Row],[SKU]])*(Inflow[Lot Number]&amp;""=LiveStock[[#This Row],[Lot Number]]&amp;"")),1),"")</f>
        <v/>
      </c>
      <c r="N311" s="160">
        <f>IF(_xlfn.MINIFS(Outflow[Date], Outflow[SKU], LiveStock[[#This Row],[SKU]], Outflow[Lot Number], LiveStock[[#This Row],[Lot Number]])=0,
   "",
   _xlfn.MINIFS(Outflow[Date], Outflow[SKU], LiveStock[[#This Row],[SKU]], Outflow[Lot Number], LiveStock[[#This Row],[Lot Number]]))</f>
        <v>46147</v>
      </c>
      <c r="O311" s="159">
        <f>IF(_xlfn.MAXIFS(Outflow[Date], Outflow[SKU], A311)=0,
   "",
   _xlfn.MAXIFS(Outflow[Date], Outflow[SKU], A311))</f>
        <v>46194</v>
      </c>
      <c r="P311" s="139">
        <f>IFERROR(LiveStock[[#This Row],[Last Outflow Date]]-LiveStock[[#This Row],[First Outflow Date]]+1,"")</f>
        <v>48</v>
      </c>
      <c r="Q311" s="139">
        <f>IFERROR(IF(LiveStock[[#This Row],[Average Daily Usage]]&gt;0,LiveStock[[#This Row],[Quantity Available]]/LiveStock[[#This Row],[Average Daily Usage]],0),"")</f>
        <v>-48</v>
      </c>
      <c r="R311" s="1">
        <v>46147</v>
      </c>
      <c r="S311" s="159" t="str">
        <f>VLOOKUP(LiveStock[[#This Row],[SKU]],MasterFile[#All],15,0)</f>
        <v>Texaflo Roasting Co.</v>
      </c>
      <c r="T311" s="139">
        <f>IFERROR(IF(LiveStock[[#This Row],[Days Active]]&gt;0, LiveStock[[#This Row],[Quantity Out]] / LiveStock[[#This Row],[Days Active]], 0),"")</f>
        <v>0.125</v>
      </c>
      <c r="U311" s="139">
        <f>VLOOKUP(LiveStock[[#This Row],[SKU]],MasterFile[],6,0)</f>
        <v>1600</v>
      </c>
      <c r="V311" s="141">
        <f>IFERROR(LiveStock[[#This Row],[Quantity In]]*LiveStock[[#This Row],[Unit Cost]],"")</f>
        <v>0</v>
      </c>
      <c r="W311" s="139">
        <f>IFERROR(LiveStock[[#This Row],[Quantity Out]]*LiveStock[[#This Row],[Unit Cost]],"")</f>
        <v>8.370000000000001</v>
      </c>
      <c r="X311" s="139"/>
    </row>
    <row r="312" spans="1:24" ht="20.100000000000001" customHeight="1" x14ac:dyDescent="0.25">
      <c r="A312" s="139" t="s">
        <v>205</v>
      </c>
      <c r="B312" s="144" t="s">
        <v>206</v>
      </c>
      <c r="C312" s="144" t="s">
        <v>265</v>
      </c>
      <c r="D312" s="144" t="s">
        <v>272</v>
      </c>
      <c r="E312" t="s">
        <v>1126</v>
      </c>
      <c r="F312" s="1">
        <v>46800</v>
      </c>
      <c r="G312" s="139">
        <v>0</v>
      </c>
      <c r="H312">
        <v>0.2</v>
      </c>
      <c r="I312" s="158">
        <f t="shared" si="9"/>
        <v>-0.2</v>
      </c>
      <c r="J312" s="140">
        <f>VLOOKUP(LiveStock[[#This Row],[SKU]],MasterFile[#All],14,0)</f>
        <v>4.2000000000000003E-2</v>
      </c>
      <c r="K312" s="141">
        <f>IFERROR(LiveStock[[#This Row],[Quantity Available]]*LiveStock[[#This Row],[Unit Cost]],"")</f>
        <v>-8.4000000000000012E-3</v>
      </c>
      <c r="L312" t="s">
        <v>734</v>
      </c>
      <c r="M312" s="160" t="str" cm="1">
        <f t="array" ref="M312">IFERROR(_xlfn.AGGREGATE(15,6,(Inflow[[#This Row],[Date]]+0) /
   ((Inflow[SKU]=LiveStock[[#This Row],[SKU]])*(Inflow[Lot Number]&amp;""=LiveStock[[#This Row],[Lot Number]]&amp;"")),1),"")</f>
        <v/>
      </c>
      <c r="N312" s="160">
        <f>IF(_xlfn.MINIFS(Outflow[Date], Outflow[SKU], LiveStock[[#This Row],[SKU]], Outflow[Lot Number], LiveStock[[#This Row],[Lot Number]])=0,
   "",
   _xlfn.MINIFS(Outflow[Date], Outflow[SKU], LiveStock[[#This Row],[SKU]], Outflow[Lot Number], LiveStock[[#This Row],[Lot Number]]))</f>
        <v>46147</v>
      </c>
      <c r="O312" s="159">
        <f>IF(_xlfn.MAXIFS(Outflow[Date], Outflow[SKU], A312)=0,
   "",
   _xlfn.MAXIFS(Outflow[Date], Outflow[SKU], A312))</f>
        <v>46194</v>
      </c>
      <c r="P312" s="139">
        <f>IFERROR(LiveStock[[#This Row],[Last Outflow Date]]-LiveStock[[#This Row],[First Outflow Date]]+1,"")</f>
        <v>48</v>
      </c>
      <c r="Q312" s="139">
        <f>IFERROR(IF(LiveStock[[#This Row],[Average Daily Usage]]&gt;0,LiveStock[[#This Row],[Quantity Available]]/LiveStock[[#This Row],[Average Daily Usage]],0),"")</f>
        <v>-48</v>
      </c>
      <c r="R312" s="1">
        <v>46147</v>
      </c>
      <c r="S312" s="159" t="str">
        <f>VLOOKUP(LiveStock[[#This Row],[SKU]],MasterFile[#All],15,0)</f>
        <v>Texaflo Roasting Co.</v>
      </c>
      <c r="T312" s="139">
        <f>IFERROR(IF(LiveStock[[#This Row],[Days Active]]&gt;0, LiveStock[[#This Row],[Quantity Out]] / LiveStock[[#This Row],[Days Active]], 0),"")</f>
        <v>4.1666666666666666E-3</v>
      </c>
      <c r="U312" s="139">
        <f>VLOOKUP(LiveStock[[#This Row],[SKU]],MasterFile[],6,0)</f>
        <v>40</v>
      </c>
      <c r="V312" s="141">
        <f>IFERROR(LiveStock[[#This Row],[Quantity In]]*LiveStock[[#This Row],[Unit Cost]],"")</f>
        <v>0</v>
      </c>
      <c r="W312" s="139">
        <f>IFERROR(LiveStock[[#This Row],[Quantity Out]]*LiveStock[[#This Row],[Unit Cost]],"")</f>
        <v>8.4000000000000012E-3</v>
      </c>
      <c r="X312" s="139"/>
    </row>
    <row r="313" spans="1:24" ht="20.100000000000001" customHeight="1" x14ac:dyDescent="0.25">
      <c r="A313" s="139" t="s">
        <v>243</v>
      </c>
      <c r="B313" s="144" t="s">
        <v>244</v>
      </c>
      <c r="C313" s="144" t="s">
        <v>348</v>
      </c>
      <c r="D313" s="144" t="s">
        <v>275</v>
      </c>
      <c r="E313" t="s">
        <v>1114</v>
      </c>
      <c r="F313" s="1">
        <v>46802</v>
      </c>
      <c r="G313" s="139">
        <v>0</v>
      </c>
      <c r="H313">
        <v>18.84</v>
      </c>
      <c r="I313" s="158">
        <f t="shared" si="9"/>
        <v>-18.84</v>
      </c>
      <c r="J313" s="140">
        <f>VLOOKUP(LiveStock[[#This Row],[SKU]],MasterFile[#All],14,0)</f>
        <v>0.26600000000000001</v>
      </c>
      <c r="K313" s="141">
        <f>IFERROR(LiveStock[[#This Row],[Quantity Available]]*LiveStock[[#This Row],[Unit Cost]],"")</f>
        <v>-5.0114400000000003</v>
      </c>
      <c r="L313" t="s">
        <v>734</v>
      </c>
      <c r="M313" s="160" t="str" cm="1">
        <f t="array" ref="M313">IFERROR(_xlfn.AGGREGATE(15,6,(Inflow[[#This Row],[Date]]+0) /
   ((Inflow[SKU]=LiveStock[[#This Row],[SKU]])*(Inflow[Lot Number]&amp;""=LiveStock[[#This Row],[Lot Number]]&amp;"")),1),"")</f>
        <v/>
      </c>
      <c r="N313" s="160">
        <f>IF(_xlfn.MINIFS(Outflow[Date], Outflow[SKU], LiveStock[[#This Row],[SKU]], Outflow[Lot Number], LiveStock[[#This Row],[Lot Number]])=0,
   "",
   _xlfn.MINIFS(Outflow[Date], Outflow[SKU], LiveStock[[#This Row],[SKU]], Outflow[Lot Number], LiveStock[[#This Row],[Lot Number]]))</f>
        <v>46153</v>
      </c>
      <c r="O313" s="159">
        <f>IF(_xlfn.MAXIFS(Outflow[Date], Outflow[SKU], A313)=0,
   "",
   _xlfn.MAXIFS(Outflow[Date], Outflow[SKU], A313))</f>
        <v>46193</v>
      </c>
      <c r="P313" s="139">
        <f>IFERROR(LiveStock[[#This Row],[Last Outflow Date]]-LiveStock[[#This Row],[First Outflow Date]]+1,"")</f>
        <v>41</v>
      </c>
      <c r="Q313" s="139">
        <f>IFERROR(IF(LiveStock[[#This Row],[Average Daily Usage]]&gt;0,LiveStock[[#This Row],[Quantity Available]]/LiveStock[[#This Row],[Average Daily Usage]],0),"")</f>
        <v>-41</v>
      </c>
      <c r="R313" s="1">
        <v>46153</v>
      </c>
      <c r="S313" s="159" t="str">
        <f>VLOOKUP(LiveStock[[#This Row],[SKU]],MasterFile[#All],15,0)</f>
        <v>Texaflo Roasting Co.</v>
      </c>
      <c r="T313" s="139">
        <f>IFERROR(IF(LiveStock[[#This Row],[Days Active]]&gt;0, LiveStock[[#This Row],[Quantity Out]] / LiveStock[[#This Row],[Days Active]], 0),"")</f>
        <v>0.45951219512195124</v>
      </c>
      <c r="U313" s="139">
        <f>VLOOKUP(LiveStock[[#This Row],[SKU]],MasterFile[],6,0)</f>
        <v>24</v>
      </c>
      <c r="V313" s="141">
        <f>IFERROR(LiveStock[[#This Row],[Quantity In]]*LiveStock[[#This Row],[Unit Cost]],"")</f>
        <v>0</v>
      </c>
      <c r="W313" s="139">
        <f>IFERROR(LiveStock[[#This Row],[Quantity Out]]*LiveStock[[#This Row],[Unit Cost]],"")</f>
        <v>5.0114400000000003</v>
      </c>
      <c r="X313" s="139"/>
    </row>
    <row r="314" spans="1:24" ht="20.100000000000001" customHeight="1" x14ac:dyDescent="0.25">
      <c r="A314" s="139" t="s">
        <v>247</v>
      </c>
      <c r="B314" s="144" t="s">
        <v>248</v>
      </c>
      <c r="C314" s="144" t="s">
        <v>348</v>
      </c>
      <c r="D314" s="144" t="s">
        <v>291</v>
      </c>
      <c r="E314" t="s">
        <v>1116</v>
      </c>
      <c r="F314" s="1">
        <v>46503</v>
      </c>
      <c r="G314" s="139">
        <v>0</v>
      </c>
      <c r="H314">
        <v>4.3499999999999996</v>
      </c>
      <c r="I314" s="158">
        <f t="shared" si="9"/>
        <v>-4.3499999999999996</v>
      </c>
      <c r="J314" s="140">
        <f>VLOOKUP(LiveStock[[#This Row],[SKU]],MasterFile[#All],14,0)</f>
        <v>0.97140000000000004</v>
      </c>
      <c r="K314" s="141">
        <f>IFERROR(LiveStock[[#This Row],[Quantity Available]]*LiveStock[[#This Row],[Unit Cost]],"")</f>
        <v>-4.2255899999999995</v>
      </c>
      <c r="L314" t="s">
        <v>322</v>
      </c>
      <c r="M314" s="160" t="str" cm="1">
        <f t="array" ref="M314">IFERROR(_xlfn.AGGREGATE(15,6,(Inflow[[#This Row],[Date]]+0) /
   ((Inflow[SKU]=LiveStock[[#This Row],[SKU]])*(Inflow[Lot Number]&amp;""=LiveStock[[#This Row],[Lot Number]]&amp;"")),1),"")</f>
        <v/>
      </c>
      <c r="N314" s="160">
        <f>IF(_xlfn.MINIFS(Outflow[Date], Outflow[SKU], LiveStock[[#This Row],[SKU]], Outflow[Lot Number], LiveStock[[#This Row],[Lot Number]])=0,
   "",
   _xlfn.MINIFS(Outflow[Date], Outflow[SKU], LiveStock[[#This Row],[SKU]], Outflow[Lot Number], LiveStock[[#This Row],[Lot Number]]))</f>
        <v>46158</v>
      </c>
      <c r="O314" s="159">
        <f>IF(_xlfn.MAXIFS(Outflow[Date], Outflow[SKU], A314)=0,
   "",
   _xlfn.MAXIFS(Outflow[Date], Outflow[SKU], A314))</f>
        <v>46158</v>
      </c>
      <c r="P314" s="139">
        <f>IFERROR(LiveStock[[#This Row],[Last Outflow Date]]-LiveStock[[#This Row],[First Outflow Date]]+1,"")</f>
        <v>1</v>
      </c>
      <c r="Q314" s="139">
        <f>IFERROR(IF(LiveStock[[#This Row],[Average Daily Usage]]&gt;0,LiveStock[[#This Row],[Quantity Available]]/LiveStock[[#This Row],[Average Daily Usage]],0),"")</f>
        <v>-1</v>
      </c>
      <c r="R314" s="1">
        <v>46158</v>
      </c>
      <c r="S314" s="159" t="str">
        <f>VLOOKUP(LiveStock[[#This Row],[SKU]],MasterFile[#All],15,0)</f>
        <v>Texaflo Roasting Co.</v>
      </c>
      <c r="T314" s="139">
        <f>IFERROR(IF(LiveStock[[#This Row],[Days Active]]&gt;0, LiveStock[[#This Row],[Quantity Out]] / LiveStock[[#This Row],[Days Active]], 0),"")</f>
        <v>4.3499999999999996</v>
      </c>
      <c r="U314" s="139">
        <f>VLOOKUP(LiveStock[[#This Row],[SKU]],MasterFile[],6,0)</f>
        <v>40</v>
      </c>
      <c r="V314" s="141">
        <f>IFERROR(LiveStock[[#This Row],[Quantity In]]*LiveStock[[#This Row],[Unit Cost]],"")</f>
        <v>0</v>
      </c>
      <c r="W314" s="139">
        <f>IFERROR(LiveStock[[#This Row],[Quantity Out]]*LiveStock[[#This Row],[Unit Cost]],"")</f>
        <v>4.2255899999999995</v>
      </c>
      <c r="X314" s="139"/>
    </row>
    <row r="315" spans="1:24" ht="20.100000000000001" customHeight="1" x14ac:dyDescent="0.25">
      <c r="A315" s="139" t="s">
        <v>239</v>
      </c>
      <c r="B315" s="144" t="s">
        <v>347</v>
      </c>
      <c r="C315" s="144" t="s">
        <v>348</v>
      </c>
      <c r="D315" s="144" t="s">
        <v>277</v>
      </c>
      <c r="E315" t="s">
        <v>1139</v>
      </c>
      <c r="F315" s="1">
        <v>46737</v>
      </c>
      <c r="G315" s="139">
        <v>0</v>
      </c>
      <c r="H315">
        <v>0.3</v>
      </c>
      <c r="I315" s="158">
        <f t="shared" si="9"/>
        <v>-0.3</v>
      </c>
      <c r="J315" s="140">
        <f>VLOOKUP(LiveStock[[#This Row],[SKU]],MasterFile[#All],14,0)</f>
        <v>0.70666666666666667</v>
      </c>
      <c r="K315" s="141">
        <f>IFERROR(LiveStock[[#This Row],[Quantity Available]]*LiveStock[[#This Row],[Unit Cost]],"")</f>
        <v>-0.21199999999999999</v>
      </c>
      <c r="L315" t="s">
        <v>322</v>
      </c>
      <c r="M315" s="160" t="str" cm="1">
        <f t="array" ref="M315">IFERROR(_xlfn.AGGREGATE(15,6,(Inflow[[#This Row],[Date]]+0) /
   ((Inflow[SKU]=LiveStock[[#This Row],[SKU]])*(Inflow[Lot Number]&amp;""=LiveStock[[#This Row],[Lot Number]]&amp;"")),1),"")</f>
        <v/>
      </c>
      <c r="N315" s="160">
        <f>IF(_xlfn.MINIFS(Outflow[Date], Outflow[SKU], LiveStock[[#This Row],[SKU]], Outflow[Lot Number], LiveStock[[#This Row],[Lot Number]])=0,
   "",
   _xlfn.MINIFS(Outflow[Date], Outflow[SKU], LiveStock[[#This Row],[SKU]], Outflow[Lot Number], LiveStock[[#This Row],[Lot Number]]))</f>
        <v>46163</v>
      </c>
      <c r="O315" s="159">
        <f>IF(_xlfn.MAXIFS(Outflow[Date], Outflow[SKU], A315)=0,
   "",
   _xlfn.MAXIFS(Outflow[Date], Outflow[SKU], A315))</f>
        <v>46193</v>
      </c>
      <c r="P315" s="139">
        <f>IFERROR(LiveStock[[#This Row],[Last Outflow Date]]-LiveStock[[#This Row],[First Outflow Date]]+1,"")</f>
        <v>31</v>
      </c>
      <c r="Q315" s="139">
        <f>IFERROR(IF(LiveStock[[#This Row],[Average Daily Usage]]&gt;0,LiveStock[[#This Row],[Quantity Available]]/LiveStock[[#This Row],[Average Daily Usage]],0),"")</f>
        <v>-30.999999999999996</v>
      </c>
      <c r="R315" s="1">
        <v>46163</v>
      </c>
      <c r="S315" s="159" t="str">
        <f>VLOOKUP(LiveStock[[#This Row],[SKU]],MasterFile[#All],15,0)</f>
        <v>Texaflo Roasting Co.</v>
      </c>
      <c r="T315" s="139">
        <f>IFERROR(IF(LiveStock[[#This Row],[Days Active]]&gt;0, LiveStock[[#This Row],[Quantity Out]] / LiveStock[[#This Row],[Days Active]], 0),"")</f>
        <v>9.6774193548387101E-3</v>
      </c>
      <c r="U315" s="139">
        <f>VLOOKUP(LiveStock[[#This Row],[SKU]],MasterFile[],6,0)</f>
        <v>12</v>
      </c>
      <c r="V315" s="141">
        <f>IFERROR(LiveStock[[#This Row],[Quantity In]]*LiveStock[[#This Row],[Unit Cost]],"")</f>
        <v>0</v>
      </c>
      <c r="W315" s="139">
        <f>IFERROR(LiveStock[[#This Row],[Quantity Out]]*LiveStock[[#This Row],[Unit Cost]],"")</f>
        <v>0.21199999999999999</v>
      </c>
      <c r="X315" s="139"/>
    </row>
    <row r="316" spans="1:24" ht="20.100000000000001" customHeight="1" x14ac:dyDescent="0.25">
      <c r="A316" s="139" t="s">
        <v>241</v>
      </c>
      <c r="B316" s="144" t="s">
        <v>350</v>
      </c>
      <c r="C316" s="144" t="s">
        <v>348</v>
      </c>
      <c r="D316" s="144" t="s">
        <v>289</v>
      </c>
      <c r="E316" t="s">
        <v>1098</v>
      </c>
      <c r="F316" s="1">
        <v>46822</v>
      </c>
      <c r="G316" s="139">
        <v>0</v>
      </c>
      <c r="H316">
        <v>0.6</v>
      </c>
      <c r="I316" s="158">
        <f t="shared" si="9"/>
        <v>-0.6</v>
      </c>
      <c r="J316" s="140">
        <f>VLOOKUP(LiveStock[[#This Row],[SKU]],MasterFile[#All],14,0)</f>
        <v>0.70666666666666667</v>
      </c>
      <c r="K316" s="141">
        <f>IFERROR(LiveStock[[#This Row],[Quantity Available]]*LiveStock[[#This Row],[Unit Cost]],"")</f>
        <v>-0.42399999999999999</v>
      </c>
      <c r="L316" t="s">
        <v>734</v>
      </c>
      <c r="M316" s="160" t="str" cm="1">
        <f t="array" ref="M316">IFERROR(_xlfn.AGGREGATE(15,6,(Inflow[[#This Row],[Date]]+0) /
   ((Inflow[SKU]=LiveStock[[#This Row],[SKU]])*(Inflow[Lot Number]&amp;""=LiveStock[[#This Row],[Lot Number]]&amp;"")),1),"")</f>
        <v/>
      </c>
      <c r="N316" s="160">
        <f>IF(_xlfn.MINIFS(Outflow[Date], Outflow[SKU], LiveStock[[#This Row],[SKU]], Outflow[Lot Number], LiveStock[[#This Row],[Lot Number]])=0,
   "",
   _xlfn.MINIFS(Outflow[Date], Outflow[SKU], LiveStock[[#This Row],[SKU]], Outflow[Lot Number], LiveStock[[#This Row],[Lot Number]]))</f>
        <v>46163</v>
      </c>
      <c r="O316" s="159">
        <f>IF(_xlfn.MAXIFS(Outflow[Date], Outflow[SKU], A316)=0,
   "",
   _xlfn.MAXIFS(Outflow[Date], Outflow[SKU], A316))</f>
        <v>46193</v>
      </c>
      <c r="P316" s="139">
        <f>IFERROR(LiveStock[[#This Row],[Last Outflow Date]]-LiveStock[[#This Row],[First Outflow Date]]+1,"")</f>
        <v>31</v>
      </c>
      <c r="Q316" s="139">
        <f>IFERROR(IF(LiveStock[[#This Row],[Average Daily Usage]]&gt;0,LiveStock[[#This Row],[Quantity Available]]/LiveStock[[#This Row],[Average Daily Usage]],0),"")</f>
        <v>-30.999999999999996</v>
      </c>
      <c r="R316" s="1">
        <v>46163</v>
      </c>
      <c r="S316" s="159" t="str">
        <f>VLOOKUP(LiveStock[[#This Row],[SKU]],MasterFile[#All],15,0)</f>
        <v>Texaflo Roasting Co.</v>
      </c>
      <c r="T316" s="139">
        <f>IFERROR(IF(LiveStock[[#This Row],[Days Active]]&gt;0, LiveStock[[#This Row],[Quantity Out]] / LiveStock[[#This Row],[Days Active]], 0),"")</f>
        <v>1.935483870967742E-2</v>
      </c>
      <c r="U316" s="139">
        <f>VLOOKUP(LiveStock[[#This Row],[SKU]],MasterFile[],6,0)</f>
        <v>16</v>
      </c>
      <c r="V316" s="141">
        <f>IFERROR(LiveStock[[#This Row],[Quantity In]]*LiveStock[[#This Row],[Unit Cost]],"")</f>
        <v>0</v>
      </c>
      <c r="W316" s="139">
        <f>IFERROR(LiveStock[[#This Row],[Quantity Out]]*LiveStock[[#This Row],[Unit Cost]],"")</f>
        <v>0.42399999999999999</v>
      </c>
      <c r="X316" s="139"/>
    </row>
    <row r="317" spans="1:24" ht="20.100000000000001" customHeight="1" x14ac:dyDescent="0.25">
      <c r="A317" s="139" t="s">
        <v>243</v>
      </c>
      <c r="B317" s="144" t="s">
        <v>244</v>
      </c>
      <c r="C317" s="144" t="s">
        <v>348</v>
      </c>
      <c r="D317" s="144" t="s">
        <v>275</v>
      </c>
      <c r="E317" t="s">
        <v>1137</v>
      </c>
      <c r="F317" s="1">
        <v>46600</v>
      </c>
      <c r="G317" s="139">
        <v>0</v>
      </c>
      <c r="H317">
        <v>1.5</v>
      </c>
      <c r="I317" s="158">
        <f t="shared" si="9"/>
        <v>-1.5</v>
      </c>
      <c r="J317" s="140">
        <f>VLOOKUP(LiveStock[[#This Row],[SKU]],MasterFile[#All],14,0)</f>
        <v>0.26600000000000001</v>
      </c>
      <c r="K317" s="141">
        <f>IFERROR(LiveStock[[#This Row],[Quantity Available]]*LiveStock[[#This Row],[Unit Cost]],"")</f>
        <v>-0.39900000000000002</v>
      </c>
      <c r="L317" t="s">
        <v>734</v>
      </c>
      <c r="M317" s="160" t="str" cm="1">
        <f t="array" ref="M317">IFERROR(_xlfn.AGGREGATE(15,6,(Inflow[[#This Row],[Date]]+0) /
   ((Inflow[SKU]=LiveStock[[#This Row],[SKU]])*(Inflow[Lot Number]&amp;""=LiveStock[[#This Row],[Lot Number]]&amp;"")),1),"")</f>
        <v/>
      </c>
      <c r="N317" s="160">
        <f>IF(_xlfn.MINIFS(Outflow[Date], Outflow[SKU], LiveStock[[#This Row],[SKU]], Outflow[Lot Number], LiveStock[[#This Row],[Lot Number]])=0,
   "",
   _xlfn.MINIFS(Outflow[Date], Outflow[SKU], LiveStock[[#This Row],[SKU]], Outflow[Lot Number], LiveStock[[#This Row],[Lot Number]]))</f>
        <v>46163</v>
      </c>
      <c r="O317" s="159">
        <f>IF(_xlfn.MAXIFS(Outflow[Date], Outflow[SKU], A317)=0,
   "",
   _xlfn.MAXIFS(Outflow[Date], Outflow[SKU], A317))</f>
        <v>46193</v>
      </c>
      <c r="P317" s="139">
        <f>IFERROR(LiveStock[[#This Row],[Last Outflow Date]]-LiveStock[[#This Row],[First Outflow Date]]+1,"")</f>
        <v>31</v>
      </c>
      <c r="Q317" s="139">
        <f>IFERROR(IF(LiveStock[[#This Row],[Average Daily Usage]]&gt;0,LiveStock[[#This Row],[Quantity Available]]/LiveStock[[#This Row],[Average Daily Usage]],0),"")</f>
        <v>-31</v>
      </c>
      <c r="R317" s="1">
        <v>46163</v>
      </c>
      <c r="S317" s="159" t="str">
        <f>VLOOKUP(LiveStock[[#This Row],[SKU]],MasterFile[#All],15,0)</f>
        <v>Texaflo Roasting Co.</v>
      </c>
      <c r="T317" s="139">
        <f>IFERROR(IF(LiveStock[[#This Row],[Days Active]]&gt;0, LiveStock[[#This Row],[Quantity Out]] / LiveStock[[#This Row],[Days Active]], 0),"")</f>
        <v>4.8387096774193547E-2</v>
      </c>
      <c r="U317" s="139">
        <f>VLOOKUP(LiveStock[[#This Row],[SKU]],MasterFile[],6,0)</f>
        <v>24</v>
      </c>
      <c r="V317" s="141">
        <f>IFERROR(LiveStock[[#This Row],[Quantity In]]*LiveStock[[#This Row],[Unit Cost]],"")</f>
        <v>0</v>
      </c>
      <c r="W317" s="139">
        <f>IFERROR(LiveStock[[#This Row],[Quantity Out]]*LiveStock[[#This Row],[Unit Cost]],"")</f>
        <v>0.39900000000000002</v>
      </c>
      <c r="X317" s="139"/>
    </row>
    <row r="318" spans="1:24" ht="20.100000000000001" customHeight="1" x14ac:dyDescent="0.25">
      <c r="A318" s="139" t="s">
        <v>251</v>
      </c>
      <c r="B318" s="144" t="s">
        <v>252</v>
      </c>
      <c r="C318" s="144" t="s">
        <v>348</v>
      </c>
      <c r="D318" s="144" t="s">
        <v>277</v>
      </c>
      <c r="E318" t="s">
        <v>1180</v>
      </c>
      <c r="F318" s="1">
        <v>46354</v>
      </c>
      <c r="G318" s="139">
        <v>0</v>
      </c>
      <c r="H318">
        <v>0.6</v>
      </c>
      <c r="I318" s="158">
        <f t="shared" si="9"/>
        <v>-0.6</v>
      </c>
      <c r="J318" s="140">
        <f>VLOOKUP(LiveStock[[#This Row],[SKU]],MasterFile[#All],14,0)</f>
        <v>0.96379999999999999</v>
      </c>
      <c r="K318" s="141">
        <f>IFERROR(LiveStock[[#This Row],[Quantity Available]]*LiveStock[[#This Row],[Unit Cost]],"")</f>
        <v>-0.57828000000000002</v>
      </c>
      <c r="L318" t="s">
        <v>734</v>
      </c>
      <c r="M318" s="160" t="str" cm="1">
        <f t="array" ref="M318">IFERROR(_xlfn.AGGREGATE(15,6,(Inflow[[#This Row],[Date]]+0) /
   ((Inflow[SKU]=LiveStock[[#This Row],[SKU]])*(Inflow[Lot Number]&amp;""=LiveStock[[#This Row],[Lot Number]]&amp;"")),1),"")</f>
        <v/>
      </c>
      <c r="N318" s="160">
        <f>IF(_xlfn.MINIFS(Outflow[Date], Outflow[SKU], LiveStock[[#This Row],[SKU]], Outflow[Lot Number], LiveStock[[#This Row],[Lot Number]])=0,
   "",
   _xlfn.MINIFS(Outflow[Date], Outflow[SKU], LiveStock[[#This Row],[SKU]], Outflow[Lot Number], LiveStock[[#This Row],[Lot Number]]))</f>
        <v>46163</v>
      </c>
      <c r="O318" s="159">
        <f>IF(_xlfn.MAXIFS(Outflow[Date], Outflow[SKU], A318)=0,
   "",
   _xlfn.MAXIFS(Outflow[Date], Outflow[SKU], A318))</f>
        <v>46193</v>
      </c>
      <c r="P318" s="139">
        <f>IFERROR(LiveStock[[#This Row],[Last Outflow Date]]-LiveStock[[#This Row],[First Outflow Date]]+1,"")</f>
        <v>31</v>
      </c>
      <c r="Q318" s="139">
        <f>IFERROR(IF(LiveStock[[#This Row],[Average Daily Usage]]&gt;0,LiveStock[[#This Row],[Quantity Available]]/LiveStock[[#This Row],[Average Daily Usage]],0),"")</f>
        <v>-30.999999999999996</v>
      </c>
      <c r="R318" s="1">
        <v>46163</v>
      </c>
      <c r="S318" s="159" t="str">
        <f>VLOOKUP(LiveStock[[#This Row],[SKU]],MasterFile[#All],15,0)</f>
        <v>Texaflo Roasting Co.</v>
      </c>
      <c r="T318" s="139">
        <f>IFERROR(IF(LiveStock[[#This Row],[Days Active]]&gt;0, LiveStock[[#This Row],[Quantity Out]] / LiveStock[[#This Row],[Days Active]], 0),"")</f>
        <v>1.935483870967742E-2</v>
      </c>
      <c r="U318" s="139">
        <f>VLOOKUP(LiveStock[[#This Row],[SKU]],MasterFile[],6,0)</f>
        <v>32</v>
      </c>
      <c r="V318" s="141">
        <f>IFERROR(LiveStock[[#This Row],[Quantity In]]*LiveStock[[#This Row],[Unit Cost]],"")</f>
        <v>0</v>
      </c>
      <c r="W318" s="139">
        <f>IFERROR(LiveStock[[#This Row],[Quantity Out]]*LiveStock[[#This Row],[Unit Cost]],"")</f>
        <v>0.57828000000000002</v>
      </c>
      <c r="X318" s="139"/>
    </row>
    <row r="319" spans="1:24" ht="20.100000000000001" customHeight="1" x14ac:dyDescent="0.25">
      <c r="A319" s="139" t="s">
        <v>508</v>
      </c>
      <c r="B319" s="144" t="s">
        <v>509</v>
      </c>
      <c r="C319" s="144" t="s">
        <v>501</v>
      </c>
      <c r="D319" s="144" t="s">
        <v>506</v>
      </c>
      <c r="E319" t="s">
        <v>1114</v>
      </c>
      <c r="F319" s="1">
        <v>46653</v>
      </c>
      <c r="G319" s="139">
        <v>0</v>
      </c>
      <c r="H319">
        <v>13.77</v>
      </c>
      <c r="I319" s="158">
        <f t="shared" ref="I319:I326" si="10">IF(E319="",SUMIFS($G$5:$G$29582,$A$5:$A$29582,A319)-SUMIFS($H$5:$H$29582,$A$5:$A$29582,A319),SUMIFS($G$5:$G$29582,$A$5:$A$29582,A319,$E$5:$E$29582,E319)-SUMIFS($H$5:$H$29582,$A$5:$A$29582,A319,$E$5:$E$29582,E319))</f>
        <v>-13.77</v>
      </c>
      <c r="J319" s="140">
        <f>VLOOKUP(LiveStock[[#This Row],[SKU]],MasterFile[#All],14,0)</f>
        <v>42</v>
      </c>
      <c r="K319" s="141">
        <f>IFERROR(LiveStock[[#This Row],[Quantity Available]]*LiveStock[[#This Row],[Unit Cost]],"")</f>
        <v>-578.34</v>
      </c>
      <c r="L319" t="s">
        <v>736</v>
      </c>
      <c r="M319" s="160" t="str" cm="1">
        <f t="array" ref="M319">IFERROR(_xlfn.AGGREGATE(15,6,(Inflow[[#This Row],[Date]]+0) /
   ((Inflow[SKU]=LiveStock[[#This Row],[SKU]])*(Inflow[Lot Number]&amp;""=LiveStock[[#This Row],[Lot Number]]&amp;"")),1),"")</f>
        <v/>
      </c>
      <c r="N319" s="160">
        <f>IF(_xlfn.MINIFS(Outflow[Date], Outflow[SKU], LiveStock[[#This Row],[SKU]], Outflow[Lot Number], LiveStock[[#This Row],[Lot Number]])=0,
   "",
   _xlfn.MINIFS(Outflow[Date], Outflow[SKU], LiveStock[[#This Row],[SKU]], Outflow[Lot Number], LiveStock[[#This Row],[Lot Number]]))</f>
        <v>46167</v>
      </c>
      <c r="O319" s="159">
        <f>IF(_xlfn.MAXIFS(Outflow[Date], Outflow[SKU], A319)=0,
   "",
   _xlfn.MAXIFS(Outflow[Date], Outflow[SKU], A319))</f>
        <v>46167</v>
      </c>
      <c r="P319" s="139">
        <f>IFERROR(LiveStock[[#This Row],[Last Outflow Date]]-LiveStock[[#This Row],[First Outflow Date]]+1,"")</f>
        <v>1</v>
      </c>
      <c r="Q319" s="139">
        <f>IFERROR(IF(LiveStock[[#This Row],[Average Daily Usage]]&gt;0,LiveStock[[#This Row],[Quantity Available]]/LiveStock[[#This Row],[Average Daily Usage]],0),"")</f>
        <v>-1</v>
      </c>
      <c r="R319" s="1">
        <v>46167</v>
      </c>
      <c r="S319" s="159" t="str">
        <f>VLOOKUP(LiveStock[[#This Row],[SKU]],MasterFile[#All],15,0)</f>
        <v>Gulf Rim Distribution</v>
      </c>
      <c r="T319" s="139">
        <f>IFERROR(IF(LiveStock[[#This Row],[Days Active]]&gt;0, LiveStock[[#This Row],[Quantity Out]] / LiveStock[[#This Row],[Days Active]], 0),"")</f>
        <v>13.77</v>
      </c>
      <c r="U319" s="139">
        <f>VLOOKUP(LiveStock[[#This Row],[SKU]],MasterFile[],6,0)</f>
        <v>8</v>
      </c>
      <c r="V319" s="141">
        <f>IFERROR(LiveStock[[#This Row],[Quantity In]]*LiveStock[[#This Row],[Unit Cost]],"")</f>
        <v>0</v>
      </c>
      <c r="W319" s="139">
        <f>IFERROR(LiveStock[[#This Row],[Quantity Out]]*LiveStock[[#This Row],[Unit Cost]],"")</f>
        <v>578.34</v>
      </c>
      <c r="X319" s="139"/>
    </row>
    <row r="320" spans="1:24" ht="20.100000000000001" customHeight="1" x14ac:dyDescent="0.25">
      <c r="A320" s="139" t="s">
        <v>539</v>
      </c>
      <c r="B320" s="144" t="s">
        <v>540</v>
      </c>
      <c r="C320" s="144" t="s">
        <v>501</v>
      </c>
      <c r="D320" s="144" t="s">
        <v>541</v>
      </c>
      <c r="E320" t="s">
        <v>1182</v>
      </c>
      <c r="F320" s="1">
        <v>46613</v>
      </c>
      <c r="G320" s="139">
        <v>0</v>
      </c>
      <c r="H320">
        <v>6.23</v>
      </c>
      <c r="I320" s="158">
        <f t="shared" si="10"/>
        <v>-6.23</v>
      </c>
      <c r="J320" s="140">
        <f>VLOOKUP(LiveStock[[#This Row],[SKU]],MasterFile[#All],14,0)</f>
        <v>48</v>
      </c>
      <c r="K320" s="141">
        <f>IFERROR(LiveStock[[#This Row],[Quantity Available]]*LiveStock[[#This Row],[Unit Cost]],"")</f>
        <v>-299.04000000000002</v>
      </c>
      <c r="L320" t="s">
        <v>736</v>
      </c>
      <c r="M320" s="160" t="str" cm="1">
        <f t="array" ref="M320">IFERROR(_xlfn.AGGREGATE(15,6,(Inflow[[#This Row],[Date]]+0) /
   ((Inflow[SKU]=LiveStock[[#This Row],[SKU]])*(Inflow[Lot Number]&amp;""=LiveStock[[#This Row],[Lot Number]]&amp;"")),1),"")</f>
        <v/>
      </c>
      <c r="N320" s="160">
        <f>IF(_xlfn.MINIFS(Outflow[Date], Outflow[SKU], LiveStock[[#This Row],[SKU]], Outflow[Lot Number], LiveStock[[#This Row],[Lot Number]])=0,
   "",
   _xlfn.MINIFS(Outflow[Date], Outflow[SKU], LiveStock[[#This Row],[SKU]], Outflow[Lot Number], LiveStock[[#This Row],[Lot Number]]))</f>
        <v>46181</v>
      </c>
      <c r="O320" s="159">
        <f>IF(_xlfn.MAXIFS(Outflow[Date], Outflow[SKU], A320)=0,
   "",
   _xlfn.MAXIFS(Outflow[Date], Outflow[SKU], A320))</f>
        <v>46181</v>
      </c>
      <c r="P320" s="139">
        <f>IFERROR(LiveStock[[#This Row],[Last Outflow Date]]-LiveStock[[#This Row],[First Outflow Date]]+1,"")</f>
        <v>1</v>
      </c>
      <c r="Q320" s="139">
        <f>IFERROR(IF(LiveStock[[#This Row],[Average Daily Usage]]&gt;0,LiveStock[[#This Row],[Quantity Available]]/LiveStock[[#This Row],[Average Daily Usage]],0),"")</f>
        <v>-1</v>
      </c>
      <c r="R320" s="1">
        <v>46181</v>
      </c>
      <c r="S320" s="159" t="str">
        <f>VLOOKUP(LiveStock[[#This Row],[SKU]],MasterFile[#All],15,0)</f>
        <v>Gulf Rim Distribution</v>
      </c>
      <c r="T320" s="139">
        <f>IFERROR(IF(LiveStock[[#This Row],[Days Active]]&gt;0, LiveStock[[#This Row],[Quantity Out]] / LiveStock[[#This Row],[Days Active]], 0),"")</f>
        <v>6.23</v>
      </c>
      <c r="U320" s="139">
        <f>VLOOKUP(LiveStock[[#This Row],[SKU]],MasterFile[],6,0)</f>
        <v>8</v>
      </c>
      <c r="V320" s="141">
        <f>IFERROR(LiveStock[[#This Row],[Quantity In]]*LiveStock[[#This Row],[Unit Cost]],"")</f>
        <v>0</v>
      </c>
      <c r="W320" s="139">
        <f>IFERROR(LiveStock[[#This Row],[Quantity Out]]*LiveStock[[#This Row],[Unit Cost]],"")</f>
        <v>299.04000000000002</v>
      </c>
      <c r="X320" s="139"/>
    </row>
    <row r="321" spans="1:24" ht="20.100000000000001" customHeight="1" x14ac:dyDescent="0.25">
      <c r="A321" s="139" t="s">
        <v>169</v>
      </c>
      <c r="B321" s="144" t="s">
        <v>177</v>
      </c>
      <c r="C321" s="144" t="s">
        <v>255</v>
      </c>
      <c r="D321" s="144" t="s">
        <v>258</v>
      </c>
      <c r="E321" t="s">
        <v>1126</v>
      </c>
      <c r="F321" s="1">
        <v>46826</v>
      </c>
      <c r="G321" s="139">
        <v>0</v>
      </c>
      <c r="H321">
        <v>15</v>
      </c>
      <c r="I321" s="158">
        <f t="shared" si="10"/>
        <v>-15</v>
      </c>
      <c r="J321" s="140">
        <f>VLOOKUP(LiveStock[[#This Row],[SKU]],MasterFile[#All],14,0)</f>
        <v>1.8245833333333334</v>
      </c>
      <c r="K321" s="141">
        <f>IFERROR(LiveStock[[#This Row],[Quantity Available]]*LiveStock[[#This Row],[Unit Cost]],"")</f>
        <v>-27.368750000000002</v>
      </c>
      <c r="L321" t="s">
        <v>734</v>
      </c>
      <c r="M321" s="160" t="str" cm="1">
        <f t="array" ref="M321">IFERROR(_xlfn.AGGREGATE(15,6,(Inflow[[#This Row],[Date]]+0) /
   ((Inflow[SKU]=LiveStock[[#This Row],[SKU]])*(Inflow[Lot Number]&amp;""=LiveStock[[#This Row],[Lot Number]]&amp;"")),1),"")</f>
        <v/>
      </c>
      <c r="N321" s="160">
        <f>IF(_xlfn.MINIFS(Outflow[Date], Outflow[SKU], LiveStock[[#This Row],[SKU]], Outflow[Lot Number], LiveStock[[#This Row],[Lot Number]])=0,
   "",
   _xlfn.MINIFS(Outflow[Date], Outflow[SKU], LiveStock[[#This Row],[SKU]], Outflow[Lot Number], LiveStock[[#This Row],[Lot Number]]))</f>
        <v>46182</v>
      </c>
      <c r="O321" s="159">
        <f>IF(_xlfn.MAXIFS(Outflow[Date], Outflow[SKU], A321)=0,
   "",
   _xlfn.MAXIFS(Outflow[Date], Outflow[SKU], A321))</f>
        <v>46194</v>
      </c>
      <c r="P321" s="139">
        <f>IFERROR(LiveStock[[#This Row],[Last Outflow Date]]-LiveStock[[#This Row],[First Outflow Date]]+1,"")</f>
        <v>13</v>
      </c>
      <c r="Q321" s="139">
        <f>IFERROR(IF(LiveStock[[#This Row],[Average Daily Usage]]&gt;0,LiveStock[[#This Row],[Quantity Available]]/LiveStock[[#This Row],[Average Daily Usage]],0),"")</f>
        <v>-13.000000000000002</v>
      </c>
      <c r="R321" s="1">
        <v>46182</v>
      </c>
      <c r="S321" s="159" t="str">
        <f>VLOOKUP(LiveStock[[#This Row],[SKU]],MasterFile[#All],15,0)</f>
        <v>Texaflo Roasting Co.</v>
      </c>
      <c r="T321" s="139">
        <f>IFERROR(IF(LiveStock[[#This Row],[Days Active]]&gt;0, LiveStock[[#This Row],[Quantity Out]] / LiveStock[[#This Row],[Days Active]], 0),"")</f>
        <v>1.1538461538461537</v>
      </c>
      <c r="U321" s="139">
        <f>VLOOKUP(LiveStock[[#This Row],[SKU]],MasterFile[],6,0)</f>
        <v>320</v>
      </c>
      <c r="V321" s="141">
        <f>IFERROR(LiveStock[[#This Row],[Quantity In]]*LiveStock[[#This Row],[Unit Cost]],"")</f>
        <v>0</v>
      </c>
      <c r="W321" s="139">
        <f>IFERROR(LiveStock[[#This Row],[Quantity Out]]*LiveStock[[#This Row],[Unit Cost]],"")</f>
        <v>27.368750000000002</v>
      </c>
      <c r="X321" s="139"/>
    </row>
    <row r="322" spans="1:24" ht="20.100000000000001" customHeight="1" x14ac:dyDescent="0.25">
      <c r="A322" s="139" t="s">
        <v>167</v>
      </c>
      <c r="B322" s="144" t="s">
        <v>175</v>
      </c>
      <c r="C322" s="144" t="s">
        <v>255</v>
      </c>
      <c r="D322" s="144" t="s">
        <v>258</v>
      </c>
      <c r="E322" t="s">
        <v>1113</v>
      </c>
      <c r="F322" s="1">
        <v>46735</v>
      </c>
      <c r="G322" s="139">
        <v>0</v>
      </c>
      <c r="H322">
        <v>7.5</v>
      </c>
      <c r="I322" s="158">
        <f t="shared" si="10"/>
        <v>-7.5</v>
      </c>
      <c r="J322" s="140">
        <f>VLOOKUP(LiveStock[[#This Row],[SKU]],MasterFile[#All],14,0)</f>
        <v>0.91347222222222213</v>
      </c>
      <c r="K322" s="141">
        <f>IFERROR(LiveStock[[#This Row],[Quantity Available]]*LiveStock[[#This Row],[Unit Cost]],"")</f>
        <v>-6.8510416666666663</v>
      </c>
      <c r="L322" t="s">
        <v>322</v>
      </c>
      <c r="M322" s="160" t="str" cm="1">
        <f t="array" ref="M322">IFERROR(_xlfn.AGGREGATE(15,6,(Inflow[[#This Row],[Date]]+0) /
   ((Inflow[SKU]=LiveStock[[#This Row],[SKU]])*(Inflow[Lot Number]&amp;""=LiveStock[[#This Row],[Lot Number]]&amp;"")),1),"")</f>
        <v/>
      </c>
      <c r="N322" s="160">
        <f>IF(_xlfn.MINIFS(Outflow[Date], Outflow[SKU], LiveStock[[#This Row],[SKU]], Outflow[Lot Number], LiveStock[[#This Row],[Lot Number]])=0,
   "",
   _xlfn.MINIFS(Outflow[Date], Outflow[SKU], LiveStock[[#This Row],[SKU]], Outflow[Lot Number], LiveStock[[#This Row],[Lot Number]]))</f>
        <v>46182</v>
      </c>
      <c r="O322" s="159">
        <f>IF(_xlfn.MAXIFS(Outflow[Date], Outflow[SKU], A322)=0,
   "",
   _xlfn.MAXIFS(Outflow[Date], Outflow[SKU], A322))</f>
        <v>46194</v>
      </c>
      <c r="P322" s="139">
        <f>IFERROR(LiveStock[[#This Row],[Last Outflow Date]]-LiveStock[[#This Row],[First Outflow Date]]+1,"")</f>
        <v>13</v>
      </c>
      <c r="Q322" s="139">
        <f>IFERROR(IF(LiveStock[[#This Row],[Average Daily Usage]]&gt;0,LiveStock[[#This Row],[Quantity Available]]/LiveStock[[#This Row],[Average Daily Usage]],0),"")</f>
        <v>-13.000000000000002</v>
      </c>
      <c r="R322" s="1">
        <v>46182</v>
      </c>
      <c r="S322" s="159" t="str">
        <f>VLOOKUP(LiveStock[[#This Row],[SKU]],MasterFile[#All],15,0)</f>
        <v>Texaflo Roasting Co.</v>
      </c>
      <c r="T322" s="139">
        <f>IFERROR(IF(LiveStock[[#This Row],[Days Active]]&gt;0, LiveStock[[#This Row],[Quantity Out]] / LiveStock[[#This Row],[Days Active]], 0),"")</f>
        <v>0.57692307692307687</v>
      </c>
      <c r="U322" s="139">
        <f>VLOOKUP(LiveStock[[#This Row],[SKU]],MasterFile[],6,0)</f>
        <v>160</v>
      </c>
      <c r="V322" s="141">
        <f>IFERROR(LiveStock[[#This Row],[Quantity In]]*LiveStock[[#This Row],[Unit Cost]],"")</f>
        <v>0</v>
      </c>
      <c r="W322" s="139">
        <f>IFERROR(LiveStock[[#This Row],[Quantity Out]]*LiveStock[[#This Row],[Unit Cost]],"")</f>
        <v>6.8510416666666663</v>
      </c>
      <c r="X322" s="139"/>
    </row>
    <row r="323" spans="1:24" ht="20.100000000000001" customHeight="1" x14ac:dyDescent="0.25">
      <c r="A323" s="139" t="s">
        <v>171</v>
      </c>
      <c r="B323" s="144" t="s">
        <v>179</v>
      </c>
      <c r="C323" s="144" t="s">
        <v>255</v>
      </c>
      <c r="D323" s="144" t="s">
        <v>259</v>
      </c>
      <c r="E323" t="s">
        <v>1144</v>
      </c>
      <c r="F323" s="1">
        <v>46741</v>
      </c>
      <c r="G323" s="139">
        <v>0</v>
      </c>
      <c r="H323">
        <v>2.5</v>
      </c>
      <c r="I323" s="158">
        <f t="shared" si="10"/>
        <v>-5.5</v>
      </c>
      <c r="J323" s="140">
        <f>VLOOKUP(LiveStock[[#This Row],[SKU]],MasterFile[#All],14,0)</f>
        <v>2.7368749999999999</v>
      </c>
      <c r="K323" s="141">
        <f>IFERROR(LiveStock[[#This Row],[Quantity Available]]*LiveStock[[#This Row],[Unit Cost]],"")</f>
        <v>-15.0528125</v>
      </c>
      <c r="L323" t="s">
        <v>322</v>
      </c>
      <c r="M323" s="160" t="str" cm="1">
        <f t="array" ref="M323">IFERROR(_xlfn.AGGREGATE(15,6,(Inflow[[#This Row],[Date]]+0) /
   ((Inflow[SKU]=LiveStock[[#This Row],[SKU]])*(Inflow[Lot Number]&amp;""=LiveStock[[#This Row],[Lot Number]]&amp;"")),1),"")</f>
        <v/>
      </c>
      <c r="N323" s="160">
        <f>IF(_xlfn.MINIFS(Outflow[Date], Outflow[SKU], LiveStock[[#This Row],[SKU]], Outflow[Lot Number], LiveStock[[#This Row],[Lot Number]])=0,
   "",
   _xlfn.MINIFS(Outflow[Date], Outflow[SKU], LiveStock[[#This Row],[SKU]], Outflow[Lot Number], LiveStock[[#This Row],[Lot Number]]))</f>
        <v>46140</v>
      </c>
      <c r="O323" s="159">
        <f>IF(_xlfn.MAXIFS(Outflow[Date], Outflow[SKU], A323)=0,
   "",
   _xlfn.MAXIFS(Outflow[Date], Outflow[SKU], A323))</f>
        <v>46194</v>
      </c>
      <c r="P323" s="139">
        <f>IFERROR(LiveStock[[#This Row],[Last Outflow Date]]-LiveStock[[#This Row],[First Outflow Date]]+1,"")</f>
        <v>55</v>
      </c>
      <c r="Q323" s="139">
        <f>IFERROR(IF(LiveStock[[#This Row],[Average Daily Usage]]&gt;0,LiveStock[[#This Row],[Quantity Available]]/LiveStock[[#This Row],[Average Daily Usage]],0),"")</f>
        <v>-121</v>
      </c>
      <c r="R323" s="1">
        <v>46182</v>
      </c>
      <c r="S323" s="159" t="str">
        <f>VLOOKUP(LiveStock[[#This Row],[SKU]],MasterFile[#All],15,0)</f>
        <v>Texaflo Roasting Co.</v>
      </c>
      <c r="T323" s="139">
        <f>IFERROR(IF(LiveStock[[#This Row],[Days Active]]&gt;0, LiveStock[[#This Row],[Quantity Out]] / LiveStock[[#This Row],[Days Active]], 0),"")</f>
        <v>4.5454545454545456E-2</v>
      </c>
      <c r="U323" s="139">
        <f>VLOOKUP(LiveStock[[#This Row],[SKU]],MasterFile[],6,0)</f>
        <v>140</v>
      </c>
      <c r="V323" s="141">
        <f>IFERROR(LiveStock[[#This Row],[Quantity In]]*LiveStock[[#This Row],[Unit Cost]],"")</f>
        <v>0</v>
      </c>
      <c r="W323" s="139">
        <f>IFERROR(LiveStock[[#This Row],[Quantity Out]]*LiveStock[[#This Row],[Unit Cost]],"")</f>
        <v>6.8421874999999996</v>
      </c>
      <c r="X323" s="139"/>
    </row>
    <row r="324" spans="1:24" ht="20.100000000000001" customHeight="1" x14ac:dyDescent="0.25">
      <c r="A324" s="139" t="s">
        <v>191</v>
      </c>
      <c r="B324" s="144" t="s">
        <v>192</v>
      </c>
      <c r="C324" s="144" t="s">
        <v>265</v>
      </c>
      <c r="D324" s="144" t="s">
        <v>266</v>
      </c>
      <c r="E324" t="s">
        <v>1190</v>
      </c>
      <c r="F324" s="1">
        <v>46576</v>
      </c>
      <c r="G324" s="139">
        <v>0</v>
      </c>
      <c r="H324">
        <v>15</v>
      </c>
      <c r="I324" s="158">
        <f t="shared" si="10"/>
        <v>-15</v>
      </c>
      <c r="J324" s="140">
        <f>VLOOKUP(LiveStock[[#This Row],[SKU]],MasterFile[#All],14,0)</f>
        <v>1.395</v>
      </c>
      <c r="K324" s="141">
        <f>IFERROR(LiveStock[[#This Row],[Quantity Available]]*LiveStock[[#This Row],[Unit Cost]],"")</f>
        <v>-20.925000000000001</v>
      </c>
      <c r="L324" t="s">
        <v>734</v>
      </c>
      <c r="M324" s="160" t="str" cm="1">
        <f t="array" ref="M324">IFERROR(_xlfn.AGGREGATE(15,6,(Inflow[[#This Row],[Date]]+0) /
   ((Inflow[SKU]=LiveStock[[#This Row],[SKU]])*(Inflow[Lot Number]&amp;""=LiveStock[[#This Row],[Lot Number]]&amp;"")),1),"")</f>
        <v/>
      </c>
      <c r="N324" s="160">
        <f>IF(_xlfn.MINIFS(Outflow[Date], Outflow[SKU], LiveStock[[#This Row],[SKU]], Outflow[Lot Number], LiveStock[[#This Row],[Lot Number]])=0,
   "",
   _xlfn.MINIFS(Outflow[Date], Outflow[SKU], LiveStock[[#This Row],[SKU]], Outflow[Lot Number], LiveStock[[#This Row],[Lot Number]]))</f>
        <v>46182</v>
      </c>
      <c r="O324" s="159">
        <f>IF(_xlfn.MAXIFS(Outflow[Date], Outflow[SKU], A324)=0,
   "",
   _xlfn.MAXIFS(Outflow[Date], Outflow[SKU], A324))</f>
        <v>46194</v>
      </c>
      <c r="P324" s="139">
        <f>IFERROR(LiveStock[[#This Row],[Last Outflow Date]]-LiveStock[[#This Row],[First Outflow Date]]+1,"")</f>
        <v>13</v>
      </c>
      <c r="Q324" s="139">
        <f>IFERROR(IF(LiveStock[[#This Row],[Average Daily Usage]]&gt;0,LiveStock[[#This Row],[Quantity Available]]/LiveStock[[#This Row],[Average Daily Usage]],0),"")</f>
        <v>-13.000000000000002</v>
      </c>
      <c r="R324" s="1">
        <v>46182</v>
      </c>
      <c r="S324" s="159" t="str">
        <f>VLOOKUP(LiveStock[[#This Row],[SKU]],MasterFile[#All],15,0)</f>
        <v>Texaflo Roasting Co.</v>
      </c>
      <c r="T324" s="139">
        <f>IFERROR(IF(LiveStock[[#This Row],[Days Active]]&gt;0, LiveStock[[#This Row],[Quantity Out]] / LiveStock[[#This Row],[Days Active]], 0),"")</f>
        <v>1.1538461538461537</v>
      </c>
      <c r="U324" s="139">
        <f>VLOOKUP(LiveStock[[#This Row],[SKU]],MasterFile[],6,0)</f>
        <v>1600</v>
      </c>
      <c r="V324" s="141">
        <f>IFERROR(LiveStock[[#This Row],[Quantity In]]*LiveStock[[#This Row],[Unit Cost]],"")</f>
        <v>0</v>
      </c>
      <c r="W324" s="139">
        <f>IFERROR(LiveStock[[#This Row],[Quantity Out]]*LiveStock[[#This Row],[Unit Cost]],"")</f>
        <v>20.925000000000001</v>
      </c>
      <c r="X324" s="139"/>
    </row>
    <row r="325" spans="1:24" ht="20.100000000000001" customHeight="1" x14ac:dyDescent="0.25">
      <c r="A325" s="139" t="s">
        <v>205</v>
      </c>
      <c r="B325" s="144" t="s">
        <v>206</v>
      </c>
      <c r="C325" s="144" t="s">
        <v>265</v>
      </c>
      <c r="D325" s="144" t="s">
        <v>272</v>
      </c>
      <c r="E325" t="s">
        <v>1191</v>
      </c>
      <c r="F325" s="1">
        <v>46635</v>
      </c>
      <c r="G325" s="139">
        <v>0</v>
      </c>
      <c r="H325">
        <v>0.5</v>
      </c>
      <c r="I325" s="158">
        <f t="shared" si="10"/>
        <v>-0.5</v>
      </c>
      <c r="J325" s="140">
        <f>VLOOKUP(LiveStock[[#This Row],[SKU]],MasterFile[#All],14,0)</f>
        <v>4.2000000000000003E-2</v>
      </c>
      <c r="K325" s="141">
        <f>IFERROR(LiveStock[[#This Row],[Quantity Available]]*LiveStock[[#This Row],[Unit Cost]],"")</f>
        <v>-2.1000000000000001E-2</v>
      </c>
      <c r="L325" t="s">
        <v>734</v>
      </c>
      <c r="M325" s="160" t="str" cm="1">
        <f t="array" ref="M325">IFERROR(_xlfn.AGGREGATE(15,6,(Inflow[[#This Row],[Date]]+0) /
   ((Inflow[SKU]=LiveStock[[#This Row],[SKU]])*(Inflow[Lot Number]&amp;""=LiveStock[[#This Row],[Lot Number]]&amp;"")),1),"")</f>
        <v/>
      </c>
      <c r="N325" s="160">
        <f>IF(_xlfn.MINIFS(Outflow[Date], Outflow[SKU], LiveStock[[#This Row],[SKU]], Outflow[Lot Number], LiveStock[[#This Row],[Lot Number]])=0,
   "",
   _xlfn.MINIFS(Outflow[Date], Outflow[SKU], LiveStock[[#This Row],[SKU]], Outflow[Lot Number], LiveStock[[#This Row],[Lot Number]]))</f>
        <v>46182</v>
      </c>
      <c r="O325" s="159">
        <f>IF(_xlfn.MAXIFS(Outflow[Date], Outflow[SKU], A325)=0,
   "",
   _xlfn.MAXIFS(Outflow[Date], Outflow[SKU], A325))</f>
        <v>46194</v>
      </c>
      <c r="P325" s="139">
        <f>IFERROR(LiveStock[[#This Row],[Last Outflow Date]]-LiveStock[[#This Row],[First Outflow Date]]+1,"")</f>
        <v>13</v>
      </c>
      <c r="Q325" s="139">
        <f>IFERROR(IF(LiveStock[[#This Row],[Average Daily Usage]]&gt;0,LiveStock[[#This Row],[Quantity Available]]/LiveStock[[#This Row],[Average Daily Usage]],0),"")</f>
        <v>-13</v>
      </c>
      <c r="R325" s="1">
        <v>46182</v>
      </c>
      <c r="S325" s="159" t="str">
        <f>VLOOKUP(LiveStock[[#This Row],[SKU]],MasterFile[#All],15,0)</f>
        <v>Texaflo Roasting Co.</v>
      </c>
      <c r="T325" s="139">
        <f>IFERROR(IF(LiveStock[[#This Row],[Days Active]]&gt;0, LiveStock[[#This Row],[Quantity Out]] / LiveStock[[#This Row],[Days Active]], 0),"")</f>
        <v>3.8461538461538464E-2</v>
      </c>
      <c r="U325" s="139">
        <f>VLOOKUP(LiveStock[[#This Row],[SKU]],MasterFile[],6,0)</f>
        <v>40</v>
      </c>
      <c r="V325" s="141">
        <f>IFERROR(LiveStock[[#This Row],[Quantity In]]*LiveStock[[#This Row],[Unit Cost]],"")</f>
        <v>0</v>
      </c>
      <c r="W325" s="139">
        <f>IFERROR(LiveStock[[#This Row],[Quantity Out]]*LiveStock[[#This Row],[Unit Cost]],"")</f>
        <v>2.1000000000000001E-2</v>
      </c>
      <c r="X325" s="139"/>
    </row>
    <row r="326" spans="1:24" ht="20.100000000000001" customHeight="1" x14ac:dyDescent="0.25">
      <c r="A326" s="147" t="s">
        <v>191</v>
      </c>
      <c r="B326" s="148" t="s">
        <v>192</v>
      </c>
      <c r="C326" s="148" t="s">
        <v>265</v>
      </c>
      <c r="D326" s="148" t="s">
        <v>266</v>
      </c>
      <c r="E326" t="s">
        <v>1180</v>
      </c>
      <c r="F326" s="1">
        <v>46527</v>
      </c>
      <c r="G326" s="139">
        <v>0</v>
      </c>
      <c r="H326">
        <v>3.93</v>
      </c>
      <c r="I326" s="161">
        <f t="shared" si="10"/>
        <v>-3.93</v>
      </c>
      <c r="J326" s="150">
        <f>VLOOKUP(LiveStock[[#This Row],[SKU]],MasterFile[#All],14,0)</f>
        <v>1.395</v>
      </c>
      <c r="K326" s="151">
        <f>IFERROR(LiveStock[[#This Row],[Quantity Available]]*LiveStock[[#This Row],[Unit Cost]],"")</f>
        <v>-5.4823500000000003</v>
      </c>
      <c r="L326" t="s">
        <v>734</v>
      </c>
      <c r="M326" s="163" t="str" cm="1">
        <f t="array" ref="M326">IFERROR(_xlfn.AGGREGATE(15,6,(Inflow[[#This Row],[Date]]+0) /
   ((Inflow[SKU]=LiveStock[[#This Row],[SKU]])*(Inflow[Lot Number]&amp;""=LiveStock[[#This Row],[Lot Number]]&amp;"")),1),"")</f>
        <v/>
      </c>
      <c r="N326" s="163">
        <f>IF(_xlfn.MINIFS(Outflow[Date], Outflow[SKU], LiveStock[[#This Row],[SKU]], Outflow[Lot Number], LiveStock[[#This Row],[Lot Number]])=0,
   "",
   _xlfn.MINIFS(Outflow[Date], Outflow[SKU], LiveStock[[#This Row],[SKU]], Outflow[Lot Number], LiveStock[[#This Row],[Lot Number]]))</f>
        <v>46188</v>
      </c>
      <c r="O326" s="162">
        <f>IF(_xlfn.MAXIFS(Outflow[Date], Outflow[SKU], A326)=0,
   "",
   _xlfn.MAXIFS(Outflow[Date], Outflow[SKU], A326))</f>
        <v>46194</v>
      </c>
      <c r="P326" s="147">
        <f>IFERROR(LiveStock[[#This Row],[Last Outflow Date]]-LiveStock[[#This Row],[First Outflow Date]]+1,"")</f>
        <v>7</v>
      </c>
      <c r="Q326" s="147">
        <f>IFERROR(IF(LiveStock[[#This Row],[Average Daily Usage]]&gt;0,LiveStock[[#This Row],[Quantity Available]]/LiveStock[[#This Row],[Average Daily Usage]],0),"")</f>
        <v>-6.9999999999999991</v>
      </c>
      <c r="R326" s="1">
        <v>46188</v>
      </c>
      <c r="S326" s="162" t="str">
        <f>VLOOKUP(LiveStock[[#This Row],[SKU]],MasterFile[#All],15,0)</f>
        <v>Texaflo Roasting Co.</v>
      </c>
      <c r="T326" s="147">
        <f>IFERROR(IF(LiveStock[[#This Row],[Days Active]]&gt;0, LiveStock[[#This Row],[Quantity Out]] / LiveStock[[#This Row],[Days Active]], 0),"")</f>
        <v>0.5614285714285715</v>
      </c>
      <c r="U326" s="147">
        <f>VLOOKUP(LiveStock[[#This Row],[SKU]],MasterFile[],6,0)</f>
        <v>1600</v>
      </c>
      <c r="V326" s="151">
        <f>IFERROR(LiveStock[[#This Row],[Quantity In]]*LiveStock[[#This Row],[Unit Cost]],"")</f>
        <v>0</v>
      </c>
      <c r="W326" s="147">
        <f>IFERROR(LiveStock[[#This Row],[Quantity Out]]*LiveStock[[#This Row],[Unit Cost]],"")</f>
        <v>5.4823500000000003</v>
      </c>
      <c r="X326" s="147"/>
    </row>
  </sheetData>
  <mergeCells count="1">
    <mergeCell ref="A1:X2"/>
  </mergeCells>
  <phoneticPr fontId="7" type="noConversion"/>
  <dataValidations count="3">
    <dataValidation type="list" allowBlank="1" showInputMessage="1" showErrorMessage="1" sqref="S5:S326" xr:uid="{64F77284-58A1-664D-8C01-223A3868D9F2}">
      <formula1>"Texaflo Roasting Co., Lone Star Wholesale, Gulf Rim Distribution"</formula1>
    </dataValidation>
    <dataValidation type="list" allowBlank="1" showInputMessage="1" showErrorMessage="1" sqref="A5:A127" xr:uid="{9608A032-9ECD-B840-9EC2-ECF8A0507C3E}">
      <formula1>$A$5:$A$326</formula1>
    </dataValidation>
    <dataValidation type="list" allowBlank="1" showInputMessage="1" showErrorMessage="1" sqref="L5:L326" xr:uid="{BE96E949-2516-7C40-8146-77DC76F5FBF0}">
      <formula1>"Texaflo Distribution Center, Texaflo Austin, Lone Star Houston, Lone Star Distribution Center, Gulf Rim Miami"</formula1>
    </dataValidation>
  </dataValidations>
  <pageMargins left="0.7" right="0.7" top="0.75" bottom="0.5" header="0.3" footer="0.3"/>
  <pageSetup scale="21" fitToHeight="0"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51A7F4-582A-9A40-AAAB-DA7A32E6123B}">
          <x14:formula1>
            <xm:f>'Master File'!$A$5:$A$94</xm:f>
          </x14:formula1>
          <xm:sqref>A128:A190</xm:sqref>
        </x14:dataValidation>
        <x14:dataValidation type="list" allowBlank="1" showInputMessage="1" showErrorMessage="1" xr:uid="{2FF227EE-B482-124C-BB3E-81BA168B3340}">
          <x14:formula1>
            <xm:f>'Master File'!$A:$A</xm:f>
          </x14:formula1>
          <xm:sqref>A191:A326</xm:sqref>
        </x14:dataValidation>
      </x14:dataValidations>
    </ext>
    <ext xmlns:x15="http://schemas.microsoft.com/office/spreadsheetml/2010/11/main" uri="{F7C9EE02-42E1-4005-9D12-6889AFFD525C}">
      <x15:webExtensions xmlns:xm="http://schemas.microsoft.com/office/excel/2006/main">
        <x15:webExtension appRef="{4C2C9350-D4E8-4214-A017-D24BF1156BFB}">
          <xm:f>#REF!</xm:f>
        </x15:webExtension>
      </x15:webExtens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A7ABD-9FE7-4D1C-A55C-ECE9A94A58F0}">
  <sheetPr codeName="Sheet8">
    <tabColor rgb="FFF6F5F0"/>
  </sheetPr>
  <dimension ref="A1:BS49"/>
  <sheetViews>
    <sheetView zoomScale="80" zoomScaleNormal="80" workbookViewId="0">
      <selection activeCell="L9" sqref="L9"/>
    </sheetView>
  </sheetViews>
  <sheetFormatPr defaultColWidth="8.85546875" defaultRowHeight="20.100000000000001" customHeight="1" x14ac:dyDescent="0.25"/>
  <cols>
    <col min="1" max="1" width="9.42578125" bestFit="1" customWidth="1"/>
    <col min="2" max="2" width="8" bestFit="1" customWidth="1"/>
    <col min="3" max="3" width="28.42578125" bestFit="1" customWidth="1"/>
    <col min="4" max="4" width="21.7109375" bestFit="1" customWidth="1"/>
    <col min="5" max="5" width="15.85546875" bestFit="1" customWidth="1"/>
    <col min="6" max="6" width="16.7109375" bestFit="1" customWidth="1"/>
    <col min="7" max="7" width="20.42578125" style="8" bestFit="1" customWidth="1"/>
    <col min="8" max="8" width="18" style="8" bestFit="1" customWidth="1"/>
    <col min="9" max="9" width="11.7109375" style="8" bestFit="1" customWidth="1"/>
    <col min="10" max="10" width="12.140625" style="3" bestFit="1" customWidth="1"/>
    <col min="11" max="11" width="17.42578125" style="8" bestFit="1" customWidth="1"/>
    <col min="12" max="12" width="23" bestFit="1" customWidth="1"/>
    <col min="13" max="13" width="17.7109375" bestFit="1" customWidth="1"/>
    <col min="14" max="14" width="18.42578125" bestFit="1" customWidth="1"/>
    <col min="15" max="15" width="15.42578125" bestFit="1" customWidth="1"/>
    <col min="16" max="16" width="9.28515625" bestFit="1" customWidth="1"/>
    <col min="17" max="17" width="12.85546875" style="4" customWidth="1"/>
    <col min="18" max="71" width="9.140625" style="4"/>
  </cols>
  <sheetData>
    <row r="1" spans="1:16" ht="20.100000000000001" customHeight="1" x14ac:dyDescent="0.25">
      <c r="A1" s="183" t="s">
        <v>724</v>
      </c>
      <c r="B1" s="183"/>
      <c r="C1" s="183"/>
      <c r="D1" s="183"/>
      <c r="E1" s="183"/>
      <c r="F1" s="183"/>
      <c r="G1" s="183"/>
      <c r="H1" s="183"/>
      <c r="I1" s="183"/>
      <c r="J1" s="183"/>
      <c r="K1" s="183"/>
      <c r="L1" s="186"/>
      <c r="M1" s="187"/>
      <c r="N1" s="187"/>
      <c r="O1" s="187"/>
      <c r="P1" s="187"/>
    </row>
    <row r="2" spans="1:16" ht="20.100000000000001" customHeight="1" x14ac:dyDescent="0.25">
      <c r="A2" s="183"/>
      <c r="B2" s="183"/>
      <c r="C2" s="183"/>
      <c r="D2" s="183"/>
      <c r="E2" s="183"/>
      <c r="F2" s="183"/>
      <c r="G2" s="183"/>
      <c r="H2" s="183"/>
      <c r="I2" s="183"/>
      <c r="J2" s="183"/>
      <c r="K2" s="183"/>
      <c r="L2" s="186"/>
      <c r="M2" s="187"/>
      <c r="N2" s="187"/>
      <c r="O2" s="187"/>
      <c r="P2" s="187"/>
    </row>
    <row r="3" spans="1:16" ht="20.100000000000001" customHeight="1" x14ac:dyDescent="0.25">
      <c r="A3" s="4"/>
      <c r="B3" s="4"/>
      <c r="C3" s="4"/>
      <c r="D3" s="4"/>
      <c r="E3" s="4"/>
      <c r="F3" s="4"/>
      <c r="G3" s="61"/>
      <c r="H3" s="61"/>
      <c r="I3" s="61"/>
      <c r="J3" s="5"/>
      <c r="K3" s="61"/>
      <c r="L3" s="4"/>
      <c r="M3" s="4"/>
      <c r="N3" s="4"/>
      <c r="O3" s="4"/>
      <c r="P3" s="4"/>
    </row>
    <row r="4" spans="1:16" ht="20.100000000000001" customHeight="1" x14ac:dyDescent="0.25">
      <c r="A4" s="87" t="s">
        <v>18</v>
      </c>
      <c r="B4" s="87" t="s">
        <v>2</v>
      </c>
      <c r="C4" s="87" t="s">
        <v>3</v>
      </c>
      <c r="D4" s="87" t="s">
        <v>4</v>
      </c>
      <c r="E4" s="87" t="s">
        <v>5</v>
      </c>
      <c r="F4" s="87" t="s">
        <v>19</v>
      </c>
      <c r="G4" s="91" t="s">
        <v>90</v>
      </c>
      <c r="H4" s="91" t="s">
        <v>91</v>
      </c>
      <c r="I4" s="91" t="s">
        <v>92</v>
      </c>
      <c r="J4" s="87" t="s">
        <v>71</v>
      </c>
      <c r="K4" s="91" t="s">
        <v>93</v>
      </c>
      <c r="L4" s="87" t="s">
        <v>94</v>
      </c>
      <c r="M4" s="87" t="s">
        <v>95</v>
      </c>
      <c r="N4" s="87" t="s">
        <v>96</v>
      </c>
      <c r="O4" s="87" t="s">
        <v>97</v>
      </c>
      <c r="P4" s="87" t="s">
        <v>66</v>
      </c>
    </row>
    <row r="5" spans="1:16" ht="20.100000000000001" customHeight="1" x14ac:dyDescent="0.25">
      <c r="A5" s="64">
        <v>46187</v>
      </c>
      <c r="B5" s="65" t="s">
        <v>165</v>
      </c>
      <c r="C5" s="64" t="s">
        <v>173</v>
      </c>
      <c r="D5" s="64" t="s">
        <v>255</v>
      </c>
      <c r="E5" s="64" t="s">
        <v>256</v>
      </c>
      <c r="F5" s="65" t="s">
        <v>597</v>
      </c>
      <c r="G5" s="66">
        <v>-2</v>
      </c>
      <c r="H5" s="66">
        <v>0</v>
      </c>
      <c r="I5" s="66">
        <v>2</v>
      </c>
      <c r="J5" s="65">
        <v>8.5</v>
      </c>
      <c r="K5" s="66">
        <v>17</v>
      </c>
      <c r="L5" s="64"/>
      <c r="M5" s="64" t="s">
        <v>98</v>
      </c>
      <c r="N5" s="65"/>
      <c r="O5" s="64"/>
      <c r="P5" s="64"/>
    </row>
    <row r="6" spans="1:16" ht="20.100000000000001" customHeight="1" x14ac:dyDescent="0.25">
      <c r="A6" s="64">
        <v>46187</v>
      </c>
      <c r="B6" s="65" t="s">
        <v>166</v>
      </c>
      <c r="C6" s="64" t="s">
        <v>174</v>
      </c>
      <c r="D6" s="64" t="s">
        <v>255</v>
      </c>
      <c r="E6" s="64" t="s">
        <v>256</v>
      </c>
      <c r="F6" s="67" t="s">
        <v>572</v>
      </c>
      <c r="G6" s="68">
        <v>-2</v>
      </c>
      <c r="H6" s="68">
        <v>0</v>
      </c>
      <c r="I6" s="68">
        <v>2</v>
      </c>
      <c r="J6" s="67">
        <v>7.2</v>
      </c>
      <c r="K6" s="68">
        <v>14.4</v>
      </c>
      <c r="L6" s="64"/>
      <c r="M6" s="64" t="s">
        <v>98</v>
      </c>
      <c r="N6" s="67"/>
      <c r="O6" s="64"/>
      <c r="P6" s="64"/>
    </row>
    <row r="7" spans="1:16" ht="20.100000000000001" customHeight="1" x14ac:dyDescent="0.25">
      <c r="A7" s="64">
        <v>46187</v>
      </c>
      <c r="B7" s="65" t="s">
        <v>167</v>
      </c>
      <c r="C7" s="64" t="s">
        <v>175</v>
      </c>
      <c r="D7" s="64" t="s">
        <v>255</v>
      </c>
      <c r="E7" s="64" t="s">
        <v>258</v>
      </c>
      <c r="F7" s="67" t="s">
        <v>601</v>
      </c>
      <c r="G7" s="68">
        <v>-3</v>
      </c>
      <c r="H7" s="68">
        <v>0</v>
      </c>
      <c r="I7" s="68">
        <v>3</v>
      </c>
      <c r="J7" s="67">
        <v>6.8</v>
      </c>
      <c r="K7" s="68">
        <v>20.399999999999999</v>
      </c>
      <c r="L7" s="64"/>
      <c r="M7" s="64" t="s">
        <v>98</v>
      </c>
      <c r="N7" s="67"/>
      <c r="O7" s="64"/>
      <c r="P7" s="64"/>
    </row>
    <row r="8" spans="1:16" ht="20.100000000000001" customHeight="1" x14ac:dyDescent="0.25">
      <c r="A8" s="64">
        <v>46187</v>
      </c>
      <c r="B8" s="65" t="s">
        <v>168</v>
      </c>
      <c r="C8" s="64" t="s">
        <v>176</v>
      </c>
      <c r="D8" s="64" t="s">
        <v>255</v>
      </c>
      <c r="E8" s="64" t="s">
        <v>256</v>
      </c>
      <c r="F8" s="67" t="s">
        <v>595</v>
      </c>
      <c r="G8" s="68">
        <v>-2.5</v>
      </c>
      <c r="H8" s="68">
        <v>0</v>
      </c>
      <c r="I8" s="68">
        <v>2.5</v>
      </c>
      <c r="J8" s="67">
        <v>9.1</v>
      </c>
      <c r="K8" s="68">
        <v>22.75</v>
      </c>
      <c r="L8" s="64"/>
      <c r="M8" s="64" t="s">
        <v>98</v>
      </c>
      <c r="N8" s="67"/>
      <c r="O8" s="64"/>
      <c r="P8" s="64"/>
    </row>
    <row r="9" spans="1:16" ht="20.100000000000001" customHeight="1" x14ac:dyDescent="0.25">
      <c r="A9" s="64">
        <v>46187</v>
      </c>
      <c r="B9" s="65" t="s">
        <v>169</v>
      </c>
      <c r="C9" s="64" t="s">
        <v>177</v>
      </c>
      <c r="D9" s="64" t="s">
        <v>255</v>
      </c>
      <c r="E9" s="64" t="s">
        <v>258</v>
      </c>
      <c r="F9" s="67" t="s">
        <v>578</v>
      </c>
      <c r="G9" s="68">
        <v>-1</v>
      </c>
      <c r="H9" s="68">
        <v>0</v>
      </c>
      <c r="I9" s="68">
        <v>1</v>
      </c>
      <c r="J9" s="67">
        <v>5.4</v>
      </c>
      <c r="K9" s="68">
        <v>5.4</v>
      </c>
      <c r="L9" s="64"/>
      <c r="M9" s="64" t="s">
        <v>98</v>
      </c>
      <c r="N9" s="67"/>
      <c r="O9" s="64"/>
      <c r="P9" s="64"/>
    </row>
    <row r="10" spans="1:16" ht="20.100000000000001" customHeight="1" x14ac:dyDescent="0.25">
      <c r="A10" s="64">
        <v>46187</v>
      </c>
      <c r="B10" s="65" t="s">
        <v>170</v>
      </c>
      <c r="C10" s="64" t="s">
        <v>178</v>
      </c>
      <c r="D10" s="64" t="s">
        <v>255</v>
      </c>
      <c r="E10" s="64" t="s">
        <v>256</v>
      </c>
      <c r="F10" s="67" t="s">
        <v>604</v>
      </c>
      <c r="G10" s="68">
        <v>63</v>
      </c>
      <c r="H10" s="68">
        <v>0</v>
      </c>
      <c r="I10" s="68">
        <v>-63</v>
      </c>
      <c r="J10" s="67">
        <v>7.9</v>
      </c>
      <c r="K10" s="68">
        <v>-497.70000000000005</v>
      </c>
      <c r="L10" s="64"/>
      <c r="M10" s="64" t="s">
        <v>98</v>
      </c>
      <c r="N10" s="67"/>
      <c r="O10" s="64"/>
      <c r="P10" s="64"/>
    </row>
    <row r="11" spans="1:16" ht="20.100000000000001" customHeight="1" x14ac:dyDescent="0.25">
      <c r="A11" s="64">
        <v>46187</v>
      </c>
      <c r="B11" s="65" t="s">
        <v>171</v>
      </c>
      <c r="C11" s="64" t="s">
        <v>179</v>
      </c>
      <c r="D11" s="64" t="s">
        <v>255</v>
      </c>
      <c r="E11" s="64" t="s">
        <v>259</v>
      </c>
      <c r="F11" s="67" t="s">
        <v>586</v>
      </c>
      <c r="G11" s="68">
        <v>-1</v>
      </c>
      <c r="H11" s="68">
        <v>0</v>
      </c>
      <c r="I11" s="68">
        <v>1</v>
      </c>
      <c r="J11" s="67">
        <v>7.6</v>
      </c>
      <c r="K11" s="68">
        <v>7.6</v>
      </c>
      <c r="L11" s="64"/>
      <c r="M11" s="64" t="s">
        <v>98</v>
      </c>
      <c r="N11" s="67"/>
      <c r="O11" s="64"/>
      <c r="P11" s="64"/>
    </row>
    <row r="12" spans="1:16" ht="20.100000000000001" customHeight="1" x14ac:dyDescent="0.25">
      <c r="A12" s="64">
        <v>46187</v>
      </c>
      <c r="B12" s="65" t="s">
        <v>172</v>
      </c>
      <c r="C12" s="64" t="s">
        <v>180</v>
      </c>
      <c r="D12" s="64" t="s">
        <v>255</v>
      </c>
      <c r="E12" s="64" t="s">
        <v>256</v>
      </c>
      <c r="F12" s="67" t="s">
        <v>583</v>
      </c>
      <c r="G12" s="68">
        <v>57</v>
      </c>
      <c r="H12" s="68">
        <v>0</v>
      </c>
      <c r="I12" s="68">
        <v>-57</v>
      </c>
      <c r="J12" s="67">
        <v>8.8000000000000007</v>
      </c>
      <c r="K12" s="68">
        <v>-501.6</v>
      </c>
      <c r="L12" s="64"/>
      <c r="M12" s="64" t="s">
        <v>98</v>
      </c>
      <c r="N12" s="67"/>
      <c r="O12" s="64"/>
      <c r="P12" s="64"/>
    </row>
    <row r="13" spans="1:16" ht="20.100000000000001" customHeight="1" x14ac:dyDescent="0.25">
      <c r="A13" s="64">
        <v>46187</v>
      </c>
      <c r="B13" s="65" t="s">
        <v>181</v>
      </c>
      <c r="C13" s="64" t="s">
        <v>182</v>
      </c>
      <c r="D13" s="64" t="s">
        <v>260</v>
      </c>
      <c r="E13" s="64" t="s">
        <v>261</v>
      </c>
      <c r="F13" s="67" t="s">
        <v>600</v>
      </c>
      <c r="G13" s="68">
        <v>43</v>
      </c>
      <c r="H13" s="68">
        <v>0</v>
      </c>
      <c r="I13" s="68">
        <v>-43</v>
      </c>
      <c r="J13" s="67">
        <v>18.5</v>
      </c>
      <c r="K13" s="68">
        <v>-795.5</v>
      </c>
      <c r="L13" s="64"/>
      <c r="M13" s="64" t="s">
        <v>98</v>
      </c>
      <c r="N13" s="67"/>
      <c r="O13" s="64"/>
      <c r="P13" s="64"/>
    </row>
    <row r="14" spans="1:16" ht="20.100000000000001" customHeight="1" x14ac:dyDescent="0.25">
      <c r="A14" s="64">
        <v>46187</v>
      </c>
      <c r="B14" s="65" t="s">
        <v>183</v>
      </c>
      <c r="C14" s="64" t="s">
        <v>184</v>
      </c>
      <c r="D14" s="64" t="s">
        <v>260</v>
      </c>
      <c r="E14" s="64" t="s">
        <v>263</v>
      </c>
      <c r="F14" s="67" t="s">
        <v>588</v>
      </c>
      <c r="G14" s="68">
        <v>109</v>
      </c>
      <c r="H14" s="68">
        <v>0</v>
      </c>
      <c r="I14" s="68">
        <v>-109</v>
      </c>
      <c r="J14" s="67">
        <v>12</v>
      </c>
      <c r="K14" s="68">
        <v>-1308</v>
      </c>
      <c r="L14" s="64"/>
      <c r="M14" s="64" t="s">
        <v>98</v>
      </c>
      <c r="N14" s="67"/>
      <c r="O14" s="64"/>
      <c r="P14" s="64"/>
    </row>
    <row r="15" spans="1:16" ht="20.100000000000001" customHeight="1" x14ac:dyDescent="0.25">
      <c r="A15" s="64">
        <v>46187</v>
      </c>
      <c r="B15" s="65" t="s">
        <v>185</v>
      </c>
      <c r="C15" s="64" t="s">
        <v>186</v>
      </c>
      <c r="D15" s="64" t="s">
        <v>260</v>
      </c>
      <c r="E15" s="64" t="s">
        <v>261</v>
      </c>
      <c r="F15" s="67" t="s">
        <v>584</v>
      </c>
      <c r="G15" s="68">
        <v>48</v>
      </c>
      <c r="H15" s="68">
        <v>0</v>
      </c>
      <c r="I15" s="68">
        <v>-48</v>
      </c>
      <c r="J15" s="67">
        <v>19.2</v>
      </c>
      <c r="K15" s="68">
        <v>-921.59999999999991</v>
      </c>
      <c r="L15" s="64"/>
      <c r="M15" s="64" t="s">
        <v>98</v>
      </c>
      <c r="N15" s="67"/>
      <c r="O15" s="64"/>
      <c r="P15" s="64"/>
    </row>
    <row r="16" spans="1:16" ht="20.100000000000001" customHeight="1" x14ac:dyDescent="0.25">
      <c r="A16" s="64">
        <v>46187</v>
      </c>
      <c r="B16" s="65" t="s">
        <v>187</v>
      </c>
      <c r="C16" s="64" t="s">
        <v>188</v>
      </c>
      <c r="D16" s="64" t="s">
        <v>260</v>
      </c>
      <c r="E16" s="64" t="s">
        <v>264</v>
      </c>
      <c r="F16" s="67" t="s">
        <v>574</v>
      </c>
      <c r="G16" s="68">
        <v>-1</v>
      </c>
      <c r="H16" s="68">
        <v>0</v>
      </c>
      <c r="I16" s="68">
        <v>1</v>
      </c>
      <c r="J16" s="67">
        <v>14.5</v>
      </c>
      <c r="K16" s="68">
        <v>14.5</v>
      </c>
      <c r="L16" s="64"/>
      <c r="M16" s="64" t="s">
        <v>98</v>
      </c>
      <c r="N16" s="67"/>
      <c r="O16" s="64"/>
      <c r="P16" s="64"/>
    </row>
    <row r="17" spans="1:16" ht="20.100000000000001" customHeight="1" x14ac:dyDescent="0.25">
      <c r="A17" s="64">
        <v>46187</v>
      </c>
      <c r="B17" s="65" t="s">
        <v>189</v>
      </c>
      <c r="C17" s="64" t="s">
        <v>190</v>
      </c>
      <c r="D17" s="64" t="s">
        <v>265</v>
      </c>
      <c r="E17" s="64" t="s">
        <v>266</v>
      </c>
      <c r="F17" s="67" t="s">
        <v>589</v>
      </c>
      <c r="G17" s="68">
        <v>-4</v>
      </c>
      <c r="H17" s="68">
        <v>0</v>
      </c>
      <c r="I17" s="68">
        <v>4</v>
      </c>
      <c r="J17" s="67">
        <v>0.28000000000000003</v>
      </c>
      <c r="K17" s="68">
        <v>1.1200000000000001</v>
      </c>
      <c r="L17" s="64"/>
      <c r="M17" s="64" t="s">
        <v>98</v>
      </c>
      <c r="N17" s="67"/>
      <c r="O17" s="64"/>
      <c r="P17" s="64"/>
    </row>
    <row r="18" spans="1:16" ht="20.100000000000001" customHeight="1" x14ac:dyDescent="0.25">
      <c r="A18" s="64">
        <v>46187</v>
      </c>
      <c r="B18" s="65" t="s">
        <v>191</v>
      </c>
      <c r="C18" s="64" t="s">
        <v>192</v>
      </c>
      <c r="D18" s="64" t="s">
        <v>265</v>
      </c>
      <c r="E18" s="64" t="s">
        <v>266</v>
      </c>
      <c r="F18" s="67" t="s">
        <v>591</v>
      </c>
      <c r="G18" s="68">
        <v>-3</v>
      </c>
      <c r="H18" s="68">
        <v>0</v>
      </c>
      <c r="I18" s="68">
        <v>3</v>
      </c>
      <c r="J18" s="67">
        <v>0.42</v>
      </c>
      <c r="K18" s="68">
        <v>1.26</v>
      </c>
      <c r="L18" s="64"/>
      <c r="M18" s="64" t="s">
        <v>98</v>
      </c>
      <c r="N18" s="67"/>
      <c r="O18" s="64"/>
      <c r="P18" s="64"/>
    </row>
    <row r="19" spans="1:16" ht="20.100000000000001" customHeight="1" x14ac:dyDescent="0.25">
      <c r="A19" s="64">
        <v>46187</v>
      </c>
      <c r="B19" s="65" t="s">
        <v>193</v>
      </c>
      <c r="C19" s="64" t="s">
        <v>194</v>
      </c>
      <c r="D19" s="64" t="s">
        <v>265</v>
      </c>
      <c r="E19" s="64" t="s">
        <v>266</v>
      </c>
      <c r="F19" s="67" t="s">
        <v>608</v>
      </c>
      <c r="G19" s="68">
        <v>-1</v>
      </c>
      <c r="H19" s="68">
        <v>0</v>
      </c>
      <c r="I19" s="68">
        <v>1</v>
      </c>
      <c r="J19" s="67">
        <v>0.38</v>
      </c>
      <c r="K19" s="68">
        <v>0.38</v>
      </c>
      <c r="L19" s="64"/>
      <c r="M19" s="64" t="s">
        <v>98</v>
      </c>
      <c r="N19" s="67"/>
      <c r="O19" s="64"/>
      <c r="P19" s="64"/>
    </row>
    <row r="20" spans="1:16" ht="20.100000000000001" customHeight="1" x14ac:dyDescent="0.25">
      <c r="A20" s="64">
        <v>46187</v>
      </c>
      <c r="B20" s="65" t="s">
        <v>195</v>
      </c>
      <c r="C20" s="64" t="s">
        <v>196</v>
      </c>
      <c r="D20" s="64" t="s">
        <v>265</v>
      </c>
      <c r="E20" s="64" t="s">
        <v>268</v>
      </c>
      <c r="F20" s="67" t="s">
        <v>609</v>
      </c>
      <c r="G20" s="68">
        <v>465</v>
      </c>
      <c r="H20" s="68">
        <v>0</v>
      </c>
      <c r="I20" s="68">
        <v>-465</v>
      </c>
      <c r="J20" s="67">
        <v>0.55000000000000004</v>
      </c>
      <c r="K20" s="68">
        <v>-255.75000000000003</v>
      </c>
      <c r="L20" s="64"/>
      <c r="M20" s="64" t="s">
        <v>98</v>
      </c>
      <c r="N20" s="67"/>
      <c r="O20" s="64"/>
      <c r="P20" s="64"/>
    </row>
    <row r="21" spans="1:16" ht="20.100000000000001" customHeight="1" x14ac:dyDescent="0.25">
      <c r="A21" s="64">
        <v>46187</v>
      </c>
      <c r="B21" s="65" t="s">
        <v>197</v>
      </c>
      <c r="C21" s="64" t="s">
        <v>198</v>
      </c>
      <c r="D21" s="64" t="s">
        <v>265</v>
      </c>
      <c r="E21" s="64" t="s">
        <v>269</v>
      </c>
      <c r="F21" s="67" t="s">
        <v>581</v>
      </c>
      <c r="G21" s="68">
        <v>209</v>
      </c>
      <c r="H21" s="68">
        <v>0</v>
      </c>
      <c r="I21" s="68">
        <v>-209</v>
      </c>
      <c r="J21" s="67">
        <v>1.2</v>
      </c>
      <c r="K21" s="68">
        <v>-250.79999999999998</v>
      </c>
      <c r="L21" s="64"/>
      <c r="M21" s="64" t="s">
        <v>98</v>
      </c>
      <c r="N21" s="67"/>
      <c r="O21" s="64"/>
      <c r="P21" s="64"/>
    </row>
    <row r="22" spans="1:16" ht="20.100000000000001" customHeight="1" x14ac:dyDescent="0.25">
      <c r="A22" s="64">
        <v>46187</v>
      </c>
      <c r="B22" s="65" t="s">
        <v>199</v>
      </c>
      <c r="C22" s="64" t="s">
        <v>200</v>
      </c>
      <c r="D22" s="64" t="s">
        <v>265</v>
      </c>
      <c r="E22" s="64" t="s">
        <v>269</v>
      </c>
      <c r="F22" s="67" t="s">
        <v>611</v>
      </c>
      <c r="G22" s="68">
        <v>-5</v>
      </c>
      <c r="H22" s="68">
        <v>0</v>
      </c>
      <c r="I22" s="68">
        <v>5</v>
      </c>
      <c r="J22" s="67">
        <v>1.75</v>
      </c>
      <c r="K22" s="68">
        <v>8.75</v>
      </c>
      <c r="L22" s="64"/>
      <c r="M22" s="64" t="s">
        <v>98</v>
      </c>
      <c r="N22" s="67"/>
      <c r="O22" s="64"/>
      <c r="P22" s="64"/>
    </row>
    <row r="23" spans="1:16" ht="20.100000000000001" customHeight="1" x14ac:dyDescent="0.25">
      <c r="A23" s="64">
        <v>46187</v>
      </c>
      <c r="B23" s="65" t="s">
        <v>201</v>
      </c>
      <c r="C23" s="64" t="s">
        <v>202</v>
      </c>
      <c r="D23" s="64" t="s">
        <v>265</v>
      </c>
      <c r="E23" s="64" t="s">
        <v>269</v>
      </c>
      <c r="F23" s="67" t="s">
        <v>612</v>
      </c>
      <c r="G23" s="68">
        <v>329</v>
      </c>
      <c r="H23" s="68">
        <v>0</v>
      </c>
      <c r="I23" s="68">
        <v>-329</v>
      </c>
      <c r="J23" s="67">
        <v>0.65</v>
      </c>
      <c r="K23" s="68">
        <v>-213.85</v>
      </c>
      <c r="L23" s="64"/>
      <c r="M23" s="64" t="s">
        <v>98</v>
      </c>
      <c r="N23" s="67"/>
      <c r="O23" s="64"/>
      <c r="P23" s="64"/>
    </row>
    <row r="24" spans="1:16" ht="20.100000000000001" customHeight="1" x14ac:dyDescent="0.25">
      <c r="A24" s="64">
        <v>46187</v>
      </c>
      <c r="B24" s="65" t="s">
        <v>203</v>
      </c>
      <c r="C24" s="64" t="s">
        <v>204</v>
      </c>
      <c r="D24" s="64" t="s">
        <v>265</v>
      </c>
      <c r="E24" s="64" t="s">
        <v>270</v>
      </c>
      <c r="F24" s="67" t="s">
        <v>577</v>
      </c>
      <c r="G24" s="68">
        <v>-4</v>
      </c>
      <c r="H24" s="68">
        <v>0</v>
      </c>
      <c r="I24" s="68">
        <v>4</v>
      </c>
      <c r="J24" s="67">
        <v>0.04</v>
      </c>
      <c r="K24" s="68">
        <v>0.16</v>
      </c>
      <c r="L24" s="64"/>
      <c r="M24" s="64" t="s">
        <v>98</v>
      </c>
      <c r="N24" s="67"/>
      <c r="O24" s="64"/>
      <c r="P24" s="64"/>
    </row>
    <row r="25" spans="1:16" ht="20.100000000000001" customHeight="1" x14ac:dyDescent="0.25">
      <c r="A25" s="64">
        <v>46187</v>
      </c>
      <c r="B25" s="65" t="s">
        <v>205</v>
      </c>
      <c r="C25" s="64" t="s">
        <v>206</v>
      </c>
      <c r="D25" s="64" t="s">
        <v>265</v>
      </c>
      <c r="E25" s="64" t="s">
        <v>272</v>
      </c>
      <c r="F25" s="67" t="s">
        <v>573</v>
      </c>
      <c r="G25" s="68">
        <v>-0.1</v>
      </c>
      <c r="H25" s="68">
        <v>0</v>
      </c>
      <c r="I25" s="68">
        <v>0.1</v>
      </c>
      <c r="J25" s="67">
        <v>32</v>
      </c>
      <c r="K25" s="68">
        <v>3.2</v>
      </c>
      <c r="L25" s="64"/>
      <c r="M25" s="64" t="s">
        <v>98</v>
      </c>
      <c r="N25" s="67"/>
      <c r="O25" s="64"/>
      <c r="P25" s="64"/>
    </row>
    <row r="26" spans="1:16" ht="20.100000000000001" customHeight="1" x14ac:dyDescent="0.25">
      <c r="A26" s="64">
        <v>46187</v>
      </c>
      <c r="B26" s="65" t="s">
        <v>207</v>
      </c>
      <c r="C26" s="64" t="s">
        <v>208</v>
      </c>
      <c r="D26" s="64" t="s">
        <v>274</v>
      </c>
      <c r="E26" s="64" t="s">
        <v>275</v>
      </c>
      <c r="F26" s="67" t="s">
        <v>603</v>
      </c>
      <c r="G26" s="68">
        <v>0</v>
      </c>
      <c r="H26" s="68">
        <v>0</v>
      </c>
      <c r="I26" s="68">
        <v>0</v>
      </c>
      <c r="J26" s="67">
        <v>145</v>
      </c>
      <c r="K26" s="68">
        <v>0</v>
      </c>
      <c r="L26" s="64"/>
      <c r="M26" s="64" t="s">
        <v>98</v>
      </c>
      <c r="N26" s="67"/>
      <c r="O26" s="64"/>
      <c r="P26" s="64"/>
    </row>
    <row r="27" spans="1:16" ht="20.100000000000001" customHeight="1" x14ac:dyDescent="0.25">
      <c r="A27" s="64">
        <v>46187</v>
      </c>
      <c r="B27" s="65" t="s">
        <v>209</v>
      </c>
      <c r="C27" s="64" t="s">
        <v>210</v>
      </c>
      <c r="D27" s="64" t="s">
        <v>274</v>
      </c>
      <c r="E27" s="64" t="s">
        <v>277</v>
      </c>
      <c r="F27" s="67" t="s">
        <v>615</v>
      </c>
      <c r="G27" s="68">
        <v>3</v>
      </c>
      <c r="H27" s="68">
        <v>0</v>
      </c>
      <c r="I27" s="68">
        <v>-3</v>
      </c>
      <c r="J27" s="67">
        <v>38</v>
      </c>
      <c r="K27" s="68">
        <v>-114</v>
      </c>
      <c r="L27" s="64"/>
      <c r="M27" s="64" t="s">
        <v>98</v>
      </c>
      <c r="N27" s="67"/>
      <c r="O27" s="64"/>
      <c r="P27" s="64"/>
    </row>
    <row r="28" spans="1:16" ht="20.100000000000001" customHeight="1" x14ac:dyDescent="0.25">
      <c r="A28" s="64">
        <v>46187</v>
      </c>
      <c r="B28" s="65" t="s">
        <v>211</v>
      </c>
      <c r="C28" s="64" t="s">
        <v>212</v>
      </c>
      <c r="D28" s="64" t="s">
        <v>274</v>
      </c>
      <c r="E28" s="64" t="s">
        <v>277</v>
      </c>
      <c r="F28" s="67" t="s">
        <v>610</v>
      </c>
      <c r="G28" s="68">
        <v>26</v>
      </c>
      <c r="H28" s="68">
        <v>0</v>
      </c>
      <c r="I28" s="68">
        <v>-26</v>
      </c>
      <c r="J28" s="67">
        <v>8.5</v>
      </c>
      <c r="K28" s="68">
        <v>-221</v>
      </c>
      <c r="L28" s="64"/>
      <c r="M28" s="64" t="s">
        <v>98</v>
      </c>
      <c r="N28" s="67"/>
      <c r="O28" s="64"/>
      <c r="P28" s="64"/>
    </row>
    <row r="29" spans="1:16" ht="20.100000000000001" customHeight="1" x14ac:dyDescent="0.25">
      <c r="A29" s="64">
        <v>46187</v>
      </c>
      <c r="B29" s="65" t="s">
        <v>213</v>
      </c>
      <c r="C29" s="64" t="s">
        <v>214</v>
      </c>
      <c r="D29" s="64" t="s">
        <v>274</v>
      </c>
      <c r="E29" s="64" t="s">
        <v>278</v>
      </c>
      <c r="F29" s="67" t="s">
        <v>596</v>
      </c>
      <c r="G29" s="68">
        <v>7</v>
      </c>
      <c r="H29" s="68">
        <v>0</v>
      </c>
      <c r="I29" s="68">
        <v>-7</v>
      </c>
      <c r="J29" s="67">
        <v>22</v>
      </c>
      <c r="K29" s="68">
        <v>-154</v>
      </c>
      <c r="L29" s="64"/>
      <c r="M29" s="64" t="s">
        <v>98</v>
      </c>
      <c r="N29" s="67"/>
      <c r="O29" s="64"/>
      <c r="P29" s="64"/>
    </row>
    <row r="30" spans="1:16" ht="20.100000000000001" customHeight="1" x14ac:dyDescent="0.25">
      <c r="A30" s="64">
        <v>46187</v>
      </c>
      <c r="B30" s="65" t="s">
        <v>215</v>
      </c>
      <c r="C30" s="64" t="s">
        <v>216</v>
      </c>
      <c r="D30" s="64" t="s">
        <v>274</v>
      </c>
      <c r="E30" s="64" t="s">
        <v>278</v>
      </c>
      <c r="F30" s="67" t="s">
        <v>614</v>
      </c>
      <c r="G30" s="68">
        <v>6</v>
      </c>
      <c r="H30" s="68">
        <v>0</v>
      </c>
      <c r="I30" s="68">
        <v>-6</v>
      </c>
      <c r="J30" s="67">
        <v>55</v>
      </c>
      <c r="K30" s="68">
        <v>-330</v>
      </c>
      <c r="L30" s="64"/>
      <c r="M30" s="64" t="s">
        <v>98</v>
      </c>
      <c r="N30" s="67"/>
      <c r="O30" s="64"/>
      <c r="P30" s="64"/>
    </row>
    <row r="31" spans="1:16" ht="20.100000000000001" customHeight="1" x14ac:dyDescent="0.25">
      <c r="A31" s="64">
        <v>46187</v>
      </c>
      <c r="B31" s="65" t="s">
        <v>217</v>
      </c>
      <c r="C31" s="64" t="s">
        <v>218</v>
      </c>
      <c r="D31" s="64" t="s">
        <v>274</v>
      </c>
      <c r="E31" s="64" t="s">
        <v>265</v>
      </c>
      <c r="F31" s="67" t="s">
        <v>598</v>
      </c>
      <c r="G31" s="68">
        <v>6</v>
      </c>
      <c r="H31" s="68">
        <v>0</v>
      </c>
      <c r="I31" s="68">
        <v>-6</v>
      </c>
      <c r="J31" s="67">
        <v>18</v>
      </c>
      <c r="K31" s="68">
        <v>-108</v>
      </c>
      <c r="L31" s="64"/>
      <c r="M31" s="64" t="s">
        <v>98</v>
      </c>
      <c r="N31" s="67"/>
      <c r="O31" s="64"/>
      <c r="P31" s="64"/>
    </row>
    <row r="32" spans="1:16" ht="20.100000000000001" customHeight="1" x14ac:dyDescent="0.25">
      <c r="A32" s="64">
        <v>46187</v>
      </c>
      <c r="B32" s="65" t="s">
        <v>219</v>
      </c>
      <c r="C32" s="64" t="s">
        <v>220</v>
      </c>
      <c r="D32" s="64" t="s">
        <v>274</v>
      </c>
      <c r="E32" s="64" t="s">
        <v>280</v>
      </c>
      <c r="F32" s="67" t="s">
        <v>599</v>
      </c>
      <c r="G32" s="68">
        <v>6</v>
      </c>
      <c r="H32" s="68">
        <v>0</v>
      </c>
      <c r="I32" s="68">
        <v>-6</v>
      </c>
      <c r="J32" s="67">
        <v>42</v>
      </c>
      <c r="K32" s="68">
        <v>-252</v>
      </c>
      <c r="L32" s="64"/>
      <c r="M32" s="64" t="s">
        <v>98</v>
      </c>
      <c r="N32" s="67"/>
      <c r="O32" s="64"/>
      <c r="P32" s="64"/>
    </row>
    <row r="33" spans="1:16" ht="20.100000000000001" customHeight="1" x14ac:dyDescent="0.25">
      <c r="A33" s="64">
        <v>46187</v>
      </c>
      <c r="B33" s="65" t="s">
        <v>221</v>
      </c>
      <c r="C33" s="64" t="s">
        <v>222</v>
      </c>
      <c r="D33" s="64" t="s">
        <v>281</v>
      </c>
      <c r="E33" s="64" t="s">
        <v>282</v>
      </c>
      <c r="F33" s="67" t="s">
        <v>613</v>
      </c>
      <c r="G33" s="68">
        <v>-2</v>
      </c>
      <c r="H33" s="68">
        <v>0</v>
      </c>
      <c r="I33" s="68">
        <v>2</v>
      </c>
      <c r="J33" s="67">
        <v>6.5</v>
      </c>
      <c r="K33" s="68">
        <v>13</v>
      </c>
      <c r="L33" s="64"/>
      <c r="M33" s="64" t="s">
        <v>98</v>
      </c>
      <c r="N33" s="67"/>
      <c r="O33" s="64"/>
      <c r="P33" s="64"/>
    </row>
    <row r="34" spans="1:16" ht="20.100000000000001" customHeight="1" x14ac:dyDescent="0.25">
      <c r="A34" s="64">
        <v>46187</v>
      </c>
      <c r="B34" s="65" t="s">
        <v>223</v>
      </c>
      <c r="C34" s="64" t="s">
        <v>224</v>
      </c>
      <c r="D34" s="64" t="s">
        <v>281</v>
      </c>
      <c r="E34" s="64" t="s">
        <v>283</v>
      </c>
      <c r="F34" s="67" t="s">
        <v>580</v>
      </c>
      <c r="G34" s="68">
        <v>26</v>
      </c>
      <c r="H34" s="68">
        <v>0</v>
      </c>
      <c r="I34" s="68">
        <v>-26</v>
      </c>
      <c r="J34" s="67">
        <v>12</v>
      </c>
      <c r="K34" s="68">
        <v>-312</v>
      </c>
      <c r="L34" s="64"/>
      <c r="M34" s="64" t="s">
        <v>98</v>
      </c>
      <c r="N34" s="67"/>
      <c r="O34" s="64"/>
      <c r="P34" s="64"/>
    </row>
    <row r="35" spans="1:16" ht="20.100000000000001" customHeight="1" x14ac:dyDescent="0.25">
      <c r="A35" s="64">
        <v>46187</v>
      </c>
      <c r="B35" s="65" t="s">
        <v>225</v>
      </c>
      <c r="C35" s="64" t="s">
        <v>226</v>
      </c>
      <c r="D35" s="64" t="s">
        <v>281</v>
      </c>
      <c r="E35" s="64" t="s">
        <v>284</v>
      </c>
      <c r="F35" s="67" t="s">
        <v>587</v>
      </c>
      <c r="G35" s="68">
        <v>8</v>
      </c>
      <c r="H35" s="68">
        <v>0</v>
      </c>
      <c r="I35" s="68">
        <v>-8</v>
      </c>
      <c r="J35" s="67">
        <v>28</v>
      </c>
      <c r="K35" s="68">
        <v>-224</v>
      </c>
      <c r="L35" s="64"/>
      <c r="M35" s="64" t="s">
        <v>98</v>
      </c>
      <c r="N35" s="67"/>
      <c r="O35" s="64"/>
      <c r="P35" s="64"/>
    </row>
    <row r="36" spans="1:16" ht="20.100000000000001" customHeight="1" x14ac:dyDescent="0.25">
      <c r="A36" s="64">
        <v>46187</v>
      </c>
      <c r="B36" s="65" t="s">
        <v>227</v>
      </c>
      <c r="C36" s="64" t="s">
        <v>228</v>
      </c>
      <c r="D36" s="64" t="s">
        <v>281</v>
      </c>
      <c r="E36" s="64" t="s">
        <v>284</v>
      </c>
      <c r="F36" s="67" t="s">
        <v>590</v>
      </c>
      <c r="G36" s="68">
        <v>27</v>
      </c>
      <c r="H36" s="68">
        <v>0</v>
      </c>
      <c r="I36" s="68">
        <v>-27</v>
      </c>
      <c r="J36" s="67">
        <v>18</v>
      </c>
      <c r="K36" s="68">
        <v>-486</v>
      </c>
      <c r="L36" s="64"/>
      <c r="M36" s="64" t="s">
        <v>98</v>
      </c>
      <c r="N36" s="67"/>
      <c r="O36" s="64"/>
      <c r="P36" s="64"/>
    </row>
    <row r="37" spans="1:16" ht="20.100000000000001" customHeight="1" x14ac:dyDescent="0.25">
      <c r="A37" s="64">
        <v>46187</v>
      </c>
      <c r="B37" s="65" t="s">
        <v>229</v>
      </c>
      <c r="C37" s="64" t="s">
        <v>230</v>
      </c>
      <c r="D37" s="64" t="s">
        <v>281</v>
      </c>
      <c r="E37" s="64" t="s">
        <v>285</v>
      </c>
      <c r="F37" s="67" t="s">
        <v>594</v>
      </c>
      <c r="G37" s="68">
        <v>44</v>
      </c>
      <c r="H37" s="68">
        <v>0</v>
      </c>
      <c r="I37" s="68">
        <v>-44</v>
      </c>
      <c r="J37" s="67">
        <v>7.5</v>
      </c>
      <c r="K37" s="68">
        <v>-330</v>
      </c>
      <c r="L37" s="64"/>
      <c r="M37" s="64" t="s">
        <v>98</v>
      </c>
      <c r="N37" s="67"/>
      <c r="O37" s="64"/>
      <c r="P37" s="64"/>
    </row>
    <row r="38" spans="1:16" ht="20.100000000000001" customHeight="1" x14ac:dyDescent="0.25">
      <c r="A38" s="64">
        <v>46187</v>
      </c>
      <c r="B38" s="65" t="s">
        <v>231</v>
      </c>
      <c r="C38" s="64" t="s">
        <v>232</v>
      </c>
      <c r="D38" s="64" t="s">
        <v>281</v>
      </c>
      <c r="E38" s="64" t="s">
        <v>285</v>
      </c>
      <c r="F38" s="67" t="s">
        <v>606</v>
      </c>
      <c r="G38" s="68">
        <v>40</v>
      </c>
      <c r="H38" s="68">
        <v>0</v>
      </c>
      <c r="I38" s="68">
        <v>-40</v>
      </c>
      <c r="J38" s="67">
        <v>9</v>
      </c>
      <c r="K38" s="68">
        <v>-360</v>
      </c>
      <c r="L38" s="64"/>
      <c r="M38" s="64" t="s">
        <v>98</v>
      </c>
      <c r="N38" s="67"/>
      <c r="O38" s="64"/>
      <c r="P38" s="64"/>
    </row>
    <row r="39" spans="1:16" ht="20.100000000000001" customHeight="1" x14ac:dyDescent="0.25">
      <c r="A39" s="64">
        <v>46187</v>
      </c>
      <c r="B39" s="65" t="s">
        <v>233</v>
      </c>
      <c r="C39" s="64" t="s">
        <v>234</v>
      </c>
      <c r="D39" s="64" t="s">
        <v>281</v>
      </c>
      <c r="E39" s="64" t="s">
        <v>284</v>
      </c>
      <c r="F39" s="67" t="s">
        <v>582</v>
      </c>
      <c r="G39" s="68">
        <v>2</v>
      </c>
      <c r="H39" s="68">
        <v>0</v>
      </c>
      <c r="I39" s="68">
        <v>-2</v>
      </c>
      <c r="J39" s="67">
        <v>32</v>
      </c>
      <c r="K39" s="68">
        <v>-64</v>
      </c>
      <c r="L39" s="64"/>
      <c r="M39" s="64" t="s">
        <v>98</v>
      </c>
      <c r="N39" s="67"/>
      <c r="O39" s="64"/>
      <c r="P39" s="64"/>
    </row>
    <row r="40" spans="1:16" ht="20.100000000000001" customHeight="1" x14ac:dyDescent="0.25">
      <c r="A40" s="64">
        <v>46187</v>
      </c>
      <c r="B40" s="65" t="s">
        <v>235</v>
      </c>
      <c r="C40" s="64" t="s">
        <v>236</v>
      </c>
      <c r="D40" s="64" t="s">
        <v>281</v>
      </c>
      <c r="E40" s="64" t="s">
        <v>286</v>
      </c>
      <c r="F40" s="67" t="s">
        <v>575</v>
      </c>
      <c r="G40" s="68">
        <v>1</v>
      </c>
      <c r="H40" s="68">
        <v>0</v>
      </c>
      <c r="I40" s="68">
        <v>-1</v>
      </c>
      <c r="J40" s="67">
        <v>65</v>
      </c>
      <c r="K40" s="68">
        <v>-65</v>
      </c>
      <c r="L40" s="64"/>
      <c r="M40" s="64" t="s">
        <v>98</v>
      </c>
      <c r="N40" s="67"/>
      <c r="O40" s="64"/>
      <c r="P40" s="64"/>
    </row>
    <row r="41" spans="1:16" ht="20.100000000000001" customHeight="1" x14ac:dyDescent="0.25">
      <c r="A41" s="64">
        <v>46187</v>
      </c>
      <c r="B41" s="65" t="s">
        <v>237</v>
      </c>
      <c r="C41" s="64" t="s">
        <v>238</v>
      </c>
      <c r="D41" s="64" t="s">
        <v>281</v>
      </c>
      <c r="E41" s="64" t="s">
        <v>287</v>
      </c>
      <c r="F41" s="67" t="s">
        <v>602</v>
      </c>
      <c r="G41" s="68">
        <v>25</v>
      </c>
      <c r="H41" s="68">
        <v>0</v>
      </c>
      <c r="I41" s="68">
        <v>-25</v>
      </c>
      <c r="J41" s="67">
        <v>22</v>
      </c>
      <c r="K41" s="68">
        <v>-550</v>
      </c>
      <c r="L41" s="64"/>
      <c r="M41" s="64" t="s">
        <v>98</v>
      </c>
      <c r="N41" s="67"/>
      <c r="O41" s="64"/>
      <c r="P41" s="64"/>
    </row>
    <row r="42" spans="1:16" ht="20.100000000000001" customHeight="1" x14ac:dyDescent="0.25">
      <c r="A42" s="64">
        <v>46187</v>
      </c>
      <c r="B42" s="65" t="s">
        <v>239</v>
      </c>
      <c r="C42" s="64" t="s">
        <v>347</v>
      </c>
      <c r="D42" s="64" t="s">
        <v>288</v>
      </c>
      <c r="E42" s="64" t="s">
        <v>277</v>
      </c>
      <c r="F42" s="67" t="s">
        <v>593</v>
      </c>
      <c r="G42" s="68">
        <v>-0.15</v>
      </c>
      <c r="H42" s="68">
        <v>0</v>
      </c>
      <c r="I42" s="68">
        <v>0.15</v>
      </c>
      <c r="J42" s="67">
        <v>24</v>
      </c>
      <c r="K42" s="68">
        <v>3.5999999999999996</v>
      </c>
      <c r="L42" s="64"/>
      <c r="M42" s="64" t="s">
        <v>98</v>
      </c>
      <c r="N42" s="67"/>
      <c r="O42" s="64"/>
      <c r="P42" s="64"/>
    </row>
    <row r="43" spans="1:16" ht="20.100000000000001" customHeight="1" x14ac:dyDescent="0.25">
      <c r="A43" s="64">
        <v>46187</v>
      </c>
      <c r="B43" s="65" t="s">
        <v>241</v>
      </c>
      <c r="C43" s="64" t="s">
        <v>350</v>
      </c>
      <c r="D43" s="64" t="s">
        <v>288</v>
      </c>
      <c r="E43" s="64" t="s">
        <v>289</v>
      </c>
      <c r="F43" s="67" t="s">
        <v>607</v>
      </c>
      <c r="G43" s="68">
        <v>-0.3</v>
      </c>
      <c r="H43" s="68">
        <v>0</v>
      </c>
      <c r="I43" s="68">
        <v>0.3</v>
      </c>
      <c r="J43" s="67">
        <v>18.5</v>
      </c>
      <c r="K43" s="68">
        <v>5.55</v>
      </c>
      <c r="L43" s="64"/>
      <c r="M43" s="64" t="s">
        <v>98</v>
      </c>
      <c r="N43" s="67"/>
      <c r="O43" s="64"/>
      <c r="P43" s="64"/>
    </row>
    <row r="44" spans="1:16" ht="20.100000000000001" customHeight="1" x14ac:dyDescent="0.25">
      <c r="A44" s="64">
        <v>46187</v>
      </c>
      <c r="B44" s="65" t="s">
        <v>243</v>
      </c>
      <c r="C44" s="64" t="s">
        <v>244</v>
      </c>
      <c r="D44" s="64" t="s">
        <v>288</v>
      </c>
      <c r="E44" s="64" t="s">
        <v>275</v>
      </c>
      <c r="F44" s="67" t="s">
        <v>579</v>
      </c>
      <c r="G44" s="68">
        <v>-0.75</v>
      </c>
      <c r="H44" s="68">
        <v>0</v>
      </c>
      <c r="I44" s="68">
        <v>0.75</v>
      </c>
      <c r="J44" s="67">
        <v>12</v>
      </c>
      <c r="K44" s="68">
        <v>9</v>
      </c>
      <c r="L44" s="64"/>
      <c r="M44" s="64" t="s">
        <v>98</v>
      </c>
      <c r="N44" s="67"/>
      <c r="O44" s="64"/>
      <c r="P44" s="64"/>
    </row>
    <row r="45" spans="1:16" ht="20.100000000000001" customHeight="1" x14ac:dyDescent="0.25">
      <c r="A45" s="64">
        <v>46187</v>
      </c>
      <c r="B45" s="65" t="s">
        <v>245</v>
      </c>
      <c r="C45" s="64" t="s">
        <v>246</v>
      </c>
      <c r="D45" s="64" t="s">
        <v>288</v>
      </c>
      <c r="E45" s="64" t="s">
        <v>291</v>
      </c>
      <c r="F45" s="67" t="s">
        <v>605</v>
      </c>
      <c r="G45" s="68">
        <v>16</v>
      </c>
      <c r="H45" s="68">
        <v>0</v>
      </c>
      <c r="I45" s="68">
        <v>-16</v>
      </c>
      <c r="J45" s="67">
        <v>8</v>
      </c>
      <c r="K45" s="68">
        <v>-128</v>
      </c>
      <c r="L45" s="64"/>
      <c r="M45" s="64" t="s">
        <v>98</v>
      </c>
      <c r="N45" s="67"/>
      <c r="O45" s="64"/>
      <c r="P45" s="64"/>
    </row>
    <row r="46" spans="1:16" ht="20.100000000000001" customHeight="1" x14ac:dyDescent="0.25">
      <c r="A46" s="64">
        <v>46187</v>
      </c>
      <c r="B46" s="65" t="s">
        <v>247</v>
      </c>
      <c r="C46" s="64" t="s">
        <v>248</v>
      </c>
      <c r="D46" s="64" t="s">
        <v>288</v>
      </c>
      <c r="E46" s="64" t="s">
        <v>291</v>
      </c>
      <c r="F46" s="67" t="s">
        <v>616</v>
      </c>
      <c r="G46" s="68">
        <v>27</v>
      </c>
      <c r="H46" s="68">
        <v>0</v>
      </c>
      <c r="I46" s="68">
        <v>-27</v>
      </c>
      <c r="J46" s="67">
        <v>3.5</v>
      </c>
      <c r="K46" s="68">
        <v>-94.5</v>
      </c>
      <c r="L46" s="64"/>
      <c r="M46" s="64" t="s">
        <v>98</v>
      </c>
      <c r="N46" s="67"/>
      <c r="O46" s="64"/>
      <c r="P46" s="64"/>
    </row>
    <row r="47" spans="1:16" ht="20.100000000000001" customHeight="1" x14ac:dyDescent="0.25">
      <c r="A47" s="64">
        <v>46187</v>
      </c>
      <c r="B47" s="65" t="s">
        <v>249</v>
      </c>
      <c r="C47" s="64" t="s">
        <v>250</v>
      </c>
      <c r="D47" s="64" t="s">
        <v>288</v>
      </c>
      <c r="E47" s="64" t="s">
        <v>293</v>
      </c>
      <c r="F47" s="67" t="s">
        <v>685</v>
      </c>
      <c r="G47" s="68">
        <v>1</v>
      </c>
      <c r="H47" s="68">
        <v>0</v>
      </c>
      <c r="I47" s="68">
        <v>-1</v>
      </c>
      <c r="J47" s="67">
        <v>14</v>
      </c>
      <c r="K47" s="68">
        <v>-14</v>
      </c>
      <c r="L47" s="64"/>
      <c r="M47" s="64" t="s">
        <v>98</v>
      </c>
      <c r="N47" s="67"/>
      <c r="O47" s="64"/>
      <c r="P47" s="64"/>
    </row>
    <row r="48" spans="1:16" ht="20.100000000000001" customHeight="1" x14ac:dyDescent="0.25">
      <c r="A48" s="64">
        <v>46187</v>
      </c>
      <c r="B48" s="65" t="s">
        <v>251</v>
      </c>
      <c r="C48" s="64" t="s">
        <v>252</v>
      </c>
      <c r="D48" s="64" t="s">
        <v>288</v>
      </c>
      <c r="E48" s="64" t="s">
        <v>277</v>
      </c>
      <c r="F48" s="67" t="s">
        <v>721</v>
      </c>
      <c r="G48" s="68">
        <v>-0.3</v>
      </c>
      <c r="H48" s="68">
        <v>0</v>
      </c>
      <c r="I48" s="68">
        <v>0.3</v>
      </c>
      <c r="J48" s="67">
        <v>4.5</v>
      </c>
      <c r="K48" s="68">
        <v>1.3499999999999999</v>
      </c>
      <c r="L48" s="64"/>
      <c r="M48" s="64" t="s">
        <v>98</v>
      </c>
      <c r="N48" s="67"/>
      <c r="O48" s="64"/>
      <c r="P48" s="64"/>
    </row>
    <row r="49" spans="1:16" ht="20.100000000000001" customHeight="1" x14ac:dyDescent="0.25">
      <c r="A49" s="64">
        <v>46187</v>
      </c>
      <c r="B49" s="65" t="s">
        <v>253</v>
      </c>
      <c r="C49" s="64" t="s">
        <v>254</v>
      </c>
      <c r="D49" s="64" t="s">
        <v>288</v>
      </c>
      <c r="E49" s="64" t="s">
        <v>277</v>
      </c>
      <c r="F49" s="67" t="s">
        <v>678</v>
      </c>
      <c r="G49" s="68">
        <v>27</v>
      </c>
      <c r="H49" s="68">
        <v>0</v>
      </c>
      <c r="I49" s="68">
        <v>-27</v>
      </c>
      <c r="J49" s="67">
        <v>6</v>
      </c>
      <c r="K49" s="68">
        <v>-162</v>
      </c>
      <c r="L49" s="64"/>
      <c r="M49" s="64" t="s">
        <v>98</v>
      </c>
      <c r="N49" s="67"/>
      <c r="O49" s="64"/>
      <c r="P49" s="64"/>
    </row>
  </sheetData>
  <sheetProtection selectLockedCells="1"/>
  <mergeCells count="3">
    <mergeCell ref="L1:P1"/>
    <mergeCell ref="L2:P2"/>
    <mergeCell ref="A1:K2"/>
  </mergeCells>
  <phoneticPr fontId="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GenerateVarianceReport">
                <anchor moveWithCells="1" sizeWithCells="1">
                  <from>
                    <xdr:col>16</xdr:col>
                    <xdr:colOff>0</xdr:colOff>
                    <xdr:row>0</xdr:row>
                    <xdr:rowOff>0</xdr:rowOff>
                  </from>
                  <to>
                    <xdr:col>17</xdr:col>
                    <xdr:colOff>104775</xdr:colOff>
                    <xdr:row>2</xdr:row>
                    <xdr:rowOff>0</xdr:rowOff>
                  </to>
                </anchor>
              </controlPr>
            </control>
          </mc:Choice>
        </mc:AlternateContent>
        <mc:AlternateContent xmlns:mc="http://schemas.openxmlformats.org/markup-compatibility/2006">
          <mc:Choice Requires="x14">
            <control shapeId="39938" r:id="rId4" name="Button 2">
              <controlPr defaultSize="0" print="0" autoFill="0" autoPict="0" macro="[0]!ArchiveResolvedVariances">
                <anchor moveWithCells="1" sizeWithCells="1">
                  <from>
                    <xdr:col>17</xdr:col>
                    <xdr:colOff>180975</xdr:colOff>
                    <xdr:row>0</xdr:row>
                    <xdr:rowOff>9525</xdr:rowOff>
                  </from>
                  <to>
                    <xdr:col>19</xdr:col>
                    <xdr:colOff>333375</xdr:colOff>
                    <xdr:row>2</xdr:row>
                    <xdr:rowOff>9525</xdr:rowOff>
                  </to>
                </anchor>
              </controlPr>
            </control>
          </mc:Choice>
        </mc:AlternateContent>
      </controls>
    </mc:Choice>
  </mc:AlternateContent>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8DE0B-E1A4-774D-A807-2CF06E78B638}">
  <sheetPr codeName="Sheet6">
    <tabColor rgb="FFF6F5F0"/>
  </sheetPr>
  <dimension ref="A1:BT97"/>
  <sheetViews>
    <sheetView zoomScale="87" zoomScaleNormal="70" workbookViewId="0">
      <pane ySplit="4" topLeftCell="A5" activePane="bottomLeft" state="frozen"/>
      <selection pane="bottomLeft" activeCell="L8" sqref="L8"/>
    </sheetView>
  </sheetViews>
  <sheetFormatPr defaultColWidth="11" defaultRowHeight="20.100000000000001" customHeight="1" x14ac:dyDescent="0.25"/>
  <cols>
    <col min="1" max="1" width="10.85546875" bestFit="1" customWidth="1"/>
    <col min="2" max="2" width="7.42578125" bestFit="1" customWidth="1"/>
    <col min="3" max="3" width="41.42578125" bestFit="1" customWidth="1"/>
    <col min="4" max="4" width="25.7109375" bestFit="1" customWidth="1"/>
    <col min="5" max="5" width="23.42578125" style="2" bestFit="1" customWidth="1"/>
    <col min="6" max="6" width="16" bestFit="1" customWidth="1"/>
    <col min="7" max="7" width="21.85546875" bestFit="1" customWidth="1"/>
    <col min="8" max="8" width="14.28515625" bestFit="1" customWidth="1"/>
    <col min="9" max="9" width="20" bestFit="1" customWidth="1"/>
    <col min="10" max="10" width="16" bestFit="1" customWidth="1"/>
    <col min="11" max="11" width="21.85546875" bestFit="1" customWidth="1"/>
    <col min="12" max="12" width="12.85546875" bestFit="1" customWidth="1"/>
    <col min="13" max="13" width="12.42578125" bestFit="1" customWidth="1"/>
    <col min="14" max="14" width="21" bestFit="1" customWidth="1"/>
    <col min="15" max="15" width="19.42578125" bestFit="1" customWidth="1"/>
    <col min="16" max="16" width="30.42578125" bestFit="1" customWidth="1"/>
    <col min="17" max="17" width="18.42578125" bestFit="1" customWidth="1"/>
    <col min="18" max="18" width="26.42578125" bestFit="1" customWidth="1"/>
    <col min="19" max="19" width="32.28515625" bestFit="1" customWidth="1"/>
    <col min="20" max="20" width="17.28515625" bestFit="1" customWidth="1"/>
    <col min="21" max="21" width="20.42578125" style="1" bestFit="1" customWidth="1"/>
    <col min="22" max="22" width="20.140625" style="1" bestFit="1" customWidth="1"/>
    <col min="23" max="23" width="14" bestFit="1" customWidth="1"/>
    <col min="24" max="24" width="21.85546875" bestFit="1" customWidth="1"/>
    <col min="25" max="25" width="14.42578125" style="14" bestFit="1" customWidth="1"/>
    <col min="26" max="26" width="18.7109375" bestFit="1" customWidth="1"/>
    <col min="27" max="27" width="27.42578125" bestFit="1" customWidth="1"/>
    <col min="28" max="28" width="19.42578125" bestFit="1" customWidth="1"/>
    <col min="29" max="29" width="15.42578125" bestFit="1" customWidth="1"/>
    <col min="30" max="30" width="22.42578125" bestFit="1" customWidth="1"/>
    <col min="31" max="72" width="11" style="4"/>
  </cols>
  <sheetData>
    <row r="1" spans="1:30" ht="20.100000000000001" customHeight="1" x14ac:dyDescent="0.25">
      <c r="A1" s="188" t="s">
        <v>99</v>
      </c>
      <c r="B1" s="188"/>
      <c r="C1" s="188"/>
      <c r="D1" s="188"/>
      <c r="E1" s="188"/>
      <c r="F1" s="188"/>
      <c r="G1" s="188"/>
      <c r="H1" s="188"/>
      <c r="I1" s="188"/>
      <c r="J1" s="188"/>
      <c r="K1" s="188"/>
      <c r="L1" s="188"/>
      <c r="M1" s="188"/>
      <c r="N1" s="188"/>
      <c r="O1" s="188"/>
      <c r="P1" s="188"/>
      <c r="Q1" s="188"/>
      <c r="R1" s="188"/>
      <c r="S1" s="188"/>
      <c r="T1" s="188"/>
      <c r="U1" s="188"/>
      <c r="V1" s="188"/>
      <c r="W1" s="188"/>
      <c r="X1" s="188"/>
      <c r="Y1" s="188"/>
      <c r="Z1" s="188"/>
      <c r="AA1" s="188"/>
      <c r="AB1" s="188"/>
      <c r="AC1" s="188"/>
      <c r="AD1" s="188"/>
    </row>
    <row r="2" spans="1:30" ht="20.100000000000001" customHeight="1" x14ac:dyDescent="0.25">
      <c r="A2" s="188"/>
      <c r="B2" s="188"/>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row>
    <row r="3" spans="1:30" ht="20.100000000000001" customHeight="1" x14ac:dyDescent="0.25">
      <c r="A3" s="4"/>
      <c r="B3" s="4"/>
      <c r="C3" s="4"/>
      <c r="D3" s="4"/>
      <c r="E3" s="6"/>
      <c r="F3" s="4"/>
      <c r="G3" s="4"/>
      <c r="H3" s="4"/>
      <c r="I3" s="4"/>
      <c r="J3" s="4"/>
      <c r="K3" s="4"/>
      <c r="L3" s="4"/>
      <c r="M3" s="4"/>
      <c r="N3" s="4"/>
      <c r="O3" s="4"/>
      <c r="P3" s="4"/>
      <c r="Q3" s="4"/>
      <c r="R3" s="4"/>
      <c r="S3" s="4"/>
      <c r="T3" s="4"/>
      <c r="U3" s="7"/>
      <c r="V3" s="7"/>
      <c r="W3" s="4"/>
      <c r="X3" s="4"/>
      <c r="Y3" s="43"/>
      <c r="Z3" s="4"/>
      <c r="AA3" s="4"/>
      <c r="AB3" s="4"/>
      <c r="AC3" s="4"/>
      <c r="AD3" s="4"/>
    </row>
    <row r="4" spans="1:30" ht="20.100000000000001" customHeight="1" x14ac:dyDescent="0.25">
      <c r="A4" s="87" t="s">
        <v>18</v>
      </c>
      <c r="B4" s="87" t="s">
        <v>2</v>
      </c>
      <c r="C4" s="87" t="s">
        <v>3</v>
      </c>
      <c r="D4" s="87" t="s">
        <v>4</v>
      </c>
      <c r="E4" s="87" t="s">
        <v>5</v>
      </c>
      <c r="F4" s="87" t="s">
        <v>100</v>
      </c>
      <c r="G4" s="87" t="s">
        <v>101</v>
      </c>
      <c r="H4" s="87" t="s">
        <v>102</v>
      </c>
      <c r="I4" s="87" t="s">
        <v>103</v>
      </c>
      <c r="J4" s="87" t="s">
        <v>104</v>
      </c>
      <c r="K4" s="89" t="s">
        <v>105</v>
      </c>
      <c r="L4" s="89" t="s">
        <v>106</v>
      </c>
      <c r="M4" s="89" t="s">
        <v>107</v>
      </c>
      <c r="N4" s="87" t="s">
        <v>108</v>
      </c>
      <c r="O4" s="87" t="s">
        <v>7</v>
      </c>
      <c r="P4" s="87" t="s">
        <v>109</v>
      </c>
      <c r="Q4" s="87" t="s">
        <v>110</v>
      </c>
      <c r="R4" s="87" t="s">
        <v>111</v>
      </c>
      <c r="S4" s="87" t="s">
        <v>112</v>
      </c>
      <c r="T4" s="87" t="s">
        <v>113</v>
      </c>
      <c r="U4" s="90" t="s">
        <v>83</v>
      </c>
      <c r="V4" s="90" t="s">
        <v>84</v>
      </c>
      <c r="W4" s="87" t="s">
        <v>85</v>
      </c>
      <c r="X4" s="87" t="s">
        <v>87</v>
      </c>
      <c r="Y4" s="88" t="s">
        <v>86</v>
      </c>
      <c r="Z4" s="87" t="s">
        <v>82</v>
      </c>
      <c r="AA4" s="87" t="s">
        <v>8</v>
      </c>
      <c r="AB4" s="87" t="s">
        <v>16</v>
      </c>
      <c r="AC4" s="87" t="s">
        <v>159</v>
      </c>
      <c r="AD4" s="87" t="s">
        <v>158</v>
      </c>
    </row>
    <row r="5" spans="1:30" ht="20.100000000000001" customHeight="1" x14ac:dyDescent="0.25">
      <c r="A5" s="1">
        <f t="shared" ref="A5:A14" ca="1" si="0">TODAY()</f>
        <v>46201</v>
      </c>
      <c r="B5" t="s">
        <v>165</v>
      </c>
      <c r="C5" t="str">
        <f>VLOOKUP(InventoryOverview[[#This Row],[SKU]],MasterFile[[#All],[SKU]:[Item Name]],2,0)</f>
        <v>Ethiopia Yirgacheffe Natural</v>
      </c>
      <c r="D5" t="str">
        <f>VLOOKUP(InventoryOverview[[#This Row],[SKU]],MasterFile[[#All],[SKU]:[Category]],3,0)</f>
        <v>Green Beans</v>
      </c>
      <c r="E5" t="str">
        <f>IF(VLOOKUP(InventoryOverview[[#This Row],[SKU]],MasterFile[[#All],[SKU]:[Sub-Category]],4,0)="","",VLOOKUP(InventoryOverview[[#This Row],[SKU]],MasterFile[[#All],[SKU]:[Sub-Category]],4,0))</f>
        <v>Washed</v>
      </c>
      <c r="F5">
        <f>SUMIFS(Outflow[Quantity Dispensed],Outflow[SKU],InventoryOverview[[#This Row],[SKU]])</f>
        <v>30</v>
      </c>
      <c r="G5" s="3">
        <f>IFERROR(SUMIFS(Outflow!$H$5:$H$8527, Outflow!$B$5:$B$8527, InventoryOverview[[#This Row],[SKU]]),0)</f>
        <v>180.9</v>
      </c>
      <c r="H5">
        <f>SUMIFS(Inflow[Quantity Purchased],Inflow[SKU],InventoryOverview[[#This Row],[SKU]])</f>
        <v>60</v>
      </c>
      <c r="I5" s="3">
        <f>IFERROR(
   SUMIFS(Inflow[Total Cost], Inflow[SKU],InventoryOverview[[#This Row],[SKU]]),
0)</f>
        <v>361.8</v>
      </c>
      <c r="J5" cm="1">
        <f t="array" ref="J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30</v>
      </c>
      <c r="K5" s="2" cm="1">
        <f t="array" ref="K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373.85999999999996</v>
      </c>
      <c r="L5" s="2">
        <f>InventoryOverview[[#This Row],[Total Inflow Value]]-InventoryOverview[[#This Row],[Total Outflow Value]]</f>
        <v>180.9</v>
      </c>
      <c r="M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5">
        <f>VLOOKUP(InventoryOverview[[#This Row],[SKU]],MasterFile[[#All],[SKU]:[Reorder Point]],5,0)</f>
        <v>50</v>
      </c>
      <c r="O5">
        <f>VLOOKUP(InventoryOverview[[#This Row],[SKU]],MasterFile[#All],6,0)</f>
        <v>200</v>
      </c>
      <c r="P5" s="10">
        <f>IFERROR(InventoryOverview[[#This Row],[Current Stock]]/InventoryOverview[[#This Row],[Optimal Quantity]],"")</f>
        <v>0.15</v>
      </c>
      <c r="Q5" t="str">
        <f>IF(InventoryOverview[[#This Row],[Current Stock]]=0,"Out of Stock",IF(InventoryOverview[[#This Row],[Current Stock]]&gt;=InventoryOverview[[#This Row],[Optimal Quantity]], "Stock Acceptable", IF(InventoryOverview[[#This Row],[Current Stock]]&lt;InventoryOverview[[#This Row],[Minimum Quantity]], "Reorder Now", "Below Optimal")))</f>
        <v>Reorder Now</v>
      </c>
      <c r="R5" cm="1">
        <f t="array" ref="R5">IFERROR(
   SUMPRODUCT(
      (#REF! = InventoryOverview[[#This Row],[SKU]])
 *#REF!
 *#REF!
   ),
0)</f>
        <v>0</v>
      </c>
      <c r="S5" s="3" cm="1">
        <f t="array" ref="S5">IFERROR(SUMPRODUCT((#REF!=InventoryOverview[[#This Row],[SKU]]) *#REF! *#REF!),0)</f>
        <v>0</v>
      </c>
      <c r="T5">
        <f>InventoryOverview[[#This Row],[Total Outflow]] - InventoryOverview[[#This Row],[Expected Quantity Usage]]</f>
        <v>30</v>
      </c>
      <c r="U5" s="1">
        <f>_xlfn.MINIFS(Outflow[Date], Outflow[SKU], B5)</f>
        <v>45975</v>
      </c>
      <c r="V5" s="1">
        <f>_xlfn.MAXIFS(Outflow[Date], Outflow[SKU], B5)</f>
        <v>46193</v>
      </c>
      <c r="W5">
        <f>InventoryOverview[[#This Row],[Last Outflow Date]]-InventoryOverview[[#This Row],[First Outflow Date]]+1</f>
        <v>219</v>
      </c>
      <c r="X5">
        <f>IF(InventoryOverview[[#This Row],[Days Active]]&gt;0, InventoryOverview[[#This Row],[Total Outflow]] / InventoryOverview[[#This Row],[Days Active]], 0)</f>
        <v>0.13698630136986301</v>
      </c>
      <c r="Y5" s="14">
        <f>IF(InventoryOverview[[#This Row],[Average Daily Usage]]&gt;0,InventoryOverview[[#This Row],[Current Stock]]/InventoryOverview[[#This Row],[Average Daily Usage]],0)</f>
        <v>219</v>
      </c>
      <c r="AA5" t="str">
        <f>VLOOKUP(InventoryOverview[[#This Row],[SKU]],LiveStock[],12,0)</f>
        <v>Texaflo Austin</v>
      </c>
      <c r="AB5" t="str">
        <f>VLOOKUP(InventoryOverview[[#This Row],[SKU]],LiveStock[],19,0)</f>
        <v>Texaflo Roasting Co.</v>
      </c>
      <c r="AC5">
        <f>InventoryOverview[[#This Row],[Total Inflow]]-InventoryOverview[[#This Row],[Total Outflow]]</f>
        <v>30</v>
      </c>
      <c r="AD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 spans="1:30" ht="20.100000000000001" customHeight="1" x14ac:dyDescent="0.25">
      <c r="A6" s="1">
        <f t="shared" ca="1" si="0"/>
        <v>46201</v>
      </c>
      <c r="B6" t="s">
        <v>166</v>
      </c>
      <c r="C6" t="str">
        <f>VLOOKUP(InventoryOverview[[#This Row],[SKU]],MasterFile[[#All],[SKU]:[Item Name]],2,0)</f>
        <v>Colombia Huila Washed</v>
      </c>
      <c r="D6" t="str">
        <f>VLOOKUP(InventoryOverview[[#This Row],[SKU]],MasterFile[[#All],[SKU]:[Category]],3,0)</f>
        <v>Green Beans</v>
      </c>
      <c r="E6" t="str">
        <f>IF(VLOOKUP(InventoryOverview[[#This Row],[SKU]],MasterFile[[#All],[SKU]:[Sub-Category]],4,0)="","",VLOOKUP(InventoryOverview[[#This Row],[SKU]],MasterFile[[#All],[SKU]:[Sub-Category]],4,0))</f>
        <v>Washed</v>
      </c>
      <c r="F6">
        <f>SUMIFS(Outflow[Quantity Dispensed],Outflow[SKU],InventoryOverview[[#This Row],[SKU]])</f>
        <v>102.5</v>
      </c>
      <c r="G6" s="3">
        <f>IFERROR(SUMIFS(Outflow!$H$5:$H$8527, Outflow!$B$5:$B$8527, InventoryOverview[[#This Row],[SKU]]),0)</f>
        <v>737.99999999999989</v>
      </c>
      <c r="H6">
        <f>SUMIFS(Inflow[Quantity Purchased],Inflow[SKU],InventoryOverview[[#This Row],[SKU]])</f>
        <v>216</v>
      </c>
      <c r="I6" s="3">
        <f>IFERROR(
   SUMIFS(Inflow[Total Cost], Inflow[SKU],InventoryOverview[[#This Row],[SKU]]),
0)</f>
        <v>1555.1999999999998</v>
      </c>
      <c r="J6" cm="1">
        <f t="array" ref="J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129.5</v>
      </c>
      <c r="K6" s="2" cm="1">
        <f t="array" ref="K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1544.4000000000003</v>
      </c>
      <c r="L6" s="2">
        <f>InventoryOverview[[#This Row],[Total Inflow Value]]-InventoryOverview[[#This Row],[Total Outflow Value]]</f>
        <v>817.19999999999993</v>
      </c>
      <c r="M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6">
        <f>VLOOKUP(InventoryOverview[[#This Row],[SKU]],MasterFile[[#All],[SKU]:[Reorder Point]],5,0)</f>
        <v>60</v>
      </c>
      <c r="O6">
        <f>VLOOKUP(InventoryOverview[[#This Row],[SKU]],MasterFile[#All],6,0)</f>
        <v>240</v>
      </c>
      <c r="P6" s="10">
        <f>IFERROR(InventoryOverview[[#This Row],[Current Stock]]/InventoryOverview[[#This Row],[Optimal Quantity]],"")</f>
        <v>0.5395833333333333</v>
      </c>
      <c r="Q6"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6" cm="1">
        <f t="array" ref="R6">IFERROR(
   SUMPRODUCT(
      (#REF! = InventoryOverview[[#This Row],[SKU]])
 *#REF!
 *#REF!
   ),
0)</f>
        <v>0</v>
      </c>
      <c r="S6" s="3" cm="1">
        <f t="array" ref="S6">IFERROR(SUMPRODUCT((#REF!=InventoryOverview[[#This Row],[SKU]]) *#REF! *#REF!),0)</f>
        <v>0</v>
      </c>
      <c r="T6">
        <f>InventoryOverview[[#This Row],[Total Outflow]] - InventoryOverview[[#This Row],[Expected Quantity Usage]]</f>
        <v>102.5</v>
      </c>
      <c r="U6" s="1">
        <f>_xlfn.MINIFS(Outflow[Date], Outflow[SKU], B6)</f>
        <v>45975</v>
      </c>
      <c r="V6" s="1">
        <f>_xlfn.MAXIFS(Outflow[Date], Outflow[SKU], B6)</f>
        <v>46194</v>
      </c>
      <c r="W6">
        <f>InventoryOverview[[#This Row],[Last Outflow Date]]-InventoryOverview[[#This Row],[First Outflow Date]]+1</f>
        <v>220</v>
      </c>
      <c r="X6">
        <f>IF(InventoryOverview[[#This Row],[Days Active]]&gt;0, InventoryOverview[[#This Row],[Total Outflow]] / InventoryOverview[[#This Row],[Days Active]], 0)</f>
        <v>0.46590909090909088</v>
      </c>
      <c r="Y6" s="14">
        <f>IF(InventoryOverview[[#This Row],[Average Daily Usage]]&gt;0,InventoryOverview[[#This Row],[Current Stock]]/InventoryOverview[[#This Row],[Average Daily Usage]],0)</f>
        <v>277.95121951219511</v>
      </c>
      <c r="AA6" t="str">
        <f>VLOOKUP(InventoryOverview[[#This Row],[SKU]],LiveStock[],12,0)</f>
        <v>Texaflo Austin</v>
      </c>
      <c r="AB6" t="str">
        <f>VLOOKUP(InventoryOverview[[#This Row],[SKU]],LiveStock[],19,0)</f>
        <v>Texaflo Roasting Co.</v>
      </c>
      <c r="AC6">
        <f>InventoryOverview[[#This Row],[Total Inflow]]-InventoryOverview[[#This Row],[Total Outflow]]</f>
        <v>113.5</v>
      </c>
      <c r="AD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7" spans="1:30" ht="20.100000000000001" customHeight="1" x14ac:dyDescent="0.25">
      <c r="A7" s="1">
        <f t="shared" ca="1" si="0"/>
        <v>46201</v>
      </c>
      <c r="B7" t="s">
        <v>167</v>
      </c>
      <c r="C7" t="str">
        <f>VLOOKUP(InventoryOverview[[#This Row],[SKU]],MasterFile[[#All],[SKU]:[Item Name]],2,0)</f>
        <v>Guatemala Antigua SHB</v>
      </c>
      <c r="D7" t="str">
        <f>VLOOKUP(InventoryOverview[[#This Row],[SKU]],MasterFile[[#All],[SKU]:[Category]],3,0)</f>
        <v>Green Beans</v>
      </c>
      <c r="E7" t="str">
        <f>IF(VLOOKUP(InventoryOverview[[#This Row],[SKU]],MasterFile[[#All],[SKU]:[Sub-Category]],4,0)="","",VLOOKUP(InventoryOverview[[#This Row],[SKU]],MasterFile[[#All],[SKU]:[Sub-Category]],4,0))</f>
        <v>Natural</v>
      </c>
      <c r="F7">
        <f>SUMIFS(Outflow[Quantity Dispensed],Outflow[SKU],InventoryOverview[[#This Row],[SKU]])</f>
        <v>66</v>
      </c>
      <c r="G7" s="3">
        <f>IFERROR(SUMIFS(Outflow!$H$5:$H$8527, Outflow!$B$5:$B$8527, InventoryOverview[[#This Row],[SKU]]),0)</f>
        <v>60.291150000000002</v>
      </c>
      <c r="H7">
        <f>SUMIFS(Inflow[Quantity Purchased],Inflow[SKU],InventoryOverview[[#This Row],[SKU]])</f>
        <v>432</v>
      </c>
      <c r="I7" s="3">
        <f>IFERROR(
   SUMIFS(Inflow[Total Cost], Inflow[SKU],InventoryOverview[[#This Row],[SKU]]),
0)</f>
        <v>394.62</v>
      </c>
      <c r="J7" cm="1">
        <f t="array" ref="J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372</v>
      </c>
      <c r="K7" s="2" cm="1">
        <f t="array" ref="K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600.15916666666669</v>
      </c>
      <c r="L7" s="2">
        <f>InventoryOverview[[#This Row],[Total Inflow Value]]-InventoryOverview[[#This Row],[Total Outflow Value]]</f>
        <v>334.32884999999999</v>
      </c>
      <c r="M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7">
        <f>VLOOKUP(InventoryOverview[[#This Row],[SKU]],MasterFile[[#All],[SKU]:[Reorder Point]],5,0)</f>
        <v>40</v>
      </c>
      <c r="O7">
        <f>VLOOKUP(InventoryOverview[[#This Row],[SKU]],MasterFile[#All],6,0)</f>
        <v>160</v>
      </c>
      <c r="P7" s="10">
        <f>IFERROR(InventoryOverview[[#This Row],[Current Stock]]/InventoryOverview[[#This Row],[Optimal Quantity]],"")</f>
        <v>2.3250000000000002</v>
      </c>
      <c r="Q7"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 cm="1">
        <f t="array" ref="R7">IFERROR(
   SUMPRODUCT(
      (#REF! = InventoryOverview[[#This Row],[SKU]])
 *#REF!
 *#REF!
   ),
0)</f>
        <v>0</v>
      </c>
      <c r="S7" s="3" cm="1">
        <f t="array" ref="S7">IFERROR(SUMPRODUCT((#REF!=InventoryOverview[[#This Row],[SKU]]) *#REF! *#REF!),0)</f>
        <v>0</v>
      </c>
      <c r="T7">
        <f>InventoryOverview[[#This Row],[Total Outflow]] - InventoryOverview[[#This Row],[Expected Quantity Usage]]</f>
        <v>66</v>
      </c>
      <c r="U7" s="1">
        <f>_xlfn.MINIFS(Outflow[Date], Outflow[SKU], B7)</f>
        <v>45969</v>
      </c>
      <c r="V7" s="1">
        <f>_xlfn.MAXIFS(Outflow[Date], Outflow[SKU], B7)</f>
        <v>46194</v>
      </c>
      <c r="W7">
        <f>InventoryOverview[[#This Row],[Last Outflow Date]]-InventoryOverview[[#This Row],[First Outflow Date]]+1</f>
        <v>226</v>
      </c>
      <c r="X7">
        <f>IF(InventoryOverview[[#This Row],[Days Active]]&gt;0, InventoryOverview[[#This Row],[Total Outflow]] / InventoryOverview[[#This Row],[Days Active]], 0)</f>
        <v>0.29203539823008851</v>
      </c>
      <c r="Y7" s="14">
        <f>IF(InventoryOverview[[#This Row],[Average Daily Usage]]&gt;0,InventoryOverview[[#This Row],[Current Stock]]/InventoryOverview[[#This Row],[Average Daily Usage]],0)</f>
        <v>1273.8181818181818</v>
      </c>
      <c r="AA7" t="str">
        <f>VLOOKUP(InventoryOverview[[#This Row],[SKU]],LiveStock[],12,0)</f>
        <v>Texaflo Distribution Center</v>
      </c>
      <c r="AB7" t="str">
        <f>VLOOKUP(InventoryOverview[[#This Row],[SKU]],LiveStock[],19,0)</f>
        <v>Texaflo Roasting Co.</v>
      </c>
      <c r="AC7">
        <f>InventoryOverview[[#This Row],[Total Inflow]]-InventoryOverview[[#This Row],[Total Outflow]]</f>
        <v>366</v>
      </c>
      <c r="AD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8" spans="1:30" ht="20.100000000000001" customHeight="1" x14ac:dyDescent="0.25">
      <c r="A8" s="1">
        <f t="shared" ca="1" si="0"/>
        <v>46201</v>
      </c>
      <c r="B8" t="s">
        <v>168</v>
      </c>
      <c r="C8" t="str">
        <f>VLOOKUP(InventoryOverview[[#This Row],[SKU]],MasterFile[[#All],[SKU]:[Item Name]],2,0)</f>
        <v>Kenya AA Washed</v>
      </c>
      <c r="D8" t="str">
        <f>VLOOKUP(InventoryOverview[[#This Row],[SKU]],MasterFile[[#All],[SKU]:[Category]],3,0)</f>
        <v>Green Beans</v>
      </c>
      <c r="E8" t="str">
        <f>IF(VLOOKUP(InventoryOverview[[#This Row],[SKU]],MasterFile[[#All],[SKU]:[Sub-Category]],4,0)="","",VLOOKUP(InventoryOverview[[#This Row],[SKU]],MasterFile[[#All],[SKU]:[Sub-Category]],4,0))</f>
        <v>Washed</v>
      </c>
      <c r="F8">
        <f>SUMIFS(Outflow[Quantity Dispensed],Outflow[SKU],InventoryOverview[[#This Row],[SKU]])</f>
        <v>100</v>
      </c>
      <c r="G8" s="3">
        <f>IFERROR(SUMIFS(Outflow!$H$5:$H$8527, Outflow!$B$5:$B$8527, InventoryOverview[[#This Row],[SKU]]),0)</f>
        <v>91.329950000000011</v>
      </c>
      <c r="H8">
        <f>SUMIFS(Inflow[Quantity Purchased],Inflow[SKU],InventoryOverview[[#This Row],[SKU]])</f>
        <v>186</v>
      </c>
      <c r="I8" s="3">
        <f>IFERROR(
   SUMIFS(Inflow[Total Cost], Inflow[SKU],InventoryOverview[[#This Row],[SKU]]),
0)</f>
        <v>169.87</v>
      </c>
      <c r="J8" cm="1">
        <f t="array" ref="J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106</v>
      </c>
      <c r="K8" s="2" cm="1">
        <f t="array" ref="K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95.89936666666668</v>
      </c>
      <c r="L8" s="2">
        <f>InventoryOverview[[#This Row],[Total Inflow Value]]-InventoryOverview[[#This Row],[Total Outflow Value]]</f>
        <v>78.540049999999994</v>
      </c>
      <c r="M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8">
        <f>VLOOKUP(InventoryOverview[[#This Row],[SKU]],MasterFile[[#All],[SKU]:[Reorder Point]],5,0)</f>
        <v>30</v>
      </c>
      <c r="O8">
        <f>VLOOKUP(InventoryOverview[[#This Row],[SKU]],MasterFile[#All],6,0)</f>
        <v>120</v>
      </c>
      <c r="P8" s="10">
        <f>IFERROR(InventoryOverview[[#This Row],[Current Stock]]/InventoryOverview[[#This Row],[Optimal Quantity]],"")</f>
        <v>0.8833333333333333</v>
      </c>
      <c r="Q8"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8" cm="1">
        <f t="array" ref="R8">IFERROR(
   SUMPRODUCT(
      (#REF! = InventoryOverview[[#This Row],[SKU]])
 *#REF!
 *#REF!
   ),
0)</f>
        <v>0</v>
      </c>
      <c r="S8" s="3" cm="1">
        <f t="array" ref="S8">IFERROR(SUMPRODUCT((#REF!=InventoryOverview[[#This Row],[SKU]]) *#REF! *#REF!),0)</f>
        <v>0</v>
      </c>
      <c r="T8">
        <f>InventoryOverview[[#This Row],[Total Outflow]] - InventoryOverview[[#This Row],[Expected Quantity Usage]]</f>
        <v>100</v>
      </c>
      <c r="U8" s="1">
        <f>_xlfn.MINIFS(Outflow[Date], Outflow[SKU], B8)</f>
        <v>46000</v>
      </c>
      <c r="V8" s="1">
        <f>_xlfn.MAXIFS(Outflow[Date], Outflow[SKU], B8)</f>
        <v>46194</v>
      </c>
      <c r="W8">
        <f>InventoryOverview[[#This Row],[Last Outflow Date]]-InventoryOverview[[#This Row],[First Outflow Date]]+1</f>
        <v>195</v>
      </c>
      <c r="X8">
        <f>IF(InventoryOverview[[#This Row],[Days Active]]&gt;0, InventoryOverview[[#This Row],[Total Outflow]] / InventoryOverview[[#This Row],[Days Active]], 0)</f>
        <v>0.51282051282051277</v>
      </c>
      <c r="Y8" s="14">
        <f>IF(InventoryOverview[[#This Row],[Average Daily Usage]]&gt;0,InventoryOverview[[#This Row],[Current Stock]]/InventoryOverview[[#This Row],[Average Daily Usage]],0)</f>
        <v>206.70000000000002</v>
      </c>
      <c r="AA8" t="str">
        <f>VLOOKUP(InventoryOverview[[#This Row],[SKU]],LiveStock[],12,0)</f>
        <v>Texaflo Austin</v>
      </c>
      <c r="AB8" t="str">
        <f>VLOOKUP(InventoryOverview[[#This Row],[SKU]],LiveStock[],19,0)</f>
        <v>Texaflo Roasting Co.</v>
      </c>
      <c r="AC8">
        <f>InventoryOverview[[#This Row],[Total Inflow]]-InventoryOverview[[#This Row],[Total Outflow]]</f>
        <v>86</v>
      </c>
      <c r="AD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9" spans="1:30" ht="20.100000000000001" customHeight="1" x14ac:dyDescent="0.25">
      <c r="A9" s="1">
        <f t="shared" ca="1" si="0"/>
        <v>46201</v>
      </c>
      <c r="B9" t="s">
        <v>169</v>
      </c>
      <c r="C9" t="str">
        <f>VLOOKUP(InventoryOverview[[#This Row],[SKU]],MasterFile[[#All],[SKU]:[Item Name]],2,0)</f>
        <v>Brazil Cerrado Natural</v>
      </c>
      <c r="D9" t="str">
        <f>VLOOKUP(InventoryOverview[[#This Row],[SKU]],MasterFile[[#All],[SKU]:[Category]],3,0)</f>
        <v>Green Beans</v>
      </c>
      <c r="E9" t="str">
        <f>IF(VLOOKUP(InventoryOverview[[#This Row],[SKU]],MasterFile[[#All],[SKU]:[Sub-Category]],4,0)="","",VLOOKUP(InventoryOverview[[#This Row],[SKU]],MasterFile[[#All],[SKU]:[Sub-Category]],4,0))</f>
        <v>Natural</v>
      </c>
      <c r="F9">
        <f>SUMIFS(Outflow[Quantity Dispensed],Outflow[SKU],InventoryOverview[[#This Row],[SKU]])</f>
        <v>172</v>
      </c>
      <c r="G9" s="3">
        <f>IFERROR(SUMIFS(Outflow!$H$5:$H$8527, Outflow!$B$5:$B$8527, InventoryOverview[[#This Row],[SKU]]),0)</f>
        <v>313.83119999999997</v>
      </c>
      <c r="H9">
        <f>SUMIFS(Inflow[Quantity Purchased],Inflow[SKU],InventoryOverview[[#This Row],[SKU]])</f>
        <v>360</v>
      </c>
      <c r="I9" s="3">
        <f>IFERROR(
   SUMIFS(Inflow[Total Cost], Inflow[SKU],InventoryOverview[[#This Row],[SKU]]),
0)</f>
        <v>656.85</v>
      </c>
      <c r="J9" cm="1">
        <f t="array" ref="J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208</v>
      </c>
      <c r="K9" s="2" cm="1">
        <f t="array" ref="K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618.53593333333208</v>
      </c>
      <c r="L9" s="2">
        <f>InventoryOverview[[#This Row],[Total Inflow Value]]-InventoryOverview[[#This Row],[Total Outflow Value]]</f>
        <v>343.01880000000006</v>
      </c>
      <c r="M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9">
        <f>VLOOKUP(InventoryOverview[[#This Row],[SKU]],MasterFile[[#All],[SKU]:[Reorder Point]],5,0)</f>
        <v>80</v>
      </c>
      <c r="O9">
        <f>VLOOKUP(InventoryOverview[[#This Row],[SKU]],MasterFile[#All],6,0)</f>
        <v>320</v>
      </c>
      <c r="P9" s="10">
        <f>IFERROR(InventoryOverview[[#This Row],[Current Stock]]/InventoryOverview[[#This Row],[Optimal Quantity]],"")</f>
        <v>0.65</v>
      </c>
      <c r="Q9"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9" cm="1">
        <f t="array" ref="R9">IFERROR(
   SUMPRODUCT(
      (#REF! = InventoryOverview[[#This Row],[SKU]])
 *#REF!
 *#REF!
   ),
0)</f>
        <v>0</v>
      </c>
      <c r="S9" s="3" cm="1">
        <f t="array" ref="S9">IFERROR(SUMPRODUCT((#REF!=InventoryOverview[[#This Row],[SKU]]) *#REF! *#REF!),0)</f>
        <v>0</v>
      </c>
      <c r="T9">
        <f>InventoryOverview[[#This Row],[Total Outflow]] - InventoryOverview[[#This Row],[Expected Quantity Usage]]</f>
        <v>172</v>
      </c>
      <c r="U9" s="1">
        <f>_xlfn.MINIFS(Outflow[Date], Outflow[SKU], B9)</f>
        <v>45969</v>
      </c>
      <c r="V9" s="1">
        <f>_xlfn.MAXIFS(Outflow[Date], Outflow[SKU], B9)</f>
        <v>46194</v>
      </c>
      <c r="W9">
        <f>InventoryOverview[[#This Row],[Last Outflow Date]]-InventoryOverview[[#This Row],[First Outflow Date]]+1</f>
        <v>226</v>
      </c>
      <c r="X9">
        <f>IF(InventoryOverview[[#This Row],[Days Active]]&gt;0, InventoryOverview[[#This Row],[Total Outflow]] / InventoryOverview[[#This Row],[Days Active]], 0)</f>
        <v>0.76106194690265483</v>
      </c>
      <c r="Y9" s="14">
        <f>IF(InventoryOverview[[#This Row],[Average Daily Usage]]&gt;0,InventoryOverview[[#This Row],[Current Stock]]/InventoryOverview[[#This Row],[Average Daily Usage]],0)</f>
        <v>273.30232558139534</v>
      </c>
      <c r="AA9" t="str">
        <f>VLOOKUP(InventoryOverview[[#This Row],[SKU]],LiveStock[],12,0)</f>
        <v>Texaflo Austin</v>
      </c>
      <c r="AB9" t="str">
        <f>VLOOKUP(InventoryOverview[[#This Row],[SKU]],LiveStock[],19,0)</f>
        <v>Texaflo Roasting Co.</v>
      </c>
      <c r="AC9">
        <f>InventoryOverview[[#This Row],[Total Inflow]]-InventoryOverview[[#This Row],[Total Outflow]]</f>
        <v>188</v>
      </c>
      <c r="AD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10" spans="1:30" ht="20.100000000000001" customHeight="1" x14ac:dyDescent="0.25">
      <c r="A10" s="1">
        <f t="shared" ca="1" si="0"/>
        <v>46201</v>
      </c>
      <c r="B10" t="s">
        <v>170</v>
      </c>
      <c r="C10" t="str">
        <f>VLOOKUP(InventoryOverview[[#This Row],[SKU]],MasterFile[[#All],[SKU]:[Item Name]],2,0)</f>
        <v>Costa Rica Tarrazu</v>
      </c>
      <c r="D10" t="str">
        <f>VLOOKUP(InventoryOverview[[#This Row],[SKU]],MasterFile[[#All],[SKU]:[Category]],3,0)</f>
        <v>Green Beans</v>
      </c>
      <c r="E10" t="str">
        <f>IF(VLOOKUP(InventoryOverview[[#This Row],[SKU]],MasterFile[[#All],[SKU]:[Sub-Category]],4,0)="","",VLOOKUP(InventoryOverview[[#This Row],[SKU]],MasterFile[[#All],[SKU]:[Sub-Category]],4,0))</f>
        <v>Washed</v>
      </c>
      <c r="F10">
        <f>SUMIFS(Outflow[Quantity Dispensed],Outflow[SKU],InventoryOverview[[#This Row],[SKU]])</f>
        <v>0</v>
      </c>
      <c r="G10" s="3">
        <f>IFERROR(SUMIFS(Outflow!$H$5:$H$8527, Outflow!$B$5:$B$8527, InventoryOverview[[#This Row],[SKU]]),0)</f>
        <v>0</v>
      </c>
      <c r="H10">
        <f>SUMIFS(Inflow[Quantity Purchased],Inflow[SKU],InventoryOverview[[#This Row],[SKU]])</f>
        <v>192</v>
      </c>
      <c r="I10" s="3">
        <f>IFERROR(
   SUMIFS(Inflow[Total Cost], Inflow[SKU],InventoryOverview[[#This Row],[SKU]]),
0)</f>
        <v>1516.8</v>
      </c>
      <c r="J10" cm="1">
        <f t="array" ref="J1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192</v>
      </c>
      <c r="K10" s="2" cm="1">
        <f t="array" ref="K1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1516.8000000000002</v>
      </c>
      <c r="L10" s="2">
        <f>InventoryOverview[[#This Row],[Total Inflow Value]]-InventoryOverview[[#This Row],[Total Outflow Value]]</f>
        <v>1516.8</v>
      </c>
      <c r="M1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10">
        <f>VLOOKUP(InventoryOverview[[#This Row],[SKU]],MasterFile[[#All],[SKU]:[Reorder Point]],5,0)</f>
        <v>25</v>
      </c>
      <c r="O10">
        <f>VLOOKUP(InventoryOverview[[#This Row],[SKU]],MasterFile[#All],6,0)</f>
        <v>100</v>
      </c>
      <c r="P10" s="10">
        <f>IFERROR(InventoryOverview[[#This Row],[Current Stock]]/InventoryOverview[[#This Row],[Optimal Quantity]],"")</f>
        <v>1.92</v>
      </c>
      <c r="Q10"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10" cm="1">
        <f t="array" ref="R10">IFERROR(
   SUMPRODUCT(
      (#REF! = InventoryOverview[[#This Row],[SKU]])
 *#REF!
 *#REF!
   ),
0)</f>
        <v>0</v>
      </c>
      <c r="S10" s="3" cm="1">
        <f t="array" ref="S10">IFERROR(SUMPRODUCT((#REF!=InventoryOverview[[#This Row],[SKU]]) *#REF! *#REF!),0)</f>
        <v>0</v>
      </c>
      <c r="T10">
        <f>InventoryOverview[[#This Row],[Total Outflow]] - InventoryOverview[[#This Row],[Expected Quantity Usage]]</f>
        <v>0</v>
      </c>
      <c r="U10" s="1">
        <f>_xlfn.MINIFS(Outflow[Date], Outflow[SKU], B10)</f>
        <v>0</v>
      </c>
      <c r="V10" s="1">
        <f>_xlfn.MAXIFS(Outflow[Date], Outflow[SKU], B10)</f>
        <v>0</v>
      </c>
      <c r="W10">
        <f>InventoryOverview[[#This Row],[Last Outflow Date]]-InventoryOverview[[#This Row],[First Outflow Date]]+1</f>
        <v>1</v>
      </c>
      <c r="X10">
        <f>IF(InventoryOverview[[#This Row],[Days Active]]&gt;0, InventoryOverview[[#This Row],[Total Outflow]] / InventoryOverview[[#This Row],[Days Active]], 0)</f>
        <v>0</v>
      </c>
      <c r="Y10" s="14">
        <f>IF(InventoryOverview[[#This Row],[Average Daily Usage]]&gt;0,InventoryOverview[[#This Row],[Current Stock]]/InventoryOverview[[#This Row],[Average Daily Usage]],0)</f>
        <v>0</v>
      </c>
      <c r="AA10" t="str">
        <f>VLOOKUP(InventoryOverview[[#This Row],[SKU]],LiveStock[],12,0)</f>
        <v>Texaflo Austin</v>
      </c>
      <c r="AB10" t="str">
        <f>VLOOKUP(InventoryOverview[[#This Row],[SKU]],LiveStock[],19,0)</f>
        <v>Texaflo Roasting Co.</v>
      </c>
      <c r="AC10">
        <f>InventoryOverview[[#This Row],[Total Inflow]]-InventoryOverview[[#This Row],[Total Outflow]]</f>
        <v>192</v>
      </c>
      <c r="AD1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1" spans="1:30" ht="20.100000000000001" customHeight="1" x14ac:dyDescent="0.25">
      <c r="A11" s="1">
        <f t="shared" ca="1" si="0"/>
        <v>46201</v>
      </c>
      <c r="B11" t="s">
        <v>171</v>
      </c>
      <c r="C11" t="str">
        <f>VLOOKUP(InventoryOverview[[#This Row],[SKU]],MasterFile[[#All],[SKU]:[Item Name]],2,0)</f>
        <v>Sumatra Mandheling</v>
      </c>
      <c r="D11" t="str">
        <f>VLOOKUP(InventoryOverview[[#This Row],[SKU]],MasterFile[[#All],[SKU]:[Category]],3,0)</f>
        <v>Green Beans</v>
      </c>
      <c r="E11" t="str">
        <f>IF(VLOOKUP(InventoryOverview[[#This Row],[SKU]],MasterFile[[#All],[SKU]:[Sub-Category]],4,0)="","",VLOOKUP(InventoryOverview[[#This Row],[SKU]],MasterFile[[#All],[SKU]:[Sub-Category]],4,0))</f>
        <v>Wet Hulled</v>
      </c>
      <c r="F11">
        <f>SUMIFS(Outflow[Quantity Dispensed],Outflow[SKU],InventoryOverview[[#This Row],[SKU]])</f>
        <v>22</v>
      </c>
      <c r="G11" s="3">
        <f>IFERROR(SUMIFS(Outflow!$H$5:$H$8527, Outflow!$B$5:$B$8527, InventoryOverview[[#This Row],[SKU]]),0)</f>
        <v>60.211649999999999</v>
      </c>
      <c r="H11">
        <f>SUMIFS(Inflow[Quantity Purchased],Inflow[SKU],InventoryOverview[[#This Row],[SKU]])</f>
        <v>9408</v>
      </c>
      <c r="I11" s="3">
        <f>IFERROR(
   SUMIFS(Inflow[Total Cost], Inflow[SKU],InventoryOverview[[#This Row],[SKU]]),
0)</f>
        <v>25748.52</v>
      </c>
      <c r="J11" cm="1">
        <f t="array" ref="J1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9388</v>
      </c>
      <c r="K11" s="2" cm="1">
        <f t="array" ref="K1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51293.376787500005</v>
      </c>
      <c r="L11" s="2">
        <f>InventoryOverview[[#This Row],[Total Inflow Value]]-InventoryOverview[[#This Row],[Total Outflow Value]]</f>
        <v>25688.308349999999</v>
      </c>
      <c r="M1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11">
        <f>VLOOKUP(InventoryOverview[[#This Row],[SKU]],MasterFile[[#All],[SKU]:[Reorder Point]],5,0)</f>
        <v>35</v>
      </c>
      <c r="O11">
        <f>VLOOKUP(InventoryOverview[[#This Row],[SKU]],MasterFile[#All],6,0)</f>
        <v>140</v>
      </c>
      <c r="P11" s="10">
        <f>IFERROR(InventoryOverview[[#This Row],[Current Stock]]/InventoryOverview[[#This Row],[Optimal Quantity]],"")</f>
        <v>67.057142857142864</v>
      </c>
      <c r="Q11"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11" cm="1">
        <f t="array" ref="R11">IFERROR(
   SUMPRODUCT(
      (#REF! = InventoryOverview[[#This Row],[SKU]])
 *#REF!
 *#REF!
   ),
0)</f>
        <v>0</v>
      </c>
      <c r="S11" s="3" cm="1">
        <f t="array" ref="S11">IFERROR(SUMPRODUCT((#REF!=InventoryOverview[[#This Row],[SKU]]) *#REF! *#REF!),0)</f>
        <v>0</v>
      </c>
      <c r="T11">
        <f>InventoryOverview[[#This Row],[Total Outflow]] - InventoryOverview[[#This Row],[Expected Quantity Usage]]</f>
        <v>22</v>
      </c>
      <c r="U11" s="1">
        <f>_xlfn.MINIFS(Outflow[Date], Outflow[SKU], B11)</f>
        <v>45969</v>
      </c>
      <c r="V11" s="1">
        <f>_xlfn.MAXIFS(Outflow[Date], Outflow[SKU], B11)</f>
        <v>46194</v>
      </c>
      <c r="W11">
        <f>InventoryOverview[[#This Row],[Last Outflow Date]]-InventoryOverview[[#This Row],[First Outflow Date]]+1</f>
        <v>226</v>
      </c>
      <c r="X11">
        <f>IF(InventoryOverview[[#This Row],[Days Active]]&gt;0, InventoryOverview[[#This Row],[Total Outflow]] / InventoryOverview[[#This Row],[Days Active]], 0)</f>
        <v>9.7345132743362831E-2</v>
      </c>
      <c r="Y11" s="14">
        <f>IF(InventoryOverview[[#This Row],[Average Daily Usage]]&gt;0,InventoryOverview[[#This Row],[Current Stock]]/InventoryOverview[[#This Row],[Average Daily Usage]],0)</f>
        <v>96440.363636363632</v>
      </c>
      <c r="AA11" t="str">
        <f>VLOOKUP(InventoryOverview[[#This Row],[SKU]],LiveStock[],12,0)</f>
        <v>Texaflo Distribution Center</v>
      </c>
      <c r="AB11" t="str">
        <f>VLOOKUP(InventoryOverview[[#This Row],[SKU]],LiveStock[],19,0)</f>
        <v>Texaflo Roasting Co.</v>
      </c>
      <c r="AC11">
        <f>InventoryOverview[[#This Row],[Total Inflow]]-InventoryOverview[[#This Row],[Total Outflow]]</f>
        <v>9386</v>
      </c>
      <c r="AD1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12" spans="1:30" ht="20.100000000000001" customHeight="1" x14ac:dyDescent="0.25">
      <c r="A12" s="1">
        <f t="shared" ca="1" si="0"/>
        <v>46201</v>
      </c>
      <c r="B12" t="s">
        <v>172</v>
      </c>
      <c r="C12" t="str">
        <f>VLOOKUP(InventoryOverview[[#This Row],[SKU]],MasterFile[[#All],[SKU]:[Item Name]],2,0)</f>
        <v>Rwanda Bourbon</v>
      </c>
      <c r="D12" t="str">
        <f>VLOOKUP(InventoryOverview[[#This Row],[SKU]],MasterFile[[#All],[SKU]:[Category]],3,0)</f>
        <v>Green Beans</v>
      </c>
      <c r="E12" t="str">
        <f>IF(VLOOKUP(InventoryOverview[[#This Row],[SKU]],MasterFile[[#All],[SKU]:[Sub-Category]],4,0)="","",VLOOKUP(InventoryOverview[[#This Row],[SKU]],MasterFile[[#All],[SKU]:[Sub-Category]],4,0))</f>
        <v>Washed</v>
      </c>
      <c r="F12">
        <f>SUMIFS(Outflow[Quantity Dispensed],Outflow[SKU],InventoryOverview[[#This Row],[SKU]])</f>
        <v>0</v>
      </c>
      <c r="G12" s="3">
        <f>IFERROR(SUMIFS(Outflow!$H$5:$H$8527, Outflow!$B$5:$B$8527, InventoryOverview[[#This Row],[SKU]]),0)</f>
        <v>0</v>
      </c>
      <c r="H12">
        <f>SUMIFS(Inflow[Quantity Purchased],Inflow[SKU],InventoryOverview[[#This Row],[SKU]])</f>
        <v>240</v>
      </c>
      <c r="I12" s="3">
        <f>IFERROR(
   SUMIFS(Inflow[Total Cost], Inflow[SKU],InventoryOverview[[#This Row],[SKU]]),
0)</f>
        <v>639</v>
      </c>
      <c r="J12" cm="1">
        <f t="array" ref="J1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240</v>
      </c>
      <c r="K12" s="2" cm="1">
        <f t="array" ref="K1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639</v>
      </c>
      <c r="L12" s="2">
        <f>InventoryOverview[[#This Row],[Total Inflow Value]]-InventoryOverview[[#This Row],[Total Outflow Value]]</f>
        <v>639</v>
      </c>
      <c r="M1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12">
        <f>VLOOKUP(InventoryOverview[[#This Row],[SKU]],MasterFile[[#All],[SKU]:[Reorder Point]],5,0)</f>
        <v>20</v>
      </c>
      <c r="O12">
        <f>VLOOKUP(InventoryOverview[[#This Row],[SKU]],MasterFile[#All],6,0)</f>
        <v>80</v>
      </c>
      <c r="P12" s="10">
        <f>IFERROR(InventoryOverview[[#This Row],[Current Stock]]/InventoryOverview[[#This Row],[Optimal Quantity]],"")</f>
        <v>3</v>
      </c>
      <c r="Q12"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12" cm="1">
        <f t="array" ref="R12">IFERROR(
   SUMPRODUCT(
      (#REF! = InventoryOverview[[#This Row],[SKU]])
 *#REF!
 *#REF!
   ),
0)</f>
        <v>0</v>
      </c>
      <c r="S12" s="3" cm="1">
        <f t="array" ref="S12">IFERROR(SUMPRODUCT((#REF!=InventoryOverview[[#This Row],[SKU]]) *#REF! *#REF!),0)</f>
        <v>0</v>
      </c>
      <c r="T12">
        <f>InventoryOverview[[#This Row],[Total Outflow]] - InventoryOverview[[#This Row],[Expected Quantity Usage]]</f>
        <v>0</v>
      </c>
      <c r="U12" s="1">
        <f>_xlfn.MINIFS(Outflow[Date], Outflow[SKU], B12)</f>
        <v>0</v>
      </c>
      <c r="V12" s="1">
        <f>_xlfn.MAXIFS(Outflow[Date], Outflow[SKU], B12)</f>
        <v>0</v>
      </c>
      <c r="W12">
        <f>InventoryOverview[[#This Row],[Last Outflow Date]]-InventoryOverview[[#This Row],[First Outflow Date]]+1</f>
        <v>1</v>
      </c>
      <c r="X12">
        <f>IF(InventoryOverview[[#This Row],[Days Active]]&gt;0, InventoryOverview[[#This Row],[Total Outflow]] / InventoryOverview[[#This Row],[Days Active]], 0)</f>
        <v>0</v>
      </c>
      <c r="Y12" s="14">
        <f>IF(InventoryOverview[[#This Row],[Average Daily Usage]]&gt;0,InventoryOverview[[#This Row],[Current Stock]]/InventoryOverview[[#This Row],[Average Daily Usage]],0)</f>
        <v>0</v>
      </c>
      <c r="AA12" t="str">
        <f>VLOOKUP(InventoryOverview[[#This Row],[SKU]],LiveStock[],12,0)</f>
        <v>Texaflo Austin</v>
      </c>
      <c r="AB12" t="str">
        <f>VLOOKUP(InventoryOverview[[#This Row],[SKU]],LiveStock[],19,0)</f>
        <v>Texaflo Roasting Co.</v>
      </c>
      <c r="AC12">
        <f>InventoryOverview[[#This Row],[Total Inflow]]-InventoryOverview[[#This Row],[Total Outflow]]</f>
        <v>240</v>
      </c>
      <c r="AD1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3" spans="1:30" ht="20.100000000000001" customHeight="1" x14ac:dyDescent="0.25">
      <c r="A13" s="1">
        <f t="shared" ca="1" si="0"/>
        <v>46201</v>
      </c>
      <c r="B13" t="s">
        <v>181</v>
      </c>
      <c r="C13" t="str">
        <f>VLOOKUP(InventoryOverview[[#This Row],[SKU]],MasterFile[[#All],[SKU]:[Item Name]],2,0)</f>
        <v>House Blend Roasted 1kg</v>
      </c>
      <c r="D13" t="str">
        <f>VLOOKUP(InventoryOverview[[#This Row],[SKU]],MasterFile[[#All],[SKU]:[Category]],3,0)</f>
        <v>Roasted Beans</v>
      </c>
      <c r="E13" t="str">
        <f>IF(VLOOKUP(InventoryOverview[[#This Row],[SKU]],MasterFile[[#All],[SKU]:[Sub-Category]],4,0)="","",VLOOKUP(InventoryOverview[[#This Row],[SKU]],MasterFile[[#All],[SKU]:[Sub-Category]],4,0))</f>
        <v>Blend</v>
      </c>
      <c r="F13">
        <f>SUMIFS(Outflow[Quantity Dispensed],Outflow[SKU],InventoryOverview[[#This Row],[SKU]])</f>
        <v>0</v>
      </c>
      <c r="G13" s="3">
        <f>IFERROR(SUMIFS(Outflow!$H$5:$H$8527, Outflow!$B$5:$B$8527, InventoryOverview[[#This Row],[SKU]]),0)</f>
        <v>0</v>
      </c>
      <c r="H13">
        <f>SUMIFS(Inflow[Quantity Purchased],Inflow[SKU],InventoryOverview[[#This Row],[SKU]])</f>
        <v>720</v>
      </c>
      <c r="I13" s="3">
        <f>IFERROR(
   SUMIFS(Inflow[Total Cost], Inflow[SKU],InventoryOverview[[#This Row],[SKU]]),
0)</f>
        <v>334.65000000000003</v>
      </c>
      <c r="J13" cm="1">
        <f t="array" ref="J1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720</v>
      </c>
      <c r="K13" s="2" cm="1">
        <f t="array" ref="K1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334.65000000000026</v>
      </c>
      <c r="L13" s="2">
        <f>InventoryOverview[[#This Row],[Total Inflow Value]]-InventoryOverview[[#This Row],[Total Outflow Value]]</f>
        <v>334.65000000000003</v>
      </c>
      <c r="M1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13">
        <f>VLOOKUP(InventoryOverview[[#This Row],[SKU]],MasterFile[[#All],[SKU]:[Reorder Point]],5,0)</f>
        <v>40</v>
      </c>
      <c r="O13">
        <f>VLOOKUP(InventoryOverview[[#This Row],[SKU]],MasterFile[#All],6,0)</f>
        <v>120</v>
      </c>
      <c r="P13" s="10">
        <f>IFERROR(InventoryOverview[[#This Row],[Current Stock]]/InventoryOverview[[#This Row],[Optimal Quantity]],"")</f>
        <v>6</v>
      </c>
      <c r="Q13"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13" cm="1">
        <f t="array" ref="R13">IFERROR(
   SUMPRODUCT(
      (#REF! = InventoryOverview[[#This Row],[SKU]])
 *#REF!
 *#REF!
   ),
0)</f>
        <v>0</v>
      </c>
      <c r="S13" s="3" cm="1">
        <f t="array" ref="S13">IFERROR(SUMPRODUCT((#REF!=InventoryOverview[[#This Row],[SKU]]) *#REF! *#REF!),0)</f>
        <v>0</v>
      </c>
      <c r="T13">
        <f>InventoryOverview[[#This Row],[Total Outflow]] - InventoryOverview[[#This Row],[Expected Quantity Usage]]</f>
        <v>0</v>
      </c>
      <c r="U13" s="1">
        <f>_xlfn.MINIFS(Outflow[Date], Outflow[SKU], B13)</f>
        <v>0</v>
      </c>
      <c r="V13" s="1">
        <f>_xlfn.MAXIFS(Outflow[Date], Outflow[SKU], B13)</f>
        <v>0</v>
      </c>
      <c r="W13">
        <f>InventoryOverview[[#This Row],[Last Outflow Date]]-InventoryOverview[[#This Row],[First Outflow Date]]+1</f>
        <v>1</v>
      </c>
      <c r="X13">
        <f>IF(InventoryOverview[[#This Row],[Days Active]]&gt;0, InventoryOverview[[#This Row],[Total Outflow]] / InventoryOverview[[#This Row],[Days Active]], 0)</f>
        <v>0</v>
      </c>
      <c r="Y13" s="14">
        <f>IF(InventoryOverview[[#This Row],[Average Daily Usage]]&gt;0,InventoryOverview[[#This Row],[Current Stock]]/InventoryOverview[[#This Row],[Average Daily Usage]],0)</f>
        <v>0</v>
      </c>
      <c r="AA13" t="str">
        <f>VLOOKUP(InventoryOverview[[#This Row],[SKU]],LiveStock[],12,0)</f>
        <v>Texaflo Austin</v>
      </c>
      <c r="AB13" t="str">
        <f>VLOOKUP(InventoryOverview[[#This Row],[SKU]],LiveStock[],19,0)</f>
        <v>Texaflo Roasting Co.</v>
      </c>
      <c r="AC13">
        <f>InventoryOverview[[#This Row],[Total Inflow]]-InventoryOverview[[#This Row],[Total Outflow]]</f>
        <v>720</v>
      </c>
      <c r="AD1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4" spans="1:30" ht="20.100000000000001" customHeight="1" x14ac:dyDescent="0.25">
      <c r="A14" s="1">
        <f t="shared" ca="1" si="0"/>
        <v>46201</v>
      </c>
      <c r="B14" t="s">
        <v>183</v>
      </c>
      <c r="C14" t="str">
        <f>VLOOKUP(InventoryOverview[[#This Row],[SKU]],MasterFile[[#All],[SKU]:[Item Name]],2,0)</f>
        <v>Single Origin Ethiopia 250g</v>
      </c>
      <c r="D14" t="str">
        <f>VLOOKUP(InventoryOverview[[#This Row],[SKU]],MasterFile[[#All],[SKU]:[Category]],3,0)</f>
        <v>Roasted Beans</v>
      </c>
      <c r="E14" t="str">
        <f>IF(VLOOKUP(InventoryOverview[[#This Row],[SKU]],MasterFile[[#All],[SKU]:[Sub-Category]],4,0)="","",VLOOKUP(InventoryOverview[[#This Row],[SKU]],MasterFile[[#All],[SKU]:[Sub-Category]],4,0))</f>
        <v>Single Origin</v>
      </c>
      <c r="F14">
        <f>SUMIFS(Outflow[Quantity Dispensed],Outflow[SKU],InventoryOverview[[#This Row],[SKU]])</f>
        <v>0</v>
      </c>
      <c r="G14" s="3">
        <f>IFERROR(SUMIFS(Outflow!$H$5:$H$8527, Outflow!$B$5:$B$8527, InventoryOverview[[#This Row],[SKU]]),0)</f>
        <v>0</v>
      </c>
      <c r="H14">
        <f>SUMIFS(Inflow[Quantity Purchased],Inflow[SKU],InventoryOverview[[#This Row],[SKU]])</f>
        <v>108</v>
      </c>
      <c r="I14" s="3">
        <f>IFERROR(
   SUMIFS(Inflow[Total Cost], Inflow[SKU],InventoryOverview[[#This Row],[SKU]]),
0)</f>
        <v>50.22</v>
      </c>
      <c r="J14" cm="1">
        <f t="array" ref="J1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108</v>
      </c>
      <c r="K14" s="2" cm="1">
        <f t="array" ref="K1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50.220000000000006</v>
      </c>
      <c r="L14" s="2">
        <f>InventoryOverview[[#This Row],[Total Inflow Value]]-InventoryOverview[[#This Row],[Total Outflow Value]]</f>
        <v>50.22</v>
      </c>
      <c r="M1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14">
        <f>VLOOKUP(InventoryOverview[[#This Row],[SKU]],MasterFile[[#All],[SKU]:[Reorder Point]],5,0)</f>
        <v>60</v>
      </c>
      <c r="O14">
        <f>VLOOKUP(InventoryOverview[[#This Row],[SKU]],MasterFile[#All],6,0)</f>
        <v>180</v>
      </c>
      <c r="P14" s="10">
        <f>IFERROR(InventoryOverview[[#This Row],[Current Stock]]/InventoryOverview[[#This Row],[Optimal Quantity]],"")</f>
        <v>0.6</v>
      </c>
      <c r="Q14"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14" cm="1">
        <f t="array" ref="R14">IFERROR(
   SUMPRODUCT(
      (#REF! = InventoryOverview[[#This Row],[SKU]])
 *#REF!
 *#REF!
   ),
0)</f>
        <v>0</v>
      </c>
      <c r="S14" s="3" cm="1">
        <f t="array" ref="S14">IFERROR(SUMPRODUCT((#REF!=InventoryOverview[[#This Row],[SKU]]) *#REF! *#REF!),0)</f>
        <v>0</v>
      </c>
      <c r="T14">
        <f>InventoryOverview[[#This Row],[Total Outflow]] - InventoryOverview[[#This Row],[Expected Quantity Usage]]</f>
        <v>0</v>
      </c>
      <c r="U14" s="1">
        <f>_xlfn.MINIFS(Outflow[Date], Outflow[SKU], B14)</f>
        <v>0</v>
      </c>
      <c r="V14" s="1">
        <f>_xlfn.MAXIFS(Outflow[Date], Outflow[SKU], B14)</f>
        <v>0</v>
      </c>
      <c r="W14">
        <f>InventoryOverview[[#This Row],[Last Outflow Date]]-InventoryOverview[[#This Row],[First Outflow Date]]+1</f>
        <v>1</v>
      </c>
      <c r="X14">
        <f>IF(InventoryOverview[[#This Row],[Days Active]]&gt;0, InventoryOverview[[#This Row],[Total Outflow]] / InventoryOverview[[#This Row],[Days Active]], 0)</f>
        <v>0</v>
      </c>
      <c r="Y14" s="14">
        <f>IF(InventoryOverview[[#This Row],[Average Daily Usage]]&gt;0,InventoryOverview[[#This Row],[Current Stock]]/InventoryOverview[[#This Row],[Average Daily Usage]],0)</f>
        <v>0</v>
      </c>
      <c r="AA14" t="str">
        <f>VLOOKUP(InventoryOverview[[#This Row],[SKU]],LiveStock[],12,0)</f>
        <v>Texaflo Distribution Center</v>
      </c>
      <c r="AB14" t="str">
        <f>VLOOKUP(InventoryOverview[[#This Row],[SKU]],LiveStock[],19,0)</f>
        <v>Texaflo Roasting Co.</v>
      </c>
      <c r="AC14">
        <f>InventoryOverview[[#This Row],[Total Inflow]]-InventoryOverview[[#This Row],[Total Outflow]]</f>
        <v>108</v>
      </c>
      <c r="AD1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5" spans="1:30" ht="20.100000000000001" customHeight="1" x14ac:dyDescent="0.25">
      <c r="A15" s="1">
        <f t="shared" ref="A15:A43" ca="1" si="1">TODAY()</f>
        <v>46201</v>
      </c>
      <c r="B15" t="s">
        <v>185</v>
      </c>
      <c r="C15" t="str">
        <f>VLOOKUP(InventoryOverview[[#This Row],[SKU]],MasterFile[[#All],[SKU]:[Item Name]],2,0)</f>
        <v>Espresso Blend Roasted 1kg</v>
      </c>
      <c r="D15" t="str">
        <f>VLOOKUP(InventoryOverview[[#This Row],[SKU]],MasterFile[[#All],[SKU]:[Category]],3,0)</f>
        <v>Roasted Beans</v>
      </c>
      <c r="E15" s="12" t="str">
        <f>IF(VLOOKUP(InventoryOverview[[#This Row],[SKU]],MasterFile[[#All],[SKU]:[Sub-Category]],4,0)="","",VLOOKUP(InventoryOverview[[#This Row],[SKU]],MasterFile[[#All],[SKU]:[Sub-Category]],4,0))</f>
        <v>Blend</v>
      </c>
      <c r="F15">
        <f>SUMIFS(Outflow[Quantity Dispensed],Outflow[SKU],InventoryOverview[[#This Row],[SKU]])</f>
        <v>0</v>
      </c>
      <c r="G15" s="3">
        <f>IFERROR(SUMIFS(Outflow!$H$5:$H$8527, Outflow!$B$5:$B$8527, InventoryOverview[[#This Row],[SKU]]),0)</f>
        <v>0</v>
      </c>
      <c r="H15">
        <f>SUMIFS(Inflow[Quantity Purchased],Inflow[SKU],InventoryOverview[[#This Row],[SKU]])</f>
        <v>1224</v>
      </c>
      <c r="I15" s="3">
        <f>IFERROR(
   SUMIFS(Inflow[Total Cost], Inflow[SKU],InventoryOverview[[#This Row],[SKU]]),
0)</f>
        <v>1137.8100000000002</v>
      </c>
      <c r="J15" cm="1">
        <f t="array" ref="J1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1224</v>
      </c>
      <c r="K15" s="2" cm="1">
        <f t="array" ref="K1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1137.8099999999995</v>
      </c>
      <c r="L15" s="2">
        <f>InventoryOverview[[#This Row],[Total Inflow Value]]-InventoryOverview[[#This Row],[Total Outflow Value]]</f>
        <v>1137.8100000000002</v>
      </c>
      <c r="M1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15">
        <f>VLOOKUP(InventoryOverview[[#This Row],[SKU]],MasterFile[[#All],[SKU]:[Reorder Point]],5,0)</f>
        <v>50</v>
      </c>
      <c r="O15">
        <f>VLOOKUP(InventoryOverview[[#This Row],[SKU]],MasterFile[#All],6,0)</f>
        <v>150</v>
      </c>
      <c r="P15" s="13">
        <f>IFERROR(InventoryOverview[[#This Row],[Current Stock]]/InventoryOverview[[#This Row],[Optimal Quantity]],"")</f>
        <v>8.16</v>
      </c>
      <c r="Q1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15" cm="1">
        <f t="array" ref="R15">IFERROR(
   SUMPRODUCT(
      (#REF! = InventoryOverview[[#This Row],[SKU]])
 *#REF!
 *#REF!
   ),
0)</f>
        <v>0</v>
      </c>
      <c r="S15" s="3" cm="1">
        <f t="array" ref="S15">IFERROR(SUMPRODUCT((#REF!=InventoryOverview[[#This Row],[SKU]]) *#REF! *#REF!),0)</f>
        <v>0</v>
      </c>
      <c r="T15">
        <f>InventoryOverview[[#This Row],[Total Outflow]] - InventoryOverview[[#This Row],[Expected Quantity Usage]]</f>
        <v>0</v>
      </c>
      <c r="U15" s="1">
        <f>_xlfn.MINIFS(Outflow[Date], Outflow[SKU], B15)</f>
        <v>0</v>
      </c>
      <c r="V15" s="1">
        <f>_xlfn.MAXIFS(Outflow[Date], Outflow[SKU], B15)</f>
        <v>0</v>
      </c>
      <c r="W15">
        <f>InventoryOverview[[#This Row],[Last Outflow Date]]-InventoryOverview[[#This Row],[First Outflow Date]]+1</f>
        <v>1</v>
      </c>
      <c r="X15">
        <f>IF(InventoryOverview[[#This Row],[Days Active]]&gt;0, InventoryOverview[[#This Row],[Total Outflow]] / InventoryOverview[[#This Row],[Days Active]], 0)</f>
        <v>0</v>
      </c>
      <c r="Y15" s="14">
        <f>IF(InventoryOverview[[#This Row],[Average Daily Usage]]&gt;0,InventoryOverview[[#This Row],[Current Stock]]/InventoryOverview[[#This Row],[Average Daily Usage]],0)</f>
        <v>0</v>
      </c>
      <c r="AA15" t="str">
        <f>VLOOKUP(InventoryOverview[[#This Row],[SKU]],LiveStock[],12,0)</f>
        <v>Texaflo Distribution Center</v>
      </c>
      <c r="AB15" t="str">
        <f>VLOOKUP(InventoryOverview[[#This Row],[SKU]],LiveStock[],19,0)</f>
        <v>Texaflo Roasting Co.</v>
      </c>
      <c r="AC15">
        <f>InventoryOverview[[#This Row],[Total Inflow]]-InventoryOverview[[#This Row],[Total Outflow]]</f>
        <v>1224</v>
      </c>
      <c r="AD1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6" spans="1:30" ht="20.100000000000001" customHeight="1" x14ac:dyDescent="0.25">
      <c r="A16" s="1">
        <f t="shared" ca="1" si="1"/>
        <v>46201</v>
      </c>
      <c r="B16" t="s">
        <v>187</v>
      </c>
      <c r="C16" t="str">
        <f>VLOOKUP(InventoryOverview[[#This Row],[SKU]],MasterFile[[#All],[SKU]:[Item Name]],2,0)</f>
        <v>Decaf Colombia Roasted 500g</v>
      </c>
      <c r="D16" t="str">
        <f>VLOOKUP(InventoryOverview[[#This Row],[SKU]],MasterFile[[#All],[SKU]:[Category]],3,0)</f>
        <v>Roasted Beans</v>
      </c>
      <c r="E16" s="12" t="str">
        <f>IF(VLOOKUP(InventoryOverview[[#This Row],[SKU]],MasterFile[[#All],[SKU]:[Sub-Category]],4,0)="","",VLOOKUP(InventoryOverview[[#This Row],[SKU]],MasterFile[[#All],[SKU]:[Sub-Category]],4,0))</f>
        <v>Decaf</v>
      </c>
      <c r="F16">
        <f>SUMIFS(Outflow[Quantity Dispensed],Outflow[SKU],InventoryOverview[[#This Row],[SKU]])</f>
        <v>0</v>
      </c>
      <c r="G16" s="3">
        <f>IFERROR(SUMIFS(Outflow!$H$5:$H$8527, Outflow!$B$5:$B$8527, InventoryOverview[[#This Row],[SKU]]),0)</f>
        <v>0</v>
      </c>
      <c r="H16">
        <f>SUMIFS(Inflow[Quantity Purchased],Inflow[SKU],InventoryOverview[[#This Row],[SKU]])</f>
        <v>1674</v>
      </c>
      <c r="I16" s="3">
        <f>IFERROR(
   SUMIFS(Inflow[Total Cost], Inflow[SKU],InventoryOverview[[#This Row],[SKU]]),
0)</f>
        <v>1556.82</v>
      </c>
      <c r="J16" cm="1">
        <f t="array" ref="J1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1674</v>
      </c>
      <c r="K16" s="2" cm="1">
        <f t="array" ref="K1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1556.82</v>
      </c>
      <c r="L16" s="2">
        <f>InventoryOverview[[#This Row],[Total Inflow Value]]-InventoryOverview[[#This Row],[Total Outflow Value]]</f>
        <v>1556.82</v>
      </c>
      <c r="M1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16">
        <f>VLOOKUP(InventoryOverview[[#This Row],[SKU]],MasterFile[[#All],[SKU]:[Reorder Point]],5,0)</f>
        <v>20</v>
      </c>
      <c r="O16">
        <f>VLOOKUP(InventoryOverview[[#This Row],[SKU]],MasterFile[#All],6,0)</f>
        <v>60</v>
      </c>
      <c r="P16" s="13">
        <f>IFERROR(InventoryOverview[[#This Row],[Current Stock]]/InventoryOverview[[#This Row],[Optimal Quantity]],"")</f>
        <v>27.9</v>
      </c>
      <c r="Q1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16" cm="1">
        <f t="array" ref="R16">IFERROR(
   SUMPRODUCT(
      (#REF! = InventoryOverview[[#This Row],[SKU]])
 *#REF!
 *#REF!
   ),
0)</f>
        <v>0</v>
      </c>
      <c r="S16" s="3" cm="1">
        <f t="array" ref="S16">IFERROR(SUMPRODUCT((#REF!=InventoryOverview[[#This Row],[SKU]]) *#REF! *#REF!),0)</f>
        <v>0</v>
      </c>
      <c r="T16">
        <f>InventoryOverview[[#This Row],[Total Outflow]] - InventoryOverview[[#This Row],[Expected Quantity Usage]]</f>
        <v>0</v>
      </c>
      <c r="U16" s="1">
        <f>_xlfn.MINIFS(Outflow[Date], Outflow[SKU], B16)</f>
        <v>0</v>
      </c>
      <c r="V16" s="1">
        <f>_xlfn.MAXIFS(Outflow[Date], Outflow[SKU], B16)</f>
        <v>0</v>
      </c>
      <c r="W16">
        <f>InventoryOverview[[#This Row],[Last Outflow Date]]-InventoryOverview[[#This Row],[First Outflow Date]]+1</f>
        <v>1</v>
      </c>
      <c r="X16">
        <f>IF(InventoryOverview[[#This Row],[Days Active]]&gt;0, InventoryOverview[[#This Row],[Total Outflow]] / InventoryOverview[[#This Row],[Days Active]], 0)</f>
        <v>0</v>
      </c>
      <c r="Y16" s="14">
        <f>IF(InventoryOverview[[#This Row],[Average Daily Usage]]&gt;0,InventoryOverview[[#This Row],[Current Stock]]/InventoryOverview[[#This Row],[Average Daily Usage]],0)</f>
        <v>0</v>
      </c>
      <c r="AA16" t="str">
        <f>VLOOKUP(InventoryOverview[[#This Row],[SKU]],LiveStock[],12,0)</f>
        <v>Texaflo Distribution Center</v>
      </c>
      <c r="AB16" t="str">
        <f>VLOOKUP(InventoryOverview[[#This Row],[SKU]],LiveStock[],19,0)</f>
        <v>Texaflo Roasting Co.</v>
      </c>
      <c r="AC16">
        <f>InventoryOverview[[#This Row],[Total Inflow]]-InventoryOverview[[#This Row],[Total Outflow]]</f>
        <v>1674</v>
      </c>
      <c r="AD1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7" spans="1:30" ht="20.100000000000001" customHeight="1" x14ac:dyDescent="0.25">
      <c r="A17" s="1">
        <f t="shared" ca="1" si="1"/>
        <v>46201</v>
      </c>
      <c r="B17" t="s">
        <v>313</v>
      </c>
      <c r="C17" t="str">
        <f>VLOOKUP(InventoryOverview[[#This Row],[SKU]],MasterFile[[#All],[SKU]:[Item Name]],2,0)</f>
        <v>Cold Brew Concentrate 32oz</v>
      </c>
      <c r="D17" t="str">
        <f>VLOOKUP(InventoryOverview[[#This Row],[SKU]],MasterFile[[#All],[SKU]:[Category]],3,0)</f>
        <v>Roasted Beans</v>
      </c>
      <c r="E17" s="12" t="str">
        <f>IF(VLOOKUP(InventoryOverview[[#This Row],[SKU]],MasterFile[[#All],[SKU]:[Sub-Category]],4,0)="","",VLOOKUP(InventoryOverview[[#This Row],[SKU]],MasterFile[[#All],[SKU]:[Sub-Category]],4,0))</f>
        <v>Cold Brew</v>
      </c>
      <c r="F17">
        <f>SUMIFS(Outflow[Quantity Dispensed],Outflow[SKU],InventoryOverview[[#This Row],[SKU]])</f>
        <v>0</v>
      </c>
      <c r="G17" s="3">
        <f>IFERROR(SUMIFS(Outflow!$H$5:$H$8527, Outflow!$B$5:$B$8527, InventoryOverview[[#This Row],[SKU]]),0)</f>
        <v>0</v>
      </c>
      <c r="H17">
        <f>SUMIFS(Inflow[Quantity Purchased],Inflow[SKU],InventoryOverview[[#This Row],[SKU]])</f>
        <v>48</v>
      </c>
      <c r="I17" s="3">
        <f>IFERROR(
   SUMIFS(Inflow[Total Cost], Inflow[SKU],InventoryOverview[[#This Row],[SKU]]),
0)</f>
        <v>96</v>
      </c>
      <c r="J17" cm="1">
        <f t="array" ref="J1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48</v>
      </c>
      <c r="K17" s="2" cm="1">
        <f t="array" ref="K1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96</v>
      </c>
      <c r="L17" s="2">
        <f>InventoryOverview[[#This Row],[Total Inflow Value]]-InventoryOverview[[#This Row],[Total Outflow Value]]</f>
        <v>96</v>
      </c>
      <c r="M1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17">
        <f>VLOOKUP(InventoryOverview[[#This Row],[SKU]],MasterFile[[#All],[SKU]:[Reorder Point]],5,0)</f>
        <v>15</v>
      </c>
      <c r="O17">
        <f>VLOOKUP(InventoryOverview[[#This Row],[SKU]],MasterFile[#All],6,0)</f>
        <v>60</v>
      </c>
      <c r="P17" s="13">
        <f>IFERROR(InventoryOverview[[#This Row],[Current Stock]]/InventoryOverview[[#This Row],[Optimal Quantity]],"")</f>
        <v>0.8</v>
      </c>
      <c r="Q17"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17" cm="1">
        <f t="array" ref="R17">IFERROR(
   SUMPRODUCT(
      (#REF! = InventoryOverview[[#This Row],[SKU]])
 *#REF!
 *#REF!
   ),
0)</f>
        <v>0</v>
      </c>
      <c r="S17" s="3" cm="1">
        <f t="array" ref="S17">IFERROR(SUMPRODUCT((#REF!=InventoryOverview[[#This Row],[SKU]]) *#REF! *#REF!),0)</f>
        <v>0</v>
      </c>
      <c r="T17">
        <f>InventoryOverview[[#This Row],[Total Outflow]] - InventoryOverview[[#This Row],[Expected Quantity Usage]]</f>
        <v>0</v>
      </c>
      <c r="U17" s="1">
        <f>_xlfn.MINIFS(Outflow[Date], Outflow[SKU], B17)</f>
        <v>0</v>
      </c>
      <c r="V17" s="1">
        <f>_xlfn.MAXIFS(Outflow[Date], Outflow[SKU], B17)</f>
        <v>0</v>
      </c>
      <c r="W17">
        <f>InventoryOverview[[#This Row],[Last Outflow Date]]-InventoryOverview[[#This Row],[First Outflow Date]]+1</f>
        <v>1</v>
      </c>
      <c r="X17">
        <f>IF(InventoryOverview[[#This Row],[Days Active]]&gt;0, InventoryOverview[[#This Row],[Total Outflow]] / InventoryOverview[[#This Row],[Days Active]], 0)</f>
        <v>0</v>
      </c>
      <c r="Y17" s="14">
        <f>IF(InventoryOverview[[#This Row],[Average Daily Usage]]&gt;0,InventoryOverview[[#This Row],[Current Stock]]/InventoryOverview[[#This Row],[Average Daily Usage]],0)</f>
        <v>0</v>
      </c>
      <c r="AA17" t="str">
        <f>VLOOKUP(InventoryOverview[[#This Row],[SKU]],LiveStock[],12,0)</f>
        <v>Texaflo Distribution Center</v>
      </c>
      <c r="AB17" t="str">
        <f>VLOOKUP(InventoryOverview[[#This Row],[SKU]],LiveStock[],19,0)</f>
        <v>Texaflo Roasting Co.</v>
      </c>
      <c r="AC17">
        <f>InventoryOverview[[#This Row],[Total Inflow]]-InventoryOverview[[#This Row],[Total Outflow]]</f>
        <v>48</v>
      </c>
      <c r="AD1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8" spans="1:30" ht="20.100000000000001" customHeight="1" x14ac:dyDescent="0.25">
      <c r="A18" s="1">
        <f t="shared" ca="1" si="1"/>
        <v>46201</v>
      </c>
      <c r="B18" t="s">
        <v>189</v>
      </c>
      <c r="C18" t="str">
        <f>VLOOKUP(InventoryOverview[[#This Row],[SKU]],MasterFile[[#All],[SKU]:[Item Name]],2,0)</f>
        <v>Kraft Valve Bags 250g</v>
      </c>
      <c r="D18" t="str">
        <f>VLOOKUP(InventoryOverview[[#This Row],[SKU]],MasterFile[[#All],[SKU]:[Category]],3,0)</f>
        <v>Packaging</v>
      </c>
      <c r="E18" s="12" t="str">
        <f>IF(VLOOKUP(InventoryOverview[[#This Row],[SKU]],MasterFile[[#All],[SKU]:[Sub-Category]],4,0)="","",VLOOKUP(InventoryOverview[[#This Row],[SKU]],MasterFile[[#All],[SKU]:[Sub-Category]],4,0))</f>
        <v>Retail Bags</v>
      </c>
      <c r="F18">
        <f>SUMIFS(Outflow[Quantity Dispensed],Outflow[SKU],InventoryOverview[[#This Row],[SKU]])</f>
        <v>60</v>
      </c>
      <c r="G18" s="3">
        <f>IFERROR(SUMIFS(Outflow!$H$5:$H$8527, Outflow!$B$5:$B$8527, InventoryOverview[[#This Row],[SKU]]),0)</f>
        <v>83.664000000000016</v>
      </c>
      <c r="H18">
        <f>SUMIFS(Inflow[Quantity Purchased],Inflow[SKU],InventoryOverview[[#This Row],[SKU]])</f>
        <v>3600</v>
      </c>
      <c r="I18" s="3">
        <f>IFERROR(
   SUMIFS(Inflow[Total Cost], Inflow[SKU],InventoryOverview[[#This Row],[SKU]]),
0)</f>
        <v>5019.75</v>
      </c>
      <c r="J18" cm="1">
        <f t="array" ref="J1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3540</v>
      </c>
      <c r="K18" s="2" cm="1">
        <f t="array" ref="K1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14663.421899999999</v>
      </c>
      <c r="L18" s="2">
        <f>InventoryOverview[[#This Row],[Total Inflow Value]]-InventoryOverview[[#This Row],[Total Outflow Value]]</f>
        <v>4936.0860000000002</v>
      </c>
      <c r="M1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18">
        <f>VLOOKUP(InventoryOverview[[#This Row],[SKU]],MasterFile[[#All],[SKU]:[Reorder Point]],5,0)</f>
        <v>500</v>
      </c>
      <c r="O18">
        <f>VLOOKUP(InventoryOverview[[#This Row],[SKU]],MasterFile[#All],6,0)</f>
        <v>2000</v>
      </c>
      <c r="P18" s="13">
        <f>IFERROR(InventoryOverview[[#This Row],[Current Stock]]/InventoryOverview[[#This Row],[Optimal Quantity]],"")</f>
        <v>1.77</v>
      </c>
      <c r="Q18"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18" cm="1">
        <f t="array" ref="R18">IFERROR(
   SUMPRODUCT(
      (#REF! = InventoryOverview[[#This Row],[SKU]])
 *#REF!
 *#REF!
   ),
0)</f>
        <v>0</v>
      </c>
      <c r="S18" s="3" cm="1">
        <f t="array" ref="S18">IFERROR(SUMPRODUCT((#REF!=InventoryOverview[[#This Row],[SKU]]) *#REF! *#REF!),0)</f>
        <v>0</v>
      </c>
      <c r="T18">
        <f>InventoryOverview[[#This Row],[Total Outflow]] - InventoryOverview[[#This Row],[Expected Quantity Usage]]</f>
        <v>60</v>
      </c>
      <c r="U18" s="1">
        <f>_xlfn.MINIFS(Outflow[Date], Outflow[SKU], B18)</f>
        <v>45975</v>
      </c>
      <c r="V18" s="1">
        <f>_xlfn.MAXIFS(Outflow[Date], Outflow[SKU], B18)</f>
        <v>46193</v>
      </c>
      <c r="W18">
        <f>InventoryOverview[[#This Row],[Last Outflow Date]]-InventoryOverview[[#This Row],[First Outflow Date]]+1</f>
        <v>219</v>
      </c>
      <c r="X18">
        <f>IF(InventoryOverview[[#This Row],[Days Active]]&gt;0, InventoryOverview[[#This Row],[Total Outflow]] / InventoryOverview[[#This Row],[Days Active]], 0)</f>
        <v>0.27397260273972601</v>
      </c>
      <c r="Y18" s="14">
        <f>IF(InventoryOverview[[#This Row],[Average Daily Usage]]&gt;0,InventoryOverview[[#This Row],[Current Stock]]/InventoryOverview[[#This Row],[Average Daily Usage]],0)</f>
        <v>12921</v>
      </c>
      <c r="AA18" t="str">
        <f>VLOOKUP(InventoryOverview[[#This Row],[SKU]],LiveStock[],12,0)</f>
        <v>Texaflo Austin</v>
      </c>
      <c r="AB18" t="str">
        <f>VLOOKUP(InventoryOverview[[#This Row],[SKU]],LiveStock[],19,0)</f>
        <v>Texaflo Roasting Co.</v>
      </c>
      <c r="AC18">
        <f>InventoryOverview[[#This Row],[Total Inflow]]-InventoryOverview[[#This Row],[Total Outflow]]</f>
        <v>3540</v>
      </c>
      <c r="AD1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19" spans="1:30" ht="20.100000000000001" customHeight="1" x14ac:dyDescent="0.25">
      <c r="A19" s="1">
        <f t="shared" ca="1" si="1"/>
        <v>46201</v>
      </c>
      <c r="B19" t="s">
        <v>191</v>
      </c>
      <c r="C19" t="str">
        <f>VLOOKUP(InventoryOverview[[#This Row],[SKU]],MasterFile[[#All],[SKU]:[Item Name]],2,0)</f>
        <v>Kraft Valve Bags 1kg</v>
      </c>
      <c r="D19" t="str">
        <f>VLOOKUP(InventoryOverview[[#This Row],[SKU]],MasterFile[[#All],[SKU]:[Category]],3,0)</f>
        <v>Packaging</v>
      </c>
      <c r="E19" s="12" t="str">
        <f>IF(VLOOKUP(InventoryOverview[[#This Row],[SKU]],MasterFile[[#All],[SKU]:[Sub-Category]],4,0)="","",VLOOKUP(InventoryOverview[[#This Row],[SKU]],MasterFile[[#All],[SKU]:[Sub-Category]],4,0))</f>
        <v>Retail Bags</v>
      </c>
      <c r="F19">
        <f>SUMIFS(Outflow[Quantity Dispensed],Outflow[SKU],InventoryOverview[[#This Row],[SKU]])</f>
        <v>274.94</v>
      </c>
      <c r="G19" s="3">
        <f>IFERROR(SUMIFS(Outflow!$H$5:$H$8527, Outflow!$B$5:$B$8527, InventoryOverview[[#This Row],[SKU]]),0)</f>
        <v>383.54140000000012</v>
      </c>
      <c r="H19">
        <f>SUMIFS(Inflow[Quantity Purchased],Inflow[SKU],InventoryOverview[[#This Row],[SKU]])</f>
        <v>348</v>
      </c>
      <c r="I19" s="3">
        <f>IFERROR(
   SUMIFS(Inflow[Total Cost], Inflow[SKU],InventoryOverview[[#This Row],[SKU]]),
0)</f>
        <v>485.46000000000004</v>
      </c>
      <c r="J19" cm="1">
        <f t="array" ref="J1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109.06</v>
      </c>
      <c r="K19" s="2" cm="1">
        <f t="array" ref="K1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173.06369999999987</v>
      </c>
      <c r="L19" s="2">
        <f>InventoryOverview[[#This Row],[Total Inflow Value]]-InventoryOverview[[#This Row],[Total Outflow Value]]</f>
        <v>101.91859999999991</v>
      </c>
      <c r="M1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19">
        <f>VLOOKUP(InventoryOverview[[#This Row],[SKU]],MasterFile[[#All],[SKU]:[Reorder Point]],5,0)</f>
        <v>400</v>
      </c>
      <c r="O19">
        <f>VLOOKUP(InventoryOverview[[#This Row],[SKU]],MasterFile[#All],6,0)</f>
        <v>1600</v>
      </c>
      <c r="P19" s="13">
        <f>IFERROR(InventoryOverview[[#This Row],[Current Stock]]/InventoryOverview[[#This Row],[Optimal Quantity]],"")</f>
        <v>6.8162500000000001E-2</v>
      </c>
      <c r="Q19" t="str">
        <f>IF(InventoryOverview[[#This Row],[Current Stock]]=0,"Out of Stock",IF(InventoryOverview[[#This Row],[Current Stock]]&gt;=InventoryOverview[[#This Row],[Optimal Quantity]], "Stock Acceptable", IF(InventoryOverview[[#This Row],[Current Stock]]&lt;InventoryOverview[[#This Row],[Minimum Quantity]], "Reorder Now", "Below Optimal")))</f>
        <v>Reorder Now</v>
      </c>
      <c r="R19" cm="1">
        <f t="array" ref="R19">IFERROR(
   SUMPRODUCT(
      (#REF! = InventoryOverview[[#This Row],[SKU]])
 *#REF!
 *#REF!
   ),
0)</f>
        <v>0</v>
      </c>
      <c r="S19" s="3" cm="1">
        <f t="array" ref="S19">IFERROR(SUMPRODUCT((#REF!=InventoryOverview[[#This Row],[SKU]]) *#REF! *#REF!),0)</f>
        <v>0</v>
      </c>
      <c r="T19">
        <f>InventoryOverview[[#This Row],[Total Outflow]] - InventoryOverview[[#This Row],[Expected Quantity Usage]]</f>
        <v>274.94</v>
      </c>
      <c r="U19" s="1">
        <f>_xlfn.MINIFS(Outflow[Date], Outflow[SKU], B19)</f>
        <v>45969</v>
      </c>
      <c r="V19" s="1">
        <f>_xlfn.MAXIFS(Outflow[Date], Outflow[SKU], B19)</f>
        <v>46194</v>
      </c>
      <c r="W19">
        <f>InventoryOverview[[#This Row],[Last Outflow Date]]-InventoryOverview[[#This Row],[First Outflow Date]]+1</f>
        <v>226</v>
      </c>
      <c r="X19">
        <f>IF(InventoryOverview[[#This Row],[Days Active]]&gt;0, InventoryOverview[[#This Row],[Total Outflow]] / InventoryOverview[[#This Row],[Days Active]], 0)</f>
        <v>1.2165486725663717</v>
      </c>
      <c r="Y19" s="14">
        <f>IF(InventoryOverview[[#This Row],[Average Daily Usage]]&gt;0,InventoryOverview[[#This Row],[Current Stock]]/InventoryOverview[[#This Row],[Average Daily Usage]],0)</f>
        <v>89.647050265512476</v>
      </c>
      <c r="AA19" t="str">
        <f>VLOOKUP(InventoryOverview[[#This Row],[SKU]],LiveStock[],12,0)</f>
        <v>Texaflo Austin</v>
      </c>
      <c r="AB19" t="str">
        <f>VLOOKUP(InventoryOverview[[#This Row],[SKU]],LiveStock[],19,0)</f>
        <v>Texaflo Roasting Co.</v>
      </c>
      <c r="AC19">
        <f>InventoryOverview[[#This Row],[Total Inflow]]-InventoryOverview[[#This Row],[Total Outflow]]</f>
        <v>73.06</v>
      </c>
      <c r="AD1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20" spans="1:30" ht="20.100000000000001" customHeight="1" x14ac:dyDescent="0.25">
      <c r="A20" s="1">
        <f t="shared" ca="1" si="1"/>
        <v>46201</v>
      </c>
      <c r="B20" t="s">
        <v>193</v>
      </c>
      <c r="C20" t="str">
        <f>VLOOKUP(InventoryOverview[[#This Row],[SKU]],MasterFile[[#All],[SKU]:[Item Name]],2,0)</f>
        <v>Window Tin-Tie Bags 500g</v>
      </c>
      <c r="D20" t="str">
        <f>VLOOKUP(InventoryOverview[[#This Row],[SKU]],MasterFile[[#All],[SKU]:[Category]],3,0)</f>
        <v>Packaging</v>
      </c>
      <c r="E20" s="12" t="str">
        <f>IF(VLOOKUP(InventoryOverview[[#This Row],[SKU]],MasterFile[[#All],[SKU]:[Sub-Category]],4,0)="","",VLOOKUP(InventoryOverview[[#This Row],[SKU]],MasterFile[[#All],[SKU]:[Sub-Category]],4,0))</f>
        <v>Retail Bags</v>
      </c>
      <c r="F20">
        <f>SUMIFS(Outflow[Quantity Dispensed],Outflow[SKU],InventoryOverview[[#This Row],[SKU]])</f>
        <v>0</v>
      </c>
      <c r="G20" s="3">
        <f>IFERROR(SUMIFS(Outflow!$H$5:$H$8527, Outflow!$B$5:$B$8527, InventoryOverview[[#This Row],[SKU]]),0)</f>
        <v>0</v>
      </c>
      <c r="H20">
        <f>SUMIFS(Inflow[Quantity Purchased],Inflow[SKU],InventoryOverview[[#This Row],[SKU]])</f>
        <v>33</v>
      </c>
      <c r="I20" s="3">
        <f>IFERROR(
   SUMIFS(Inflow[Total Cost], Inflow[SKU],InventoryOverview[[#This Row],[SKU]]),
0)</f>
        <v>46.53</v>
      </c>
      <c r="J20" cm="1">
        <f t="array" ref="J2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33</v>
      </c>
      <c r="K20" s="2" cm="1">
        <f t="array" ref="K2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46.529999999999994</v>
      </c>
      <c r="L20" s="2">
        <f>InventoryOverview[[#This Row],[Total Inflow Value]]-InventoryOverview[[#This Row],[Total Outflow Value]]</f>
        <v>46.53</v>
      </c>
      <c r="M2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20">
        <f>VLOOKUP(InventoryOverview[[#This Row],[SKU]],MasterFile[[#All],[SKU]:[Reorder Point]],5,0)</f>
        <v>300</v>
      </c>
      <c r="O20">
        <f>VLOOKUP(InventoryOverview[[#This Row],[SKU]],MasterFile[#All],6,0)</f>
        <v>1200</v>
      </c>
      <c r="P20" s="13">
        <f>IFERROR(InventoryOverview[[#This Row],[Current Stock]]/InventoryOverview[[#This Row],[Optimal Quantity]],"")</f>
        <v>2.75E-2</v>
      </c>
      <c r="Q20" t="str">
        <f>IF(InventoryOverview[[#This Row],[Current Stock]]=0,"Out of Stock",IF(InventoryOverview[[#This Row],[Current Stock]]&gt;=InventoryOverview[[#This Row],[Optimal Quantity]], "Stock Acceptable", IF(InventoryOverview[[#This Row],[Current Stock]]&lt;InventoryOverview[[#This Row],[Minimum Quantity]], "Reorder Now", "Below Optimal")))</f>
        <v>Reorder Now</v>
      </c>
      <c r="R20" cm="1">
        <f t="array" ref="R20">IFERROR(
   SUMPRODUCT(
      (#REF! = InventoryOverview[[#This Row],[SKU]])
 *#REF!
 *#REF!
   ),
0)</f>
        <v>0</v>
      </c>
      <c r="S20" s="3" cm="1">
        <f t="array" ref="S20">IFERROR(SUMPRODUCT((#REF!=InventoryOverview[[#This Row],[SKU]]) *#REF! *#REF!),0)</f>
        <v>0</v>
      </c>
      <c r="T20">
        <f>InventoryOverview[[#This Row],[Total Outflow]] - InventoryOverview[[#This Row],[Expected Quantity Usage]]</f>
        <v>0</v>
      </c>
      <c r="U20" s="1">
        <f>_xlfn.MINIFS(Outflow[Date], Outflow[SKU], B20)</f>
        <v>0</v>
      </c>
      <c r="V20" s="1">
        <f>_xlfn.MAXIFS(Outflow[Date], Outflow[SKU], B20)</f>
        <v>0</v>
      </c>
      <c r="W20">
        <f>InventoryOverview[[#This Row],[Last Outflow Date]]-InventoryOverview[[#This Row],[First Outflow Date]]+1</f>
        <v>1</v>
      </c>
      <c r="X20">
        <f>IF(InventoryOverview[[#This Row],[Days Active]]&gt;0, InventoryOverview[[#This Row],[Total Outflow]] / InventoryOverview[[#This Row],[Days Active]], 0)</f>
        <v>0</v>
      </c>
      <c r="Y20" s="14">
        <f>IF(InventoryOverview[[#This Row],[Average Daily Usage]]&gt;0,InventoryOverview[[#This Row],[Current Stock]]/InventoryOverview[[#This Row],[Average Daily Usage]],0)</f>
        <v>0</v>
      </c>
      <c r="AA20" t="str">
        <f>VLOOKUP(InventoryOverview[[#This Row],[SKU]],LiveStock[],12,0)</f>
        <v>Texaflo Distribution Center</v>
      </c>
      <c r="AB20" t="str">
        <f>VLOOKUP(InventoryOverview[[#This Row],[SKU]],LiveStock[],19,0)</f>
        <v>Texaflo Roasting Co.</v>
      </c>
      <c r="AC20">
        <f>InventoryOverview[[#This Row],[Total Inflow]]-InventoryOverview[[#This Row],[Total Outflow]]</f>
        <v>33</v>
      </c>
      <c r="AD2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1" spans="1:30" ht="20.100000000000001" customHeight="1" x14ac:dyDescent="0.25">
      <c r="A21" s="1">
        <f t="shared" ca="1" si="1"/>
        <v>46201</v>
      </c>
      <c r="B21" t="s">
        <v>195</v>
      </c>
      <c r="C21" t="str">
        <f>VLOOKUP(InventoryOverview[[#This Row],[SKU]],MasterFile[[#All],[SKU]:[Item Name]],2,0)</f>
        <v>Biodegradable Valve Bags 250g</v>
      </c>
      <c r="D21" t="str">
        <f>VLOOKUP(InventoryOverview[[#This Row],[SKU]],MasterFile[[#All],[SKU]:[Category]],3,0)</f>
        <v>Packaging</v>
      </c>
      <c r="E21" s="12" t="str">
        <f>IF(VLOOKUP(InventoryOverview[[#This Row],[SKU]],MasterFile[[#All],[SKU]:[Sub-Category]],4,0)="","",VLOOKUP(InventoryOverview[[#This Row],[SKU]],MasterFile[[#All],[SKU]:[Sub-Category]],4,0))</f>
        <v>Eco Bags</v>
      </c>
      <c r="F21">
        <f>SUMIFS(Outflow[Quantity Dispensed],Outflow[SKU],InventoryOverview[[#This Row],[SKU]])</f>
        <v>50</v>
      </c>
      <c r="G21" s="3">
        <f>IFERROR(SUMIFS(Outflow!$H$5:$H$8527, Outflow!$B$5:$B$8527, InventoryOverview[[#This Row],[SKU]]),0)</f>
        <v>80.774999999999991</v>
      </c>
      <c r="H21">
        <f>SUMIFS(Inflow[Quantity Purchased],Inflow[SKU],InventoryOverview[[#This Row],[SKU]])</f>
        <v>660</v>
      </c>
      <c r="I21" s="3">
        <f>IFERROR(
   SUMIFS(Inflow[Total Cost], Inflow[SKU],InventoryOverview[[#This Row],[SKU]]),
0)</f>
        <v>1066.2</v>
      </c>
      <c r="J21" cm="1">
        <f t="array" ref="J2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610</v>
      </c>
      <c r="K21" s="2" cm="1">
        <f t="array" ref="K2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904.65227272727543</v>
      </c>
      <c r="L21" s="2">
        <f>InventoryOverview[[#This Row],[Total Inflow Value]]-InventoryOverview[[#This Row],[Total Outflow Value]]</f>
        <v>985.42500000000007</v>
      </c>
      <c r="M2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Shrinkage</v>
      </c>
      <c r="N21">
        <f>VLOOKUP(InventoryOverview[[#This Row],[SKU]],MasterFile[[#All],[SKU]:[Reorder Point]],5,0)</f>
        <v>200</v>
      </c>
      <c r="O21">
        <f>VLOOKUP(InventoryOverview[[#This Row],[SKU]],MasterFile[#All],6,0)</f>
        <v>800</v>
      </c>
      <c r="P21" s="13">
        <f>IFERROR(InventoryOverview[[#This Row],[Current Stock]]/InventoryOverview[[#This Row],[Optimal Quantity]],"")</f>
        <v>0.76249999999999996</v>
      </c>
      <c r="Q21"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21" cm="1">
        <f t="array" ref="R21">IFERROR(
   SUMPRODUCT(
      (#REF! = InventoryOverview[[#This Row],[SKU]])
 *#REF!
 *#REF!
   ),
0)</f>
        <v>0</v>
      </c>
      <c r="S21" s="3" cm="1">
        <f t="array" ref="S21">IFERROR(SUMPRODUCT((#REF!=InventoryOverview[[#This Row],[SKU]]) *#REF! *#REF!),0)</f>
        <v>0</v>
      </c>
      <c r="T21">
        <f>InventoryOverview[[#This Row],[Total Outflow]] - InventoryOverview[[#This Row],[Expected Quantity Usage]]</f>
        <v>50</v>
      </c>
      <c r="U21" s="1">
        <f>_xlfn.MINIFS(Outflow[Date], Outflow[SKU], B21)</f>
        <v>46194</v>
      </c>
      <c r="V21" s="1">
        <f>_xlfn.MAXIFS(Outflow[Date], Outflow[SKU], B21)</f>
        <v>46194</v>
      </c>
      <c r="W21">
        <f>InventoryOverview[[#This Row],[Last Outflow Date]]-InventoryOverview[[#This Row],[First Outflow Date]]+1</f>
        <v>1</v>
      </c>
      <c r="X21">
        <f>IF(InventoryOverview[[#This Row],[Days Active]]&gt;0, InventoryOverview[[#This Row],[Total Outflow]] / InventoryOverview[[#This Row],[Days Active]], 0)</f>
        <v>50</v>
      </c>
      <c r="Y21" s="14">
        <f>IF(InventoryOverview[[#This Row],[Average Daily Usage]]&gt;0,InventoryOverview[[#This Row],[Current Stock]]/InventoryOverview[[#This Row],[Average Daily Usage]],0)</f>
        <v>12.2</v>
      </c>
      <c r="AA21" t="str">
        <f>VLOOKUP(InventoryOverview[[#This Row],[SKU]],LiveStock[],12,0)</f>
        <v>Texaflo Distribution Center</v>
      </c>
      <c r="AB21" t="str">
        <f>VLOOKUP(InventoryOverview[[#This Row],[SKU]],LiveStock[],19,0)</f>
        <v>Texaflo Roasting Co.</v>
      </c>
      <c r="AC21">
        <f>InventoryOverview[[#This Row],[Total Inflow]]-InventoryOverview[[#This Row],[Total Outflow]]</f>
        <v>610</v>
      </c>
      <c r="AD2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2" spans="1:30" ht="20.100000000000001" customHeight="1" x14ac:dyDescent="0.25">
      <c r="A22" s="1">
        <f t="shared" ca="1" si="1"/>
        <v>46201</v>
      </c>
      <c r="B22" t="s">
        <v>197</v>
      </c>
      <c r="C22" t="str">
        <f>VLOOKUP(InventoryOverview[[#This Row],[SKU]],MasterFile[[#All],[SKU]:[Item Name]],2,0)</f>
        <v>Shipping Boxes Medium</v>
      </c>
      <c r="D22" t="str">
        <f>VLOOKUP(InventoryOverview[[#This Row],[SKU]],MasterFile[[#All],[SKU]:[Category]],3,0)</f>
        <v>Packaging</v>
      </c>
      <c r="E22" s="12" t="str">
        <f>IF(VLOOKUP(InventoryOverview[[#This Row],[SKU]],MasterFile[[#All],[SKU]:[Sub-Category]],4,0)="","",VLOOKUP(InventoryOverview[[#This Row],[SKU]],MasterFile[[#All],[SKU]:[Sub-Category]],4,0))</f>
        <v>Shipping</v>
      </c>
      <c r="F22">
        <f>SUMIFS(Outflow[Quantity Dispensed],Outflow[SKU],InventoryOverview[[#This Row],[SKU]])</f>
        <v>0</v>
      </c>
      <c r="G22" s="3">
        <f>IFERROR(SUMIFS(Outflow!$H$5:$H$8527, Outflow!$B$5:$B$8527, InventoryOverview[[#This Row],[SKU]]),0)</f>
        <v>0</v>
      </c>
      <c r="H22">
        <f>SUMIFS(Inflow[Quantity Purchased],Inflow[SKU],InventoryOverview[[#This Row],[SKU]])</f>
        <v>9000</v>
      </c>
      <c r="I22" s="3">
        <f>IFERROR(
   SUMIFS(Inflow[Total Cost], Inflow[SKU],InventoryOverview[[#This Row],[SKU]]),
0)</f>
        <v>163.32</v>
      </c>
      <c r="J22" cm="1">
        <f t="array" ref="J2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9000</v>
      </c>
      <c r="K22" s="2" cm="1">
        <f t="array" ref="K2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163.32000000000031</v>
      </c>
      <c r="L22" s="2">
        <f>InventoryOverview[[#This Row],[Total Inflow Value]]-InventoryOverview[[#This Row],[Total Outflow Value]]</f>
        <v>163.32</v>
      </c>
      <c r="M2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22">
        <f>VLOOKUP(InventoryOverview[[#This Row],[SKU]],MasterFile[[#All],[SKU]:[Reorder Point]],5,0)</f>
        <v>100</v>
      </c>
      <c r="O22">
        <f>VLOOKUP(InventoryOverview[[#This Row],[SKU]],MasterFile[#All],6,0)</f>
        <v>400</v>
      </c>
      <c r="P22" s="13">
        <f>IFERROR(InventoryOverview[[#This Row],[Current Stock]]/InventoryOverview[[#This Row],[Optimal Quantity]],"")</f>
        <v>22.5</v>
      </c>
      <c r="Q22"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22" cm="1">
        <f t="array" ref="R22">IFERROR(
   SUMPRODUCT(
      (#REF! = InventoryOverview[[#This Row],[SKU]])
 *#REF!
 *#REF!
   ),
0)</f>
        <v>0</v>
      </c>
      <c r="S22" s="3" cm="1">
        <f t="array" ref="S22">IFERROR(SUMPRODUCT((#REF!=InventoryOverview[[#This Row],[SKU]]) *#REF! *#REF!),0)</f>
        <v>0</v>
      </c>
      <c r="T22">
        <f>InventoryOverview[[#This Row],[Total Outflow]] - InventoryOverview[[#This Row],[Expected Quantity Usage]]</f>
        <v>0</v>
      </c>
      <c r="U22" s="1">
        <f>_xlfn.MINIFS(Outflow[Date], Outflow[SKU], B22)</f>
        <v>0</v>
      </c>
      <c r="V22" s="1">
        <f>_xlfn.MAXIFS(Outflow[Date], Outflow[SKU], B22)</f>
        <v>0</v>
      </c>
      <c r="W22">
        <f>InventoryOverview[[#This Row],[Last Outflow Date]]-InventoryOverview[[#This Row],[First Outflow Date]]+1</f>
        <v>1</v>
      </c>
      <c r="X22">
        <f>IF(InventoryOverview[[#This Row],[Days Active]]&gt;0, InventoryOverview[[#This Row],[Total Outflow]] / InventoryOverview[[#This Row],[Days Active]], 0)</f>
        <v>0</v>
      </c>
      <c r="Y22" s="14">
        <f>IF(InventoryOverview[[#This Row],[Average Daily Usage]]&gt;0,InventoryOverview[[#This Row],[Current Stock]]/InventoryOverview[[#This Row],[Average Daily Usage]],0)</f>
        <v>0</v>
      </c>
      <c r="AA22" t="str">
        <f>VLOOKUP(InventoryOverview[[#This Row],[SKU]],LiveStock[],12,0)</f>
        <v>Texaflo Austin</v>
      </c>
      <c r="AB22" t="str">
        <f>VLOOKUP(InventoryOverview[[#This Row],[SKU]],LiveStock[],19,0)</f>
        <v>Texaflo Roasting Co.</v>
      </c>
      <c r="AC22">
        <f>InventoryOverview[[#This Row],[Total Inflow]]-InventoryOverview[[#This Row],[Total Outflow]]</f>
        <v>9000</v>
      </c>
      <c r="AD2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3" spans="1:30" ht="20.100000000000001" customHeight="1" x14ac:dyDescent="0.25">
      <c r="A23" s="1">
        <f t="shared" ca="1" si="1"/>
        <v>46201</v>
      </c>
      <c r="B23" t="s">
        <v>199</v>
      </c>
      <c r="C23" t="str">
        <f>VLOOKUP(InventoryOverview[[#This Row],[SKU]],MasterFile[[#All],[SKU]:[Item Name]],2,0)</f>
        <v>Shipping Boxes Large</v>
      </c>
      <c r="D23" t="str">
        <f>VLOOKUP(InventoryOverview[[#This Row],[SKU]],MasterFile[[#All],[SKU]:[Category]],3,0)</f>
        <v>Packaging</v>
      </c>
      <c r="E23" s="12" t="str">
        <f>IF(VLOOKUP(InventoryOverview[[#This Row],[SKU]],MasterFile[[#All],[SKU]:[Sub-Category]],4,0)="","",VLOOKUP(InventoryOverview[[#This Row],[SKU]],MasterFile[[#All],[SKU]:[Sub-Category]],4,0))</f>
        <v>Shipping</v>
      </c>
      <c r="F23">
        <f>SUMIFS(Outflow[Quantity Dispensed],Outflow[SKU],InventoryOverview[[#This Row],[SKU]])</f>
        <v>0</v>
      </c>
      <c r="G23" s="3">
        <f>IFERROR(SUMIFS(Outflow!$H$5:$H$8527, Outflow!$B$5:$B$8527, InventoryOverview[[#This Row],[SKU]]),0)</f>
        <v>0</v>
      </c>
      <c r="H23">
        <f>SUMIFS(Inflow[Quantity Purchased],Inflow[SKU],InventoryOverview[[#This Row],[SKU]])</f>
        <v>6400</v>
      </c>
      <c r="I23" s="3">
        <f>IFERROR(
   SUMIFS(Inflow[Total Cost], Inflow[SKU],InventoryOverview[[#This Row],[SKU]]),
0)</f>
        <v>96.64</v>
      </c>
      <c r="J23" cm="1">
        <f t="array" ref="J2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6400</v>
      </c>
      <c r="K23" s="2" cm="1">
        <f t="array" ref="K2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96.640000000000015</v>
      </c>
      <c r="L23" s="2">
        <f>InventoryOverview[[#This Row],[Total Inflow Value]]-InventoryOverview[[#This Row],[Total Outflow Value]]</f>
        <v>96.64</v>
      </c>
      <c r="M2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23">
        <f>VLOOKUP(InventoryOverview[[#This Row],[SKU]],MasterFile[[#All],[SKU]:[Reorder Point]],5,0)</f>
        <v>80</v>
      </c>
      <c r="O23">
        <f>VLOOKUP(InventoryOverview[[#This Row],[SKU]],MasterFile[#All],6,0)</f>
        <v>320</v>
      </c>
      <c r="P23" s="13">
        <f>IFERROR(InventoryOverview[[#This Row],[Current Stock]]/InventoryOverview[[#This Row],[Optimal Quantity]],"")</f>
        <v>20</v>
      </c>
      <c r="Q23"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23" cm="1">
        <f t="array" ref="R23">IFERROR(
   SUMPRODUCT(
      (#REF! = InventoryOverview[[#This Row],[SKU]])
 *#REF!
 *#REF!
   ),
0)</f>
        <v>0</v>
      </c>
      <c r="S23" s="3" cm="1">
        <f t="array" ref="S23">IFERROR(SUMPRODUCT((#REF!=InventoryOverview[[#This Row],[SKU]]) *#REF! *#REF!),0)</f>
        <v>0</v>
      </c>
      <c r="T23">
        <f>InventoryOverview[[#This Row],[Total Outflow]] - InventoryOverview[[#This Row],[Expected Quantity Usage]]</f>
        <v>0</v>
      </c>
      <c r="U23" s="1">
        <f>_xlfn.MINIFS(Outflow[Date], Outflow[SKU], B23)</f>
        <v>0</v>
      </c>
      <c r="V23" s="1">
        <f>_xlfn.MAXIFS(Outflow[Date], Outflow[SKU], B23)</f>
        <v>0</v>
      </c>
      <c r="W23">
        <f>InventoryOverview[[#This Row],[Last Outflow Date]]-InventoryOverview[[#This Row],[First Outflow Date]]+1</f>
        <v>1</v>
      </c>
      <c r="X23">
        <f>IF(InventoryOverview[[#This Row],[Days Active]]&gt;0, InventoryOverview[[#This Row],[Total Outflow]] / InventoryOverview[[#This Row],[Days Active]], 0)</f>
        <v>0</v>
      </c>
      <c r="Y23" s="14">
        <f>IF(InventoryOverview[[#This Row],[Average Daily Usage]]&gt;0,InventoryOverview[[#This Row],[Current Stock]]/InventoryOverview[[#This Row],[Average Daily Usage]],0)</f>
        <v>0</v>
      </c>
      <c r="AA23" t="str">
        <f>VLOOKUP(InventoryOverview[[#This Row],[SKU]],LiveStock[],12,0)</f>
        <v>Texaflo Distribution Center</v>
      </c>
      <c r="AB23" t="str">
        <f>VLOOKUP(InventoryOverview[[#This Row],[SKU]],LiveStock[],19,0)</f>
        <v>Texaflo Roasting Co.</v>
      </c>
      <c r="AC23">
        <f>InventoryOverview[[#This Row],[Total Inflow]]-InventoryOverview[[#This Row],[Total Outflow]]</f>
        <v>6400</v>
      </c>
      <c r="AD2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4" spans="1:30" ht="20.100000000000001" customHeight="1" x14ac:dyDescent="0.25">
      <c r="A24" s="1">
        <f t="shared" ca="1" si="1"/>
        <v>46201</v>
      </c>
      <c r="B24" t="s">
        <v>201</v>
      </c>
      <c r="C24" t="str">
        <f>VLOOKUP(InventoryOverview[[#This Row],[SKU]],MasterFile[[#All],[SKU]:[Item Name]],2,0)</f>
        <v>Bubble Mailers</v>
      </c>
      <c r="D24" t="str">
        <f>VLOOKUP(InventoryOverview[[#This Row],[SKU]],MasterFile[[#All],[SKU]:[Category]],3,0)</f>
        <v>Packaging</v>
      </c>
      <c r="E24" s="12" t="str">
        <f>IF(VLOOKUP(InventoryOverview[[#This Row],[SKU]],MasterFile[[#All],[SKU]:[Sub-Category]],4,0)="","",VLOOKUP(InventoryOverview[[#This Row],[SKU]],MasterFile[[#All],[SKU]:[Sub-Category]],4,0))</f>
        <v>Shipping</v>
      </c>
      <c r="F24">
        <f>SUMIFS(Outflow[Quantity Dispensed],Outflow[SKU],InventoryOverview[[#This Row],[SKU]])</f>
        <v>1</v>
      </c>
      <c r="G24" s="3">
        <f>IFERROR(SUMIFS(Outflow!$H$5:$H$8527, Outflow!$B$5:$B$8527, InventoryOverview[[#This Row],[SKU]]),0)</f>
        <v>1.4999999999999999E-2</v>
      </c>
      <c r="H24">
        <f>SUMIFS(Inflow[Quantity Purchased],Inflow[SKU],InventoryOverview[[#This Row],[SKU]])</f>
        <v>6</v>
      </c>
      <c r="I24" s="3">
        <f>IFERROR(
   SUMIFS(Inflow[Total Cost], Inflow[SKU],InventoryOverview[[#This Row],[SKU]]),
0)</f>
        <v>0.09</v>
      </c>
      <c r="J24" cm="1">
        <f t="array" ref="J2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v>
      </c>
      <c r="K24" s="2" cm="1">
        <f t="array" ref="K2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0.12</v>
      </c>
      <c r="L24" s="2">
        <f>InventoryOverview[[#This Row],[Total Inflow Value]]-InventoryOverview[[#This Row],[Total Outflow Value]]</f>
        <v>7.4999999999999997E-2</v>
      </c>
      <c r="M2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24">
        <f>VLOOKUP(InventoryOverview[[#This Row],[SKU]],MasterFile[[#All],[SKU]:[Reorder Point]],5,0)</f>
        <v>150</v>
      </c>
      <c r="O24">
        <f>VLOOKUP(InventoryOverview[[#This Row],[SKU]],MasterFile[#All],6,0)</f>
        <v>600</v>
      </c>
      <c r="P24" s="13">
        <f>IFERROR(InventoryOverview[[#This Row],[Current Stock]]/InventoryOverview[[#This Row],[Optimal Quantity]],"")</f>
        <v>8.3333333333333332E-3</v>
      </c>
      <c r="Q24" t="str">
        <f>IF(InventoryOverview[[#This Row],[Current Stock]]=0,"Out of Stock",IF(InventoryOverview[[#This Row],[Current Stock]]&gt;=InventoryOverview[[#This Row],[Optimal Quantity]], "Stock Acceptable", IF(InventoryOverview[[#This Row],[Current Stock]]&lt;InventoryOverview[[#This Row],[Minimum Quantity]], "Reorder Now", "Below Optimal")))</f>
        <v>Reorder Now</v>
      </c>
      <c r="R24" cm="1">
        <f t="array" ref="R24">IFERROR(
   SUMPRODUCT(
      (#REF! = InventoryOverview[[#This Row],[SKU]])
 *#REF!
 *#REF!
   ),
0)</f>
        <v>0</v>
      </c>
      <c r="S24" s="3" cm="1">
        <f t="array" ref="S24">IFERROR(SUMPRODUCT((#REF!=InventoryOverview[[#This Row],[SKU]]) *#REF! *#REF!),0)</f>
        <v>0</v>
      </c>
      <c r="T24">
        <f>InventoryOverview[[#This Row],[Total Outflow]] - InventoryOverview[[#This Row],[Expected Quantity Usage]]</f>
        <v>1</v>
      </c>
      <c r="U24" s="1">
        <f>_xlfn.MINIFS(Outflow[Date], Outflow[SKU], B24)</f>
        <v>46193</v>
      </c>
      <c r="V24" s="1">
        <f>_xlfn.MAXIFS(Outflow[Date], Outflow[SKU], B24)</f>
        <v>46193</v>
      </c>
      <c r="W24">
        <f>InventoryOverview[[#This Row],[Last Outflow Date]]-InventoryOverview[[#This Row],[First Outflow Date]]+1</f>
        <v>1</v>
      </c>
      <c r="X24">
        <f>IF(InventoryOverview[[#This Row],[Days Active]]&gt;0, InventoryOverview[[#This Row],[Total Outflow]] / InventoryOverview[[#This Row],[Days Active]], 0)</f>
        <v>1</v>
      </c>
      <c r="Y24" s="14">
        <f>IF(InventoryOverview[[#This Row],[Average Daily Usage]]&gt;0,InventoryOverview[[#This Row],[Current Stock]]/InventoryOverview[[#This Row],[Average Daily Usage]],0)</f>
        <v>5</v>
      </c>
      <c r="AA24" t="str">
        <f>VLOOKUP(InventoryOverview[[#This Row],[SKU]],LiveStock[],12,0)</f>
        <v>Texaflo Distribution Center</v>
      </c>
      <c r="AB24" t="str">
        <f>VLOOKUP(InventoryOverview[[#This Row],[SKU]],LiveStock[],19,0)</f>
        <v>Texaflo Roasting Co.</v>
      </c>
      <c r="AC24">
        <f>InventoryOverview[[#This Row],[Total Inflow]]-InventoryOverview[[#This Row],[Total Outflow]]</f>
        <v>5</v>
      </c>
      <c r="AD2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5" spans="1:30" ht="20.100000000000001" customHeight="1" x14ac:dyDescent="0.25">
      <c r="A25" s="1">
        <f t="shared" ca="1" si="1"/>
        <v>46201</v>
      </c>
      <c r="B25" t="s">
        <v>203</v>
      </c>
      <c r="C25" t="str">
        <f>VLOOKUP(InventoryOverview[[#This Row],[SKU]],MasterFile[[#All],[SKU]:[Item Name]],2,0)</f>
        <v>Tissue Paper Sheets</v>
      </c>
      <c r="D25" t="str">
        <f>VLOOKUP(InventoryOverview[[#This Row],[SKU]],MasterFile[[#All],[SKU]:[Category]],3,0)</f>
        <v>Packaging</v>
      </c>
      <c r="E25" s="12" t="str">
        <f>IF(VLOOKUP(InventoryOverview[[#This Row],[SKU]],MasterFile[[#All],[SKU]:[Sub-Category]],4,0)="","",VLOOKUP(InventoryOverview[[#This Row],[SKU]],MasterFile[[#All],[SKU]:[Sub-Category]],4,0))</f>
        <v>Retail</v>
      </c>
      <c r="F25">
        <f>SUMIFS(Outflow[Quantity Dispensed],Outflow[SKU],InventoryOverview[[#This Row],[SKU]])</f>
        <v>0</v>
      </c>
      <c r="G25" s="3">
        <f>IFERROR(SUMIFS(Outflow!$H$5:$H$8527, Outflow!$B$5:$B$8527, InventoryOverview[[#This Row],[SKU]]),0)</f>
        <v>0</v>
      </c>
      <c r="H25">
        <f>SUMIFS(Inflow[Quantity Purchased],Inflow[SKU],InventoryOverview[[#This Row],[SKU]])</f>
        <v>32400</v>
      </c>
      <c r="I25" s="3">
        <f>IFERROR(
   SUMIFS(Inflow[Total Cost], Inflow[SKU],InventoryOverview[[#This Row],[SKU]]),
0)</f>
        <v>1634.76</v>
      </c>
      <c r="J25" cm="1">
        <f t="array" ref="J2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32400</v>
      </c>
      <c r="K25" s="2" cm="1">
        <f t="array" ref="K2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1634.58</v>
      </c>
      <c r="L25" s="2">
        <f>InventoryOverview[[#This Row],[Total Inflow Value]]-InventoryOverview[[#This Row],[Total Outflow Value]]</f>
        <v>1634.76</v>
      </c>
      <c r="M2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Shrinkage</v>
      </c>
      <c r="N25">
        <f>VLOOKUP(InventoryOverview[[#This Row],[SKU]],MasterFile[[#All],[SKU]:[Reorder Point]],5,0)</f>
        <v>1000</v>
      </c>
      <c r="O25">
        <f>VLOOKUP(InventoryOverview[[#This Row],[SKU]],MasterFile[#All],6,0)</f>
        <v>4000</v>
      </c>
      <c r="P25" s="13">
        <f>IFERROR(InventoryOverview[[#This Row],[Current Stock]]/InventoryOverview[[#This Row],[Optimal Quantity]],"")</f>
        <v>8.1</v>
      </c>
      <c r="Q2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25" cm="1">
        <f t="array" ref="R25">IFERROR(
   SUMPRODUCT(
      (#REF! = InventoryOverview[[#This Row],[SKU]])
 *#REF!
 *#REF!
   ),
0)</f>
        <v>0</v>
      </c>
      <c r="S25" s="3" cm="1">
        <f t="array" ref="S25">IFERROR(SUMPRODUCT((#REF!=InventoryOverview[[#This Row],[SKU]]) *#REF! *#REF!),0)</f>
        <v>0</v>
      </c>
      <c r="T25">
        <f>InventoryOverview[[#This Row],[Total Outflow]] - InventoryOverview[[#This Row],[Expected Quantity Usage]]</f>
        <v>0</v>
      </c>
      <c r="U25" s="1">
        <f>_xlfn.MINIFS(Outflow[Date], Outflow[SKU], B25)</f>
        <v>0</v>
      </c>
      <c r="V25" s="1">
        <f>_xlfn.MAXIFS(Outflow[Date], Outflow[SKU], B25)</f>
        <v>0</v>
      </c>
      <c r="W25">
        <f>InventoryOverview[[#This Row],[Last Outflow Date]]-InventoryOverview[[#This Row],[First Outflow Date]]+1</f>
        <v>1</v>
      </c>
      <c r="X25">
        <f>IF(InventoryOverview[[#This Row],[Days Active]]&gt;0, InventoryOverview[[#This Row],[Total Outflow]] / InventoryOverview[[#This Row],[Days Active]], 0)</f>
        <v>0</v>
      </c>
      <c r="Y25" s="14">
        <f>IF(InventoryOverview[[#This Row],[Average Daily Usage]]&gt;0,InventoryOverview[[#This Row],[Current Stock]]/InventoryOverview[[#This Row],[Average Daily Usage]],0)</f>
        <v>0</v>
      </c>
      <c r="AA25" t="str">
        <f>VLOOKUP(InventoryOverview[[#This Row],[SKU]],LiveStock[],12,0)</f>
        <v>Texaflo Austin</v>
      </c>
      <c r="AB25" t="str">
        <f>VLOOKUP(InventoryOverview[[#This Row],[SKU]],LiveStock[],19,0)</f>
        <v>Texaflo Roasting Co.</v>
      </c>
      <c r="AC25">
        <f>InventoryOverview[[#This Row],[Total Inflow]]-InventoryOverview[[#This Row],[Total Outflow]]</f>
        <v>32400</v>
      </c>
      <c r="AD2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6" spans="1:30" ht="20.100000000000001" customHeight="1" x14ac:dyDescent="0.25">
      <c r="A26" s="1">
        <f t="shared" ca="1" si="1"/>
        <v>46201</v>
      </c>
      <c r="B26" t="s">
        <v>205</v>
      </c>
      <c r="C26" t="str">
        <f>VLOOKUP(InventoryOverview[[#This Row],[SKU]],MasterFile[[#All],[SKU]:[Item Name]],2,0)</f>
        <v>Sticker Labels Roll 2in</v>
      </c>
      <c r="D26" t="str">
        <f>VLOOKUP(InventoryOverview[[#This Row],[SKU]],MasterFile[[#All],[SKU]:[Category]],3,0)</f>
        <v>Packaging</v>
      </c>
      <c r="E26" s="12" t="str">
        <f>IF(VLOOKUP(InventoryOverview[[#This Row],[SKU]],MasterFile[[#All],[SKU]:[Sub-Category]],4,0)="","",VLOOKUP(InventoryOverview[[#This Row],[SKU]],MasterFile[[#All],[SKU]:[Sub-Category]],4,0))</f>
        <v>Labels</v>
      </c>
      <c r="F26">
        <f>SUMIFS(Outflow[Quantity Dispensed],Outflow[SKU],InventoryOverview[[#This Row],[SKU]])</f>
        <v>9.8999999999999986</v>
      </c>
      <c r="G26" s="3">
        <f>IFERROR(SUMIFS(Outflow!$H$5:$H$8527, Outflow!$B$5:$B$8527, InventoryOverview[[#This Row],[SKU]]),0)</f>
        <v>0.41580000000000006</v>
      </c>
      <c r="H26">
        <f>SUMIFS(Inflow[Quantity Purchased],Inflow[SKU],InventoryOverview[[#This Row],[SKU]])</f>
        <v>200</v>
      </c>
      <c r="I26" s="3">
        <f>IFERROR(
   SUMIFS(Inflow[Total Cost], Inflow[SKU],InventoryOverview[[#This Row],[SKU]]),
0)</f>
        <v>8.4</v>
      </c>
      <c r="J26" cm="1">
        <f t="array" ref="J2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191.29999999999998</v>
      </c>
      <c r="K26" s="2" cm="1">
        <f t="array" ref="K2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33.091799999999999</v>
      </c>
      <c r="L26" s="2">
        <f>InventoryOverview[[#This Row],[Total Inflow Value]]-InventoryOverview[[#This Row],[Total Outflow Value]]</f>
        <v>7.9842000000000004</v>
      </c>
      <c r="M2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26">
        <f>VLOOKUP(InventoryOverview[[#This Row],[SKU]],MasterFile[[#All],[SKU]:[Reorder Point]],5,0)</f>
        <v>10</v>
      </c>
      <c r="O26">
        <f>VLOOKUP(InventoryOverview[[#This Row],[SKU]],MasterFile[#All],6,0)</f>
        <v>40</v>
      </c>
      <c r="P26" s="13">
        <f>IFERROR(InventoryOverview[[#This Row],[Current Stock]]/InventoryOverview[[#This Row],[Optimal Quantity]],"")</f>
        <v>4.7824999999999998</v>
      </c>
      <c r="Q2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26" cm="1">
        <f t="array" ref="R26">IFERROR(
   SUMPRODUCT(
      (#REF! = InventoryOverview[[#This Row],[SKU]])
 *#REF!
 *#REF!
   ),
0)</f>
        <v>0</v>
      </c>
      <c r="S26" s="3" cm="1">
        <f t="array" ref="S26">IFERROR(SUMPRODUCT((#REF!=InventoryOverview[[#This Row],[SKU]]) *#REF! *#REF!),0)</f>
        <v>0</v>
      </c>
      <c r="T26">
        <f>InventoryOverview[[#This Row],[Total Outflow]] - InventoryOverview[[#This Row],[Expected Quantity Usage]]</f>
        <v>9.8999999999999986</v>
      </c>
      <c r="U26" s="1">
        <f>_xlfn.MINIFS(Outflow[Date], Outflow[SKU], B26)</f>
        <v>45969</v>
      </c>
      <c r="V26" s="1">
        <f>_xlfn.MAXIFS(Outflow[Date], Outflow[SKU], B26)</f>
        <v>46194</v>
      </c>
      <c r="W26">
        <f>InventoryOverview[[#This Row],[Last Outflow Date]]-InventoryOverview[[#This Row],[First Outflow Date]]+1</f>
        <v>226</v>
      </c>
      <c r="X26">
        <f>IF(InventoryOverview[[#This Row],[Days Active]]&gt;0, InventoryOverview[[#This Row],[Total Outflow]] / InventoryOverview[[#This Row],[Days Active]], 0)</f>
        <v>4.380530973451327E-2</v>
      </c>
      <c r="Y26" s="14">
        <f>IF(InventoryOverview[[#This Row],[Average Daily Usage]]&gt;0,InventoryOverview[[#This Row],[Current Stock]]/InventoryOverview[[#This Row],[Average Daily Usage]],0)</f>
        <v>4367.0505050505053</v>
      </c>
      <c r="AA26" t="str">
        <f>VLOOKUP(InventoryOverview[[#This Row],[SKU]],LiveStock[],12,0)</f>
        <v>Texaflo Austin</v>
      </c>
      <c r="AB26" t="str">
        <f>VLOOKUP(InventoryOverview[[#This Row],[SKU]],LiveStock[],19,0)</f>
        <v>Texaflo Roasting Co.</v>
      </c>
      <c r="AC26">
        <f>InventoryOverview[[#This Row],[Total Inflow]]-InventoryOverview[[#This Row],[Total Outflow]]</f>
        <v>190.1</v>
      </c>
      <c r="AD2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27" spans="1:30" ht="20.100000000000001" customHeight="1" x14ac:dyDescent="0.25">
      <c r="A27" s="1">
        <f t="shared" ca="1" si="1"/>
        <v>46201</v>
      </c>
      <c r="B27" t="s">
        <v>207</v>
      </c>
      <c r="C27" t="str">
        <f>VLOOKUP(InventoryOverview[[#This Row],[SKU]],MasterFile[[#All],[SKU]:[Item Name]],2,0)</f>
        <v>Burr Grinder Blades Set</v>
      </c>
      <c r="D27" t="str">
        <f>VLOOKUP(InventoryOverview[[#This Row],[SKU]],MasterFile[[#All],[SKU]:[Category]],3,0)</f>
        <v>Equipment Supplies</v>
      </c>
      <c r="E27" s="12" t="str">
        <f>IF(VLOOKUP(InventoryOverview[[#This Row],[SKU]],MasterFile[[#All],[SKU]:[Sub-Category]],4,0)="","",VLOOKUP(InventoryOverview[[#This Row],[SKU]],MasterFile[[#All],[SKU]:[Sub-Category]],4,0))</f>
        <v>Grinder</v>
      </c>
      <c r="F27">
        <f>SUMIFS(Outflow[Quantity Dispensed],Outflow[SKU],InventoryOverview[[#This Row],[SKU]])</f>
        <v>0</v>
      </c>
      <c r="G27" s="3">
        <f>IFERROR(SUMIFS(Outflow!$H$5:$H$8527, Outflow!$B$5:$B$8527, InventoryOverview[[#This Row],[SKU]]),0)</f>
        <v>0</v>
      </c>
      <c r="H27">
        <f>SUMIFS(Inflow[Quantity Purchased],Inflow[SKU],InventoryOverview[[#This Row],[SKU]])</f>
        <v>352</v>
      </c>
      <c r="I27" s="3">
        <f>IFERROR(
   SUMIFS(Inflow[Total Cost], Inflow[SKU],InventoryOverview[[#This Row],[SKU]]),
0)</f>
        <v>36.96</v>
      </c>
      <c r="J27" cm="1">
        <f t="array" ref="J2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352</v>
      </c>
      <c r="K27" s="2" cm="1">
        <f t="array" ref="K2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36.96</v>
      </c>
      <c r="L27" s="2">
        <f>InventoryOverview[[#This Row],[Total Inflow Value]]-InventoryOverview[[#This Row],[Total Outflow Value]]</f>
        <v>36.96</v>
      </c>
      <c r="M2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27">
        <f>VLOOKUP(InventoryOverview[[#This Row],[SKU]],MasterFile[[#All],[SKU]:[Reorder Point]],5,0)</f>
        <v>2</v>
      </c>
      <c r="O27">
        <f>VLOOKUP(InventoryOverview[[#This Row],[SKU]],MasterFile[#All],6,0)</f>
        <v>8</v>
      </c>
      <c r="P27" s="13">
        <f>IFERROR(InventoryOverview[[#This Row],[Current Stock]]/InventoryOverview[[#This Row],[Optimal Quantity]],"")</f>
        <v>44</v>
      </c>
      <c r="Q27"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27" cm="1">
        <f t="array" ref="R27">IFERROR(
   SUMPRODUCT(
      (#REF! = InventoryOverview[[#This Row],[SKU]])
 *#REF!
 *#REF!
   ),
0)</f>
        <v>0</v>
      </c>
      <c r="S27" s="3" cm="1">
        <f t="array" ref="S27">IFERROR(SUMPRODUCT((#REF!=InventoryOverview[[#This Row],[SKU]]) *#REF! *#REF!),0)</f>
        <v>0</v>
      </c>
      <c r="T27">
        <f>InventoryOverview[[#This Row],[Total Outflow]] - InventoryOverview[[#This Row],[Expected Quantity Usage]]</f>
        <v>0</v>
      </c>
      <c r="U27" s="1">
        <f>_xlfn.MINIFS(Outflow[Date], Outflow[SKU], B27)</f>
        <v>0</v>
      </c>
      <c r="V27" s="1">
        <f>_xlfn.MAXIFS(Outflow[Date], Outflow[SKU], B27)</f>
        <v>0</v>
      </c>
      <c r="W27">
        <f>InventoryOverview[[#This Row],[Last Outflow Date]]-InventoryOverview[[#This Row],[First Outflow Date]]+1</f>
        <v>1</v>
      </c>
      <c r="X27">
        <f>IF(InventoryOverview[[#This Row],[Days Active]]&gt;0, InventoryOverview[[#This Row],[Total Outflow]] / InventoryOverview[[#This Row],[Days Active]], 0)</f>
        <v>0</v>
      </c>
      <c r="Y27" s="14">
        <f>IF(InventoryOverview[[#This Row],[Average Daily Usage]]&gt;0,InventoryOverview[[#This Row],[Current Stock]]/InventoryOverview[[#This Row],[Average Daily Usage]],0)</f>
        <v>0</v>
      </c>
      <c r="AA27" t="str">
        <f>VLOOKUP(InventoryOverview[[#This Row],[SKU]],LiveStock[],12,0)</f>
        <v>Texaflo Austin</v>
      </c>
      <c r="AB27" t="str">
        <f>VLOOKUP(InventoryOverview[[#This Row],[SKU]],LiveStock[],19,0)</f>
        <v>Texaflo Roasting Co.</v>
      </c>
      <c r="AC27">
        <f>InventoryOverview[[#This Row],[Total Inflow]]-InventoryOverview[[#This Row],[Total Outflow]]</f>
        <v>352</v>
      </c>
      <c r="AD2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8" spans="1:30" ht="20.100000000000001" customHeight="1" x14ac:dyDescent="0.25">
      <c r="A28" s="1">
        <f t="shared" ca="1" si="1"/>
        <v>46201</v>
      </c>
      <c r="B28" t="s">
        <v>209</v>
      </c>
      <c r="C28" t="str">
        <f>VLOOKUP(InventoryOverview[[#This Row],[SKU]],MasterFile[[#All],[SKU]:[Item Name]],2,0)</f>
        <v>Espresso Portafilter Baskets</v>
      </c>
      <c r="D28" t="str">
        <f>VLOOKUP(InventoryOverview[[#This Row],[SKU]],MasterFile[[#All],[SKU]:[Category]],3,0)</f>
        <v>Equipment Supplies</v>
      </c>
      <c r="E28" s="12" t="str">
        <f>IF(VLOOKUP(InventoryOverview[[#This Row],[SKU]],MasterFile[[#All],[SKU]:[Sub-Category]],4,0)="","",VLOOKUP(InventoryOverview[[#This Row],[SKU]],MasterFile[[#All],[SKU]:[Sub-Category]],4,0))</f>
        <v>Espresso</v>
      </c>
      <c r="F28">
        <f>SUMIFS(Outflow[Quantity Dispensed],Outflow[SKU],InventoryOverview[[#This Row],[SKU]])</f>
        <v>100</v>
      </c>
      <c r="G28" s="3">
        <f>IFERROR(SUMIFS(Outflow!$H$5:$H$8527, Outflow!$B$5:$B$8527, InventoryOverview[[#This Row],[SKU]]),0)</f>
        <v>45.839999999999996</v>
      </c>
      <c r="H28">
        <f>SUMIFS(Inflow[Quantity Purchased],Inflow[SKU],InventoryOverview[[#This Row],[SKU]])</f>
        <v>2100</v>
      </c>
      <c r="I28" s="3">
        <f>IFERROR(
   SUMIFS(Inflow[Total Cost], Inflow[SKU],InventoryOverview[[#This Row],[SKU]]),
0)</f>
        <v>962.6400000000001</v>
      </c>
      <c r="J28" cm="1">
        <f t="array" ref="J2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2000</v>
      </c>
      <c r="K28" s="2" cm="1">
        <f t="array" ref="K2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1833.6</v>
      </c>
      <c r="L28" s="2">
        <f>InventoryOverview[[#This Row],[Total Inflow Value]]-InventoryOverview[[#This Row],[Total Outflow Value]]</f>
        <v>916.80000000000007</v>
      </c>
      <c r="M2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28">
        <f>VLOOKUP(InventoryOverview[[#This Row],[SKU]],MasterFile[[#All],[SKU]:[Reorder Point]],5,0)</f>
        <v>4</v>
      </c>
      <c r="O28">
        <f>VLOOKUP(InventoryOverview[[#This Row],[SKU]],MasterFile[#All],6,0)</f>
        <v>16</v>
      </c>
      <c r="P28" s="13">
        <f>IFERROR(InventoryOverview[[#This Row],[Current Stock]]/InventoryOverview[[#This Row],[Optimal Quantity]],"")</f>
        <v>125</v>
      </c>
      <c r="Q28"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28" cm="1">
        <f t="array" ref="R28">IFERROR(
   SUMPRODUCT(
      (#REF! = InventoryOverview[[#This Row],[SKU]])
 *#REF!
 *#REF!
   ),
0)</f>
        <v>0</v>
      </c>
      <c r="S28" s="3" cm="1">
        <f t="array" ref="S28">IFERROR(SUMPRODUCT((#REF!=InventoryOverview[[#This Row],[SKU]]) *#REF! *#REF!),0)</f>
        <v>0</v>
      </c>
      <c r="T28">
        <f>InventoryOverview[[#This Row],[Total Outflow]] - InventoryOverview[[#This Row],[Expected Quantity Usage]]</f>
        <v>100</v>
      </c>
      <c r="U28" s="1">
        <f>_xlfn.MINIFS(Outflow[Date], Outflow[SKU], B28)</f>
        <v>46193</v>
      </c>
      <c r="V28" s="1">
        <f>_xlfn.MAXIFS(Outflow[Date], Outflow[SKU], B28)</f>
        <v>46193</v>
      </c>
      <c r="W28">
        <f>InventoryOverview[[#This Row],[Last Outflow Date]]-InventoryOverview[[#This Row],[First Outflow Date]]+1</f>
        <v>1</v>
      </c>
      <c r="X28">
        <f>IF(InventoryOverview[[#This Row],[Days Active]]&gt;0, InventoryOverview[[#This Row],[Total Outflow]] / InventoryOverview[[#This Row],[Days Active]], 0)</f>
        <v>100</v>
      </c>
      <c r="Y28" s="14">
        <f>IF(InventoryOverview[[#This Row],[Average Daily Usage]]&gt;0,InventoryOverview[[#This Row],[Current Stock]]/InventoryOverview[[#This Row],[Average Daily Usage]],0)</f>
        <v>20</v>
      </c>
      <c r="AA28" t="str">
        <f>VLOOKUP(InventoryOverview[[#This Row],[SKU]],LiveStock[],12,0)</f>
        <v>Texaflo Distribution Center</v>
      </c>
      <c r="AB28" t="str">
        <f>VLOOKUP(InventoryOverview[[#This Row],[SKU]],LiveStock[],19,0)</f>
        <v>Texaflo Roasting Co.</v>
      </c>
      <c r="AC28">
        <f>InventoryOverview[[#This Row],[Total Inflow]]-InventoryOverview[[#This Row],[Total Outflow]]</f>
        <v>2000</v>
      </c>
      <c r="AD2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29" spans="1:30" ht="20.100000000000001" customHeight="1" x14ac:dyDescent="0.25">
      <c r="A29" s="1">
        <f t="shared" ca="1" si="1"/>
        <v>46201</v>
      </c>
      <c r="B29" t="s">
        <v>211</v>
      </c>
      <c r="C29" t="str">
        <f>VLOOKUP(InventoryOverview[[#This Row],[SKU]],MasterFile[[#All],[SKU]:[Item Name]],2,0)</f>
        <v>Group Head Gaskets</v>
      </c>
      <c r="D29" t="str">
        <f>VLOOKUP(InventoryOverview[[#This Row],[SKU]],MasterFile[[#All],[SKU]:[Category]],3,0)</f>
        <v>Equipment Supplies</v>
      </c>
      <c r="E29" s="12" t="str">
        <f>IF(VLOOKUP(InventoryOverview[[#This Row],[SKU]],MasterFile[[#All],[SKU]:[Sub-Category]],4,0)="","",VLOOKUP(InventoryOverview[[#This Row],[SKU]],MasterFile[[#All],[SKU]:[Sub-Category]],4,0))</f>
        <v>Espresso</v>
      </c>
      <c r="F29">
        <f>SUMIFS(Outflow[Quantity Dispensed],Outflow[SKU],InventoryOverview[[#This Row],[SKU]])</f>
        <v>0</v>
      </c>
      <c r="G29" s="3">
        <f>IFERROR(SUMIFS(Outflow!$H$5:$H$8527, Outflow!$B$5:$B$8527, InventoryOverview[[#This Row],[SKU]]),0)</f>
        <v>0</v>
      </c>
      <c r="H29">
        <f>SUMIFS(Inflow[Quantity Purchased],Inflow[SKU],InventoryOverview[[#This Row],[SKU]])</f>
        <v>60</v>
      </c>
      <c r="I29" s="3">
        <f>IFERROR(
   SUMIFS(Inflow[Total Cost], Inflow[SKU],InventoryOverview[[#This Row],[SKU]]),
0)</f>
        <v>30</v>
      </c>
      <c r="J29" cm="1">
        <f t="array" ref="J2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60</v>
      </c>
      <c r="K29" s="2" cm="1">
        <f t="array" ref="K2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30</v>
      </c>
      <c r="L29" s="2">
        <f>InventoryOverview[[#This Row],[Total Inflow Value]]-InventoryOverview[[#This Row],[Total Outflow Value]]</f>
        <v>30</v>
      </c>
      <c r="M2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29">
        <f>VLOOKUP(InventoryOverview[[#This Row],[SKU]],MasterFile[[#All],[SKU]:[Reorder Point]],5,0)</f>
        <v>10</v>
      </c>
      <c r="O29">
        <f>VLOOKUP(InventoryOverview[[#This Row],[SKU]],MasterFile[#All],6,0)</f>
        <v>40</v>
      </c>
      <c r="P29" s="13">
        <f>IFERROR(InventoryOverview[[#This Row],[Current Stock]]/InventoryOverview[[#This Row],[Optimal Quantity]],"")</f>
        <v>1.5</v>
      </c>
      <c r="Q29"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29" cm="1">
        <f t="array" ref="R29">IFERROR(
   SUMPRODUCT(
      (#REF! = InventoryOverview[[#This Row],[SKU]])
 *#REF!
 *#REF!
   ),
0)</f>
        <v>0</v>
      </c>
      <c r="S29" s="3" cm="1">
        <f t="array" ref="S29">IFERROR(SUMPRODUCT((#REF!=InventoryOverview[[#This Row],[SKU]]) *#REF! *#REF!),0)</f>
        <v>0</v>
      </c>
      <c r="T29">
        <f>InventoryOverview[[#This Row],[Total Outflow]] - InventoryOverview[[#This Row],[Expected Quantity Usage]]</f>
        <v>0</v>
      </c>
      <c r="U29" s="1">
        <f>_xlfn.MINIFS(Outflow[Date], Outflow[SKU], B29)</f>
        <v>0</v>
      </c>
      <c r="V29" s="1">
        <f>_xlfn.MAXIFS(Outflow[Date], Outflow[SKU], B29)</f>
        <v>0</v>
      </c>
      <c r="W29">
        <f>InventoryOverview[[#This Row],[Last Outflow Date]]-InventoryOverview[[#This Row],[First Outflow Date]]+1</f>
        <v>1</v>
      </c>
      <c r="X29">
        <f>IF(InventoryOverview[[#This Row],[Days Active]]&gt;0, InventoryOverview[[#This Row],[Total Outflow]] / InventoryOverview[[#This Row],[Days Active]], 0)</f>
        <v>0</v>
      </c>
      <c r="Y29" s="14">
        <f>IF(InventoryOverview[[#This Row],[Average Daily Usage]]&gt;0,InventoryOverview[[#This Row],[Current Stock]]/InventoryOverview[[#This Row],[Average Daily Usage]],0)</f>
        <v>0</v>
      </c>
      <c r="AA29" t="str">
        <f>VLOOKUP(InventoryOverview[[#This Row],[SKU]],LiveStock[],12,0)</f>
        <v>Texaflo Distribution Center</v>
      </c>
      <c r="AB29" t="str">
        <f>VLOOKUP(InventoryOverview[[#This Row],[SKU]],LiveStock[],19,0)</f>
        <v>Texaflo Roasting Co.</v>
      </c>
      <c r="AC29">
        <f>InventoryOverview[[#This Row],[Total Inflow]]-InventoryOverview[[#This Row],[Total Outflow]]</f>
        <v>60</v>
      </c>
      <c r="AD2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0" spans="1:30" ht="20.100000000000001" customHeight="1" x14ac:dyDescent="0.25">
      <c r="A30" s="1">
        <f t="shared" ca="1" si="1"/>
        <v>46201</v>
      </c>
      <c r="B30" t="s">
        <v>213</v>
      </c>
      <c r="C30" t="str">
        <f>VLOOKUP(InventoryOverview[[#This Row],[SKU]],MasterFile[[#All],[SKU]:[Item Name]],2,0)</f>
        <v>Roaster Drum Brushes</v>
      </c>
      <c r="D30" t="str">
        <f>VLOOKUP(InventoryOverview[[#This Row],[SKU]],MasterFile[[#All],[SKU]:[Category]],3,0)</f>
        <v>Equipment Supplies</v>
      </c>
      <c r="E30" s="12" t="str">
        <f>IF(VLOOKUP(InventoryOverview[[#This Row],[SKU]],MasterFile[[#All],[SKU]:[Sub-Category]],4,0)="","",VLOOKUP(InventoryOverview[[#This Row],[SKU]],MasterFile[[#All],[SKU]:[Sub-Category]],4,0))</f>
        <v>Roaster</v>
      </c>
      <c r="F30">
        <f>SUMIFS(Outflow[Quantity Dispensed],Outflow[SKU],InventoryOverview[[#This Row],[SKU]])</f>
        <v>0</v>
      </c>
      <c r="G30" s="3">
        <f>IFERROR(SUMIFS(Outflow!$H$5:$H$8527, Outflow!$B$5:$B$8527, InventoryOverview[[#This Row],[SKU]]),0)</f>
        <v>0</v>
      </c>
      <c r="H30">
        <f>SUMIFS(Inflow[Quantity Purchased],Inflow[SKU],InventoryOverview[[#This Row],[SKU]])</f>
        <v>32400</v>
      </c>
      <c r="I30" s="3">
        <f>IFERROR(
   SUMIFS(Inflow[Total Cost], Inflow[SKU],InventoryOverview[[#This Row],[SKU]]),
0)</f>
        <v>966.3</v>
      </c>
      <c r="J30" cm="1">
        <f t="array" ref="J3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32400</v>
      </c>
      <c r="K30" s="2" cm="1">
        <f t="array" ref="K3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966.33</v>
      </c>
      <c r="L30" s="2">
        <f>InventoryOverview[[#This Row],[Total Inflow Value]]-InventoryOverview[[#This Row],[Total Outflow Value]]</f>
        <v>966.3</v>
      </c>
      <c r="M3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30">
        <f>VLOOKUP(InventoryOverview[[#This Row],[SKU]],MasterFile[[#All],[SKU]:[Reorder Point]],5,0)</f>
        <v>3</v>
      </c>
      <c r="O30">
        <f>VLOOKUP(InventoryOverview[[#This Row],[SKU]],MasterFile[#All],6,0)</f>
        <v>12</v>
      </c>
      <c r="P30" s="13">
        <f>IFERROR(InventoryOverview[[#This Row],[Current Stock]]/InventoryOverview[[#This Row],[Optimal Quantity]],"")</f>
        <v>2700</v>
      </c>
      <c r="Q30"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0" cm="1">
        <f t="array" ref="R30">IFERROR(
   SUMPRODUCT(
      (#REF! = InventoryOverview[[#This Row],[SKU]])
 *#REF!
 *#REF!
   ),
0)</f>
        <v>0</v>
      </c>
      <c r="S30" s="3" cm="1">
        <f t="array" ref="S30">IFERROR(SUMPRODUCT((#REF!=InventoryOverview[[#This Row],[SKU]]) *#REF! *#REF!),0)</f>
        <v>0</v>
      </c>
      <c r="T30">
        <f>InventoryOverview[[#This Row],[Total Outflow]] - InventoryOverview[[#This Row],[Expected Quantity Usage]]</f>
        <v>0</v>
      </c>
      <c r="U30" s="1">
        <f>_xlfn.MINIFS(Outflow[Date], Outflow[SKU], B30)</f>
        <v>0</v>
      </c>
      <c r="V30" s="1">
        <f>_xlfn.MAXIFS(Outflow[Date], Outflow[SKU], B30)</f>
        <v>0</v>
      </c>
      <c r="W30">
        <f>InventoryOverview[[#This Row],[Last Outflow Date]]-InventoryOverview[[#This Row],[First Outflow Date]]+1</f>
        <v>1</v>
      </c>
      <c r="X30">
        <f>IF(InventoryOverview[[#This Row],[Days Active]]&gt;0, InventoryOverview[[#This Row],[Total Outflow]] / InventoryOverview[[#This Row],[Days Active]], 0)</f>
        <v>0</v>
      </c>
      <c r="Y30" s="14">
        <f>IF(InventoryOverview[[#This Row],[Average Daily Usage]]&gt;0,InventoryOverview[[#This Row],[Current Stock]]/InventoryOverview[[#This Row],[Average Daily Usage]],0)</f>
        <v>0</v>
      </c>
      <c r="AA30" t="str">
        <f>VLOOKUP(InventoryOverview[[#This Row],[SKU]],LiveStock[],12,0)</f>
        <v>Texaflo Distribution Center</v>
      </c>
      <c r="AB30" t="str">
        <f>VLOOKUP(InventoryOverview[[#This Row],[SKU]],LiveStock[],19,0)</f>
        <v>Texaflo Roasting Co.</v>
      </c>
      <c r="AC30">
        <f>InventoryOverview[[#This Row],[Total Inflow]]-InventoryOverview[[#This Row],[Total Outflow]]</f>
        <v>32400</v>
      </c>
      <c r="AD3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1" spans="1:30" ht="20.100000000000001" customHeight="1" x14ac:dyDescent="0.25">
      <c r="A31" s="1">
        <f t="shared" ca="1" si="1"/>
        <v>46201</v>
      </c>
      <c r="B31" t="s">
        <v>215</v>
      </c>
      <c r="C31" t="str">
        <f>VLOOKUP(InventoryOverview[[#This Row],[SKU]],MasterFile[[#All],[SKU]:[Item Name]],2,0)</f>
        <v>Thermocouples Type K</v>
      </c>
      <c r="D31" t="str">
        <f>VLOOKUP(InventoryOverview[[#This Row],[SKU]],MasterFile[[#All],[SKU]:[Category]],3,0)</f>
        <v>Equipment Supplies</v>
      </c>
      <c r="E31" s="12" t="str">
        <f>IF(VLOOKUP(InventoryOverview[[#This Row],[SKU]],MasterFile[[#All],[SKU]:[Sub-Category]],4,0)="","",VLOOKUP(InventoryOverview[[#This Row],[SKU]],MasterFile[[#All],[SKU]:[Sub-Category]],4,0))</f>
        <v>Roaster</v>
      </c>
      <c r="F31">
        <f>SUMIFS(Outflow[Quantity Dispensed],Outflow[SKU],InventoryOverview[[#This Row],[SKU]])</f>
        <v>28.310000000000002</v>
      </c>
      <c r="G31" s="3">
        <f>IFERROR(SUMIFS(Outflow!$H$5:$H$8527, Outflow!$B$5:$B$8527, InventoryOverview[[#This Row],[SKU]]),0)</f>
        <v>2.8875999999999999</v>
      </c>
      <c r="H31">
        <f>SUMIFS(Inflow[Quantity Purchased],Inflow[SKU],InventoryOverview[[#This Row],[SKU]])</f>
        <v>2400</v>
      </c>
      <c r="I31" s="3">
        <f>IFERROR(
   SUMIFS(Inflow[Total Cost], Inflow[SKU],InventoryOverview[[#This Row],[SKU]]),
0)</f>
        <v>244.83</v>
      </c>
      <c r="J31" cm="1">
        <f t="array" ref="J3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2371.69</v>
      </c>
      <c r="K31" s="2" cm="1">
        <f t="array" ref="K3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241.97167225000001</v>
      </c>
      <c r="L31" s="2">
        <f>InventoryOverview[[#This Row],[Total Inflow Value]]-InventoryOverview[[#This Row],[Total Outflow Value]]</f>
        <v>241.94240000000002</v>
      </c>
      <c r="M3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31">
        <f>VLOOKUP(InventoryOverview[[#This Row],[SKU]],MasterFile[[#All],[SKU]:[Reorder Point]],5,0)</f>
        <v>4</v>
      </c>
      <c r="O31">
        <f>VLOOKUP(InventoryOverview[[#This Row],[SKU]],MasterFile[#All],6,0)</f>
        <v>16</v>
      </c>
      <c r="P31" s="13">
        <f>IFERROR(InventoryOverview[[#This Row],[Current Stock]]/InventoryOverview[[#This Row],[Optimal Quantity]],"")</f>
        <v>148.230625</v>
      </c>
      <c r="Q31"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1" cm="1">
        <f t="array" ref="R31">IFERROR(
   SUMPRODUCT(
      (#REF! = InventoryOverview[[#This Row],[SKU]])
 *#REF!
 *#REF!
   ),
0)</f>
        <v>0</v>
      </c>
      <c r="S31" s="3" cm="1">
        <f t="array" ref="S31">IFERROR(SUMPRODUCT((#REF!=InventoryOverview[[#This Row],[SKU]]) *#REF! *#REF!),0)</f>
        <v>0</v>
      </c>
      <c r="T31">
        <f>InventoryOverview[[#This Row],[Total Outflow]] - InventoryOverview[[#This Row],[Expected Quantity Usage]]</f>
        <v>28.310000000000002</v>
      </c>
      <c r="U31" s="1">
        <f>_xlfn.MINIFS(Outflow[Date], Outflow[SKU], B31)</f>
        <v>46132</v>
      </c>
      <c r="V31" s="1">
        <f>_xlfn.MAXIFS(Outflow[Date], Outflow[SKU], B31)</f>
        <v>46136</v>
      </c>
      <c r="W31">
        <f>InventoryOverview[[#This Row],[Last Outflow Date]]-InventoryOverview[[#This Row],[First Outflow Date]]+1</f>
        <v>5</v>
      </c>
      <c r="X31">
        <f>IF(InventoryOverview[[#This Row],[Days Active]]&gt;0, InventoryOverview[[#This Row],[Total Outflow]] / InventoryOverview[[#This Row],[Days Active]], 0)</f>
        <v>5.6620000000000008</v>
      </c>
      <c r="Y31" s="14">
        <f>IF(InventoryOverview[[#This Row],[Average Daily Usage]]&gt;0,InventoryOverview[[#This Row],[Current Stock]]/InventoryOverview[[#This Row],[Average Daily Usage]],0)</f>
        <v>418.8784881667255</v>
      </c>
      <c r="AA31" t="str">
        <f>VLOOKUP(InventoryOverview[[#This Row],[SKU]],LiveStock[],12,0)</f>
        <v>Texaflo Austin</v>
      </c>
      <c r="AB31" t="str">
        <f>VLOOKUP(InventoryOverview[[#This Row],[SKU]],LiveStock[],19,0)</f>
        <v>Texaflo Roasting Co.</v>
      </c>
      <c r="AC31">
        <f>InventoryOverview[[#This Row],[Total Inflow]]-InventoryOverview[[#This Row],[Total Outflow]]</f>
        <v>2371.69</v>
      </c>
      <c r="AD3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2" spans="1:30" ht="20.100000000000001" customHeight="1" x14ac:dyDescent="0.25">
      <c r="A32" s="1">
        <f t="shared" ca="1" si="1"/>
        <v>46201</v>
      </c>
      <c r="B32" t="s">
        <v>217</v>
      </c>
      <c r="C32" t="str">
        <f>VLOOKUP(InventoryOverview[[#This Row],[SKU]],MasterFile[[#All],[SKU]:[Item Name]],2,0)</f>
        <v>CO2 Cartridges for Packaging</v>
      </c>
      <c r="D32" t="str">
        <f>VLOOKUP(InventoryOverview[[#This Row],[SKU]],MasterFile[[#All],[SKU]:[Category]],3,0)</f>
        <v>Equipment Supplies</v>
      </c>
      <c r="E32" s="12" t="str">
        <f>IF(VLOOKUP(InventoryOverview[[#This Row],[SKU]],MasterFile[[#All],[SKU]:[Sub-Category]],4,0)="","",VLOOKUP(InventoryOverview[[#This Row],[SKU]],MasterFile[[#All],[SKU]:[Sub-Category]],4,0))</f>
        <v>Packaging</v>
      </c>
      <c r="F32">
        <f>SUMIFS(Outflow[Quantity Dispensed],Outflow[SKU],InventoryOverview[[#This Row],[SKU]])</f>
        <v>6.77</v>
      </c>
      <c r="G32" s="3">
        <f>IFERROR(SUMIFS(Outflow!$H$5:$H$8527, Outflow!$B$5:$B$8527, InventoryOverview[[#This Row],[SKU]]),0)</f>
        <v>0.7339</v>
      </c>
      <c r="H32">
        <f>SUMIFS(Inflow[Quantity Purchased],Inflow[SKU],InventoryOverview[[#This Row],[SKU]])</f>
        <v>300</v>
      </c>
      <c r="I32" s="3">
        <f>IFERROR(
   SUMIFS(Inflow[Total Cost], Inflow[SKU],InventoryOverview[[#This Row],[SKU]]),
0)</f>
        <v>32.520000000000003</v>
      </c>
      <c r="J32" cm="1">
        <f t="array" ref="J3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293.23</v>
      </c>
      <c r="K32" s="2" cm="1">
        <f t="array" ref="K3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31.786131999999995</v>
      </c>
      <c r="L32" s="2">
        <f>InventoryOverview[[#This Row],[Total Inflow Value]]-InventoryOverview[[#This Row],[Total Outflow Value]]</f>
        <v>31.786100000000005</v>
      </c>
      <c r="M3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32">
        <f>VLOOKUP(InventoryOverview[[#This Row],[SKU]],MasterFile[[#All],[SKU]:[Reorder Point]],5,0)</f>
        <v>5</v>
      </c>
      <c r="O32">
        <f>VLOOKUP(InventoryOverview[[#This Row],[SKU]],MasterFile[#All],6,0)</f>
        <v>20</v>
      </c>
      <c r="P32" s="13">
        <f>IFERROR(InventoryOverview[[#This Row],[Current Stock]]/InventoryOverview[[#This Row],[Optimal Quantity]],"")</f>
        <v>14.6615</v>
      </c>
      <c r="Q32"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2" cm="1">
        <f t="array" ref="R32">IFERROR(
   SUMPRODUCT(
      (#REF! = InventoryOverview[[#This Row],[SKU]])
 *#REF!
 *#REF!
   ),
0)</f>
        <v>0</v>
      </c>
      <c r="S32" s="3" cm="1">
        <f t="array" ref="S32">IFERROR(SUMPRODUCT((#REF!=InventoryOverview[[#This Row],[SKU]]) *#REF! *#REF!),0)</f>
        <v>0</v>
      </c>
      <c r="T32">
        <f>InventoryOverview[[#This Row],[Total Outflow]] - InventoryOverview[[#This Row],[Expected Quantity Usage]]</f>
        <v>6.77</v>
      </c>
      <c r="U32" s="1">
        <f>_xlfn.MINIFS(Outflow[Date], Outflow[SKU], B32)</f>
        <v>46090</v>
      </c>
      <c r="V32" s="1">
        <f>_xlfn.MAXIFS(Outflow[Date], Outflow[SKU], B32)</f>
        <v>46090</v>
      </c>
      <c r="W32">
        <f>InventoryOverview[[#This Row],[Last Outflow Date]]-InventoryOverview[[#This Row],[First Outflow Date]]+1</f>
        <v>1</v>
      </c>
      <c r="X32">
        <f>IF(InventoryOverview[[#This Row],[Days Active]]&gt;0, InventoryOverview[[#This Row],[Total Outflow]] / InventoryOverview[[#This Row],[Days Active]], 0)</f>
        <v>6.77</v>
      </c>
      <c r="Y32" s="14">
        <f>IF(InventoryOverview[[#This Row],[Average Daily Usage]]&gt;0,InventoryOverview[[#This Row],[Current Stock]]/InventoryOverview[[#This Row],[Average Daily Usage]],0)</f>
        <v>43.313146233382575</v>
      </c>
      <c r="AA32" t="str">
        <f>VLOOKUP(InventoryOverview[[#This Row],[SKU]],LiveStock[],12,0)</f>
        <v>Texaflo Austin</v>
      </c>
      <c r="AB32" t="str">
        <f>VLOOKUP(InventoryOverview[[#This Row],[SKU]],LiveStock[],19,0)</f>
        <v>Texaflo Roasting Co.</v>
      </c>
      <c r="AC32">
        <f>InventoryOverview[[#This Row],[Total Inflow]]-InventoryOverview[[#This Row],[Total Outflow]]</f>
        <v>293.23</v>
      </c>
      <c r="AD3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3" spans="1:30" ht="20.100000000000001" customHeight="1" x14ac:dyDescent="0.25">
      <c r="A33" s="1">
        <f t="shared" ca="1" si="1"/>
        <v>46201</v>
      </c>
      <c r="B33" t="s">
        <v>219</v>
      </c>
      <c r="C33" t="str">
        <f>VLOOKUP(InventoryOverview[[#This Row],[SKU]],MasterFile[[#All],[SKU]:[Item Name]],2,0)</f>
        <v>Scale Calibration Weights 500g</v>
      </c>
      <c r="D33" t="str">
        <f>VLOOKUP(InventoryOverview[[#This Row],[SKU]],MasterFile[[#All],[SKU]:[Category]],3,0)</f>
        <v>Equipment Supplies</v>
      </c>
      <c r="E33" s="12" t="str">
        <f>IF(VLOOKUP(InventoryOverview[[#This Row],[SKU]],MasterFile[[#All],[SKU]:[Sub-Category]],4,0)="","",VLOOKUP(InventoryOverview[[#This Row],[SKU]],MasterFile[[#All],[SKU]:[Sub-Category]],4,0))</f>
        <v>Scales</v>
      </c>
      <c r="F33">
        <f>SUMIFS(Outflow[Quantity Dispensed],Outflow[SKU],InventoryOverview[[#This Row],[SKU]])</f>
        <v>10</v>
      </c>
      <c r="G33" s="3">
        <f>IFERROR(SUMIFS(Outflow!$H$5:$H$8527, Outflow!$B$5:$B$8527, InventoryOverview[[#This Row],[SKU]]),0)</f>
        <v>1.002</v>
      </c>
      <c r="H33">
        <f>SUMIFS(Inflow[Quantity Purchased],Inflow[SKU],InventoryOverview[[#This Row],[SKU]])</f>
        <v>100</v>
      </c>
      <c r="I33" s="3">
        <f>IFERROR(
   SUMIFS(Inflow[Total Cost], Inflow[SKU],InventoryOverview[[#This Row],[SKU]]),
0)</f>
        <v>10.02</v>
      </c>
      <c r="J33" cm="1">
        <f t="array" ref="J3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90</v>
      </c>
      <c r="K33" s="2" cm="1">
        <f t="array" ref="K3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18.035999999999998</v>
      </c>
      <c r="L33" s="2">
        <f>InventoryOverview[[#This Row],[Total Inflow Value]]-InventoryOverview[[#This Row],[Total Outflow Value]]</f>
        <v>9.0179999999999989</v>
      </c>
      <c r="M3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33">
        <f>VLOOKUP(InventoryOverview[[#This Row],[SKU]],MasterFile[[#All],[SKU]:[Reorder Point]],5,0)</f>
        <v>2</v>
      </c>
      <c r="O33">
        <f>VLOOKUP(InventoryOverview[[#This Row],[SKU]],MasterFile[#All],6,0)</f>
        <v>8</v>
      </c>
      <c r="P33" s="13">
        <f>IFERROR(InventoryOverview[[#This Row],[Current Stock]]/InventoryOverview[[#This Row],[Optimal Quantity]],"")</f>
        <v>11.25</v>
      </c>
      <c r="Q33"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3" cm="1">
        <f t="array" ref="R33">IFERROR(
   SUMPRODUCT(
      (#REF! = InventoryOverview[[#This Row],[SKU]])
 *#REF!
 *#REF!
   ),
0)</f>
        <v>0</v>
      </c>
      <c r="S33" s="3" cm="1">
        <f t="array" ref="S33">IFERROR(SUMPRODUCT((#REF!=InventoryOverview[[#This Row],[SKU]]) *#REF! *#REF!),0)</f>
        <v>0</v>
      </c>
      <c r="T33">
        <f>InventoryOverview[[#This Row],[Total Outflow]] - InventoryOverview[[#This Row],[Expected Quantity Usage]]</f>
        <v>10</v>
      </c>
      <c r="U33" s="1">
        <f>_xlfn.MINIFS(Outflow[Date], Outflow[SKU], B33)</f>
        <v>46193</v>
      </c>
      <c r="V33" s="1">
        <f>_xlfn.MAXIFS(Outflow[Date], Outflow[SKU], B33)</f>
        <v>46193</v>
      </c>
      <c r="W33">
        <f>InventoryOverview[[#This Row],[Last Outflow Date]]-InventoryOverview[[#This Row],[First Outflow Date]]+1</f>
        <v>1</v>
      </c>
      <c r="X33">
        <f>IF(InventoryOverview[[#This Row],[Days Active]]&gt;0, InventoryOverview[[#This Row],[Total Outflow]] / InventoryOverview[[#This Row],[Days Active]], 0)</f>
        <v>10</v>
      </c>
      <c r="Y33" s="14">
        <f>IF(InventoryOverview[[#This Row],[Average Daily Usage]]&gt;0,InventoryOverview[[#This Row],[Current Stock]]/InventoryOverview[[#This Row],[Average Daily Usage]],0)</f>
        <v>9</v>
      </c>
      <c r="AA33" t="str">
        <f>VLOOKUP(InventoryOverview[[#This Row],[SKU]],LiveStock[],12,0)</f>
        <v>Texaflo Austin</v>
      </c>
      <c r="AB33" t="str">
        <f>VLOOKUP(InventoryOverview[[#This Row],[SKU]],LiveStock[],19,0)</f>
        <v>Texaflo Roasting Co.</v>
      </c>
      <c r="AC33">
        <f>InventoryOverview[[#This Row],[Total Inflow]]-InventoryOverview[[#This Row],[Total Outflow]]</f>
        <v>90</v>
      </c>
      <c r="AD3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4" spans="1:30" ht="20.100000000000001" customHeight="1" x14ac:dyDescent="0.25">
      <c r="A34" s="1">
        <f t="shared" ca="1" si="1"/>
        <v>46201</v>
      </c>
      <c r="B34" t="s">
        <v>221</v>
      </c>
      <c r="C34" t="str">
        <f>VLOOKUP(InventoryOverview[[#This Row],[SKU]],MasterFile[[#All],[SKU]:[Item Name]],2,0)</f>
        <v>Branded Tote Bags</v>
      </c>
      <c r="D34" t="str">
        <f>VLOOKUP(InventoryOverview[[#This Row],[SKU]],MasterFile[[#All],[SKU]:[Category]],3,0)</f>
        <v>Retail Products</v>
      </c>
      <c r="E34" s="12" t="str">
        <f>IF(VLOOKUP(InventoryOverview[[#This Row],[SKU]],MasterFile[[#All],[SKU]:[Sub-Category]],4,0)="","",VLOOKUP(InventoryOverview[[#This Row],[SKU]],MasterFile[[#All],[SKU]:[Sub-Category]],4,0))</f>
        <v>Accessories</v>
      </c>
      <c r="F34">
        <f>SUMIFS(Outflow[Quantity Dispensed],Outflow[SKU],InventoryOverview[[#This Row],[SKU]])</f>
        <v>0</v>
      </c>
      <c r="G34" s="3">
        <f>IFERROR(SUMIFS(Outflow!$H$5:$H$8527, Outflow!$B$5:$B$8527, InventoryOverview[[#This Row],[SKU]]),0)</f>
        <v>0</v>
      </c>
      <c r="H34">
        <f>SUMIFS(Inflow[Quantity Purchased],Inflow[SKU],InventoryOverview[[#This Row],[SKU]])</f>
        <v>19200</v>
      </c>
      <c r="I34" s="3">
        <f>IFERROR(
   SUMIFS(Inflow[Total Cost], Inflow[SKU],InventoryOverview[[#This Row],[SKU]]),
0)</f>
        <v>582.04</v>
      </c>
      <c r="J34" cm="1">
        <f t="array" ref="J3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19200</v>
      </c>
      <c r="K34" s="2" cm="1">
        <f t="array" ref="K3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582.32000000000062</v>
      </c>
      <c r="L34" s="2">
        <f>InventoryOverview[[#This Row],[Total Inflow Value]]-InventoryOverview[[#This Row],[Total Outflow Value]]</f>
        <v>582.04</v>
      </c>
      <c r="M3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34">
        <f>VLOOKUP(InventoryOverview[[#This Row],[SKU]],MasterFile[[#All],[SKU]:[Reorder Point]],5,0)</f>
        <v>30</v>
      </c>
      <c r="O34">
        <f>VLOOKUP(InventoryOverview[[#This Row],[SKU]],MasterFile[#All],6,0)</f>
        <v>120</v>
      </c>
      <c r="P34" s="13">
        <f>IFERROR(InventoryOverview[[#This Row],[Current Stock]]/InventoryOverview[[#This Row],[Optimal Quantity]],"")</f>
        <v>160</v>
      </c>
      <c r="Q34"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4" cm="1">
        <f t="array" ref="R34">IFERROR(
   SUMPRODUCT(
      (#REF! = InventoryOverview[[#This Row],[SKU]])
 *#REF!
 *#REF!
   ),
0)</f>
        <v>0</v>
      </c>
      <c r="S34" s="3" cm="1">
        <f t="array" ref="S34">IFERROR(SUMPRODUCT((#REF!=InventoryOverview[[#This Row],[SKU]]) *#REF! *#REF!),0)</f>
        <v>0</v>
      </c>
      <c r="T34">
        <f>InventoryOverview[[#This Row],[Total Outflow]] - InventoryOverview[[#This Row],[Expected Quantity Usage]]</f>
        <v>0</v>
      </c>
      <c r="U34" s="1">
        <f>_xlfn.MINIFS(Outflow[Date], Outflow[SKU], B34)</f>
        <v>0</v>
      </c>
      <c r="V34" s="1">
        <f>_xlfn.MAXIFS(Outflow[Date], Outflow[SKU], B34)</f>
        <v>0</v>
      </c>
      <c r="W34">
        <f>InventoryOverview[[#This Row],[Last Outflow Date]]-InventoryOverview[[#This Row],[First Outflow Date]]+1</f>
        <v>1</v>
      </c>
      <c r="X34">
        <f>IF(InventoryOverview[[#This Row],[Days Active]]&gt;0, InventoryOverview[[#This Row],[Total Outflow]] / InventoryOverview[[#This Row],[Days Active]], 0)</f>
        <v>0</v>
      </c>
      <c r="Y34" s="14">
        <f>IF(InventoryOverview[[#This Row],[Average Daily Usage]]&gt;0,InventoryOverview[[#This Row],[Current Stock]]/InventoryOverview[[#This Row],[Average Daily Usage]],0)</f>
        <v>0</v>
      </c>
      <c r="AA34" t="str">
        <f>VLOOKUP(InventoryOverview[[#This Row],[SKU]],LiveStock[],12,0)</f>
        <v>Texaflo Distribution Center</v>
      </c>
      <c r="AB34" t="str">
        <f>VLOOKUP(InventoryOverview[[#This Row],[SKU]],LiveStock[],19,0)</f>
        <v>Texaflo Roasting Co.</v>
      </c>
      <c r="AC34">
        <f>InventoryOverview[[#This Row],[Total Inflow]]-InventoryOverview[[#This Row],[Total Outflow]]</f>
        <v>19200</v>
      </c>
      <c r="AD3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5" spans="1:30" ht="20.100000000000001" customHeight="1" x14ac:dyDescent="0.25">
      <c r="A35" s="1">
        <f t="shared" ca="1" si="1"/>
        <v>46201</v>
      </c>
      <c r="B35" t="s">
        <v>223</v>
      </c>
      <c r="C35" t="str">
        <f>VLOOKUP(InventoryOverview[[#This Row],[SKU]],MasterFile[[#All],[SKU]:[Item Name]],2,0)</f>
        <v>Ceramic Mugs 12oz</v>
      </c>
      <c r="D35" t="str">
        <f>VLOOKUP(InventoryOverview[[#This Row],[SKU]],MasterFile[[#All],[SKU]:[Category]],3,0)</f>
        <v>Retail Products</v>
      </c>
      <c r="E35" s="12" t="str">
        <f>IF(VLOOKUP(InventoryOverview[[#This Row],[SKU]],MasterFile[[#All],[SKU]:[Sub-Category]],4,0)="","",VLOOKUP(InventoryOverview[[#This Row],[SKU]],MasterFile[[#All],[SKU]:[Sub-Category]],4,0))</f>
        <v>Drinkware</v>
      </c>
      <c r="F35">
        <f>SUMIFS(Outflow[Quantity Dispensed],Outflow[SKU],InventoryOverview[[#This Row],[SKU]])</f>
        <v>0</v>
      </c>
      <c r="G35" s="3">
        <f>IFERROR(SUMIFS(Outflow!$H$5:$H$8527, Outflow!$B$5:$B$8527, InventoryOverview[[#This Row],[SKU]]),0)</f>
        <v>0</v>
      </c>
      <c r="H35">
        <f>SUMIFS(Inflow[Quantity Purchased],Inflow[SKU],InventoryOverview[[#This Row],[SKU]])</f>
        <v>69000</v>
      </c>
      <c r="I35" s="3">
        <f>IFERROR(
   SUMIFS(Inflow[Total Cost], Inflow[SKU],InventoryOverview[[#This Row],[SKU]]),
0)</f>
        <v>2090.6999999999998</v>
      </c>
      <c r="J35" cm="1">
        <f t="array" ref="J3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69000</v>
      </c>
      <c r="K35" s="2" cm="1">
        <f t="array" ref="K3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2090.6999999999998</v>
      </c>
      <c r="L35" s="2">
        <f>InventoryOverview[[#This Row],[Total Inflow Value]]-InventoryOverview[[#This Row],[Total Outflow Value]]</f>
        <v>2090.6999999999998</v>
      </c>
      <c r="M3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35">
        <f>VLOOKUP(InventoryOverview[[#This Row],[SKU]],MasterFile[[#All],[SKU]:[Reorder Point]],5,0)</f>
        <v>24</v>
      </c>
      <c r="O35">
        <f>VLOOKUP(InventoryOverview[[#This Row],[SKU]],MasterFile[#All],6,0)</f>
        <v>96</v>
      </c>
      <c r="P35" s="13">
        <f>IFERROR(InventoryOverview[[#This Row],[Current Stock]]/InventoryOverview[[#This Row],[Optimal Quantity]],"")</f>
        <v>718.75</v>
      </c>
      <c r="Q3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5" cm="1">
        <f t="array" ref="R35">IFERROR(
   SUMPRODUCT(
      (#REF! = InventoryOverview[[#This Row],[SKU]])
 *#REF!
 *#REF!
   ),
0)</f>
        <v>0</v>
      </c>
      <c r="S35" s="3" cm="1">
        <f t="array" ref="S35">IFERROR(SUMPRODUCT((#REF!=InventoryOverview[[#This Row],[SKU]]) *#REF! *#REF!),0)</f>
        <v>0</v>
      </c>
      <c r="T35">
        <f>InventoryOverview[[#This Row],[Total Outflow]] - InventoryOverview[[#This Row],[Expected Quantity Usage]]</f>
        <v>0</v>
      </c>
      <c r="U35" s="1">
        <f>_xlfn.MINIFS(Outflow[Date], Outflow[SKU], B35)</f>
        <v>0</v>
      </c>
      <c r="V35" s="1">
        <f>_xlfn.MAXIFS(Outflow[Date], Outflow[SKU], B35)</f>
        <v>0</v>
      </c>
      <c r="W35">
        <f>InventoryOverview[[#This Row],[Last Outflow Date]]-InventoryOverview[[#This Row],[First Outflow Date]]+1</f>
        <v>1</v>
      </c>
      <c r="X35">
        <f>IF(InventoryOverview[[#This Row],[Days Active]]&gt;0, InventoryOverview[[#This Row],[Total Outflow]] / InventoryOverview[[#This Row],[Days Active]], 0)</f>
        <v>0</v>
      </c>
      <c r="Y35" s="14">
        <f>IF(InventoryOverview[[#This Row],[Average Daily Usage]]&gt;0,InventoryOverview[[#This Row],[Current Stock]]/InventoryOverview[[#This Row],[Average Daily Usage]],0)</f>
        <v>0</v>
      </c>
      <c r="AA35" t="str">
        <f>VLOOKUP(InventoryOverview[[#This Row],[SKU]],LiveStock[],12,0)</f>
        <v>Texaflo Distribution Center</v>
      </c>
      <c r="AB35" t="str">
        <f>VLOOKUP(InventoryOverview[[#This Row],[SKU]],LiveStock[],19,0)</f>
        <v>Texaflo Roasting Co.</v>
      </c>
      <c r="AC35">
        <f>InventoryOverview[[#This Row],[Total Inflow]]-InventoryOverview[[#This Row],[Total Outflow]]</f>
        <v>69000</v>
      </c>
      <c r="AD3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6" spans="1:30" ht="20.100000000000001" customHeight="1" x14ac:dyDescent="0.25">
      <c r="A36" s="1">
        <f t="shared" ca="1" si="1"/>
        <v>46201</v>
      </c>
      <c r="B36" t="s">
        <v>225</v>
      </c>
      <c r="C36" t="str">
        <f>VLOOKUP(InventoryOverview[[#This Row],[SKU]],MasterFile[[#All],[SKU]:[Item Name]],2,0)</f>
        <v>French Press 8 Cup</v>
      </c>
      <c r="D36" t="str">
        <f>VLOOKUP(InventoryOverview[[#This Row],[SKU]],MasterFile[[#All],[SKU]:[Category]],3,0)</f>
        <v>Retail Products</v>
      </c>
      <c r="E36" s="12" t="str">
        <f>IF(VLOOKUP(InventoryOverview[[#This Row],[SKU]],MasterFile[[#All],[SKU]:[Sub-Category]],4,0)="","",VLOOKUP(InventoryOverview[[#This Row],[SKU]],MasterFile[[#All],[SKU]:[Sub-Category]],4,0))</f>
        <v>Brewers</v>
      </c>
      <c r="F36">
        <f>SUMIFS(Outflow[Quantity Dispensed],Outflow[SKU],InventoryOverview[[#This Row],[SKU]])</f>
        <v>7.13</v>
      </c>
      <c r="G36" s="3">
        <f>IFERROR(SUMIFS(Outflow!$H$5:$H$8527, Outflow!$B$5:$B$8527, InventoryOverview[[#This Row],[SKU]]),0)</f>
        <v>0.14899999999999999</v>
      </c>
      <c r="H36">
        <f>SUMIFS(Inflow[Quantity Purchased],Inflow[SKU],InventoryOverview[[#This Row],[SKU]])</f>
        <v>3600</v>
      </c>
      <c r="I36" s="3">
        <f>IFERROR(
   SUMIFS(Inflow[Total Cost], Inflow[SKU],InventoryOverview[[#This Row],[SKU]]),
0)</f>
        <v>75.239999999999995</v>
      </c>
      <c r="J36" cm="1">
        <f t="array" ref="J3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3592.87</v>
      </c>
      <c r="K36" s="2" cm="1">
        <f t="array" ref="K3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75.090982999999994</v>
      </c>
      <c r="L36" s="2">
        <f>InventoryOverview[[#This Row],[Total Inflow Value]]-InventoryOverview[[#This Row],[Total Outflow Value]]</f>
        <v>75.090999999999994</v>
      </c>
      <c r="M3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Shrinkage</v>
      </c>
      <c r="N36">
        <f>VLOOKUP(InventoryOverview[[#This Row],[SKU]],MasterFile[[#All],[SKU]:[Reorder Point]],5,0)</f>
        <v>8</v>
      </c>
      <c r="O36">
        <f>VLOOKUP(InventoryOverview[[#This Row],[SKU]],MasterFile[#All],6,0)</f>
        <v>32</v>
      </c>
      <c r="P36" s="13">
        <f>IFERROR(InventoryOverview[[#This Row],[Current Stock]]/InventoryOverview[[#This Row],[Optimal Quantity]],"")</f>
        <v>112.2771875</v>
      </c>
      <c r="Q3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6" cm="1">
        <f t="array" ref="R36">IFERROR(
   SUMPRODUCT(
      (#REF! = InventoryOverview[[#This Row],[SKU]])
 *#REF!
 *#REF!
   ),
0)</f>
        <v>0</v>
      </c>
      <c r="S36" s="3" cm="1">
        <f t="array" ref="S36">IFERROR(SUMPRODUCT((#REF!=InventoryOverview[[#This Row],[SKU]]) *#REF! *#REF!),0)</f>
        <v>0</v>
      </c>
      <c r="T36">
        <f>InventoryOverview[[#This Row],[Total Outflow]] - InventoryOverview[[#This Row],[Expected Quantity Usage]]</f>
        <v>7.13</v>
      </c>
      <c r="U36" s="1">
        <f>_xlfn.MINIFS(Outflow[Date], Outflow[SKU], B36)</f>
        <v>46055</v>
      </c>
      <c r="V36" s="1">
        <f>_xlfn.MAXIFS(Outflow[Date], Outflow[SKU], B36)</f>
        <v>46055</v>
      </c>
      <c r="W36">
        <f>InventoryOverview[[#This Row],[Last Outflow Date]]-InventoryOverview[[#This Row],[First Outflow Date]]+1</f>
        <v>1</v>
      </c>
      <c r="X36">
        <f>IF(InventoryOverview[[#This Row],[Days Active]]&gt;0, InventoryOverview[[#This Row],[Total Outflow]] / InventoryOverview[[#This Row],[Days Active]], 0)</f>
        <v>7.13</v>
      </c>
      <c r="Y36" s="14">
        <f>IF(InventoryOverview[[#This Row],[Average Daily Usage]]&gt;0,InventoryOverview[[#This Row],[Current Stock]]/InventoryOverview[[#This Row],[Average Daily Usage]],0)</f>
        <v>503.90883590462835</v>
      </c>
      <c r="AA36" t="str">
        <f>VLOOKUP(InventoryOverview[[#This Row],[SKU]],LiveStock[],12,0)</f>
        <v>Texaflo Distribution Center</v>
      </c>
      <c r="AB36" t="str">
        <f>VLOOKUP(InventoryOverview[[#This Row],[SKU]],LiveStock[],19,0)</f>
        <v>Texaflo Roasting Co.</v>
      </c>
      <c r="AC36">
        <f>InventoryOverview[[#This Row],[Total Inflow]]-InventoryOverview[[#This Row],[Total Outflow]]</f>
        <v>3592.87</v>
      </c>
      <c r="AD3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7" spans="1:30" ht="20.100000000000001" customHeight="1" x14ac:dyDescent="0.25">
      <c r="A37" s="1">
        <f t="shared" ca="1" si="1"/>
        <v>46201</v>
      </c>
      <c r="B37" t="s">
        <v>227</v>
      </c>
      <c r="C37" t="str">
        <f>VLOOKUP(InventoryOverview[[#This Row],[SKU]],MasterFile[[#All],[SKU]:[Item Name]],2,0)</f>
        <v>Pour Over Dripper V60</v>
      </c>
      <c r="D37" t="str">
        <f>VLOOKUP(InventoryOverview[[#This Row],[SKU]],MasterFile[[#All],[SKU]:[Category]],3,0)</f>
        <v>Retail Products</v>
      </c>
      <c r="E37" s="12" t="str">
        <f>IF(VLOOKUP(InventoryOverview[[#This Row],[SKU]],MasterFile[[#All],[SKU]:[Sub-Category]],4,0)="","",VLOOKUP(InventoryOverview[[#This Row],[SKU]],MasterFile[[#All],[SKU]:[Sub-Category]],4,0))</f>
        <v>Brewers</v>
      </c>
      <c r="F37">
        <f>SUMIFS(Outflow[Quantity Dispensed],Outflow[SKU],InventoryOverview[[#This Row],[SKU]])</f>
        <v>0</v>
      </c>
      <c r="G37" s="3">
        <f>IFERROR(SUMIFS(Outflow!$H$5:$H$8527, Outflow!$B$5:$B$8527, InventoryOverview[[#This Row],[SKU]]),0)</f>
        <v>0</v>
      </c>
      <c r="H37">
        <f>SUMIFS(Inflow[Quantity Purchased],Inflow[SKU],InventoryOverview[[#This Row],[SKU]])</f>
        <v>1000</v>
      </c>
      <c r="I37" s="3">
        <f>IFERROR(
   SUMIFS(Inflow[Total Cost], Inflow[SKU],InventoryOverview[[#This Row],[SKU]]),
0)</f>
        <v>20.9</v>
      </c>
      <c r="J37" cm="1">
        <f t="array" ref="J3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1000</v>
      </c>
      <c r="K37" s="2" cm="1">
        <f t="array" ref="K3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20.9</v>
      </c>
      <c r="L37" s="2">
        <f>InventoryOverview[[#This Row],[Total Inflow Value]]-InventoryOverview[[#This Row],[Total Outflow Value]]</f>
        <v>20.9</v>
      </c>
      <c r="M3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37">
        <f>VLOOKUP(InventoryOverview[[#This Row],[SKU]],MasterFile[[#All],[SKU]:[Reorder Point]],5,0)</f>
        <v>10</v>
      </c>
      <c r="O37">
        <f>VLOOKUP(InventoryOverview[[#This Row],[SKU]],MasterFile[#All],6,0)</f>
        <v>40</v>
      </c>
      <c r="P37" s="13">
        <f>IFERROR(InventoryOverview[[#This Row],[Current Stock]]/InventoryOverview[[#This Row],[Optimal Quantity]],"")</f>
        <v>25</v>
      </c>
      <c r="Q37"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7" cm="1">
        <f t="array" ref="R37">IFERROR(
   SUMPRODUCT(
      (#REF! = InventoryOverview[[#This Row],[SKU]])
 *#REF!
 *#REF!
   ),
0)</f>
        <v>0</v>
      </c>
      <c r="S37" s="3" cm="1">
        <f t="array" ref="S37">IFERROR(SUMPRODUCT((#REF!=InventoryOverview[[#This Row],[SKU]]) *#REF! *#REF!),0)</f>
        <v>0</v>
      </c>
      <c r="T37">
        <f>InventoryOverview[[#This Row],[Total Outflow]] - InventoryOverview[[#This Row],[Expected Quantity Usage]]</f>
        <v>0</v>
      </c>
      <c r="U37" s="1">
        <f>_xlfn.MINIFS(Outflow[Date], Outflow[SKU], B37)</f>
        <v>0</v>
      </c>
      <c r="V37" s="1">
        <f>_xlfn.MAXIFS(Outflow[Date], Outflow[SKU], B37)</f>
        <v>0</v>
      </c>
      <c r="W37">
        <f>InventoryOverview[[#This Row],[Last Outflow Date]]-InventoryOverview[[#This Row],[First Outflow Date]]+1</f>
        <v>1</v>
      </c>
      <c r="X37">
        <f>IF(InventoryOverview[[#This Row],[Days Active]]&gt;0, InventoryOverview[[#This Row],[Total Outflow]] / InventoryOverview[[#This Row],[Days Active]], 0)</f>
        <v>0</v>
      </c>
      <c r="Y37" s="14">
        <f>IF(InventoryOverview[[#This Row],[Average Daily Usage]]&gt;0,InventoryOverview[[#This Row],[Current Stock]]/InventoryOverview[[#This Row],[Average Daily Usage]],0)</f>
        <v>0</v>
      </c>
      <c r="AA37" t="str">
        <f>VLOOKUP(InventoryOverview[[#This Row],[SKU]],LiveStock[],12,0)</f>
        <v>Texaflo Austin</v>
      </c>
      <c r="AB37" t="str">
        <f>VLOOKUP(InventoryOverview[[#This Row],[SKU]],LiveStock[],19,0)</f>
        <v>Texaflo Roasting Co.</v>
      </c>
      <c r="AC37">
        <f>InventoryOverview[[#This Row],[Total Inflow]]-InventoryOverview[[#This Row],[Total Outflow]]</f>
        <v>1000</v>
      </c>
      <c r="AD3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8" spans="1:30" ht="20.100000000000001" customHeight="1" x14ac:dyDescent="0.25">
      <c r="A38" s="1">
        <f t="shared" ca="1" si="1"/>
        <v>46201</v>
      </c>
      <c r="B38" t="s">
        <v>229</v>
      </c>
      <c r="C38" t="str">
        <f>VLOOKUP(InventoryOverview[[#This Row],[SKU]],MasterFile[[#All],[SKU]:[Item Name]],2,0)</f>
        <v>V60 Filter Papers 100pk</v>
      </c>
      <c r="D38" t="str">
        <f>VLOOKUP(InventoryOverview[[#This Row],[SKU]],MasterFile[[#All],[SKU]:[Category]],3,0)</f>
        <v>Retail Products</v>
      </c>
      <c r="E38" s="12" t="str">
        <f>IF(VLOOKUP(InventoryOverview[[#This Row],[SKU]],MasterFile[[#All],[SKU]:[Sub-Category]],4,0)="","",VLOOKUP(InventoryOverview[[#This Row],[SKU]],MasterFile[[#All],[SKU]:[Sub-Category]],4,0))</f>
        <v>Filters</v>
      </c>
      <c r="F38">
        <f>SUMIFS(Outflow[Quantity Dispensed],Outflow[SKU],InventoryOverview[[#This Row],[SKU]])</f>
        <v>0</v>
      </c>
      <c r="G38" s="3">
        <f>IFERROR(SUMIFS(Outflow!$H$5:$H$8527, Outflow!$B$5:$B$8527, InventoryOverview[[#This Row],[SKU]]),0)</f>
        <v>0</v>
      </c>
      <c r="H38">
        <f>SUMIFS(Inflow[Quantity Purchased],Inflow[SKU],InventoryOverview[[#This Row],[SKU]])</f>
        <v>4800</v>
      </c>
      <c r="I38" s="3">
        <f>IFERROR(
   SUMIFS(Inflow[Total Cost], Inflow[SKU],InventoryOverview[[#This Row],[SKU]]),
0)</f>
        <v>99.69</v>
      </c>
      <c r="J38" cm="1">
        <f t="array" ref="J3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4800</v>
      </c>
      <c r="K38" s="2" cm="1">
        <f t="array" ref="K3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99.63999999999983</v>
      </c>
      <c r="L38" s="2">
        <f>InventoryOverview[[#This Row],[Total Inflow Value]]-InventoryOverview[[#This Row],[Total Outflow Value]]</f>
        <v>99.69</v>
      </c>
      <c r="M3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Shrinkage</v>
      </c>
      <c r="N38">
        <f>VLOOKUP(InventoryOverview[[#This Row],[SKU]],MasterFile[[#All],[SKU]:[Reorder Point]],5,0)</f>
        <v>20</v>
      </c>
      <c r="O38">
        <f>VLOOKUP(InventoryOverview[[#This Row],[SKU]],MasterFile[#All],6,0)</f>
        <v>80</v>
      </c>
      <c r="P38" s="13">
        <f>IFERROR(InventoryOverview[[#This Row],[Current Stock]]/InventoryOverview[[#This Row],[Optimal Quantity]],"")</f>
        <v>60</v>
      </c>
      <c r="Q38"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8" cm="1">
        <f t="array" ref="R38">IFERROR(
   SUMPRODUCT(
      (#REF! = InventoryOverview[[#This Row],[SKU]])
 *#REF!
 *#REF!
   ),
0)</f>
        <v>0</v>
      </c>
      <c r="S38" s="3" cm="1">
        <f t="array" ref="S38">IFERROR(SUMPRODUCT((#REF!=InventoryOverview[[#This Row],[SKU]]) *#REF! *#REF!),0)</f>
        <v>0</v>
      </c>
      <c r="T38">
        <f>InventoryOverview[[#This Row],[Total Outflow]] - InventoryOverview[[#This Row],[Expected Quantity Usage]]</f>
        <v>0</v>
      </c>
      <c r="U38" s="1">
        <f>_xlfn.MINIFS(Outflow[Date], Outflow[SKU], B38)</f>
        <v>0</v>
      </c>
      <c r="V38" s="1">
        <f>_xlfn.MAXIFS(Outflow[Date], Outflow[SKU], B38)</f>
        <v>0</v>
      </c>
      <c r="W38">
        <f>InventoryOverview[[#This Row],[Last Outflow Date]]-InventoryOverview[[#This Row],[First Outflow Date]]+1</f>
        <v>1</v>
      </c>
      <c r="X38">
        <f>IF(InventoryOverview[[#This Row],[Days Active]]&gt;0, InventoryOverview[[#This Row],[Total Outflow]] / InventoryOverview[[#This Row],[Days Active]], 0)</f>
        <v>0</v>
      </c>
      <c r="Y38" s="14">
        <f>IF(InventoryOverview[[#This Row],[Average Daily Usage]]&gt;0,InventoryOverview[[#This Row],[Current Stock]]/InventoryOverview[[#This Row],[Average Daily Usage]],0)</f>
        <v>0</v>
      </c>
      <c r="AA38" t="str">
        <f>VLOOKUP(InventoryOverview[[#This Row],[SKU]],LiveStock[],12,0)</f>
        <v>Texaflo Austin</v>
      </c>
      <c r="AB38" t="str">
        <f>VLOOKUP(InventoryOverview[[#This Row],[SKU]],LiveStock[],19,0)</f>
        <v>Texaflo Roasting Co.</v>
      </c>
      <c r="AC38">
        <f>InventoryOverview[[#This Row],[Total Inflow]]-InventoryOverview[[#This Row],[Total Outflow]]</f>
        <v>4800</v>
      </c>
      <c r="AD3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39" spans="1:30" ht="20.100000000000001" customHeight="1" x14ac:dyDescent="0.25">
      <c r="A39" s="1">
        <f t="shared" ca="1" si="1"/>
        <v>46201</v>
      </c>
      <c r="B39" t="s">
        <v>231</v>
      </c>
      <c r="C39" t="str">
        <f>VLOOKUP(InventoryOverview[[#This Row],[SKU]],MasterFile[[#All],[SKU]:[Item Name]],2,0)</f>
        <v>Chemex Filters 100pk</v>
      </c>
      <c r="D39" t="str">
        <f>VLOOKUP(InventoryOverview[[#This Row],[SKU]],MasterFile[[#All],[SKU]:[Category]],3,0)</f>
        <v>Retail Products</v>
      </c>
      <c r="E39" s="12" t="str">
        <f>IF(VLOOKUP(InventoryOverview[[#This Row],[SKU]],MasterFile[[#All],[SKU]:[Sub-Category]],4,0)="","",VLOOKUP(InventoryOverview[[#This Row],[SKU]],MasterFile[[#All],[SKU]:[Sub-Category]],4,0))</f>
        <v>Filters</v>
      </c>
      <c r="F39">
        <f>SUMIFS(Outflow[Quantity Dispensed],Outflow[SKU],InventoryOverview[[#This Row],[SKU]])</f>
        <v>12.89</v>
      </c>
      <c r="G39" s="3">
        <f>IFERROR(SUMIFS(Outflow!$H$5:$H$8527, Outflow!$B$5:$B$8527, InventoryOverview[[#This Row],[SKU]]),0)</f>
        <v>0.3493</v>
      </c>
      <c r="H39">
        <f>SUMIFS(Inflow[Quantity Purchased],Inflow[SKU],InventoryOverview[[#This Row],[SKU]])</f>
        <v>4000</v>
      </c>
      <c r="I39" s="3">
        <f>IFERROR(
   SUMIFS(Inflow[Total Cost], Inflow[SKU],InventoryOverview[[#This Row],[SKU]]),
0)</f>
        <v>108.4</v>
      </c>
      <c r="J39" cm="1">
        <f t="array" ref="J3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3987.11</v>
      </c>
      <c r="K39" s="2" cm="1">
        <f t="array" ref="K3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108.050681</v>
      </c>
      <c r="L39" s="2">
        <f>InventoryOverview[[#This Row],[Total Inflow Value]]-InventoryOverview[[#This Row],[Total Outflow Value]]</f>
        <v>108.05070000000001</v>
      </c>
      <c r="M3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Shrinkage</v>
      </c>
      <c r="N39">
        <f>VLOOKUP(InventoryOverview[[#This Row],[SKU]],MasterFile[[#All],[SKU]:[Reorder Point]],5,0)</f>
        <v>15</v>
      </c>
      <c r="O39">
        <f>VLOOKUP(InventoryOverview[[#This Row],[SKU]],MasterFile[#All],6,0)</f>
        <v>60</v>
      </c>
      <c r="P39" s="13">
        <f>IFERROR(InventoryOverview[[#This Row],[Current Stock]]/InventoryOverview[[#This Row],[Optimal Quantity]],"")</f>
        <v>66.45183333333334</v>
      </c>
      <c r="Q39"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39" cm="1">
        <f t="array" ref="R39">IFERROR(
   SUMPRODUCT(
      (#REF! = InventoryOverview[[#This Row],[SKU]])
 *#REF!
 *#REF!
   ),
0)</f>
        <v>0</v>
      </c>
      <c r="S39" s="3" cm="1">
        <f t="array" ref="S39">IFERROR(SUMPRODUCT((#REF!=InventoryOverview[[#This Row],[SKU]]) *#REF! *#REF!),0)</f>
        <v>0</v>
      </c>
      <c r="T39">
        <f>InventoryOverview[[#This Row],[Total Outflow]] - InventoryOverview[[#This Row],[Expected Quantity Usage]]</f>
        <v>12.89</v>
      </c>
      <c r="U39" s="1">
        <f>_xlfn.MINIFS(Outflow[Date], Outflow[SKU], B39)</f>
        <v>46033</v>
      </c>
      <c r="V39" s="1">
        <f>_xlfn.MAXIFS(Outflow[Date], Outflow[SKU], B39)</f>
        <v>46033</v>
      </c>
      <c r="W39">
        <f>InventoryOverview[[#This Row],[Last Outflow Date]]-InventoryOverview[[#This Row],[First Outflow Date]]+1</f>
        <v>1</v>
      </c>
      <c r="X39">
        <f>IF(InventoryOverview[[#This Row],[Days Active]]&gt;0, InventoryOverview[[#This Row],[Total Outflow]] / InventoryOverview[[#This Row],[Days Active]], 0)</f>
        <v>12.89</v>
      </c>
      <c r="Y39" s="14">
        <f>IF(InventoryOverview[[#This Row],[Average Daily Usage]]&gt;0,InventoryOverview[[#This Row],[Current Stock]]/InventoryOverview[[#This Row],[Average Daily Usage]],0)</f>
        <v>309.31807602792861</v>
      </c>
      <c r="AA39" t="str">
        <f>VLOOKUP(InventoryOverview[[#This Row],[SKU]],LiveStock[],12,0)</f>
        <v>Texaflo Austin</v>
      </c>
      <c r="AB39" t="str">
        <f>VLOOKUP(InventoryOverview[[#This Row],[SKU]],LiveStock[],19,0)</f>
        <v>Texaflo Roasting Co.</v>
      </c>
      <c r="AC39">
        <f>InventoryOverview[[#This Row],[Total Inflow]]-InventoryOverview[[#This Row],[Total Outflow]]</f>
        <v>3987.11</v>
      </c>
      <c r="AD3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0" spans="1:30" ht="20.100000000000001" customHeight="1" x14ac:dyDescent="0.25">
      <c r="A40" s="1">
        <f t="shared" ca="1" si="1"/>
        <v>46201</v>
      </c>
      <c r="B40" t="s">
        <v>233</v>
      </c>
      <c r="C40" t="str">
        <f>VLOOKUP(InventoryOverview[[#This Row],[SKU]],MasterFile[[#All],[SKU]:[Item Name]],2,0)</f>
        <v>AeroPress</v>
      </c>
      <c r="D40" t="str">
        <f>VLOOKUP(InventoryOverview[[#This Row],[SKU]],MasterFile[[#All],[SKU]:[Category]],3,0)</f>
        <v>Retail Products</v>
      </c>
      <c r="E40" s="12" t="str">
        <f>IF(VLOOKUP(InventoryOverview[[#This Row],[SKU]],MasterFile[[#All],[SKU]:[Sub-Category]],4,0)="","",VLOOKUP(InventoryOverview[[#This Row],[SKU]],MasterFile[[#All],[SKU]:[Sub-Category]],4,0))</f>
        <v>Brewers</v>
      </c>
      <c r="F40">
        <f>SUMIFS(Outflow[Quantity Dispensed],Outflow[SKU],InventoryOverview[[#This Row],[SKU]])</f>
        <v>0</v>
      </c>
      <c r="G40" s="3">
        <f>IFERROR(SUMIFS(Outflow!$H$5:$H$8527, Outflow!$B$5:$B$8527, InventoryOverview[[#This Row],[SKU]]),0)</f>
        <v>0</v>
      </c>
      <c r="H40">
        <f>SUMIFS(Inflow[Quantity Purchased],Inflow[SKU],InventoryOverview[[#This Row],[SKU]])</f>
        <v>300</v>
      </c>
      <c r="I40" s="3">
        <f>IFERROR(
   SUMIFS(Inflow[Total Cost], Inflow[SKU],InventoryOverview[[#This Row],[SKU]]),
0)</f>
        <v>9.75</v>
      </c>
      <c r="J40" cm="1">
        <f t="array" ref="J4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300</v>
      </c>
      <c r="K40" s="2" cm="1">
        <f t="array" ref="K4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9.75</v>
      </c>
      <c r="L40" s="2">
        <f>InventoryOverview[[#This Row],[Total Inflow Value]]-InventoryOverview[[#This Row],[Total Outflow Value]]</f>
        <v>9.75</v>
      </c>
      <c r="M4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40">
        <f>VLOOKUP(InventoryOverview[[#This Row],[SKU]],MasterFile[[#All],[SKU]:[Reorder Point]],5,0)</f>
        <v>6</v>
      </c>
      <c r="O40">
        <f>VLOOKUP(InventoryOverview[[#This Row],[SKU]],MasterFile[#All],6,0)</f>
        <v>24</v>
      </c>
      <c r="P40" s="13">
        <f>IFERROR(InventoryOverview[[#This Row],[Current Stock]]/InventoryOverview[[#This Row],[Optimal Quantity]],"")</f>
        <v>12.5</v>
      </c>
      <c r="Q40"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0" cm="1">
        <f t="array" ref="R40">IFERROR(
   SUMPRODUCT(
      (#REF! = InventoryOverview[[#This Row],[SKU]])
 *#REF!
 *#REF!
   ),
0)</f>
        <v>0</v>
      </c>
      <c r="S40" s="3" cm="1">
        <f t="array" ref="S40">IFERROR(SUMPRODUCT((#REF!=InventoryOverview[[#This Row],[SKU]]) *#REF! *#REF!),0)</f>
        <v>0</v>
      </c>
      <c r="T40">
        <f>InventoryOverview[[#This Row],[Total Outflow]] - InventoryOverview[[#This Row],[Expected Quantity Usage]]</f>
        <v>0</v>
      </c>
      <c r="U40" s="1">
        <f>_xlfn.MINIFS(Outflow[Date], Outflow[SKU], B40)</f>
        <v>0</v>
      </c>
      <c r="V40" s="1">
        <f>_xlfn.MAXIFS(Outflow[Date], Outflow[SKU], B40)</f>
        <v>0</v>
      </c>
      <c r="W40">
        <f>InventoryOverview[[#This Row],[Last Outflow Date]]-InventoryOverview[[#This Row],[First Outflow Date]]+1</f>
        <v>1</v>
      </c>
      <c r="X40">
        <f>IF(InventoryOverview[[#This Row],[Days Active]]&gt;0, InventoryOverview[[#This Row],[Total Outflow]] / InventoryOverview[[#This Row],[Days Active]], 0)</f>
        <v>0</v>
      </c>
      <c r="Y40" s="14">
        <f>IF(InventoryOverview[[#This Row],[Average Daily Usage]]&gt;0,InventoryOverview[[#This Row],[Current Stock]]/InventoryOverview[[#This Row],[Average Daily Usage]],0)</f>
        <v>0</v>
      </c>
      <c r="AA40" t="str">
        <f>VLOOKUP(InventoryOverview[[#This Row],[SKU]],LiveStock[],12,0)</f>
        <v>Texaflo Distribution Center</v>
      </c>
      <c r="AB40" t="str">
        <f>VLOOKUP(InventoryOverview[[#This Row],[SKU]],LiveStock[],19,0)</f>
        <v>Texaflo Roasting Co.</v>
      </c>
      <c r="AC40">
        <f>InventoryOverview[[#This Row],[Total Inflow]]-InventoryOverview[[#This Row],[Total Outflow]]</f>
        <v>300</v>
      </c>
      <c r="AD4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1" spans="1:30" ht="20.100000000000001" customHeight="1" x14ac:dyDescent="0.25">
      <c r="A41" s="1">
        <f t="shared" ca="1" si="1"/>
        <v>46201</v>
      </c>
      <c r="B41" t="s">
        <v>235</v>
      </c>
      <c r="C41" t="str">
        <f>VLOOKUP(InventoryOverview[[#This Row],[SKU]],MasterFile[[#All],[SKU]:[Item Name]],2,0)</f>
        <v>Gooseneck Kettle 1L</v>
      </c>
      <c r="D41" t="str">
        <f>VLOOKUP(InventoryOverview[[#This Row],[SKU]],MasterFile[[#All],[SKU]:[Category]],3,0)</f>
        <v>Retail Products</v>
      </c>
      <c r="E41" s="12" t="str">
        <f>IF(VLOOKUP(InventoryOverview[[#This Row],[SKU]],MasterFile[[#All],[SKU]:[Sub-Category]],4,0)="","",VLOOKUP(InventoryOverview[[#This Row],[SKU]],MasterFile[[#All],[SKU]:[Sub-Category]],4,0))</f>
        <v>Kettles</v>
      </c>
      <c r="F41">
        <f>SUMIFS(Outflow[Quantity Dispensed],Outflow[SKU],InventoryOverview[[#This Row],[SKU]])</f>
        <v>0</v>
      </c>
      <c r="G41" s="3">
        <f>IFERROR(SUMIFS(Outflow!$H$5:$H$8527, Outflow!$B$5:$B$8527, InventoryOverview[[#This Row],[SKU]]),0)</f>
        <v>0</v>
      </c>
      <c r="H41">
        <f>SUMIFS(Inflow[Quantity Purchased],Inflow[SKU],InventoryOverview[[#This Row],[SKU]])</f>
        <v>10800</v>
      </c>
      <c r="I41" s="3">
        <f>IFERROR(
   SUMIFS(Inflow[Total Cost], Inflow[SKU],InventoryOverview[[#This Row],[SKU]]),
0)</f>
        <v>4202</v>
      </c>
      <c r="J41" cm="1">
        <f t="array" ref="J4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10800</v>
      </c>
      <c r="K41" s="2" cm="1">
        <f t="array" ref="K4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4201.9999999999991</v>
      </c>
      <c r="L41" s="2">
        <f>InventoryOverview[[#This Row],[Total Inflow Value]]-InventoryOverview[[#This Row],[Total Outflow Value]]</f>
        <v>4202</v>
      </c>
      <c r="M4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41">
        <f>VLOOKUP(InventoryOverview[[#This Row],[SKU]],MasterFile[[#All],[SKU]:[Reorder Point]],5,0)</f>
        <v>4</v>
      </c>
      <c r="O41">
        <f>VLOOKUP(InventoryOverview[[#This Row],[SKU]],MasterFile[#All],6,0)</f>
        <v>16</v>
      </c>
      <c r="P41" s="13">
        <f>IFERROR(InventoryOverview[[#This Row],[Current Stock]]/InventoryOverview[[#This Row],[Optimal Quantity]],"")</f>
        <v>675</v>
      </c>
      <c r="Q41"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1" cm="1">
        <f t="array" ref="R41">IFERROR(
   SUMPRODUCT(
      (#REF! = InventoryOverview[[#This Row],[SKU]])
 *#REF!
 *#REF!
   ),
0)</f>
        <v>0</v>
      </c>
      <c r="S41" s="3" cm="1">
        <f t="array" ref="S41">IFERROR(SUMPRODUCT((#REF!=InventoryOverview[[#This Row],[SKU]]) *#REF! *#REF!),0)</f>
        <v>0</v>
      </c>
      <c r="T41">
        <f>InventoryOverview[[#This Row],[Total Outflow]] - InventoryOverview[[#This Row],[Expected Quantity Usage]]</f>
        <v>0</v>
      </c>
      <c r="U41" s="1">
        <f>_xlfn.MINIFS(Outflow[Date], Outflow[SKU], B41)</f>
        <v>0</v>
      </c>
      <c r="V41" s="1">
        <f>_xlfn.MAXIFS(Outflow[Date], Outflow[SKU], B41)</f>
        <v>0</v>
      </c>
      <c r="W41">
        <f>InventoryOverview[[#This Row],[Last Outflow Date]]-InventoryOverview[[#This Row],[First Outflow Date]]+1</f>
        <v>1</v>
      </c>
      <c r="X41">
        <f>IF(InventoryOverview[[#This Row],[Days Active]]&gt;0, InventoryOverview[[#This Row],[Total Outflow]] / InventoryOverview[[#This Row],[Days Active]], 0)</f>
        <v>0</v>
      </c>
      <c r="Y41" s="14">
        <f>IF(InventoryOverview[[#This Row],[Average Daily Usage]]&gt;0,InventoryOverview[[#This Row],[Current Stock]]/InventoryOverview[[#This Row],[Average Daily Usage]],0)</f>
        <v>0</v>
      </c>
      <c r="AA41" t="str">
        <f>VLOOKUP(InventoryOverview[[#This Row],[SKU]],LiveStock[],12,0)</f>
        <v>Texaflo Austin</v>
      </c>
      <c r="AB41" t="str">
        <f>VLOOKUP(InventoryOverview[[#This Row],[SKU]],LiveStock[],19,0)</f>
        <v>Texaflo Roasting Co.</v>
      </c>
      <c r="AC41">
        <f>InventoryOverview[[#This Row],[Total Inflow]]-InventoryOverview[[#This Row],[Total Outflow]]</f>
        <v>10800</v>
      </c>
      <c r="AD4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2" spans="1:30" ht="20.100000000000001" customHeight="1" x14ac:dyDescent="0.25">
      <c r="A42" s="1">
        <f t="shared" ca="1" si="1"/>
        <v>46201</v>
      </c>
      <c r="B42" t="s">
        <v>237</v>
      </c>
      <c r="C42" t="str">
        <f>VLOOKUP(InventoryOverview[[#This Row],[SKU]],MasterFile[[#All],[SKU]:[Item Name]],2,0)</f>
        <v>Coffee Subscription Gift Box</v>
      </c>
      <c r="D42" t="str">
        <f>VLOOKUP(InventoryOverview[[#This Row],[SKU]],MasterFile[[#All],[SKU]:[Category]],3,0)</f>
        <v>Retail Products</v>
      </c>
      <c r="E42" s="12" t="str">
        <f>IF(VLOOKUP(InventoryOverview[[#This Row],[SKU]],MasterFile[[#All],[SKU]:[Sub-Category]],4,0)="","",VLOOKUP(InventoryOverview[[#This Row],[SKU]],MasterFile[[#All],[SKU]:[Sub-Category]],4,0))</f>
        <v>Gift Sets</v>
      </c>
      <c r="F42">
        <f>SUMIFS(Outflow[Quantity Dispensed],Outflow[SKU],InventoryOverview[[#This Row],[SKU]])</f>
        <v>0</v>
      </c>
      <c r="G42" s="3">
        <f>IFERROR(SUMIFS(Outflow!$H$5:$H$8527, Outflow!$B$5:$B$8527, InventoryOverview[[#This Row],[SKU]]),0)</f>
        <v>0</v>
      </c>
      <c r="H42">
        <f>SUMIFS(Inflow[Quantity Purchased],Inflow[SKU],InventoryOverview[[#This Row],[SKU]])</f>
        <v>29430</v>
      </c>
      <c r="I42" s="3">
        <f>IFERROR(
   SUMIFS(Inflow[Total Cost], Inflow[SKU],InventoryOverview[[#This Row],[SKU]]),
0)</f>
        <v>11450.48</v>
      </c>
      <c r="J42" cm="1">
        <f t="array" ref="J4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29430</v>
      </c>
      <c r="K42" s="2" cm="1">
        <f t="array" ref="K4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11450.449999999999</v>
      </c>
      <c r="L42" s="2">
        <f>InventoryOverview[[#This Row],[Total Inflow Value]]-InventoryOverview[[#This Row],[Total Outflow Value]]</f>
        <v>11450.48</v>
      </c>
      <c r="M4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Shrinkage</v>
      </c>
      <c r="N42">
        <f>VLOOKUP(InventoryOverview[[#This Row],[SKU]],MasterFile[[#All],[SKU]:[Reorder Point]],5,0)</f>
        <v>10</v>
      </c>
      <c r="O42">
        <f>VLOOKUP(InventoryOverview[[#This Row],[SKU]],MasterFile[#All],6,0)</f>
        <v>40</v>
      </c>
      <c r="P42" s="13">
        <f>IFERROR(InventoryOverview[[#This Row],[Current Stock]]/InventoryOverview[[#This Row],[Optimal Quantity]],"")</f>
        <v>735.75</v>
      </c>
      <c r="Q42"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2" cm="1">
        <f t="array" ref="R42">IFERROR(
   SUMPRODUCT(
      (#REF! = InventoryOverview[[#This Row],[SKU]])
 *#REF!
 *#REF!
   ),
0)</f>
        <v>0</v>
      </c>
      <c r="S42" s="3" cm="1">
        <f t="array" ref="S42">IFERROR(SUMPRODUCT((#REF!=InventoryOverview[[#This Row],[SKU]]) *#REF! *#REF!),0)</f>
        <v>0</v>
      </c>
      <c r="T42">
        <f>InventoryOverview[[#This Row],[Total Outflow]] - InventoryOverview[[#This Row],[Expected Quantity Usage]]</f>
        <v>0</v>
      </c>
      <c r="U42" s="1">
        <f>_xlfn.MINIFS(Outflow[Date], Outflow[SKU], B42)</f>
        <v>0</v>
      </c>
      <c r="V42" s="1">
        <f>_xlfn.MAXIFS(Outflow[Date], Outflow[SKU], B42)</f>
        <v>0</v>
      </c>
      <c r="W42">
        <f>InventoryOverview[[#This Row],[Last Outflow Date]]-InventoryOverview[[#This Row],[First Outflow Date]]+1</f>
        <v>1</v>
      </c>
      <c r="X42">
        <f>IF(InventoryOverview[[#This Row],[Days Active]]&gt;0, InventoryOverview[[#This Row],[Total Outflow]] / InventoryOverview[[#This Row],[Days Active]], 0)</f>
        <v>0</v>
      </c>
      <c r="Y42" s="14">
        <f>IF(InventoryOverview[[#This Row],[Average Daily Usage]]&gt;0,InventoryOverview[[#This Row],[Current Stock]]/InventoryOverview[[#This Row],[Average Daily Usage]],0)</f>
        <v>0</v>
      </c>
      <c r="AA42" t="str">
        <f>VLOOKUP(InventoryOverview[[#This Row],[SKU]],LiveStock[],12,0)</f>
        <v>Texaflo Distribution Center</v>
      </c>
      <c r="AB42" t="str">
        <f>VLOOKUP(InventoryOverview[[#This Row],[SKU]],LiveStock[],19,0)</f>
        <v>Texaflo Roasting Co.</v>
      </c>
      <c r="AC42">
        <f>InventoryOverview[[#This Row],[Total Inflow]]-InventoryOverview[[#This Row],[Total Outflow]]</f>
        <v>29430</v>
      </c>
      <c r="AD4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3" spans="1:30" ht="20.100000000000001" customHeight="1" x14ac:dyDescent="0.25">
      <c r="A43" s="1">
        <f t="shared" ca="1" si="1"/>
        <v>46201</v>
      </c>
      <c r="B43" t="s">
        <v>239</v>
      </c>
      <c r="C43" t="str">
        <f>VLOOKUP(InventoryOverview[[#This Row],[SKU]],MasterFile[[#All],[SKU]:[Item Name]],2,0)</f>
        <v>Cafiza Espresso Cleaner</v>
      </c>
      <c r="D43" t="str">
        <f>VLOOKUP(InventoryOverview[[#This Row],[SKU]],MasterFile[[#All],[SKU]:[Category]],3,0)</f>
        <v>Cleaning and Maintenance</v>
      </c>
      <c r="E43" s="12" t="str">
        <f>IF(VLOOKUP(InventoryOverview[[#This Row],[SKU]],MasterFile[[#All],[SKU]:[Sub-Category]],4,0)="","",VLOOKUP(InventoryOverview[[#This Row],[SKU]],MasterFile[[#All],[SKU]:[Sub-Category]],4,0))</f>
        <v>Espresso</v>
      </c>
      <c r="F43">
        <f>SUMIFS(Outflow[Quantity Dispensed],Outflow[SKU],InventoryOverview[[#This Row],[SKU]])</f>
        <v>1.5</v>
      </c>
      <c r="G43" s="3">
        <f>IFERROR(SUMIFS(Outflow!$H$5:$H$8527, Outflow!$B$5:$B$8527, InventoryOverview[[#This Row],[SKU]]),0)</f>
        <v>1.0600099999999999</v>
      </c>
      <c r="H43">
        <f>SUMIFS(Inflow[Quantity Purchased],Inflow[SKU],InventoryOverview[[#This Row],[SKU]])</f>
        <v>7680</v>
      </c>
      <c r="I43" s="3">
        <f>IFERROR(
   SUMIFS(Inflow[Total Cost], Inflow[SKU],InventoryOverview[[#This Row],[SKU]]),
0)</f>
        <v>5427.22</v>
      </c>
      <c r="J43" cm="1">
        <f t="array" ref="J4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7678.5</v>
      </c>
      <c r="K43" s="2" cm="1">
        <f t="array" ref="K4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10513.885323333339</v>
      </c>
      <c r="L43" s="2">
        <f>InventoryOverview[[#This Row],[Total Inflow Value]]-InventoryOverview[[#This Row],[Total Outflow Value]]</f>
        <v>5426.1599900000001</v>
      </c>
      <c r="M4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43">
        <f>VLOOKUP(InventoryOverview[[#This Row],[SKU]],MasterFile[[#All],[SKU]:[Reorder Point]],5,0)</f>
        <v>3</v>
      </c>
      <c r="O43">
        <f>VLOOKUP(InventoryOverview[[#This Row],[SKU]],MasterFile[#All],6,0)</f>
        <v>12</v>
      </c>
      <c r="P43" s="13">
        <f>IFERROR(InventoryOverview[[#This Row],[Current Stock]]/InventoryOverview[[#This Row],[Optimal Quantity]],"")</f>
        <v>639.875</v>
      </c>
      <c r="Q43"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3" cm="1">
        <f t="array" ref="R43">IFERROR(
   SUMPRODUCT(
      (#REF! = InventoryOverview[[#This Row],[SKU]])
 *#REF!
 *#REF!
   ),
0)</f>
        <v>0</v>
      </c>
      <c r="S43" s="3" cm="1">
        <f t="array" ref="S43">IFERROR(SUMPRODUCT((#REF!=InventoryOverview[[#This Row],[SKU]]) *#REF! *#REF!),0)</f>
        <v>0</v>
      </c>
      <c r="T43">
        <f>InventoryOverview[[#This Row],[Total Outflow]] - InventoryOverview[[#This Row],[Expected Quantity Usage]]</f>
        <v>1.5</v>
      </c>
      <c r="U43" s="1">
        <f>_xlfn.MINIFS(Outflow[Date], Outflow[SKU], B43)</f>
        <v>45993</v>
      </c>
      <c r="V43" s="1">
        <f>_xlfn.MAXIFS(Outflow[Date], Outflow[SKU], B43)</f>
        <v>46193</v>
      </c>
      <c r="W43">
        <f>InventoryOverview[[#This Row],[Last Outflow Date]]-InventoryOverview[[#This Row],[First Outflow Date]]+1</f>
        <v>201</v>
      </c>
      <c r="X43">
        <f>IF(InventoryOverview[[#This Row],[Days Active]]&gt;0, InventoryOverview[[#This Row],[Total Outflow]] / InventoryOverview[[#This Row],[Days Active]], 0)</f>
        <v>7.462686567164179E-3</v>
      </c>
      <c r="Y43" s="14">
        <f>IF(InventoryOverview[[#This Row],[Average Daily Usage]]&gt;0,InventoryOverview[[#This Row],[Current Stock]]/InventoryOverview[[#This Row],[Average Daily Usage]],0)</f>
        <v>1028919</v>
      </c>
      <c r="AA43" t="str">
        <f>VLOOKUP(InventoryOverview[[#This Row],[SKU]],LiveStock[],12,0)</f>
        <v>Texaflo Distribution Center</v>
      </c>
      <c r="AB43" t="str">
        <f>VLOOKUP(InventoryOverview[[#This Row],[SKU]],LiveStock[],19,0)</f>
        <v>Texaflo Roasting Co.</v>
      </c>
      <c r="AC43">
        <f>InventoryOverview[[#This Row],[Total Inflow]]-InventoryOverview[[#This Row],[Total Outflow]]</f>
        <v>7678.5</v>
      </c>
      <c r="AD4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4" spans="1:30" ht="20.100000000000001" customHeight="1" x14ac:dyDescent="0.25">
      <c r="A44" s="1">
        <f ca="1">TODAY()</f>
        <v>46201</v>
      </c>
      <c r="B44" t="s">
        <v>241</v>
      </c>
      <c r="C44" t="str">
        <f>VLOOKUP(InventoryOverview[[#This Row],[SKU]],MasterFile[[#All],[SKU]:[Item Name]],2,0)</f>
        <v>Milk System Cleaner</v>
      </c>
      <c r="D44" t="str">
        <f>VLOOKUP(InventoryOverview[[#This Row],[SKU]],MasterFile[[#All],[SKU]:[Category]],3,0)</f>
        <v>Cleaning and Maintenance</v>
      </c>
      <c r="E44" s="12" t="str">
        <f>IF(VLOOKUP(InventoryOverview[[#This Row],[SKU]],MasterFile[[#All],[SKU]:[Sub-Category]],4,0)="","",VLOOKUP(InventoryOverview[[#This Row],[SKU]],MasterFile[[#All],[SKU]:[Sub-Category]],4,0))</f>
        <v>Milk System</v>
      </c>
      <c r="F44">
        <f>SUMIFS(Outflow[Quantity Dispensed],Outflow[SKU],InventoryOverview[[#This Row],[SKU]])</f>
        <v>3</v>
      </c>
      <c r="G44" s="3">
        <f>IFERROR(SUMIFS(Outflow!$H$5:$H$8527, Outflow!$B$5:$B$8527, InventoryOverview[[#This Row],[SKU]]),0)</f>
        <v>2.1200199999999998</v>
      </c>
      <c r="H44">
        <f>SUMIFS(Inflow[Quantity Purchased],Inflow[SKU],InventoryOverview[[#This Row],[SKU]])</f>
        <v>3792</v>
      </c>
      <c r="I44" s="3">
        <f>IFERROR(
   SUMIFS(Inflow[Total Cost], Inflow[SKU],InventoryOverview[[#This Row],[SKU]]),
0)</f>
        <v>2679.6800000000003</v>
      </c>
      <c r="J44" cm="1">
        <f t="array" ref="J4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3789</v>
      </c>
      <c r="K44" s="2" cm="1">
        <f t="array" ref="K4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5323.0207799999998</v>
      </c>
      <c r="L44" s="2">
        <f>InventoryOverview[[#This Row],[Total Inflow Value]]-InventoryOverview[[#This Row],[Total Outflow Value]]</f>
        <v>2677.5599800000005</v>
      </c>
      <c r="M4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44">
        <f>VLOOKUP(InventoryOverview[[#This Row],[SKU]],MasterFile[[#All],[SKU]:[Reorder Point]],5,0)</f>
        <v>4</v>
      </c>
      <c r="O44">
        <f>VLOOKUP(InventoryOverview[[#This Row],[SKU]],MasterFile[#All],6,0)</f>
        <v>16</v>
      </c>
      <c r="P44" s="13">
        <f>IFERROR(InventoryOverview[[#This Row],[Current Stock]]/InventoryOverview[[#This Row],[Optimal Quantity]],"")</f>
        <v>236.8125</v>
      </c>
      <c r="Q44"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4" cm="1">
        <f t="array" ref="R44">IFERROR(
   SUMPRODUCT(
      (#REF! = InventoryOverview[[#This Row],[SKU]])
 *#REF!
 *#REF!
   ),
0)</f>
        <v>0</v>
      </c>
      <c r="S44" s="3" cm="1">
        <f t="array" ref="S44">IFERROR(SUMPRODUCT((#REF!=InventoryOverview[[#This Row],[SKU]]) *#REF! *#REF!),0)</f>
        <v>0</v>
      </c>
      <c r="T44">
        <f>InventoryOverview[[#This Row],[Total Outflow]] - InventoryOverview[[#This Row],[Expected Quantity Usage]]</f>
        <v>3</v>
      </c>
      <c r="U44" s="1">
        <f>_xlfn.MINIFS(Outflow[Date], Outflow[SKU], B44)</f>
        <v>45993</v>
      </c>
      <c r="V44" s="1">
        <f>_xlfn.MAXIFS(Outflow[Date], Outflow[SKU], B44)</f>
        <v>46193</v>
      </c>
      <c r="W44">
        <f>InventoryOverview[[#This Row],[Last Outflow Date]]-InventoryOverview[[#This Row],[First Outflow Date]]+1</f>
        <v>201</v>
      </c>
      <c r="X44">
        <f>IF(InventoryOverview[[#This Row],[Days Active]]&gt;0, InventoryOverview[[#This Row],[Total Outflow]] / InventoryOverview[[#This Row],[Days Active]], 0)</f>
        <v>1.4925373134328358E-2</v>
      </c>
      <c r="Y44" s="14">
        <f>IF(InventoryOverview[[#This Row],[Average Daily Usage]]&gt;0,InventoryOverview[[#This Row],[Current Stock]]/InventoryOverview[[#This Row],[Average Daily Usage]],0)</f>
        <v>253863</v>
      </c>
      <c r="AA44" t="str">
        <f>VLOOKUP(InventoryOverview[[#This Row],[SKU]],LiveStock[],12,0)</f>
        <v>Texaflo Austin</v>
      </c>
      <c r="AB44" t="str">
        <f>VLOOKUP(InventoryOverview[[#This Row],[SKU]],LiveStock[],19,0)</f>
        <v>Texaflo Roasting Co.</v>
      </c>
      <c r="AC44">
        <f>InventoryOverview[[#This Row],[Total Inflow]]-InventoryOverview[[#This Row],[Total Outflow]]</f>
        <v>3789</v>
      </c>
      <c r="AD4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5" spans="1:30" ht="20.100000000000001" customHeight="1" x14ac:dyDescent="0.25">
      <c r="A45" s="1">
        <f t="shared" ref="A45:A50" ca="1" si="2">TODAY()</f>
        <v>46201</v>
      </c>
      <c r="B45" t="s">
        <v>243</v>
      </c>
      <c r="C45" t="str">
        <f>VLOOKUP(InventoryOverview[[#This Row],[SKU]],MasterFile[[#All],[SKU]:[Item Name]],2,0)</f>
        <v>Grinder Cleaning Tablets</v>
      </c>
      <c r="D45" t="str">
        <f>VLOOKUP(InventoryOverview[[#This Row],[SKU]],MasterFile[[#All],[SKU]:[Category]],3,0)</f>
        <v>Cleaning and Maintenance</v>
      </c>
      <c r="E45" s="12" t="str">
        <f>IF(VLOOKUP(InventoryOverview[[#This Row],[SKU]],MasterFile[[#All],[SKU]:[Sub-Category]],4,0)="","",VLOOKUP(InventoryOverview[[#This Row],[SKU]],MasterFile[[#All],[SKU]:[Sub-Category]],4,0))</f>
        <v>Grinder</v>
      </c>
      <c r="F45">
        <f>SUMIFS(Outflow[Quantity Dispensed],Outflow[SKU],InventoryOverview[[#This Row],[SKU]])</f>
        <v>26.34</v>
      </c>
      <c r="G45" s="3">
        <f>IFERROR(SUMIFS(Outflow!$H$5:$H$8527, Outflow!$B$5:$B$8527, InventoryOverview[[#This Row],[SKU]]),0)</f>
        <v>7.0064000000000002</v>
      </c>
      <c r="H45">
        <f>SUMIFS(Inflow[Quantity Purchased],Inflow[SKU],InventoryOverview[[#This Row],[SKU]])</f>
        <v>570</v>
      </c>
      <c r="I45" s="3">
        <f>IFERROR(
   SUMIFS(Inflow[Total Cost], Inflow[SKU],InventoryOverview[[#This Row],[SKU]]),
0)</f>
        <v>151.62</v>
      </c>
      <c r="J45" cm="1">
        <f t="array" ref="J4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543.66</v>
      </c>
      <c r="K45" s="2" cm="1">
        <f t="array" ref="K4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279.87455999999997</v>
      </c>
      <c r="L45" s="2">
        <f>InventoryOverview[[#This Row],[Total Inflow Value]]-InventoryOverview[[#This Row],[Total Outflow Value]]</f>
        <v>144.61359999999999</v>
      </c>
      <c r="M4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45">
        <f>VLOOKUP(InventoryOverview[[#This Row],[SKU]],MasterFile[[#All],[SKU]:[Reorder Point]],5,0)</f>
        <v>6</v>
      </c>
      <c r="O45">
        <f>VLOOKUP(InventoryOverview[[#This Row],[SKU]],MasterFile[#All],6,0)</f>
        <v>24</v>
      </c>
      <c r="P45" s="13">
        <f>IFERROR(InventoryOverview[[#This Row],[Current Stock]]/InventoryOverview[[#This Row],[Optimal Quantity]],"")</f>
        <v>22.6525</v>
      </c>
      <c r="Q4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5" cm="1">
        <f t="array" ref="R45">IFERROR(
   SUMPRODUCT(
      (#REF! = InventoryOverview[[#This Row],[SKU]])
 *#REF!
 *#REF!
   ),
0)</f>
        <v>0</v>
      </c>
      <c r="S45" s="3" cm="1">
        <f t="array" ref="S45">IFERROR(SUMPRODUCT((#REF!=InventoryOverview[[#This Row],[SKU]]) *#REF! *#REF!),0)</f>
        <v>0</v>
      </c>
      <c r="T45">
        <f>InventoryOverview[[#This Row],[Total Outflow]] - InventoryOverview[[#This Row],[Expected Quantity Usage]]</f>
        <v>26.34</v>
      </c>
      <c r="U45" s="1">
        <f>_xlfn.MINIFS(Outflow[Date], Outflow[SKU], B45)</f>
        <v>45993</v>
      </c>
      <c r="V45" s="1">
        <f>_xlfn.MAXIFS(Outflow[Date], Outflow[SKU], B45)</f>
        <v>46193</v>
      </c>
      <c r="W45">
        <f>InventoryOverview[[#This Row],[Last Outflow Date]]-InventoryOverview[[#This Row],[First Outflow Date]]+1</f>
        <v>201</v>
      </c>
      <c r="X45">
        <f>IF(InventoryOverview[[#This Row],[Days Active]]&gt;0, InventoryOverview[[#This Row],[Total Outflow]] / InventoryOverview[[#This Row],[Days Active]], 0)</f>
        <v>0.13104477611940299</v>
      </c>
      <c r="Y45" s="14">
        <f>IF(InventoryOverview[[#This Row],[Average Daily Usage]]&gt;0,InventoryOverview[[#This Row],[Current Stock]]/InventoryOverview[[#This Row],[Average Daily Usage]],0)</f>
        <v>4148.6583143507969</v>
      </c>
      <c r="AA45" t="str">
        <f>VLOOKUP(InventoryOverview[[#This Row],[SKU]],LiveStock[],12,0)</f>
        <v>Texaflo Austin</v>
      </c>
      <c r="AB45" t="str">
        <f>VLOOKUP(InventoryOverview[[#This Row],[SKU]],LiveStock[],19,0)</f>
        <v>Texaflo Roasting Co.</v>
      </c>
      <c r="AC45">
        <f>InventoryOverview[[#This Row],[Total Inflow]]-InventoryOverview[[#This Row],[Total Outflow]]</f>
        <v>543.66</v>
      </c>
      <c r="AD4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6" spans="1:30" ht="20.100000000000001" customHeight="1" x14ac:dyDescent="0.25">
      <c r="A46" s="1">
        <f t="shared" ca="1" si="2"/>
        <v>46201</v>
      </c>
      <c r="B46" t="s">
        <v>245</v>
      </c>
      <c r="C46" t="str">
        <f>VLOOKUP(InventoryOverview[[#This Row],[SKU]],MasterFile[[#All],[SKU]:[Item Name]],2,0)</f>
        <v>Food Safe Sanitizer Spray</v>
      </c>
      <c r="D46" t="str">
        <f>VLOOKUP(InventoryOverview[[#This Row],[SKU]],MasterFile[[#All],[SKU]:[Category]],3,0)</f>
        <v>Cleaning and Maintenance</v>
      </c>
      <c r="E46" s="12" t="str">
        <f>IF(VLOOKUP(InventoryOverview[[#This Row],[SKU]],MasterFile[[#All],[SKU]:[Sub-Category]],4,0)="","",VLOOKUP(InventoryOverview[[#This Row],[SKU]],MasterFile[[#All],[SKU]:[Sub-Category]],4,0))</f>
        <v>General</v>
      </c>
      <c r="F46">
        <f>SUMIFS(Outflow[Quantity Dispensed],Outflow[SKU],InventoryOverview[[#This Row],[SKU]])</f>
        <v>0</v>
      </c>
      <c r="G46" s="3">
        <f>IFERROR(SUMIFS(Outflow!$H$5:$H$8527, Outflow!$B$5:$B$8527, InventoryOverview[[#This Row],[SKU]]),0)</f>
        <v>0</v>
      </c>
      <c r="H46">
        <f>SUMIFS(Inflow[Quantity Purchased],Inflow[SKU],InventoryOverview[[#This Row],[SKU]])</f>
        <v>390000</v>
      </c>
      <c r="I46" s="3">
        <f>IFERROR(
   SUMIFS(Inflow[Total Cost], Inflow[SKU],InventoryOverview[[#This Row],[SKU]]),
0)</f>
        <v>141975.48000000001</v>
      </c>
      <c r="J46" cm="1">
        <f t="array" ref="J4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390000</v>
      </c>
      <c r="K46" s="2" cm="1">
        <f t="array" ref="K4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141975.59999999998</v>
      </c>
      <c r="L46" s="2">
        <f>InventoryOverview[[#This Row],[Total Inflow Value]]-InventoryOverview[[#This Row],[Total Outflow Value]]</f>
        <v>141975.48000000001</v>
      </c>
      <c r="M4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46">
        <f>VLOOKUP(InventoryOverview[[#This Row],[SKU]],MasterFile[[#All],[SKU]:[Reorder Point]],5,0)</f>
        <v>8</v>
      </c>
      <c r="O46">
        <f>VLOOKUP(InventoryOverview[[#This Row],[SKU]],MasterFile[#All],6,0)</f>
        <v>32</v>
      </c>
      <c r="P46" s="13">
        <f>IFERROR(InventoryOverview[[#This Row],[Current Stock]]/InventoryOverview[[#This Row],[Optimal Quantity]],"")</f>
        <v>12187.5</v>
      </c>
      <c r="Q4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6" cm="1">
        <f t="array" ref="R46">IFERROR(
   SUMPRODUCT(
      (#REF! = InventoryOverview[[#This Row],[SKU]])
 *#REF!
 *#REF!
   ),
0)</f>
        <v>0</v>
      </c>
      <c r="S46" s="3" cm="1">
        <f t="array" ref="S46">IFERROR(SUMPRODUCT((#REF!=InventoryOverview[[#This Row],[SKU]]) *#REF! *#REF!),0)</f>
        <v>0</v>
      </c>
      <c r="T46">
        <f>InventoryOverview[[#This Row],[Total Outflow]] - InventoryOverview[[#This Row],[Expected Quantity Usage]]</f>
        <v>0</v>
      </c>
      <c r="U46" s="1">
        <f>_xlfn.MINIFS(Outflow[Date], Outflow[SKU], B46)</f>
        <v>0</v>
      </c>
      <c r="V46" s="1">
        <f>_xlfn.MAXIFS(Outflow[Date], Outflow[SKU], B46)</f>
        <v>0</v>
      </c>
      <c r="W46">
        <f>InventoryOverview[[#This Row],[Last Outflow Date]]-InventoryOverview[[#This Row],[First Outflow Date]]+1</f>
        <v>1</v>
      </c>
      <c r="X46">
        <f>IF(InventoryOverview[[#This Row],[Days Active]]&gt;0, InventoryOverview[[#This Row],[Total Outflow]] / InventoryOverview[[#This Row],[Days Active]], 0)</f>
        <v>0</v>
      </c>
      <c r="Y46" s="14">
        <f>IF(InventoryOverview[[#This Row],[Average Daily Usage]]&gt;0,InventoryOverview[[#This Row],[Current Stock]]/InventoryOverview[[#This Row],[Average Daily Usage]],0)</f>
        <v>0</v>
      </c>
      <c r="AA46" t="str">
        <f>VLOOKUP(InventoryOverview[[#This Row],[SKU]],LiveStock[],12,0)</f>
        <v>Texaflo Distribution Center</v>
      </c>
      <c r="AB46" t="str">
        <f>VLOOKUP(InventoryOverview[[#This Row],[SKU]],LiveStock[],19,0)</f>
        <v>Texaflo Roasting Co.</v>
      </c>
      <c r="AC46">
        <f>InventoryOverview[[#This Row],[Total Inflow]]-InventoryOverview[[#This Row],[Total Outflow]]</f>
        <v>390000</v>
      </c>
      <c r="AD4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7" spans="1:30" ht="20.100000000000001" customHeight="1" x14ac:dyDescent="0.25">
      <c r="A47" s="1">
        <f t="shared" ca="1" si="2"/>
        <v>46201</v>
      </c>
      <c r="B47" t="s">
        <v>247</v>
      </c>
      <c r="C47" t="str">
        <f>VLOOKUP(InventoryOverview[[#This Row],[SKU]],MasterFile[[#All],[SKU]:[Item Name]],2,0)</f>
        <v>Microfiber Cloths</v>
      </c>
      <c r="D47" t="str">
        <f>VLOOKUP(InventoryOverview[[#This Row],[SKU]],MasterFile[[#All],[SKU]:[Category]],3,0)</f>
        <v>Cleaning and Maintenance</v>
      </c>
      <c r="E47" s="12" t="str">
        <f>IF(VLOOKUP(InventoryOverview[[#This Row],[SKU]],MasterFile[[#All],[SKU]:[Sub-Category]],4,0)="","",VLOOKUP(InventoryOverview[[#This Row],[SKU]],MasterFile[[#All],[SKU]:[Sub-Category]],4,0))</f>
        <v>General</v>
      </c>
      <c r="F47">
        <f>SUMIFS(Outflow[Quantity Dispensed],Outflow[SKU],InventoryOverview[[#This Row],[SKU]])</f>
        <v>4.3499999999999996</v>
      </c>
      <c r="G47" s="3">
        <f>IFERROR(SUMIFS(Outflow!$H$5:$H$8527, Outflow!$B$5:$B$8527, InventoryOverview[[#This Row],[SKU]]),0)</f>
        <v>4.2256</v>
      </c>
      <c r="H47">
        <f>SUMIFS(Inflow[Quantity Purchased],Inflow[SKU],InventoryOverview[[#This Row],[SKU]])</f>
        <v>6900</v>
      </c>
      <c r="I47" s="3">
        <f>IFERROR(
   SUMIFS(Inflow[Total Cost], Inflow[SKU],InventoryOverview[[#This Row],[SKU]]),
0)</f>
        <v>6702.6600000000008</v>
      </c>
      <c r="J47" cm="1">
        <f t="array" ref="J4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6895.65</v>
      </c>
      <c r="K47" s="2" cm="1">
        <f t="array" ref="K4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6698.4344100000008</v>
      </c>
      <c r="L47" s="2">
        <f>InventoryOverview[[#This Row],[Total Inflow Value]]-InventoryOverview[[#This Row],[Total Outflow Value]]</f>
        <v>6698.434400000001</v>
      </c>
      <c r="M4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47">
        <f>VLOOKUP(InventoryOverview[[#This Row],[SKU]],MasterFile[[#All],[SKU]:[Reorder Point]],5,0)</f>
        <v>10</v>
      </c>
      <c r="O47">
        <f>VLOOKUP(InventoryOverview[[#This Row],[SKU]],MasterFile[#All],6,0)</f>
        <v>40</v>
      </c>
      <c r="P47" s="13">
        <f>IFERROR(InventoryOverview[[#This Row],[Current Stock]]/InventoryOverview[[#This Row],[Optimal Quantity]],"")</f>
        <v>172.39124999999999</v>
      </c>
      <c r="Q47"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7" cm="1">
        <f t="array" ref="R47">IFERROR(
   SUMPRODUCT(
      (#REF! = InventoryOverview[[#This Row],[SKU]])
 *#REF!
 *#REF!
   ),
0)</f>
        <v>0</v>
      </c>
      <c r="S47" s="3" cm="1">
        <f t="array" ref="S47">IFERROR(SUMPRODUCT((#REF!=InventoryOverview[[#This Row],[SKU]]) *#REF! *#REF!),0)</f>
        <v>0</v>
      </c>
      <c r="T47">
        <f>InventoryOverview[[#This Row],[Total Outflow]] - InventoryOverview[[#This Row],[Expected Quantity Usage]]</f>
        <v>4.3499999999999996</v>
      </c>
      <c r="U47" s="1">
        <f>_xlfn.MINIFS(Outflow[Date], Outflow[SKU], B47)</f>
        <v>46158</v>
      </c>
      <c r="V47" s="1">
        <f>_xlfn.MAXIFS(Outflow[Date], Outflow[SKU], B47)</f>
        <v>46158</v>
      </c>
      <c r="W47">
        <f>InventoryOverview[[#This Row],[Last Outflow Date]]-InventoryOverview[[#This Row],[First Outflow Date]]+1</f>
        <v>1</v>
      </c>
      <c r="X47">
        <f>IF(InventoryOverview[[#This Row],[Days Active]]&gt;0, InventoryOverview[[#This Row],[Total Outflow]] / InventoryOverview[[#This Row],[Days Active]], 0)</f>
        <v>4.3499999999999996</v>
      </c>
      <c r="Y47" s="14">
        <f>IF(InventoryOverview[[#This Row],[Average Daily Usage]]&gt;0,InventoryOverview[[#This Row],[Current Stock]]/InventoryOverview[[#This Row],[Average Daily Usage]],0)</f>
        <v>1585.2068965517242</v>
      </c>
      <c r="AA47" t="str">
        <f>VLOOKUP(InventoryOverview[[#This Row],[SKU]],LiveStock[],12,0)</f>
        <v>Texaflo Distribution Center</v>
      </c>
      <c r="AB47" t="str">
        <f>VLOOKUP(InventoryOverview[[#This Row],[SKU]],LiveStock[],19,0)</f>
        <v>Texaflo Roasting Co.</v>
      </c>
      <c r="AC47">
        <f>InventoryOverview[[#This Row],[Total Inflow]]-InventoryOverview[[#This Row],[Total Outflow]]</f>
        <v>6895.65</v>
      </c>
      <c r="AD4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8" spans="1:30" ht="20.100000000000001" customHeight="1" x14ac:dyDescent="0.25">
      <c r="A48" s="1">
        <f t="shared" ca="1" si="2"/>
        <v>46201</v>
      </c>
      <c r="B48" t="s">
        <v>249</v>
      </c>
      <c r="C48" t="str">
        <f>VLOOKUP(InventoryOverview[[#This Row],[SKU]],MasterFile[[#All],[SKU]:[Item Name]],2,0)</f>
        <v>Descaler Solution 1L</v>
      </c>
      <c r="D48" t="str">
        <f>VLOOKUP(InventoryOverview[[#This Row],[SKU]],MasterFile[[#All],[SKU]:[Category]],3,0)</f>
        <v>Cleaning and Maintenance</v>
      </c>
      <c r="E48" s="12" t="str">
        <f>IF(VLOOKUP(InventoryOverview[[#This Row],[SKU]],MasterFile[[#All],[SKU]:[Sub-Category]],4,0)="","",VLOOKUP(InventoryOverview[[#This Row],[SKU]],MasterFile[[#All],[SKU]:[Sub-Category]],4,0))</f>
        <v>Equipment</v>
      </c>
      <c r="F48">
        <f>SUMIFS(Outflow[Quantity Dispensed],Outflow[SKU],InventoryOverview[[#This Row],[SKU]])</f>
        <v>0</v>
      </c>
      <c r="G48" s="3">
        <f>IFERROR(SUMIFS(Outflow!$H$5:$H$8527, Outflow!$B$5:$B$8527, InventoryOverview[[#This Row],[SKU]]),0)</f>
        <v>0</v>
      </c>
      <c r="H48">
        <f>SUMIFS(Inflow[Quantity Purchased],Inflow[SKU],InventoryOverview[[#This Row],[SKU]])</f>
        <v>7600</v>
      </c>
      <c r="I48" s="3">
        <f>IFERROR(
   SUMIFS(Inflow[Total Cost], Inflow[SKU],InventoryOverview[[#This Row],[SKU]]),
0)</f>
        <v>7324.8799999999992</v>
      </c>
      <c r="J48" cm="1">
        <f t="array" ref="J4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7600</v>
      </c>
      <c r="K48" s="2" cm="1">
        <f t="array" ref="K4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7324.8799999999992</v>
      </c>
      <c r="L48" s="2">
        <f>InventoryOverview[[#This Row],[Total Inflow Value]]-InventoryOverview[[#This Row],[Total Outflow Value]]</f>
        <v>7324.8799999999992</v>
      </c>
      <c r="M4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48">
        <f>VLOOKUP(InventoryOverview[[#This Row],[SKU]],MasterFile[[#All],[SKU]:[Reorder Point]],5,0)</f>
        <v>5</v>
      </c>
      <c r="O48">
        <f>VLOOKUP(InventoryOverview[[#This Row],[SKU]],MasterFile[#All],6,0)</f>
        <v>20</v>
      </c>
      <c r="P48" s="13">
        <f>IFERROR(InventoryOverview[[#This Row],[Current Stock]]/InventoryOverview[[#This Row],[Optimal Quantity]],"")</f>
        <v>380</v>
      </c>
      <c r="Q48"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8" cm="1">
        <f t="array" ref="R48">IFERROR(
   SUMPRODUCT(
      (#REF! = InventoryOverview[[#This Row],[SKU]])
 *#REF!
 *#REF!
   ),
0)</f>
        <v>0</v>
      </c>
      <c r="S48" s="3" cm="1">
        <f t="array" ref="S48">IFERROR(SUMPRODUCT((#REF!=InventoryOverview[[#This Row],[SKU]]) *#REF! *#REF!),0)</f>
        <v>0</v>
      </c>
      <c r="T48">
        <f>InventoryOverview[[#This Row],[Total Outflow]] - InventoryOverview[[#This Row],[Expected Quantity Usage]]</f>
        <v>0</v>
      </c>
      <c r="U48" s="1">
        <f>_xlfn.MINIFS(Outflow[Date], Outflow[SKU], B48)</f>
        <v>0</v>
      </c>
      <c r="V48" s="1">
        <f>_xlfn.MAXIFS(Outflow[Date], Outflow[SKU], B48)</f>
        <v>0</v>
      </c>
      <c r="W48">
        <f>InventoryOverview[[#This Row],[Last Outflow Date]]-InventoryOverview[[#This Row],[First Outflow Date]]+1</f>
        <v>1</v>
      </c>
      <c r="X48">
        <f>IF(InventoryOverview[[#This Row],[Days Active]]&gt;0, InventoryOverview[[#This Row],[Total Outflow]] / InventoryOverview[[#This Row],[Days Active]], 0)</f>
        <v>0</v>
      </c>
      <c r="Y48" s="14">
        <f>IF(InventoryOverview[[#This Row],[Average Daily Usage]]&gt;0,InventoryOverview[[#This Row],[Current Stock]]/InventoryOverview[[#This Row],[Average Daily Usage]],0)</f>
        <v>0</v>
      </c>
      <c r="AA48" t="str">
        <f>VLOOKUP(InventoryOverview[[#This Row],[SKU]],LiveStock[],12,0)</f>
        <v>Texaflo Distribution Center</v>
      </c>
      <c r="AB48" t="str">
        <f>VLOOKUP(InventoryOverview[[#This Row],[SKU]],LiveStock[],19,0)</f>
        <v>Texaflo Roasting Co.</v>
      </c>
      <c r="AC48">
        <f>InventoryOverview[[#This Row],[Total Inflow]]-InventoryOverview[[#This Row],[Total Outflow]]</f>
        <v>7600</v>
      </c>
      <c r="AD4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49" spans="1:30" ht="20.100000000000001" customHeight="1" x14ac:dyDescent="0.25">
      <c r="A49" s="1">
        <f t="shared" ca="1" si="2"/>
        <v>46201</v>
      </c>
      <c r="B49" t="s">
        <v>251</v>
      </c>
      <c r="C49" t="str">
        <f>VLOOKUP(InventoryOverview[[#This Row],[SKU]],MasterFile[[#All],[SKU]:[Item Name]],2,0)</f>
        <v>Steam Wand Brushes</v>
      </c>
      <c r="D49" t="str">
        <f>VLOOKUP(InventoryOverview[[#This Row],[SKU]],MasterFile[[#All],[SKU]:[Category]],3,0)</f>
        <v>Cleaning and Maintenance</v>
      </c>
      <c r="E49" s="12" t="str">
        <f>IF(VLOOKUP(InventoryOverview[[#This Row],[SKU]],MasterFile[[#All],[SKU]:[Sub-Category]],4,0)="","",VLOOKUP(InventoryOverview[[#This Row],[SKU]],MasterFile[[#All],[SKU]:[Sub-Category]],4,0))</f>
        <v>Espresso</v>
      </c>
      <c r="F49">
        <f>SUMIFS(Outflow[Quantity Dispensed],Outflow[SKU],InventoryOverview[[#This Row],[SKU]])</f>
        <v>3</v>
      </c>
      <c r="G49" s="3">
        <f>IFERROR(SUMIFS(Outflow!$H$5:$H$8527, Outflow!$B$5:$B$8527, InventoryOverview[[#This Row],[SKU]]),0)</f>
        <v>2.8913800000000003</v>
      </c>
      <c r="H49">
        <f>SUMIFS(Inflow[Quantity Purchased],Inflow[SKU],InventoryOverview[[#This Row],[SKU]])</f>
        <v>1100</v>
      </c>
      <c r="I49" s="3">
        <f>IFERROR(
   SUMIFS(Inflow[Total Cost], Inflow[SKU],InventoryOverview[[#This Row],[SKU]]),
0)</f>
        <v>1060.18</v>
      </c>
      <c r="J49" cm="1">
        <f t="array" ref="J4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1097</v>
      </c>
      <c r="K49" s="2" cm="1">
        <f t="array" ref="K4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2068.7003200000004</v>
      </c>
      <c r="L49" s="2">
        <f>InventoryOverview[[#This Row],[Total Inflow Value]]-InventoryOverview[[#This Row],[Total Outflow Value]]</f>
        <v>1057.28862</v>
      </c>
      <c r="M4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49">
        <f>VLOOKUP(InventoryOverview[[#This Row],[SKU]],MasterFile[[#All],[SKU]:[Reorder Point]],5,0)</f>
        <v>8</v>
      </c>
      <c r="O49">
        <f>VLOOKUP(InventoryOverview[[#This Row],[SKU]],MasterFile[#All],6,0)</f>
        <v>32</v>
      </c>
      <c r="P49" s="13">
        <f>IFERROR(InventoryOverview[[#This Row],[Current Stock]]/InventoryOverview[[#This Row],[Optimal Quantity]],"")</f>
        <v>34.28125</v>
      </c>
      <c r="Q49"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49" cm="1">
        <f t="array" ref="R49">IFERROR(
   SUMPRODUCT(
      (#REF! = InventoryOverview[[#This Row],[SKU]])
 *#REF!
 *#REF!
   ),
0)</f>
        <v>0</v>
      </c>
      <c r="S49" s="3" cm="1">
        <f t="array" ref="S49">IFERROR(SUMPRODUCT((#REF!=InventoryOverview[[#This Row],[SKU]]) *#REF! *#REF!),0)</f>
        <v>0</v>
      </c>
      <c r="T49">
        <f>InventoryOverview[[#This Row],[Total Outflow]] - InventoryOverview[[#This Row],[Expected Quantity Usage]]</f>
        <v>3</v>
      </c>
      <c r="U49" s="1">
        <f>_xlfn.MINIFS(Outflow[Date], Outflow[SKU], B49)</f>
        <v>45993</v>
      </c>
      <c r="V49" s="1">
        <f>_xlfn.MAXIFS(Outflow[Date], Outflow[SKU], B49)</f>
        <v>46193</v>
      </c>
      <c r="W49">
        <f>InventoryOverview[[#This Row],[Last Outflow Date]]-InventoryOverview[[#This Row],[First Outflow Date]]+1</f>
        <v>201</v>
      </c>
      <c r="X49">
        <f>IF(InventoryOverview[[#This Row],[Days Active]]&gt;0, InventoryOverview[[#This Row],[Total Outflow]] / InventoryOverview[[#This Row],[Days Active]], 0)</f>
        <v>1.4925373134328358E-2</v>
      </c>
      <c r="Y49" s="14">
        <f>IF(InventoryOverview[[#This Row],[Average Daily Usage]]&gt;0,InventoryOverview[[#This Row],[Current Stock]]/InventoryOverview[[#This Row],[Average Daily Usage]],0)</f>
        <v>73499</v>
      </c>
      <c r="AA49" t="str">
        <f>VLOOKUP(InventoryOverview[[#This Row],[SKU]],LiveStock[],12,0)</f>
        <v>Texaflo Austin</v>
      </c>
      <c r="AB49" t="str">
        <f>VLOOKUP(InventoryOverview[[#This Row],[SKU]],LiveStock[],19,0)</f>
        <v>Texaflo Roasting Co.</v>
      </c>
      <c r="AC49">
        <f>InventoryOverview[[#This Row],[Total Inflow]]-InventoryOverview[[#This Row],[Total Outflow]]</f>
        <v>1097</v>
      </c>
      <c r="AD4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0" spans="1:30" ht="20.100000000000001" customHeight="1" x14ac:dyDescent="0.25">
      <c r="A50" s="1">
        <f t="shared" ca="1" si="2"/>
        <v>46201</v>
      </c>
      <c r="B50" t="s">
        <v>357</v>
      </c>
      <c r="C50" t="str">
        <f>VLOOKUP(InventoryOverview[[#This Row],[SKU]],MasterFile[[#All],[SKU]:[Item Name]],2,0)</f>
        <v>Commercial Degreaser 5gal</v>
      </c>
      <c r="D50" t="str">
        <f>VLOOKUP(InventoryOverview[[#This Row],[SKU]],MasterFile[[#All],[SKU]:[Category]],3,0)</f>
        <v>Cleaning Chemicals</v>
      </c>
      <c r="E50" s="12" t="str">
        <f>IF(VLOOKUP(InventoryOverview[[#This Row],[SKU]],MasterFile[[#All],[SKU]:[Sub-Category]],4,0)="","",VLOOKUP(InventoryOverview[[#This Row],[SKU]],MasterFile[[#All],[SKU]:[Sub-Category]],4,0))</f>
        <v>Degreasers</v>
      </c>
      <c r="F50">
        <f>SUMIFS(Outflow[Quantity Dispensed],Outflow[SKU],InventoryOverview[[#This Row],[SKU]])</f>
        <v>0</v>
      </c>
      <c r="G50" s="3">
        <f>IFERROR(SUMIFS(Outflow!$H$5:$H$8527, Outflow!$B$5:$B$8527, InventoryOverview[[#This Row],[SKU]]),0)</f>
        <v>0</v>
      </c>
      <c r="H50">
        <f>SUMIFS(Inflow[Quantity Purchased],Inflow[SKU],InventoryOverview[[#This Row],[SKU]])</f>
        <v>13</v>
      </c>
      <c r="I50" s="3">
        <f>IFERROR(
   SUMIFS(Inflow[Total Cost], Inflow[SKU],InventoryOverview[[#This Row],[SKU]]),
0)</f>
        <v>1163.5</v>
      </c>
      <c r="J50" cm="1">
        <f t="array" ref="J5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13</v>
      </c>
      <c r="K50" s="2" cm="1">
        <f t="array" ref="K5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1163.5</v>
      </c>
      <c r="L50" s="2">
        <f>InventoryOverview[[#This Row],[Total Inflow Value]]-InventoryOverview[[#This Row],[Total Outflow Value]]</f>
        <v>1163.5</v>
      </c>
      <c r="M5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0">
        <f>VLOOKUP(InventoryOverview[[#This Row],[SKU]],MasterFile[[#All],[SKU]:[Reorder Point]],5,0)</f>
        <v>6</v>
      </c>
      <c r="O50">
        <f>VLOOKUP(InventoryOverview[[#This Row],[SKU]],MasterFile[#All],6,0)</f>
        <v>24</v>
      </c>
      <c r="P50" s="13">
        <f>IFERROR(InventoryOverview[[#This Row],[Current Stock]]/InventoryOverview[[#This Row],[Optimal Quantity]],"")</f>
        <v>0.54166666666666663</v>
      </c>
      <c r="Q50"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50" cm="1">
        <f t="array" ref="R50">IFERROR(
   SUMPRODUCT(
      (#REF! = InventoryOverview[[#This Row],[SKU]])
 *#REF!
 *#REF!
   ),
0)</f>
        <v>0</v>
      </c>
      <c r="S50" s="3" cm="1">
        <f t="array" ref="S50">IFERROR(SUMPRODUCT((#REF!=InventoryOverview[[#This Row],[SKU]]) *#REF! *#REF!),0)</f>
        <v>0</v>
      </c>
      <c r="T50">
        <f>InventoryOverview[[#This Row],[Total Outflow]] - InventoryOverview[[#This Row],[Expected Quantity Usage]]</f>
        <v>0</v>
      </c>
      <c r="U50" s="1">
        <f>_xlfn.MINIFS(Outflow[Date], Outflow[SKU], B50)</f>
        <v>0</v>
      </c>
      <c r="V50" s="1">
        <f>_xlfn.MAXIFS(Outflow[Date], Outflow[SKU], B50)</f>
        <v>0</v>
      </c>
      <c r="W50">
        <f>InventoryOverview[[#This Row],[Last Outflow Date]]-InventoryOverview[[#This Row],[First Outflow Date]]+1</f>
        <v>1</v>
      </c>
      <c r="X50">
        <f>IF(InventoryOverview[[#This Row],[Days Active]]&gt;0, InventoryOverview[[#This Row],[Total Outflow]] / InventoryOverview[[#This Row],[Days Active]], 0)</f>
        <v>0</v>
      </c>
      <c r="Y50" s="14">
        <f>IF(InventoryOverview[[#This Row],[Average Daily Usage]]&gt;0,InventoryOverview[[#This Row],[Current Stock]]/InventoryOverview[[#This Row],[Average Daily Usage]],0)</f>
        <v>0</v>
      </c>
      <c r="AA50" t="str">
        <f>VLOOKUP(InventoryOverview[[#This Row],[SKU]],LiveStock[],12,0)</f>
        <v>Lone Star Distribution Center</v>
      </c>
      <c r="AB50" t="str">
        <f>VLOOKUP(InventoryOverview[[#This Row],[SKU]],LiveStock[],19,0)</f>
        <v>Lone Star Wholesale</v>
      </c>
      <c r="AC50">
        <f>InventoryOverview[[#This Row],[Total Inflow]]-InventoryOverview[[#This Row],[Total Outflow]]</f>
        <v>13</v>
      </c>
      <c r="AD5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1" spans="1:30" ht="20.100000000000001" customHeight="1" x14ac:dyDescent="0.25">
      <c r="A51" s="1">
        <f t="shared" ref="A51:A82" ca="1" si="3">TODAY()</f>
        <v>46201</v>
      </c>
      <c r="B51" t="s">
        <v>365</v>
      </c>
      <c r="C51" t="str">
        <f>VLOOKUP(InventoryOverview[[#This Row],[SKU]],MasterFile[[#All],[SKU]:[Item Name]],2,0)</f>
        <v>Sanitizer Concentrate 55gal</v>
      </c>
      <c r="D51" t="str">
        <f>VLOOKUP(InventoryOverview[[#This Row],[SKU]],MasterFile[[#All],[SKU]:[Category]],3,0)</f>
        <v>Cleaning Chemicals</v>
      </c>
      <c r="E51" s="12" t="str">
        <f>IF(VLOOKUP(InventoryOverview[[#This Row],[SKU]],MasterFile[[#All],[SKU]:[Sub-Category]],4,0)="","",VLOOKUP(InventoryOverview[[#This Row],[SKU]],MasterFile[[#All],[SKU]:[Sub-Category]],4,0))</f>
        <v>Sanitizers</v>
      </c>
      <c r="F51">
        <f>SUMIFS(Outflow[Quantity Dispensed],Outflow[SKU],InventoryOverview[[#This Row],[SKU]])</f>
        <v>0</v>
      </c>
      <c r="G51" s="3">
        <f>IFERROR(SUMIFS(Outflow!$H$5:$H$8527, Outflow!$B$5:$B$8527, InventoryOverview[[#This Row],[SKU]]),0)</f>
        <v>0</v>
      </c>
      <c r="H51">
        <f>SUMIFS(Inflow[Quantity Purchased],Inflow[SKU],InventoryOverview[[#This Row],[SKU]])</f>
        <v>14</v>
      </c>
      <c r="I51" s="3">
        <f>IFERROR(
   SUMIFS(Inflow[Total Cost], Inflow[SKU],InventoryOverview[[#This Row],[SKU]]),
0)</f>
        <v>4368</v>
      </c>
      <c r="J51" cm="1">
        <f t="array" ref="J5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14</v>
      </c>
      <c r="K51" s="2" cm="1">
        <f t="array" ref="K5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4368</v>
      </c>
      <c r="L51" s="2">
        <f>InventoryOverview[[#This Row],[Total Inflow Value]]-InventoryOverview[[#This Row],[Total Outflow Value]]</f>
        <v>4368</v>
      </c>
      <c r="M5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1">
        <f>VLOOKUP(InventoryOverview[[#This Row],[SKU]],MasterFile[[#All],[SKU]:[Reorder Point]],5,0)</f>
        <v>2</v>
      </c>
      <c r="O51">
        <f>VLOOKUP(InventoryOverview[[#This Row],[SKU]],MasterFile[#All],6,0)</f>
        <v>8</v>
      </c>
      <c r="P51" s="13">
        <f>IFERROR(InventoryOverview[[#This Row],[Current Stock]]/InventoryOverview[[#This Row],[Optimal Quantity]],"")</f>
        <v>1.75</v>
      </c>
      <c r="Q51"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51" cm="1">
        <f t="array" ref="R51">IFERROR(
   SUMPRODUCT(
      (#REF! = InventoryOverview[[#This Row],[SKU]])
 *#REF!
 *#REF!
   ),
0)</f>
        <v>0</v>
      </c>
      <c r="S51" s="3" cm="1">
        <f t="array" ref="S51">IFERROR(SUMPRODUCT((#REF!=InventoryOverview[[#This Row],[SKU]]) *#REF! *#REF!),0)</f>
        <v>0</v>
      </c>
      <c r="T51">
        <f>InventoryOverview[[#This Row],[Total Outflow]] - InventoryOverview[[#This Row],[Expected Quantity Usage]]</f>
        <v>0</v>
      </c>
      <c r="U51" s="1">
        <f>_xlfn.MINIFS(Outflow[Date], Outflow[SKU], B51)</f>
        <v>0</v>
      </c>
      <c r="V51" s="1">
        <f>_xlfn.MAXIFS(Outflow[Date], Outflow[SKU], B51)</f>
        <v>0</v>
      </c>
      <c r="W51">
        <f>InventoryOverview[[#This Row],[Last Outflow Date]]-InventoryOverview[[#This Row],[First Outflow Date]]+1</f>
        <v>1</v>
      </c>
      <c r="X51">
        <f>IF(InventoryOverview[[#This Row],[Days Active]]&gt;0, InventoryOverview[[#This Row],[Total Outflow]] / InventoryOverview[[#This Row],[Days Active]], 0)</f>
        <v>0</v>
      </c>
      <c r="Y51" s="14">
        <f>IF(InventoryOverview[[#This Row],[Average Daily Usage]]&gt;0,InventoryOverview[[#This Row],[Current Stock]]/InventoryOverview[[#This Row],[Average Daily Usage]],0)</f>
        <v>0</v>
      </c>
      <c r="AA51" t="str">
        <f>VLOOKUP(InventoryOverview[[#This Row],[SKU]],LiveStock[],12,0)</f>
        <v>Lone Star Distribution Center</v>
      </c>
      <c r="AB51" t="str">
        <f>VLOOKUP(InventoryOverview[[#This Row],[SKU]],LiveStock[],19,0)</f>
        <v>Lone Star Wholesale</v>
      </c>
      <c r="AC51">
        <f>InventoryOverview[[#This Row],[Total Inflow]]-InventoryOverview[[#This Row],[Total Outflow]]</f>
        <v>14</v>
      </c>
      <c r="AD5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2" spans="1:30" ht="20.100000000000001" customHeight="1" x14ac:dyDescent="0.25">
      <c r="A52" s="1">
        <f t="shared" ca="1" si="3"/>
        <v>46201</v>
      </c>
      <c r="B52" t="s">
        <v>370</v>
      </c>
      <c r="C52" t="str">
        <f>VLOOKUP(InventoryOverview[[#This Row],[SKU]],MasterFile[[#All],[SKU]:[Item Name]],2,0)</f>
        <v>Floor Cleaner Neutral pH 1gal</v>
      </c>
      <c r="D52" t="str">
        <f>VLOOKUP(InventoryOverview[[#This Row],[SKU]],MasterFile[[#All],[SKU]:[Category]],3,0)</f>
        <v>Cleaning Chemicals</v>
      </c>
      <c r="E52" s="12" t="str">
        <f>IF(VLOOKUP(InventoryOverview[[#This Row],[SKU]],MasterFile[[#All],[SKU]:[Sub-Category]],4,0)="","",VLOOKUP(InventoryOverview[[#This Row],[SKU]],MasterFile[[#All],[SKU]:[Sub-Category]],4,0))</f>
        <v>Floor Care</v>
      </c>
      <c r="F52">
        <f>SUMIFS(Outflow[Quantity Dispensed],Outflow[SKU],InventoryOverview[[#This Row],[SKU]])</f>
        <v>0</v>
      </c>
      <c r="G52" s="3">
        <f>IFERROR(SUMIFS(Outflow!$H$5:$H$8527, Outflow!$B$5:$B$8527, InventoryOverview[[#This Row],[SKU]]),0)</f>
        <v>0</v>
      </c>
      <c r="H52">
        <f>SUMIFS(Inflow[Quantity Purchased],Inflow[SKU],InventoryOverview[[#This Row],[SKU]])</f>
        <v>1040</v>
      </c>
      <c r="I52" s="3">
        <f>IFERROR(
   SUMIFS(Inflow[Total Cost], Inflow[SKU],InventoryOverview[[#This Row],[SKU]]),
0)</f>
        <v>14560</v>
      </c>
      <c r="J52" cm="1">
        <f t="array" ref="J5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1040</v>
      </c>
      <c r="K52" s="2" cm="1">
        <f t="array" ref="K5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14560</v>
      </c>
      <c r="L52" s="2">
        <f>InventoryOverview[[#This Row],[Total Inflow Value]]-InventoryOverview[[#This Row],[Total Outflow Value]]</f>
        <v>14560</v>
      </c>
      <c r="M5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2">
        <f>VLOOKUP(InventoryOverview[[#This Row],[SKU]],MasterFile[[#All],[SKU]:[Reorder Point]],5,0)</f>
        <v>10</v>
      </c>
      <c r="O52">
        <f>VLOOKUP(InventoryOverview[[#This Row],[SKU]],MasterFile[#All],6,0)</f>
        <v>40</v>
      </c>
      <c r="P52" s="13">
        <f>IFERROR(InventoryOverview[[#This Row],[Current Stock]]/InventoryOverview[[#This Row],[Optimal Quantity]],"")</f>
        <v>26</v>
      </c>
      <c r="Q52"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52" cm="1">
        <f t="array" ref="R52">IFERROR(
   SUMPRODUCT(
      (#REF! = InventoryOverview[[#This Row],[SKU]])
 *#REF!
 *#REF!
   ),
0)</f>
        <v>0</v>
      </c>
      <c r="S52" s="3" cm="1">
        <f t="array" ref="S52">IFERROR(SUMPRODUCT((#REF!=InventoryOverview[[#This Row],[SKU]]) *#REF! *#REF!),0)</f>
        <v>0</v>
      </c>
      <c r="T52">
        <f>InventoryOverview[[#This Row],[Total Outflow]] - InventoryOverview[[#This Row],[Expected Quantity Usage]]</f>
        <v>0</v>
      </c>
      <c r="U52" s="1">
        <f>_xlfn.MINIFS(Outflow[Date], Outflow[SKU], B52)</f>
        <v>0</v>
      </c>
      <c r="V52" s="1">
        <f>_xlfn.MAXIFS(Outflow[Date], Outflow[SKU], B52)</f>
        <v>0</v>
      </c>
      <c r="W52">
        <f>InventoryOverview[[#This Row],[Last Outflow Date]]-InventoryOverview[[#This Row],[First Outflow Date]]+1</f>
        <v>1</v>
      </c>
      <c r="X52">
        <f>IF(InventoryOverview[[#This Row],[Days Active]]&gt;0, InventoryOverview[[#This Row],[Total Outflow]] / InventoryOverview[[#This Row],[Days Active]], 0)</f>
        <v>0</v>
      </c>
      <c r="Y52" s="14">
        <f>IF(InventoryOverview[[#This Row],[Average Daily Usage]]&gt;0,InventoryOverview[[#This Row],[Current Stock]]/InventoryOverview[[#This Row],[Average Daily Usage]],0)</f>
        <v>0</v>
      </c>
      <c r="AA52" t="str">
        <f>VLOOKUP(InventoryOverview[[#This Row],[SKU]],LiveStock[],12,0)</f>
        <v>Lone Star Distribution Center</v>
      </c>
      <c r="AB52" t="str">
        <f>VLOOKUP(InventoryOverview[[#This Row],[SKU]],LiveStock[],19,0)</f>
        <v>Lone Star Wholesale</v>
      </c>
      <c r="AC52">
        <f>InventoryOverview[[#This Row],[Total Inflow]]-InventoryOverview[[#This Row],[Total Outflow]]</f>
        <v>1040</v>
      </c>
      <c r="AD5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3" spans="1:30" ht="20.100000000000001" customHeight="1" x14ac:dyDescent="0.25">
      <c r="A53" s="1">
        <f t="shared" ca="1" si="3"/>
        <v>46201</v>
      </c>
      <c r="B53" t="s">
        <v>375</v>
      </c>
      <c r="C53" t="str">
        <f>VLOOKUP(InventoryOverview[[#This Row],[SKU]],MasterFile[[#All],[SKU]:[Item Name]],2,0)</f>
        <v>Dish Soap Commercial 1gal</v>
      </c>
      <c r="D53" t="str">
        <f>VLOOKUP(InventoryOverview[[#This Row],[SKU]],MasterFile[[#All],[SKU]:[Category]],3,0)</f>
        <v>Cleaning Chemicals</v>
      </c>
      <c r="E53" s="12" t="str">
        <f>IF(VLOOKUP(InventoryOverview[[#This Row],[SKU]],MasterFile[[#All],[SKU]:[Sub-Category]],4,0)="","",VLOOKUP(InventoryOverview[[#This Row],[SKU]],MasterFile[[#All],[SKU]:[Sub-Category]],4,0))</f>
        <v>Dishwashing</v>
      </c>
      <c r="F53">
        <f>SUMIFS(Outflow[Quantity Dispensed],Outflow[SKU],InventoryOverview[[#This Row],[SKU]])</f>
        <v>0</v>
      </c>
      <c r="G53" s="3">
        <f>IFERROR(SUMIFS(Outflow!$H$5:$H$8527, Outflow!$B$5:$B$8527, InventoryOverview[[#This Row],[SKU]]),0)</f>
        <v>0</v>
      </c>
      <c r="H53">
        <f>SUMIFS(Inflow[Quantity Purchased],Inflow[SKU],InventoryOverview[[#This Row],[SKU]])</f>
        <v>24</v>
      </c>
      <c r="I53" s="3">
        <f>IFERROR(
   SUMIFS(Inflow[Total Cost], Inflow[SKU],InventoryOverview[[#This Row],[SKU]]),
0)</f>
        <v>288</v>
      </c>
      <c r="J53" cm="1">
        <f t="array" ref="J5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24</v>
      </c>
      <c r="K53" s="2" cm="1">
        <f t="array" ref="K5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288</v>
      </c>
      <c r="L53" s="2">
        <f>InventoryOverview[[#This Row],[Total Inflow Value]]-InventoryOverview[[#This Row],[Total Outflow Value]]</f>
        <v>288</v>
      </c>
      <c r="M5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3">
        <f>VLOOKUP(InventoryOverview[[#This Row],[SKU]],MasterFile[[#All],[SKU]:[Reorder Point]],5,0)</f>
        <v>15</v>
      </c>
      <c r="O53">
        <f>VLOOKUP(InventoryOverview[[#This Row],[SKU]],MasterFile[#All],6,0)</f>
        <v>60</v>
      </c>
      <c r="P53" s="13">
        <f>IFERROR(InventoryOverview[[#This Row],[Current Stock]]/InventoryOverview[[#This Row],[Optimal Quantity]],"")</f>
        <v>0.4</v>
      </c>
      <c r="Q53"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53" cm="1">
        <f t="array" ref="R53">IFERROR(
   SUMPRODUCT(
      (#REF! = InventoryOverview[[#This Row],[SKU]])
 *#REF!
 *#REF!
   ),
0)</f>
        <v>0</v>
      </c>
      <c r="S53" s="3" cm="1">
        <f t="array" ref="S53">IFERROR(SUMPRODUCT((#REF!=InventoryOverview[[#This Row],[SKU]]) *#REF! *#REF!),0)</f>
        <v>0</v>
      </c>
      <c r="T53">
        <f>InventoryOverview[[#This Row],[Total Outflow]] - InventoryOverview[[#This Row],[Expected Quantity Usage]]</f>
        <v>0</v>
      </c>
      <c r="U53" s="1">
        <f>_xlfn.MINIFS(Outflow[Date], Outflow[SKU], B53)</f>
        <v>0</v>
      </c>
      <c r="V53" s="1">
        <f>_xlfn.MAXIFS(Outflow[Date], Outflow[SKU], B53)</f>
        <v>0</v>
      </c>
      <c r="W53">
        <f>InventoryOverview[[#This Row],[Last Outflow Date]]-InventoryOverview[[#This Row],[First Outflow Date]]+1</f>
        <v>1</v>
      </c>
      <c r="X53">
        <f>IF(InventoryOverview[[#This Row],[Days Active]]&gt;0, InventoryOverview[[#This Row],[Total Outflow]] / InventoryOverview[[#This Row],[Days Active]], 0)</f>
        <v>0</v>
      </c>
      <c r="Y53" s="14">
        <f>IF(InventoryOverview[[#This Row],[Average Daily Usage]]&gt;0,InventoryOverview[[#This Row],[Current Stock]]/InventoryOverview[[#This Row],[Average Daily Usage]],0)</f>
        <v>0</v>
      </c>
      <c r="AA53" t="str">
        <f>VLOOKUP(InventoryOverview[[#This Row],[SKU]],LiveStock[],12,0)</f>
        <v>Lone Star Houston</v>
      </c>
      <c r="AB53" t="str">
        <f>VLOOKUP(InventoryOverview[[#This Row],[SKU]],LiveStock[],19,0)</f>
        <v>Lone Star Wholesale</v>
      </c>
      <c r="AC53">
        <f>InventoryOverview[[#This Row],[Total Inflow]]-InventoryOverview[[#This Row],[Total Outflow]]</f>
        <v>24</v>
      </c>
      <c r="AD5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4" spans="1:30" ht="20.100000000000001" customHeight="1" x14ac:dyDescent="0.25">
      <c r="A54" s="1">
        <f t="shared" ca="1" si="3"/>
        <v>46201</v>
      </c>
      <c r="B54" t="s">
        <v>379</v>
      </c>
      <c r="C54" t="str">
        <f>VLOOKUP(InventoryOverview[[#This Row],[SKU]],MasterFile[[#All],[SKU]:[Item Name]],2,0)</f>
        <v>Paper Towels Industrial Roll 12pk</v>
      </c>
      <c r="D54" t="str">
        <f>VLOOKUP(InventoryOverview[[#This Row],[SKU]],MasterFile[[#All],[SKU]:[Category]],3,0)</f>
        <v>Paper Goods</v>
      </c>
      <c r="E54" s="12" t="str">
        <f>IF(VLOOKUP(InventoryOverview[[#This Row],[SKU]],MasterFile[[#All],[SKU]:[Sub-Category]],4,0)="","",VLOOKUP(InventoryOverview[[#This Row],[SKU]],MasterFile[[#All],[SKU]:[Sub-Category]],4,0))</f>
        <v>Paper Towels</v>
      </c>
      <c r="F54">
        <f>SUMIFS(Outflow[Quantity Dispensed],Outflow[SKU],InventoryOverview[[#This Row],[SKU]])</f>
        <v>0</v>
      </c>
      <c r="G54" s="3">
        <f>IFERROR(SUMIFS(Outflow!$H$5:$H$8527, Outflow!$B$5:$B$8527, InventoryOverview[[#This Row],[SKU]]),0)</f>
        <v>0</v>
      </c>
      <c r="H54">
        <f>SUMIFS(Inflow[Quantity Purchased],Inflow[SKU],InventoryOverview[[#This Row],[SKU]])</f>
        <v>24</v>
      </c>
      <c r="I54" s="3">
        <f>IFERROR(
   SUMIFS(Inflow[Total Cost], Inflow[SKU],InventoryOverview[[#This Row],[SKU]]),
0)</f>
        <v>108</v>
      </c>
      <c r="J54" cm="1">
        <f t="array" ref="J5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24</v>
      </c>
      <c r="K54" s="2" cm="1">
        <f t="array" ref="K5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108</v>
      </c>
      <c r="L54" s="2">
        <f>InventoryOverview[[#This Row],[Total Inflow Value]]-InventoryOverview[[#This Row],[Total Outflow Value]]</f>
        <v>108</v>
      </c>
      <c r="M5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4">
        <f>VLOOKUP(InventoryOverview[[#This Row],[SKU]],MasterFile[[#All],[SKU]:[Reorder Point]],5,0)</f>
        <v>20</v>
      </c>
      <c r="O54">
        <f>VLOOKUP(InventoryOverview[[#This Row],[SKU]],MasterFile[#All],6,0)</f>
        <v>80</v>
      </c>
      <c r="P54" s="13">
        <f>IFERROR(InventoryOverview[[#This Row],[Current Stock]]/InventoryOverview[[#This Row],[Optimal Quantity]],"")</f>
        <v>0.3</v>
      </c>
      <c r="Q54"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54" cm="1">
        <f t="array" ref="R54">IFERROR(
   SUMPRODUCT(
      (#REF! = InventoryOverview[[#This Row],[SKU]])
 *#REF!
 *#REF!
   ),
0)</f>
        <v>0</v>
      </c>
      <c r="S54" s="3" cm="1">
        <f t="array" ref="S54">IFERROR(SUMPRODUCT((#REF!=InventoryOverview[[#This Row],[SKU]]) *#REF! *#REF!),0)</f>
        <v>0</v>
      </c>
      <c r="T54">
        <f>InventoryOverview[[#This Row],[Total Outflow]] - InventoryOverview[[#This Row],[Expected Quantity Usage]]</f>
        <v>0</v>
      </c>
      <c r="U54" s="1">
        <f>_xlfn.MINIFS(Outflow[Date], Outflow[SKU], B54)</f>
        <v>0</v>
      </c>
      <c r="V54" s="1">
        <f>_xlfn.MAXIFS(Outflow[Date], Outflow[SKU], B54)</f>
        <v>0</v>
      </c>
      <c r="W54">
        <f>InventoryOverview[[#This Row],[Last Outflow Date]]-InventoryOverview[[#This Row],[First Outflow Date]]+1</f>
        <v>1</v>
      </c>
      <c r="X54">
        <f>IF(InventoryOverview[[#This Row],[Days Active]]&gt;0, InventoryOverview[[#This Row],[Total Outflow]] / InventoryOverview[[#This Row],[Days Active]], 0)</f>
        <v>0</v>
      </c>
      <c r="Y54" s="14">
        <f>IF(InventoryOverview[[#This Row],[Average Daily Usage]]&gt;0,InventoryOverview[[#This Row],[Current Stock]]/InventoryOverview[[#This Row],[Average Daily Usage]],0)</f>
        <v>0</v>
      </c>
      <c r="AA54" t="str">
        <f>VLOOKUP(InventoryOverview[[#This Row],[SKU]],LiveStock[],12,0)</f>
        <v>Lone Star Distribution Center</v>
      </c>
      <c r="AB54" t="str">
        <f>VLOOKUP(InventoryOverview[[#This Row],[SKU]],LiveStock[],19,0)</f>
        <v>Lone Star Wholesale</v>
      </c>
      <c r="AC54">
        <f>InventoryOverview[[#This Row],[Total Inflow]]-InventoryOverview[[#This Row],[Total Outflow]]</f>
        <v>24</v>
      </c>
      <c r="AD5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5" spans="1:30" ht="20.100000000000001" customHeight="1" x14ac:dyDescent="0.25">
      <c r="A55" s="1">
        <f t="shared" ca="1" si="3"/>
        <v>46201</v>
      </c>
      <c r="B55" t="s">
        <v>386</v>
      </c>
      <c r="C55" t="str">
        <f>VLOOKUP(InventoryOverview[[#This Row],[SKU]],MasterFile[[#All],[SKU]:[Item Name]],2,0)</f>
        <v>Napkins Kraft 500pk</v>
      </c>
      <c r="D55" t="str">
        <f>VLOOKUP(InventoryOverview[[#This Row],[SKU]],MasterFile[[#All],[SKU]:[Category]],3,0)</f>
        <v>Paper Goods</v>
      </c>
      <c r="E55" s="12" t="str">
        <f>IF(VLOOKUP(InventoryOverview[[#This Row],[SKU]],MasterFile[[#All],[SKU]:[Sub-Category]],4,0)="","",VLOOKUP(InventoryOverview[[#This Row],[SKU]],MasterFile[[#All],[SKU]:[Sub-Category]],4,0))</f>
        <v>Napkins</v>
      </c>
      <c r="F55">
        <f>SUMIFS(Outflow[Quantity Dispensed],Outflow[SKU],InventoryOverview[[#This Row],[SKU]])</f>
        <v>14.09</v>
      </c>
      <c r="G55" s="3">
        <f>IFERROR(SUMIFS(Outflow!$H$5:$H$8527, Outflow!$B$5:$B$8527, InventoryOverview[[#This Row],[SKU]]),0)</f>
        <v>0.50719999999999998</v>
      </c>
      <c r="H55">
        <f>SUMIFS(Inflow[Quantity Purchased],Inflow[SKU],InventoryOverview[[#This Row],[SKU]])</f>
        <v>10500</v>
      </c>
      <c r="I55" s="3">
        <f>IFERROR(
   SUMIFS(Inflow[Total Cost], Inflow[SKU],InventoryOverview[[#This Row],[SKU]]),
0)</f>
        <v>378</v>
      </c>
      <c r="J55" cm="1">
        <f t="array" ref="J5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10485.91</v>
      </c>
      <c r="K55" s="2" cm="1">
        <f t="array" ref="K5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377.49275999999998</v>
      </c>
      <c r="L55" s="2">
        <f>InventoryOverview[[#This Row],[Total Inflow Value]]-InventoryOverview[[#This Row],[Total Outflow Value]]</f>
        <v>377.49279999999999</v>
      </c>
      <c r="M5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Shrinkage</v>
      </c>
      <c r="N55">
        <f>VLOOKUP(InventoryOverview[[#This Row],[SKU]],MasterFile[[#All],[SKU]:[Reorder Point]],5,0)</f>
        <v>30</v>
      </c>
      <c r="O55">
        <f>VLOOKUP(InventoryOverview[[#This Row],[SKU]],MasterFile[#All],6,0)</f>
        <v>120</v>
      </c>
      <c r="P55" s="13">
        <f>IFERROR(InventoryOverview[[#This Row],[Current Stock]]/InventoryOverview[[#This Row],[Optimal Quantity]],"")</f>
        <v>87.382583333333329</v>
      </c>
      <c r="Q5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55" cm="1">
        <f t="array" ref="R55">IFERROR(
   SUMPRODUCT(
      (#REF! = InventoryOverview[[#This Row],[SKU]])
 *#REF!
 *#REF!
   ),
0)</f>
        <v>0</v>
      </c>
      <c r="S55" s="3" cm="1">
        <f t="array" ref="S55">IFERROR(SUMPRODUCT((#REF!=InventoryOverview[[#This Row],[SKU]]) *#REF! *#REF!),0)</f>
        <v>0</v>
      </c>
      <c r="T55">
        <f>InventoryOverview[[#This Row],[Total Outflow]] - InventoryOverview[[#This Row],[Expected Quantity Usage]]</f>
        <v>14.09</v>
      </c>
      <c r="U55" s="1">
        <f>_xlfn.MINIFS(Outflow[Date], Outflow[SKU], B55)</f>
        <v>45994</v>
      </c>
      <c r="V55" s="1">
        <f>_xlfn.MAXIFS(Outflow[Date], Outflow[SKU], B55)</f>
        <v>45994</v>
      </c>
      <c r="W55">
        <f>InventoryOverview[[#This Row],[Last Outflow Date]]-InventoryOverview[[#This Row],[First Outflow Date]]+1</f>
        <v>1</v>
      </c>
      <c r="X55">
        <f>IF(InventoryOverview[[#This Row],[Days Active]]&gt;0, InventoryOverview[[#This Row],[Total Outflow]] / InventoryOverview[[#This Row],[Days Active]], 0)</f>
        <v>14.09</v>
      </c>
      <c r="Y55" s="14">
        <f>IF(InventoryOverview[[#This Row],[Average Daily Usage]]&gt;0,InventoryOverview[[#This Row],[Current Stock]]/InventoryOverview[[#This Row],[Average Daily Usage]],0)</f>
        <v>744.20936834634495</v>
      </c>
      <c r="AA55" t="str">
        <f>VLOOKUP(InventoryOverview[[#This Row],[SKU]],LiveStock[],12,0)</f>
        <v>Lone Star Houston</v>
      </c>
      <c r="AB55" t="str">
        <f>VLOOKUP(InventoryOverview[[#This Row],[SKU]],LiveStock[],19,0)</f>
        <v>Lone Star Wholesale</v>
      </c>
      <c r="AC55">
        <f>InventoryOverview[[#This Row],[Total Inflow]]-InventoryOverview[[#This Row],[Total Outflow]]</f>
        <v>10485.91</v>
      </c>
      <c r="AD5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6" spans="1:30" ht="20.100000000000001" customHeight="1" x14ac:dyDescent="0.25">
      <c r="A56" s="1">
        <f t="shared" ca="1" si="3"/>
        <v>46201</v>
      </c>
      <c r="B56" t="s">
        <v>390</v>
      </c>
      <c r="C56" t="str">
        <f>VLOOKUP(InventoryOverview[[#This Row],[SKU]],MasterFile[[#All],[SKU]:[Item Name]],2,0)</f>
        <v>Trash Bags 55gal Heavy Duty 50pk</v>
      </c>
      <c r="D56" t="str">
        <f>VLOOKUP(InventoryOverview[[#This Row],[SKU]],MasterFile[[#All],[SKU]:[Category]],3,0)</f>
        <v>Janitorial</v>
      </c>
      <c r="E56" s="12" t="str">
        <f>IF(VLOOKUP(InventoryOverview[[#This Row],[SKU]],MasterFile[[#All],[SKU]:[Sub-Category]],4,0)="","",VLOOKUP(InventoryOverview[[#This Row],[SKU]],MasterFile[[#All],[SKU]:[Sub-Category]],4,0))</f>
        <v>Waste Management</v>
      </c>
      <c r="F56">
        <f>SUMIFS(Outflow[Quantity Dispensed],Outflow[SKU],InventoryOverview[[#This Row],[SKU]])</f>
        <v>0</v>
      </c>
      <c r="G56" s="3">
        <f>IFERROR(SUMIFS(Outflow!$H$5:$H$8527, Outflow!$B$5:$B$8527, InventoryOverview[[#This Row],[SKU]]),0)</f>
        <v>0</v>
      </c>
      <c r="H56">
        <f>SUMIFS(Inflow[Quantity Purchased],Inflow[SKU],InventoryOverview[[#This Row],[SKU]])</f>
        <v>700</v>
      </c>
      <c r="I56" s="3">
        <f>IFERROR(
   SUMIFS(Inflow[Total Cost], Inflow[SKU],InventoryOverview[[#This Row],[SKU]]),
0)</f>
        <v>868</v>
      </c>
      <c r="J56" cm="1">
        <f t="array" ref="J5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700</v>
      </c>
      <c r="K56" s="2" cm="1">
        <f t="array" ref="K5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868</v>
      </c>
      <c r="L56" s="2">
        <f>InventoryOverview[[#This Row],[Total Inflow Value]]-InventoryOverview[[#This Row],[Total Outflow Value]]</f>
        <v>868</v>
      </c>
      <c r="M5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6">
        <f>VLOOKUP(InventoryOverview[[#This Row],[SKU]],MasterFile[[#All],[SKU]:[Reorder Point]],5,0)</f>
        <v>10</v>
      </c>
      <c r="O56">
        <f>VLOOKUP(InventoryOverview[[#This Row],[SKU]],MasterFile[#All],6,0)</f>
        <v>40</v>
      </c>
      <c r="P56" s="13">
        <f>IFERROR(InventoryOverview[[#This Row],[Current Stock]]/InventoryOverview[[#This Row],[Optimal Quantity]],"")</f>
        <v>17.5</v>
      </c>
      <c r="Q5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56" cm="1">
        <f t="array" ref="R56">IFERROR(
   SUMPRODUCT(
      (#REF! = InventoryOverview[[#This Row],[SKU]])
 *#REF!
 *#REF!
   ),
0)</f>
        <v>0</v>
      </c>
      <c r="S56" s="3" cm="1">
        <f t="array" ref="S56">IFERROR(SUMPRODUCT((#REF!=InventoryOverview[[#This Row],[SKU]]) *#REF! *#REF!),0)</f>
        <v>0</v>
      </c>
      <c r="T56">
        <f>InventoryOverview[[#This Row],[Total Outflow]] - InventoryOverview[[#This Row],[Expected Quantity Usage]]</f>
        <v>0</v>
      </c>
      <c r="U56" s="1">
        <f>_xlfn.MINIFS(Outflow[Date], Outflow[SKU], B56)</f>
        <v>0</v>
      </c>
      <c r="V56" s="1">
        <f>_xlfn.MAXIFS(Outflow[Date], Outflow[SKU], B56)</f>
        <v>0</v>
      </c>
      <c r="W56">
        <f>InventoryOverview[[#This Row],[Last Outflow Date]]-InventoryOverview[[#This Row],[First Outflow Date]]+1</f>
        <v>1</v>
      </c>
      <c r="X56">
        <f>IF(InventoryOverview[[#This Row],[Days Active]]&gt;0, InventoryOverview[[#This Row],[Total Outflow]] / InventoryOverview[[#This Row],[Days Active]], 0)</f>
        <v>0</v>
      </c>
      <c r="Y56" s="14">
        <f>IF(InventoryOverview[[#This Row],[Average Daily Usage]]&gt;0,InventoryOverview[[#This Row],[Current Stock]]/InventoryOverview[[#This Row],[Average Daily Usage]],0)</f>
        <v>0</v>
      </c>
      <c r="AA56" t="str">
        <f>VLOOKUP(InventoryOverview[[#This Row],[SKU]],LiveStock[],12,0)</f>
        <v>Lone Star Distribution Center</v>
      </c>
      <c r="AB56" t="str">
        <f>VLOOKUP(InventoryOverview[[#This Row],[SKU]],LiveStock[],19,0)</f>
        <v>Lone Star Wholesale</v>
      </c>
      <c r="AC56">
        <f>InventoryOverview[[#This Row],[Total Inflow]]-InventoryOverview[[#This Row],[Total Outflow]]</f>
        <v>700</v>
      </c>
      <c r="AD5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7" spans="1:30" ht="20.100000000000001" customHeight="1" x14ac:dyDescent="0.25">
      <c r="A57" s="1">
        <f t="shared" ca="1" si="3"/>
        <v>46201</v>
      </c>
      <c r="B57" t="s">
        <v>396</v>
      </c>
      <c r="C57" t="str">
        <f>VLOOKUP(InventoryOverview[[#This Row],[SKU]],MasterFile[[#All],[SKU]:[Item Name]],2,0)</f>
        <v>Trash Bags 33gal 100pk</v>
      </c>
      <c r="D57" t="str">
        <f>VLOOKUP(InventoryOverview[[#This Row],[SKU]],MasterFile[[#All],[SKU]:[Category]],3,0)</f>
        <v>Janitorial</v>
      </c>
      <c r="E57" s="12" t="str">
        <f>IF(VLOOKUP(InventoryOverview[[#This Row],[SKU]],MasterFile[[#All],[SKU]:[Sub-Category]],4,0)="","",VLOOKUP(InventoryOverview[[#This Row],[SKU]],MasterFile[[#All],[SKU]:[Sub-Category]],4,0))</f>
        <v>Waste Management</v>
      </c>
      <c r="F57">
        <f>SUMIFS(Outflow[Quantity Dispensed],Outflow[SKU],InventoryOverview[[#This Row],[SKU]])</f>
        <v>0</v>
      </c>
      <c r="G57" s="3">
        <f>IFERROR(SUMIFS(Outflow!$H$5:$H$8527, Outflow!$B$5:$B$8527, InventoryOverview[[#This Row],[SKU]]),0)</f>
        <v>0</v>
      </c>
      <c r="H57">
        <f>SUMIFS(Inflow[Quantity Purchased],Inflow[SKU],InventoryOverview[[#This Row],[SKU]])</f>
        <v>500</v>
      </c>
      <c r="I57" s="3">
        <f>IFERROR(
   SUMIFS(Inflow[Total Cost], Inflow[SKU],InventoryOverview[[#This Row],[SKU]]),
0)</f>
        <v>240</v>
      </c>
      <c r="J57" cm="1">
        <f t="array" ref="J5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500</v>
      </c>
      <c r="K57" s="2" cm="1">
        <f t="array" ref="K5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240</v>
      </c>
      <c r="L57" s="2">
        <f>InventoryOverview[[#This Row],[Total Inflow Value]]-InventoryOverview[[#This Row],[Total Outflow Value]]</f>
        <v>240</v>
      </c>
      <c r="M5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7">
        <f>VLOOKUP(InventoryOverview[[#This Row],[SKU]],MasterFile[[#All],[SKU]:[Reorder Point]],5,0)</f>
        <v>15</v>
      </c>
      <c r="O57">
        <f>VLOOKUP(InventoryOverview[[#This Row],[SKU]],MasterFile[#All],6,0)</f>
        <v>60</v>
      </c>
      <c r="P57" s="13">
        <f>IFERROR(InventoryOverview[[#This Row],[Current Stock]]/InventoryOverview[[#This Row],[Optimal Quantity]],"")</f>
        <v>8.3333333333333339</v>
      </c>
      <c r="Q57"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57" cm="1">
        <f t="array" ref="R57">IFERROR(
   SUMPRODUCT(
      (#REF! = InventoryOverview[[#This Row],[SKU]])
 *#REF!
 *#REF!
   ),
0)</f>
        <v>0</v>
      </c>
      <c r="S57" s="3" cm="1">
        <f t="array" ref="S57">IFERROR(SUMPRODUCT((#REF!=InventoryOverview[[#This Row],[SKU]]) *#REF! *#REF!),0)</f>
        <v>0</v>
      </c>
      <c r="T57">
        <f>InventoryOverview[[#This Row],[Total Outflow]] - InventoryOverview[[#This Row],[Expected Quantity Usage]]</f>
        <v>0</v>
      </c>
      <c r="U57" s="1">
        <f>_xlfn.MINIFS(Outflow[Date], Outflow[SKU], B57)</f>
        <v>0</v>
      </c>
      <c r="V57" s="1">
        <f>_xlfn.MAXIFS(Outflow[Date], Outflow[SKU], B57)</f>
        <v>0</v>
      </c>
      <c r="W57">
        <f>InventoryOverview[[#This Row],[Last Outflow Date]]-InventoryOverview[[#This Row],[First Outflow Date]]+1</f>
        <v>1</v>
      </c>
      <c r="X57">
        <f>IF(InventoryOverview[[#This Row],[Days Active]]&gt;0, InventoryOverview[[#This Row],[Total Outflow]] / InventoryOverview[[#This Row],[Days Active]], 0)</f>
        <v>0</v>
      </c>
      <c r="Y57" s="14">
        <f>IF(InventoryOverview[[#This Row],[Average Daily Usage]]&gt;0,InventoryOverview[[#This Row],[Current Stock]]/InventoryOverview[[#This Row],[Average Daily Usage]],0)</f>
        <v>0</v>
      </c>
      <c r="AA57" t="str">
        <f>VLOOKUP(InventoryOverview[[#This Row],[SKU]],LiveStock[],12,0)</f>
        <v>Lone Star Houston</v>
      </c>
      <c r="AB57" t="str">
        <f>VLOOKUP(InventoryOverview[[#This Row],[SKU]],LiveStock[],19,0)</f>
        <v>Lone Star Wholesale</v>
      </c>
      <c r="AC57">
        <f>InventoryOverview[[#This Row],[Total Inflow]]-InventoryOverview[[#This Row],[Total Outflow]]</f>
        <v>500</v>
      </c>
      <c r="AD5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8" spans="1:30" ht="20.100000000000001" customHeight="1" x14ac:dyDescent="0.25">
      <c r="A58" s="1">
        <f t="shared" ca="1" si="3"/>
        <v>46201</v>
      </c>
      <c r="B58" t="s">
        <v>399</v>
      </c>
      <c r="C58" t="str">
        <f>VLOOKUP(InventoryOverview[[#This Row],[SKU]],MasterFile[[#All],[SKU]:[Item Name]],2,0)</f>
        <v>Mop Heads Cotton 12pk</v>
      </c>
      <c r="D58" t="str">
        <f>VLOOKUP(InventoryOverview[[#This Row],[SKU]],MasterFile[[#All],[SKU]:[Category]],3,0)</f>
        <v>Janitorial</v>
      </c>
      <c r="E58" s="12" t="str">
        <f>IF(VLOOKUP(InventoryOverview[[#This Row],[SKU]],MasterFile[[#All],[SKU]:[Sub-Category]],4,0)="","",VLOOKUP(InventoryOverview[[#This Row],[SKU]],MasterFile[[#All],[SKU]:[Sub-Category]],4,0))</f>
        <v>Mopping</v>
      </c>
      <c r="F58">
        <f>SUMIFS(Outflow[Quantity Dispensed],Outflow[SKU],InventoryOverview[[#This Row],[SKU]])</f>
        <v>0</v>
      </c>
      <c r="G58" s="3">
        <f>IFERROR(SUMIFS(Outflow!$H$5:$H$8527, Outflow!$B$5:$B$8527, InventoryOverview[[#This Row],[SKU]]),0)</f>
        <v>0</v>
      </c>
      <c r="H58">
        <f>SUMIFS(Inflow[Quantity Purchased],Inflow[SKU],InventoryOverview[[#This Row],[SKU]])</f>
        <v>60</v>
      </c>
      <c r="I58" s="3">
        <f>IFERROR(
   SUMIFS(Inflow[Total Cost], Inflow[SKU],InventoryOverview[[#This Row],[SKU]]),
0)</f>
        <v>360</v>
      </c>
      <c r="J58" cm="1">
        <f t="array" ref="J5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60</v>
      </c>
      <c r="K58" s="2" cm="1">
        <f t="array" ref="K5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360</v>
      </c>
      <c r="L58" s="2">
        <f>InventoryOverview[[#This Row],[Total Inflow Value]]-InventoryOverview[[#This Row],[Total Outflow Value]]</f>
        <v>360</v>
      </c>
      <c r="M5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8">
        <f>VLOOKUP(InventoryOverview[[#This Row],[SKU]],MasterFile[[#All],[SKU]:[Reorder Point]],5,0)</f>
        <v>8</v>
      </c>
      <c r="O58">
        <f>VLOOKUP(InventoryOverview[[#This Row],[SKU]],MasterFile[#All],6,0)</f>
        <v>32</v>
      </c>
      <c r="P58" s="13">
        <f>IFERROR(InventoryOverview[[#This Row],[Current Stock]]/InventoryOverview[[#This Row],[Optimal Quantity]],"")</f>
        <v>1.875</v>
      </c>
      <c r="Q58"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58" cm="1">
        <f t="array" ref="R58">IFERROR(
   SUMPRODUCT(
      (#REF! = InventoryOverview[[#This Row],[SKU]])
 *#REF!
 *#REF!
   ),
0)</f>
        <v>0</v>
      </c>
      <c r="S58" s="3" cm="1">
        <f t="array" ref="S58">IFERROR(SUMPRODUCT((#REF!=InventoryOverview[[#This Row],[SKU]]) *#REF! *#REF!),0)</f>
        <v>0</v>
      </c>
      <c r="T58">
        <f>InventoryOverview[[#This Row],[Total Outflow]] - InventoryOverview[[#This Row],[Expected Quantity Usage]]</f>
        <v>0</v>
      </c>
      <c r="U58" s="1">
        <f>_xlfn.MINIFS(Outflow[Date], Outflow[SKU], B58)</f>
        <v>0</v>
      </c>
      <c r="V58" s="1">
        <f>_xlfn.MAXIFS(Outflow[Date], Outflow[SKU], B58)</f>
        <v>0</v>
      </c>
      <c r="W58">
        <f>InventoryOverview[[#This Row],[Last Outflow Date]]-InventoryOverview[[#This Row],[First Outflow Date]]+1</f>
        <v>1</v>
      </c>
      <c r="X58">
        <f>IF(InventoryOverview[[#This Row],[Days Active]]&gt;0, InventoryOverview[[#This Row],[Total Outflow]] / InventoryOverview[[#This Row],[Days Active]], 0)</f>
        <v>0</v>
      </c>
      <c r="Y58" s="14">
        <f>IF(InventoryOverview[[#This Row],[Average Daily Usage]]&gt;0,InventoryOverview[[#This Row],[Current Stock]]/InventoryOverview[[#This Row],[Average Daily Usage]],0)</f>
        <v>0</v>
      </c>
      <c r="AA58" t="str">
        <f>VLOOKUP(InventoryOverview[[#This Row],[SKU]],LiveStock[],12,0)</f>
        <v>Lone Star Houston</v>
      </c>
      <c r="AB58" t="str">
        <f>VLOOKUP(InventoryOverview[[#This Row],[SKU]],LiveStock[],19,0)</f>
        <v>Lone Star Wholesale</v>
      </c>
      <c r="AC58">
        <f>InventoryOverview[[#This Row],[Total Inflow]]-InventoryOverview[[#This Row],[Total Outflow]]</f>
        <v>60</v>
      </c>
      <c r="AD5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59" spans="1:30" ht="20.100000000000001" customHeight="1" x14ac:dyDescent="0.25">
      <c r="A59" s="1">
        <f t="shared" ca="1" si="3"/>
        <v>46201</v>
      </c>
      <c r="B59" t="s">
        <v>403</v>
      </c>
      <c r="C59" t="str">
        <f>VLOOKUP(InventoryOverview[[#This Row],[SKU]],MasterFile[[#All],[SKU]:[Item Name]],2,0)</f>
        <v>Broom Commercial Upright</v>
      </c>
      <c r="D59" t="str">
        <f>VLOOKUP(InventoryOverview[[#This Row],[SKU]],MasterFile[[#All],[SKU]:[Category]],3,0)</f>
        <v>Janitorial</v>
      </c>
      <c r="E59" s="12" t="str">
        <f>IF(VLOOKUP(InventoryOverview[[#This Row],[SKU]],MasterFile[[#All],[SKU]:[Sub-Category]],4,0)="","",VLOOKUP(InventoryOverview[[#This Row],[SKU]],MasterFile[[#All],[SKU]:[Sub-Category]],4,0))</f>
        <v>Sweeping</v>
      </c>
      <c r="F59">
        <f>SUMIFS(Outflow[Quantity Dispensed],Outflow[SKU],InventoryOverview[[#This Row],[SKU]])</f>
        <v>0</v>
      </c>
      <c r="G59" s="3">
        <f>IFERROR(SUMIFS(Outflow!$H$5:$H$8527, Outflow!$B$5:$B$8527, InventoryOverview[[#This Row],[SKU]]),0)</f>
        <v>0</v>
      </c>
      <c r="H59">
        <f>SUMIFS(Inflow[Quantity Purchased],Inflow[SKU],InventoryOverview[[#This Row],[SKU]])</f>
        <v>52</v>
      </c>
      <c r="I59" s="3">
        <f>IFERROR(
   SUMIFS(Inflow[Total Cost], Inflow[SKU],InventoryOverview[[#This Row],[SKU]]),
0)</f>
        <v>1248</v>
      </c>
      <c r="J59" cm="1">
        <f t="array" ref="J5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52</v>
      </c>
      <c r="K59" s="2" cm="1">
        <f t="array" ref="K5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1248</v>
      </c>
      <c r="L59" s="2">
        <f>InventoryOverview[[#This Row],[Total Inflow Value]]-InventoryOverview[[#This Row],[Total Outflow Value]]</f>
        <v>1248</v>
      </c>
      <c r="M5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59">
        <f>VLOOKUP(InventoryOverview[[#This Row],[SKU]],MasterFile[[#All],[SKU]:[Reorder Point]],5,0)</f>
        <v>4</v>
      </c>
      <c r="O59">
        <f>VLOOKUP(InventoryOverview[[#This Row],[SKU]],MasterFile[#All],6,0)</f>
        <v>16</v>
      </c>
      <c r="P59" s="13">
        <f>IFERROR(InventoryOverview[[#This Row],[Current Stock]]/InventoryOverview[[#This Row],[Optimal Quantity]],"")</f>
        <v>3.25</v>
      </c>
      <c r="Q59"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59" cm="1">
        <f t="array" ref="R59">IFERROR(
   SUMPRODUCT(
      (#REF! = InventoryOverview[[#This Row],[SKU]])
 *#REF!
 *#REF!
   ),
0)</f>
        <v>0</v>
      </c>
      <c r="S59" s="3" cm="1">
        <f t="array" ref="S59">IFERROR(SUMPRODUCT((#REF!=InventoryOverview[[#This Row],[SKU]]) *#REF! *#REF!),0)</f>
        <v>0</v>
      </c>
      <c r="T59">
        <f>InventoryOverview[[#This Row],[Total Outflow]] - InventoryOverview[[#This Row],[Expected Quantity Usage]]</f>
        <v>0</v>
      </c>
      <c r="U59" s="1">
        <f>_xlfn.MINIFS(Outflow[Date], Outflow[SKU], B59)</f>
        <v>0</v>
      </c>
      <c r="V59" s="1">
        <f>_xlfn.MAXIFS(Outflow[Date], Outflow[SKU], B59)</f>
        <v>0</v>
      </c>
      <c r="W59">
        <f>InventoryOverview[[#This Row],[Last Outflow Date]]-InventoryOverview[[#This Row],[First Outflow Date]]+1</f>
        <v>1</v>
      </c>
      <c r="X59">
        <f>IF(InventoryOverview[[#This Row],[Days Active]]&gt;0, InventoryOverview[[#This Row],[Total Outflow]] / InventoryOverview[[#This Row],[Days Active]], 0)</f>
        <v>0</v>
      </c>
      <c r="Y59" s="14">
        <f>IF(InventoryOverview[[#This Row],[Average Daily Usage]]&gt;0,InventoryOverview[[#This Row],[Current Stock]]/InventoryOverview[[#This Row],[Average Daily Usage]],0)</f>
        <v>0</v>
      </c>
      <c r="AA59" t="str">
        <f>VLOOKUP(InventoryOverview[[#This Row],[SKU]],LiveStock[],12,0)</f>
        <v>Lone Star Houston</v>
      </c>
      <c r="AB59" t="str">
        <f>VLOOKUP(InventoryOverview[[#This Row],[SKU]],LiveStock[],19,0)</f>
        <v>Lone Star Wholesale</v>
      </c>
      <c r="AC59">
        <f>InventoryOverview[[#This Row],[Total Inflow]]-InventoryOverview[[#This Row],[Total Outflow]]</f>
        <v>52</v>
      </c>
      <c r="AD5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0" spans="1:30" ht="20.100000000000001" customHeight="1" x14ac:dyDescent="0.25">
      <c r="A60" s="1">
        <f t="shared" ca="1" si="3"/>
        <v>46201</v>
      </c>
      <c r="B60" t="s">
        <v>407</v>
      </c>
      <c r="C60" t="str">
        <f>VLOOKUP(InventoryOverview[[#This Row],[SKU]],MasterFile[[#All],[SKU]:[Item Name]],2,0)</f>
        <v>Foodservice Gloves Nitrile M 100pk</v>
      </c>
      <c r="D60" t="str">
        <f>VLOOKUP(InventoryOverview[[#This Row],[SKU]],MasterFile[[#All],[SKU]:[Category]],3,0)</f>
        <v>Foodservice PPE</v>
      </c>
      <c r="E60" s="12" t="str">
        <f>IF(VLOOKUP(InventoryOverview[[#This Row],[SKU]],MasterFile[[#All],[SKU]:[Sub-Category]],4,0)="","",VLOOKUP(InventoryOverview[[#This Row],[SKU]],MasterFile[[#All],[SKU]:[Sub-Category]],4,0))</f>
        <v>Gloves</v>
      </c>
      <c r="F60">
        <f>SUMIFS(Outflow[Quantity Dispensed],Outflow[SKU],InventoryOverview[[#This Row],[SKU]])</f>
        <v>0</v>
      </c>
      <c r="G60" s="3">
        <f>IFERROR(SUMIFS(Outflow!$H$5:$H$8527, Outflow!$B$5:$B$8527, InventoryOverview[[#This Row],[SKU]]),0)</f>
        <v>0</v>
      </c>
      <c r="H60">
        <f>SUMIFS(Inflow[Quantity Purchased],Inflow[SKU],InventoryOverview[[#This Row],[SKU]])</f>
        <v>2500</v>
      </c>
      <c r="I60" s="3">
        <f>IFERROR(
   SUMIFS(Inflow[Total Cost], Inflow[SKU],InventoryOverview[[#This Row],[SKU]]),
0)</f>
        <v>362.5</v>
      </c>
      <c r="J60" cm="1">
        <f t="array" ref="J6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2500</v>
      </c>
      <c r="K60" s="2" cm="1">
        <f t="array" ref="K6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362.5</v>
      </c>
      <c r="L60" s="2">
        <f>InventoryOverview[[#This Row],[Total Inflow Value]]-InventoryOverview[[#This Row],[Total Outflow Value]]</f>
        <v>362.5</v>
      </c>
      <c r="M6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0">
        <f>VLOOKUP(InventoryOverview[[#This Row],[SKU]],MasterFile[[#All],[SKU]:[Reorder Point]],5,0)</f>
        <v>20</v>
      </c>
      <c r="O60">
        <f>VLOOKUP(InventoryOverview[[#This Row],[SKU]],MasterFile[#All],6,0)</f>
        <v>80</v>
      </c>
      <c r="P60" s="13">
        <f>IFERROR(InventoryOverview[[#This Row],[Current Stock]]/InventoryOverview[[#This Row],[Optimal Quantity]],"")</f>
        <v>31.25</v>
      </c>
      <c r="Q60"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0" cm="1">
        <f t="array" ref="R60">IFERROR(
   SUMPRODUCT(
      (#REF! = InventoryOverview[[#This Row],[SKU]])
 *#REF!
 *#REF!
   ),
0)</f>
        <v>0</v>
      </c>
      <c r="S60" s="3" cm="1">
        <f t="array" ref="S60">IFERROR(SUMPRODUCT((#REF!=InventoryOverview[[#This Row],[SKU]]) *#REF! *#REF!),0)</f>
        <v>0</v>
      </c>
      <c r="T60">
        <f>InventoryOverview[[#This Row],[Total Outflow]] - InventoryOverview[[#This Row],[Expected Quantity Usage]]</f>
        <v>0</v>
      </c>
      <c r="U60" s="1">
        <f>_xlfn.MINIFS(Outflow[Date], Outflow[SKU], B60)</f>
        <v>0</v>
      </c>
      <c r="V60" s="1">
        <f>_xlfn.MAXIFS(Outflow[Date], Outflow[SKU], B60)</f>
        <v>0</v>
      </c>
      <c r="W60">
        <f>InventoryOverview[[#This Row],[Last Outflow Date]]-InventoryOverview[[#This Row],[First Outflow Date]]+1</f>
        <v>1</v>
      </c>
      <c r="X60">
        <f>IF(InventoryOverview[[#This Row],[Days Active]]&gt;0, InventoryOverview[[#This Row],[Total Outflow]] / InventoryOverview[[#This Row],[Days Active]], 0)</f>
        <v>0</v>
      </c>
      <c r="Y60" s="14">
        <f>IF(InventoryOverview[[#This Row],[Average Daily Usage]]&gt;0,InventoryOverview[[#This Row],[Current Stock]]/InventoryOverview[[#This Row],[Average Daily Usage]],0)</f>
        <v>0</v>
      </c>
      <c r="AA60" t="str">
        <f>VLOOKUP(InventoryOverview[[#This Row],[SKU]],LiveStock[],12,0)</f>
        <v>Lone Star Distribution Center</v>
      </c>
      <c r="AB60" t="str">
        <f>VLOOKUP(InventoryOverview[[#This Row],[SKU]],LiveStock[],19,0)</f>
        <v>Lone Star Wholesale</v>
      </c>
      <c r="AC60">
        <f>InventoryOverview[[#This Row],[Total Inflow]]-InventoryOverview[[#This Row],[Total Outflow]]</f>
        <v>2500</v>
      </c>
      <c r="AD6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1" spans="1:30" ht="20.100000000000001" customHeight="1" x14ac:dyDescent="0.25">
      <c r="A61" s="1">
        <f t="shared" ca="1" si="3"/>
        <v>46201</v>
      </c>
      <c r="B61" t="s">
        <v>413</v>
      </c>
      <c r="C61" t="str">
        <f>VLOOKUP(InventoryOverview[[#This Row],[SKU]],MasterFile[[#All],[SKU]:[Item Name]],2,0)</f>
        <v>Foodservice Gloves Nitrile L 100pk</v>
      </c>
      <c r="D61" t="str">
        <f>VLOOKUP(InventoryOverview[[#This Row],[SKU]],MasterFile[[#All],[SKU]:[Category]],3,0)</f>
        <v>Foodservice PPE</v>
      </c>
      <c r="E61" s="12" t="str">
        <f>IF(VLOOKUP(InventoryOverview[[#This Row],[SKU]],MasterFile[[#All],[SKU]:[Sub-Category]],4,0)="","",VLOOKUP(InventoryOverview[[#This Row],[SKU]],MasterFile[[#All],[SKU]:[Sub-Category]],4,0))</f>
        <v>Gloves</v>
      </c>
      <c r="F61">
        <f>SUMIFS(Outflow[Quantity Dispensed],Outflow[SKU],InventoryOverview[[#This Row],[SKU]])</f>
        <v>14.7</v>
      </c>
      <c r="G61" s="3">
        <f>IFERROR(SUMIFS(Outflow!$H$5:$H$8527, Outflow!$B$5:$B$8527, InventoryOverview[[#This Row],[SKU]]),0)</f>
        <v>2.1315</v>
      </c>
      <c r="H61">
        <f>SUMIFS(Inflow[Quantity Purchased],Inflow[SKU],InventoryOverview[[#This Row],[SKU]])</f>
        <v>6000</v>
      </c>
      <c r="I61" s="3">
        <f>IFERROR(
   SUMIFS(Inflow[Total Cost], Inflow[SKU],InventoryOverview[[#This Row],[SKU]]),
0)</f>
        <v>870</v>
      </c>
      <c r="J61" cm="1">
        <f t="array" ref="J6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5985.3</v>
      </c>
      <c r="K61" s="2" cm="1">
        <f t="array" ref="K6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867.86849999999993</v>
      </c>
      <c r="L61" s="2">
        <f>InventoryOverview[[#This Row],[Total Inflow Value]]-InventoryOverview[[#This Row],[Total Outflow Value]]</f>
        <v>867.86850000000004</v>
      </c>
      <c r="M6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1">
        <f>VLOOKUP(InventoryOverview[[#This Row],[SKU]],MasterFile[[#All],[SKU]:[Reorder Point]],5,0)</f>
        <v>20</v>
      </c>
      <c r="O61">
        <f>VLOOKUP(InventoryOverview[[#This Row],[SKU]],MasterFile[#All],6,0)</f>
        <v>80</v>
      </c>
      <c r="P61" s="13">
        <f>IFERROR(InventoryOverview[[#This Row],[Current Stock]]/InventoryOverview[[#This Row],[Optimal Quantity]],"")</f>
        <v>74.816249999999997</v>
      </c>
      <c r="Q61"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1" cm="1">
        <f t="array" ref="R61">IFERROR(
   SUMPRODUCT(
      (#REF! = InventoryOverview[[#This Row],[SKU]])
 *#REF!
 *#REF!
   ),
0)</f>
        <v>0</v>
      </c>
      <c r="S61" s="3" cm="1">
        <f t="array" ref="S61">IFERROR(SUMPRODUCT((#REF!=InventoryOverview[[#This Row],[SKU]]) *#REF! *#REF!),0)</f>
        <v>0</v>
      </c>
      <c r="T61">
        <f>InventoryOverview[[#This Row],[Total Outflow]] - InventoryOverview[[#This Row],[Expected Quantity Usage]]</f>
        <v>14.7</v>
      </c>
      <c r="U61" s="1">
        <f>_xlfn.MINIFS(Outflow[Date], Outflow[SKU], B61)</f>
        <v>46102</v>
      </c>
      <c r="V61" s="1">
        <f>_xlfn.MAXIFS(Outflow[Date], Outflow[SKU], B61)</f>
        <v>46102</v>
      </c>
      <c r="W61">
        <f>InventoryOverview[[#This Row],[Last Outflow Date]]-InventoryOverview[[#This Row],[First Outflow Date]]+1</f>
        <v>1</v>
      </c>
      <c r="X61">
        <f>IF(InventoryOverview[[#This Row],[Days Active]]&gt;0, InventoryOverview[[#This Row],[Total Outflow]] / InventoryOverview[[#This Row],[Days Active]], 0)</f>
        <v>14.7</v>
      </c>
      <c r="Y61" s="14">
        <f>IF(InventoryOverview[[#This Row],[Average Daily Usage]]&gt;0,InventoryOverview[[#This Row],[Current Stock]]/InventoryOverview[[#This Row],[Average Daily Usage]],0)</f>
        <v>407.16326530612247</v>
      </c>
      <c r="AA61" t="str">
        <f>VLOOKUP(InventoryOverview[[#This Row],[SKU]],LiveStock[],12,0)</f>
        <v>Lone Star Distribution Center</v>
      </c>
      <c r="AB61" t="str">
        <f>VLOOKUP(InventoryOverview[[#This Row],[SKU]],LiveStock[],19,0)</f>
        <v>Lone Star Wholesale</v>
      </c>
      <c r="AC61">
        <f>InventoryOverview[[#This Row],[Total Inflow]]-InventoryOverview[[#This Row],[Total Outflow]]</f>
        <v>5985.3</v>
      </c>
      <c r="AD6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2" spans="1:30" ht="20.100000000000001" customHeight="1" x14ac:dyDescent="0.25">
      <c r="A62" s="1">
        <f t="shared" ca="1" si="3"/>
        <v>46201</v>
      </c>
      <c r="B62" t="s">
        <v>416</v>
      </c>
      <c r="C62" t="str">
        <f>VLOOKUP(InventoryOverview[[#This Row],[SKU]],MasterFile[[#All],[SKU]:[Item Name]],2,0)</f>
        <v>Disposable Aprons 100pk</v>
      </c>
      <c r="D62" t="str">
        <f>VLOOKUP(InventoryOverview[[#This Row],[SKU]],MasterFile[[#All],[SKU]:[Category]],3,0)</f>
        <v>Foodservice PPE</v>
      </c>
      <c r="E62" s="12" t="str">
        <f>IF(VLOOKUP(InventoryOverview[[#This Row],[SKU]],MasterFile[[#All],[SKU]:[Sub-Category]],4,0)="","",VLOOKUP(InventoryOverview[[#This Row],[SKU]],MasterFile[[#All],[SKU]:[Sub-Category]],4,0))</f>
        <v>Aprons</v>
      </c>
      <c r="F62">
        <f>SUMIFS(Outflow[Quantity Dispensed],Outflow[SKU],InventoryOverview[[#This Row],[SKU]])</f>
        <v>0</v>
      </c>
      <c r="G62" s="3">
        <f>IFERROR(SUMIFS(Outflow!$H$5:$H$8527, Outflow!$B$5:$B$8527, InventoryOverview[[#This Row],[SKU]]),0)</f>
        <v>0</v>
      </c>
      <c r="H62">
        <f>SUMIFS(Inflow[Quantity Purchased],Inflow[SKU],InventoryOverview[[#This Row],[SKU]])</f>
        <v>20300</v>
      </c>
      <c r="I62" s="3">
        <f>IFERROR(
   SUMIFS(Inflow[Total Cost], Inflow[SKU],InventoryOverview[[#This Row],[SKU]]),
0)</f>
        <v>5684</v>
      </c>
      <c r="J62" cm="1">
        <f t="array" ref="J6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20300</v>
      </c>
      <c r="K62" s="2" cm="1">
        <f t="array" ref="K6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5684.0000000000009</v>
      </c>
      <c r="L62" s="2">
        <f>InventoryOverview[[#This Row],[Total Inflow Value]]-InventoryOverview[[#This Row],[Total Outflow Value]]</f>
        <v>5684</v>
      </c>
      <c r="M6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2">
        <f>VLOOKUP(InventoryOverview[[#This Row],[SKU]],MasterFile[[#All],[SKU]:[Reorder Point]],5,0)</f>
        <v>10</v>
      </c>
      <c r="O62">
        <f>VLOOKUP(InventoryOverview[[#This Row],[SKU]],MasterFile[#All],6,0)</f>
        <v>40</v>
      </c>
      <c r="P62" s="13">
        <f>IFERROR(InventoryOverview[[#This Row],[Current Stock]]/InventoryOverview[[#This Row],[Optimal Quantity]],"")</f>
        <v>507.5</v>
      </c>
      <c r="Q62"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2" cm="1">
        <f t="array" ref="R62">IFERROR(
   SUMPRODUCT(
      (#REF! = InventoryOverview[[#This Row],[SKU]])
 *#REF!
 *#REF!
   ),
0)</f>
        <v>0</v>
      </c>
      <c r="S62" s="3" cm="1">
        <f t="array" ref="S62">IFERROR(SUMPRODUCT((#REF!=InventoryOverview[[#This Row],[SKU]]) *#REF! *#REF!),0)</f>
        <v>0</v>
      </c>
      <c r="T62">
        <f>InventoryOverview[[#This Row],[Total Outflow]] - InventoryOverview[[#This Row],[Expected Quantity Usage]]</f>
        <v>0</v>
      </c>
      <c r="U62" s="1">
        <f>_xlfn.MINIFS(Outflow[Date], Outflow[SKU], B62)</f>
        <v>0</v>
      </c>
      <c r="V62" s="1">
        <f>_xlfn.MAXIFS(Outflow[Date], Outflow[SKU], B62)</f>
        <v>0</v>
      </c>
      <c r="W62">
        <f>InventoryOverview[[#This Row],[Last Outflow Date]]-InventoryOverview[[#This Row],[First Outflow Date]]+1</f>
        <v>1</v>
      </c>
      <c r="X62">
        <f>IF(InventoryOverview[[#This Row],[Days Active]]&gt;0, InventoryOverview[[#This Row],[Total Outflow]] / InventoryOverview[[#This Row],[Days Active]], 0)</f>
        <v>0</v>
      </c>
      <c r="Y62" s="14">
        <f>IF(InventoryOverview[[#This Row],[Average Daily Usage]]&gt;0,InventoryOverview[[#This Row],[Current Stock]]/InventoryOverview[[#This Row],[Average Daily Usage]],0)</f>
        <v>0</v>
      </c>
      <c r="AA62" t="str">
        <f>VLOOKUP(InventoryOverview[[#This Row],[SKU]],LiveStock[],12,0)</f>
        <v>Lone Star Distribution Center</v>
      </c>
      <c r="AB62" t="str">
        <f>VLOOKUP(InventoryOverview[[#This Row],[SKU]],LiveStock[],19,0)</f>
        <v>Lone Star Wholesale</v>
      </c>
      <c r="AC62">
        <f>InventoryOverview[[#This Row],[Total Inflow]]-InventoryOverview[[#This Row],[Total Outflow]]</f>
        <v>20300</v>
      </c>
      <c r="AD6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3" spans="1:30" ht="20.100000000000001" customHeight="1" x14ac:dyDescent="0.25">
      <c r="A63" s="1">
        <f t="shared" ca="1" si="3"/>
        <v>46201</v>
      </c>
      <c r="B63" t="s">
        <v>420</v>
      </c>
      <c r="C63" t="str">
        <f>VLOOKUP(InventoryOverview[[#This Row],[SKU]],MasterFile[[#All],[SKU]:[Item Name]],2,0)</f>
        <v>Hair Nets 144pk</v>
      </c>
      <c r="D63" t="str">
        <f>VLOOKUP(InventoryOverview[[#This Row],[SKU]],MasterFile[[#All],[SKU]:[Category]],3,0)</f>
        <v>Foodservice PPE</v>
      </c>
      <c r="E63" s="12" t="str">
        <f>IF(VLOOKUP(InventoryOverview[[#This Row],[SKU]],MasterFile[[#All],[SKU]:[Sub-Category]],4,0)="","",VLOOKUP(InventoryOverview[[#This Row],[SKU]],MasterFile[[#All],[SKU]:[Sub-Category]],4,0))</f>
        <v>Head Protection</v>
      </c>
      <c r="F63">
        <f>SUMIFS(Outflow[Quantity Dispensed],Outflow[SKU],InventoryOverview[[#This Row],[SKU]])</f>
        <v>0</v>
      </c>
      <c r="G63" s="3">
        <f>IFERROR(SUMIFS(Outflow!$H$5:$H$8527, Outflow!$B$5:$B$8527, InventoryOverview[[#This Row],[SKU]]),0)</f>
        <v>0</v>
      </c>
      <c r="H63">
        <f>SUMIFS(Inflow[Quantity Purchased],Inflow[SKU],InventoryOverview[[#This Row],[SKU]])</f>
        <v>21168</v>
      </c>
      <c r="I63" s="3">
        <f>IFERROR(
   SUMIFS(Inflow[Total Cost], Inflow[SKU],InventoryOverview[[#This Row],[SKU]]),
0)</f>
        <v>1763.99</v>
      </c>
      <c r="J63" cm="1">
        <f t="array" ref="J6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21168</v>
      </c>
      <c r="K63" s="2" cm="1">
        <f t="array" ref="K6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1763.9999999999993</v>
      </c>
      <c r="L63" s="2">
        <f>InventoryOverview[[#This Row],[Total Inflow Value]]-InventoryOverview[[#This Row],[Total Outflow Value]]</f>
        <v>1763.99</v>
      </c>
      <c r="M6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63">
        <f>VLOOKUP(InventoryOverview[[#This Row],[SKU]],MasterFile[[#All],[SKU]:[Reorder Point]],5,0)</f>
        <v>8</v>
      </c>
      <c r="O63">
        <f>VLOOKUP(InventoryOverview[[#This Row],[SKU]],MasterFile[#All],6,0)</f>
        <v>32</v>
      </c>
      <c r="P63" s="13">
        <f>IFERROR(InventoryOverview[[#This Row],[Current Stock]]/InventoryOverview[[#This Row],[Optimal Quantity]],"")</f>
        <v>661.5</v>
      </c>
      <c r="Q63"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3" cm="1">
        <f t="array" ref="R63">IFERROR(
   SUMPRODUCT(
      (#REF! = InventoryOverview[[#This Row],[SKU]])
 *#REF!
 *#REF!
   ),
0)</f>
        <v>0</v>
      </c>
      <c r="S63" s="3" cm="1">
        <f t="array" ref="S63">IFERROR(SUMPRODUCT((#REF!=InventoryOverview[[#This Row],[SKU]]) *#REF! *#REF!),0)</f>
        <v>0</v>
      </c>
      <c r="T63">
        <f>InventoryOverview[[#This Row],[Total Outflow]] - InventoryOverview[[#This Row],[Expected Quantity Usage]]</f>
        <v>0</v>
      </c>
      <c r="U63" s="1">
        <f>_xlfn.MINIFS(Outflow[Date], Outflow[SKU], B63)</f>
        <v>0</v>
      </c>
      <c r="V63" s="1">
        <f>_xlfn.MAXIFS(Outflow[Date], Outflow[SKU], B63)</f>
        <v>0</v>
      </c>
      <c r="W63">
        <f>InventoryOverview[[#This Row],[Last Outflow Date]]-InventoryOverview[[#This Row],[First Outflow Date]]+1</f>
        <v>1</v>
      </c>
      <c r="X63">
        <f>IF(InventoryOverview[[#This Row],[Days Active]]&gt;0, InventoryOverview[[#This Row],[Total Outflow]] / InventoryOverview[[#This Row],[Days Active]], 0)</f>
        <v>0</v>
      </c>
      <c r="Y63" s="14">
        <f>IF(InventoryOverview[[#This Row],[Average Daily Usage]]&gt;0,InventoryOverview[[#This Row],[Current Stock]]/InventoryOverview[[#This Row],[Average Daily Usage]],0)</f>
        <v>0</v>
      </c>
      <c r="AA63" t="str">
        <f>VLOOKUP(InventoryOverview[[#This Row],[SKU]],LiveStock[],12,0)</f>
        <v>Lone Star Houston</v>
      </c>
      <c r="AB63" t="str">
        <f>VLOOKUP(InventoryOverview[[#This Row],[SKU]],LiveStock[],19,0)</f>
        <v>Lone Star Wholesale</v>
      </c>
      <c r="AC63">
        <f>InventoryOverview[[#This Row],[Total Inflow]]-InventoryOverview[[#This Row],[Total Outflow]]</f>
        <v>21168</v>
      </c>
      <c r="AD6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4" spans="1:30" ht="20.100000000000001" customHeight="1" x14ac:dyDescent="0.25">
      <c r="A64" s="1">
        <f t="shared" ca="1" si="3"/>
        <v>46201</v>
      </c>
      <c r="B64" t="s">
        <v>424</v>
      </c>
      <c r="C64" t="str">
        <f>VLOOKUP(InventoryOverview[[#This Row],[SKU]],MasterFile[[#All],[SKU]:[Item Name]],2,0)</f>
        <v>Kraft Paper Roll 24inx900ft</v>
      </c>
      <c r="D64" t="str">
        <f>VLOOKUP(InventoryOverview[[#This Row],[SKU]],MasterFile[[#All],[SKU]:[Category]],3,0)</f>
        <v>Packaging Materials</v>
      </c>
      <c r="E64" s="12" t="str">
        <f>IF(VLOOKUP(InventoryOverview[[#This Row],[SKU]],MasterFile[[#All],[SKU]:[Sub-Category]],4,0)="","",VLOOKUP(InventoryOverview[[#This Row],[SKU]],MasterFile[[#All],[SKU]:[Sub-Category]],4,0))</f>
        <v>Wrapping</v>
      </c>
      <c r="F64">
        <f>SUMIFS(Outflow[Quantity Dispensed],Outflow[SKU],InventoryOverview[[#This Row],[SKU]])</f>
        <v>0</v>
      </c>
      <c r="G64" s="3">
        <f>IFERROR(SUMIFS(Outflow!$H$5:$H$8527, Outflow!$B$5:$B$8527, InventoryOverview[[#This Row],[SKU]]),0)</f>
        <v>0</v>
      </c>
      <c r="H64">
        <f>SUMIFS(Inflow[Quantity Purchased],Inflow[SKU],InventoryOverview[[#This Row],[SKU]])</f>
        <v>14</v>
      </c>
      <c r="I64" s="3">
        <f>IFERROR(
   SUMIFS(Inflow[Total Cost], Inflow[SKU],InventoryOverview[[#This Row],[SKU]]),
0)</f>
        <v>672</v>
      </c>
      <c r="J64" cm="1">
        <f t="array" ref="J6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14</v>
      </c>
      <c r="K64" s="2" cm="1">
        <f t="array" ref="K6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672</v>
      </c>
      <c r="L64" s="2">
        <f>InventoryOverview[[#This Row],[Total Inflow Value]]-InventoryOverview[[#This Row],[Total Outflow Value]]</f>
        <v>672</v>
      </c>
      <c r="M6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4">
        <f>VLOOKUP(InventoryOverview[[#This Row],[SKU]],MasterFile[[#All],[SKU]:[Reorder Point]],5,0)</f>
        <v>5</v>
      </c>
      <c r="O64">
        <f>VLOOKUP(InventoryOverview[[#This Row],[SKU]],MasterFile[#All],6,0)</f>
        <v>20</v>
      </c>
      <c r="P64" s="13">
        <f>IFERROR(InventoryOverview[[#This Row],[Current Stock]]/InventoryOverview[[#This Row],[Optimal Quantity]],"")</f>
        <v>0.7</v>
      </c>
      <c r="Q64"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64" cm="1">
        <f t="array" ref="R64">IFERROR(
   SUMPRODUCT(
      (#REF! = InventoryOverview[[#This Row],[SKU]])
 *#REF!
 *#REF!
   ),
0)</f>
        <v>0</v>
      </c>
      <c r="S64" s="3" cm="1">
        <f t="array" ref="S64">IFERROR(SUMPRODUCT((#REF!=InventoryOverview[[#This Row],[SKU]]) *#REF! *#REF!),0)</f>
        <v>0</v>
      </c>
      <c r="T64">
        <f>InventoryOverview[[#This Row],[Total Outflow]] - InventoryOverview[[#This Row],[Expected Quantity Usage]]</f>
        <v>0</v>
      </c>
      <c r="U64" s="1">
        <f>_xlfn.MINIFS(Outflow[Date], Outflow[SKU], B64)</f>
        <v>0</v>
      </c>
      <c r="V64" s="1">
        <f>_xlfn.MAXIFS(Outflow[Date], Outflow[SKU], B64)</f>
        <v>0</v>
      </c>
      <c r="W64">
        <f>InventoryOverview[[#This Row],[Last Outflow Date]]-InventoryOverview[[#This Row],[First Outflow Date]]+1</f>
        <v>1</v>
      </c>
      <c r="X64">
        <f>IF(InventoryOverview[[#This Row],[Days Active]]&gt;0, InventoryOverview[[#This Row],[Total Outflow]] / InventoryOverview[[#This Row],[Days Active]], 0)</f>
        <v>0</v>
      </c>
      <c r="Y64" s="14">
        <f>IF(InventoryOverview[[#This Row],[Average Daily Usage]]&gt;0,InventoryOverview[[#This Row],[Current Stock]]/InventoryOverview[[#This Row],[Average Daily Usage]],0)</f>
        <v>0</v>
      </c>
      <c r="AA64" t="str">
        <f>VLOOKUP(InventoryOverview[[#This Row],[SKU]],LiveStock[],12,0)</f>
        <v>Lone Star Distribution Center</v>
      </c>
      <c r="AB64" t="str">
        <f>VLOOKUP(InventoryOverview[[#This Row],[SKU]],LiveStock[],19,0)</f>
        <v>Lone Star Wholesale</v>
      </c>
      <c r="AC64">
        <f>InventoryOverview[[#This Row],[Total Inflow]]-InventoryOverview[[#This Row],[Total Outflow]]</f>
        <v>14</v>
      </c>
      <c r="AD6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5" spans="1:30" ht="20.100000000000001" customHeight="1" x14ac:dyDescent="0.25">
      <c r="A65" s="1">
        <f t="shared" ca="1" si="3"/>
        <v>46201</v>
      </c>
      <c r="B65" t="s">
        <v>429</v>
      </c>
      <c r="C65" t="str">
        <f>VLOOKUP(InventoryOverview[[#This Row],[SKU]],MasterFile[[#All],[SKU]:[Item Name]],2,0)</f>
        <v>Bubble Wrap Roll 12inx100ft</v>
      </c>
      <c r="D65" t="str">
        <f>VLOOKUP(InventoryOverview[[#This Row],[SKU]],MasterFile[[#All],[SKU]:[Category]],3,0)</f>
        <v>Packaging Materials</v>
      </c>
      <c r="E65" s="12" t="str">
        <f>IF(VLOOKUP(InventoryOverview[[#This Row],[SKU]],MasterFile[[#All],[SKU]:[Sub-Category]],4,0)="","",VLOOKUP(InventoryOverview[[#This Row],[SKU]],MasterFile[[#All],[SKU]:[Sub-Category]],4,0))</f>
        <v>Protective Wrap</v>
      </c>
      <c r="F65">
        <f>SUMIFS(Outflow[Quantity Dispensed],Outflow[SKU],InventoryOverview[[#This Row],[SKU]])</f>
        <v>0</v>
      </c>
      <c r="G65" s="3">
        <f>IFERROR(SUMIFS(Outflow!$H$5:$H$8527, Outflow!$B$5:$B$8527, InventoryOverview[[#This Row],[SKU]]),0)</f>
        <v>0</v>
      </c>
      <c r="H65">
        <f>SUMIFS(Inflow[Quantity Purchased],Inflow[SKU],InventoryOverview[[#This Row],[SKU]])</f>
        <v>40</v>
      </c>
      <c r="I65" s="3">
        <f>IFERROR(
   SUMIFS(Inflow[Total Cost], Inflow[SKU],InventoryOverview[[#This Row],[SKU]]),
0)</f>
        <v>1280</v>
      </c>
      <c r="J65" cm="1">
        <f t="array" ref="J6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40</v>
      </c>
      <c r="K65" s="2" cm="1">
        <f t="array" ref="K6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1280</v>
      </c>
      <c r="L65" s="2">
        <f>InventoryOverview[[#This Row],[Total Inflow Value]]-InventoryOverview[[#This Row],[Total Outflow Value]]</f>
        <v>1280</v>
      </c>
      <c r="M6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5">
        <f>VLOOKUP(InventoryOverview[[#This Row],[SKU]],MasterFile[[#All],[SKU]:[Reorder Point]],5,0)</f>
        <v>6</v>
      </c>
      <c r="O65">
        <f>VLOOKUP(InventoryOverview[[#This Row],[SKU]],MasterFile[#All],6,0)</f>
        <v>24</v>
      </c>
      <c r="P65" s="13">
        <f>IFERROR(InventoryOverview[[#This Row],[Current Stock]]/InventoryOverview[[#This Row],[Optimal Quantity]],"")</f>
        <v>1.6666666666666667</v>
      </c>
      <c r="Q6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5" cm="1">
        <f t="array" ref="R65">IFERROR(
   SUMPRODUCT(
      (#REF! = InventoryOverview[[#This Row],[SKU]])
 *#REF!
 *#REF!
   ),
0)</f>
        <v>0</v>
      </c>
      <c r="S65" s="3" cm="1">
        <f t="array" ref="S65">IFERROR(SUMPRODUCT((#REF!=InventoryOverview[[#This Row],[SKU]]) *#REF! *#REF!),0)</f>
        <v>0</v>
      </c>
      <c r="T65">
        <f>InventoryOverview[[#This Row],[Total Outflow]] - InventoryOverview[[#This Row],[Expected Quantity Usage]]</f>
        <v>0</v>
      </c>
      <c r="U65" s="1">
        <f>_xlfn.MINIFS(Outflow[Date], Outflow[SKU], B65)</f>
        <v>0</v>
      </c>
      <c r="V65" s="1">
        <f>_xlfn.MAXIFS(Outflow[Date], Outflow[SKU], B65)</f>
        <v>0</v>
      </c>
      <c r="W65">
        <f>InventoryOverview[[#This Row],[Last Outflow Date]]-InventoryOverview[[#This Row],[First Outflow Date]]+1</f>
        <v>1</v>
      </c>
      <c r="X65">
        <f>IF(InventoryOverview[[#This Row],[Days Active]]&gt;0, InventoryOverview[[#This Row],[Total Outflow]] / InventoryOverview[[#This Row],[Days Active]], 0)</f>
        <v>0</v>
      </c>
      <c r="Y65" s="14">
        <f>IF(InventoryOverview[[#This Row],[Average Daily Usage]]&gt;0,InventoryOverview[[#This Row],[Current Stock]]/InventoryOverview[[#This Row],[Average Daily Usage]],0)</f>
        <v>0</v>
      </c>
      <c r="AA65" t="str">
        <f>VLOOKUP(InventoryOverview[[#This Row],[SKU]],LiveStock[],12,0)</f>
        <v>Lone Star Distribution Center</v>
      </c>
      <c r="AB65" t="str">
        <f>VLOOKUP(InventoryOverview[[#This Row],[SKU]],LiveStock[],19,0)</f>
        <v>Lone Star Wholesale</v>
      </c>
      <c r="AC65">
        <f>InventoryOverview[[#This Row],[Total Inflow]]-InventoryOverview[[#This Row],[Total Outflow]]</f>
        <v>40</v>
      </c>
      <c r="AD6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6" spans="1:30" ht="20.100000000000001" customHeight="1" x14ac:dyDescent="0.25">
      <c r="A66" s="1">
        <f t="shared" ca="1" si="3"/>
        <v>46201</v>
      </c>
      <c r="B66" t="s">
        <v>433</v>
      </c>
      <c r="C66" t="str">
        <f>VLOOKUP(InventoryOverview[[#This Row],[SKU]],MasterFile[[#All],[SKU]:[Item Name]],2,0)</f>
        <v>Packing Tape 2in 6pk</v>
      </c>
      <c r="D66" t="str">
        <f>VLOOKUP(InventoryOverview[[#This Row],[SKU]],MasterFile[[#All],[SKU]:[Category]],3,0)</f>
        <v>Packaging Materials</v>
      </c>
      <c r="E66" s="12" t="str">
        <f>IF(VLOOKUP(InventoryOverview[[#This Row],[SKU]],MasterFile[[#All],[SKU]:[Sub-Category]],4,0)="","",VLOOKUP(InventoryOverview[[#This Row],[SKU]],MasterFile[[#All],[SKU]:[Sub-Category]],4,0))</f>
        <v>Tape</v>
      </c>
      <c r="F66">
        <f>SUMIFS(Outflow[Quantity Dispensed],Outflow[SKU],InventoryOverview[[#This Row],[SKU]])</f>
        <v>0</v>
      </c>
      <c r="G66" s="3">
        <f>IFERROR(SUMIFS(Outflow!$H$5:$H$8527, Outflow!$B$5:$B$8527, InventoryOverview[[#This Row],[SKU]]),0)</f>
        <v>0</v>
      </c>
      <c r="H66">
        <f>SUMIFS(Inflow[Quantity Purchased],Inflow[SKU],InventoryOverview[[#This Row],[SKU]])</f>
        <v>480</v>
      </c>
      <c r="I66" s="3">
        <f>IFERROR(
   SUMIFS(Inflow[Total Cost], Inflow[SKU],InventoryOverview[[#This Row],[SKU]]),
0)</f>
        <v>1440</v>
      </c>
      <c r="J66" cm="1">
        <f t="array" ref="J6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480</v>
      </c>
      <c r="K66" s="2" cm="1">
        <f t="array" ref="K6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1440</v>
      </c>
      <c r="L66" s="2">
        <f>InventoryOverview[[#This Row],[Total Inflow Value]]-InventoryOverview[[#This Row],[Total Outflow Value]]</f>
        <v>1440</v>
      </c>
      <c r="M6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6">
        <f>VLOOKUP(InventoryOverview[[#This Row],[SKU]],MasterFile[[#All],[SKU]:[Reorder Point]],5,0)</f>
        <v>20</v>
      </c>
      <c r="O66">
        <f>VLOOKUP(InventoryOverview[[#This Row],[SKU]],MasterFile[#All],6,0)</f>
        <v>80</v>
      </c>
      <c r="P66" s="13">
        <f>IFERROR(InventoryOverview[[#This Row],[Current Stock]]/InventoryOverview[[#This Row],[Optimal Quantity]],"")</f>
        <v>6</v>
      </c>
      <c r="Q6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6" cm="1">
        <f t="array" ref="R66">IFERROR(
   SUMPRODUCT(
      (#REF! = InventoryOverview[[#This Row],[SKU]])
 *#REF!
 *#REF!
   ),
0)</f>
        <v>0</v>
      </c>
      <c r="S66" s="3" cm="1">
        <f t="array" ref="S66">IFERROR(SUMPRODUCT((#REF!=InventoryOverview[[#This Row],[SKU]]) *#REF! *#REF!),0)</f>
        <v>0</v>
      </c>
      <c r="T66">
        <f>InventoryOverview[[#This Row],[Total Outflow]] - InventoryOverview[[#This Row],[Expected Quantity Usage]]</f>
        <v>0</v>
      </c>
      <c r="U66" s="1">
        <f>_xlfn.MINIFS(Outflow[Date], Outflow[SKU], B66)</f>
        <v>0</v>
      </c>
      <c r="V66" s="1">
        <f>_xlfn.MAXIFS(Outflow[Date], Outflow[SKU], B66)</f>
        <v>0</v>
      </c>
      <c r="W66">
        <f>InventoryOverview[[#This Row],[Last Outflow Date]]-InventoryOverview[[#This Row],[First Outflow Date]]+1</f>
        <v>1</v>
      </c>
      <c r="X66">
        <f>IF(InventoryOverview[[#This Row],[Days Active]]&gt;0, InventoryOverview[[#This Row],[Total Outflow]] / InventoryOverview[[#This Row],[Days Active]], 0)</f>
        <v>0</v>
      </c>
      <c r="Y66" s="14">
        <f>IF(InventoryOverview[[#This Row],[Average Daily Usage]]&gt;0,InventoryOverview[[#This Row],[Current Stock]]/InventoryOverview[[#This Row],[Average Daily Usage]],0)</f>
        <v>0</v>
      </c>
      <c r="AA66" t="str">
        <f>VLOOKUP(InventoryOverview[[#This Row],[SKU]],LiveStock[],12,0)</f>
        <v>Lone Star Houston</v>
      </c>
      <c r="AB66" t="str">
        <f>VLOOKUP(InventoryOverview[[#This Row],[SKU]],LiveStock[],19,0)</f>
        <v>Lone Star Wholesale</v>
      </c>
      <c r="AC66">
        <f>InventoryOverview[[#This Row],[Total Inflow]]-InventoryOverview[[#This Row],[Total Outflow]]</f>
        <v>480</v>
      </c>
      <c r="AD6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7" spans="1:30" ht="20.100000000000001" customHeight="1" x14ac:dyDescent="0.25">
      <c r="A67" s="1">
        <f t="shared" ca="1" si="3"/>
        <v>46201</v>
      </c>
      <c r="B67" t="s">
        <v>437</v>
      </c>
      <c r="C67" t="str">
        <f>VLOOKUP(InventoryOverview[[#This Row],[SKU]],MasterFile[[#All],[SKU]:[Item Name]],2,0)</f>
        <v>Stretch Wrap 18in 4pk</v>
      </c>
      <c r="D67" t="str">
        <f>VLOOKUP(InventoryOverview[[#This Row],[SKU]],MasterFile[[#All],[SKU]:[Category]],3,0)</f>
        <v>Packaging Materials</v>
      </c>
      <c r="E67" s="12" t="str">
        <f>IF(VLOOKUP(InventoryOverview[[#This Row],[SKU]],MasterFile[[#All],[SKU]:[Sub-Category]],4,0)="","",VLOOKUP(InventoryOverview[[#This Row],[SKU]],MasterFile[[#All],[SKU]:[Sub-Category]],4,0))</f>
        <v>Stretch Film</v>
      </c>
      <c r="F67">
        <f>SUMIFS(Outflow[Quantity Dispensed],Outflow[SKU],InventoryOverview[[#This Row],[SKU]])</f>
        <v>18.3</v>
      </c>
      <c r="G67" s="3">
        <f>IFERROR(SUMIFS(Outflow!$H$5:$H$8527, Outflow!$B$5:$B$8527, InventoryOverview[[#This Row],[SKU]]),0)</f>
        <v>292.8</v>
      </c>
      <c r="H67">
        <f>SUMIFS(Inflow[Quantity Purchased],Inflow[SKU],InventoryOverview[[#This Row],[SKU]])</f>
        <v>48</v>
      </c>
      <c r="I67" s="3">
        <f>IFERROR(
   SUMIFS(Inflow[Total Cost], Inflow[SKU],InventoryOverview[[#This Row],[SKU]]),
0)</f>
        <v>768</v>
      </c>
      <c r="J67" cm="1">
        <f t="array" ref="J6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29.7</v>
      </c>
      <c r="K67" s="2" cm="1">
        <f t="array" ref="K6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475.2</v>
      </c>
      <c r="L67" s="2">
        <f>InventoryOverview[[#This Row],[Total Inflow Value]]-InventoryOverview[[#This Row],[Total Outflow Value]]</f>
        <v>475.2</v>
      </c>
      <c r="M6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7">
        <f>VLOOKUP(InventoryOverview[[#This Row],[SKU]],MasterFile[[#All],[SKU]:[Reorder Point]],5,0)</f>
        <v>8</v>
      </c>
      <c r="O67">
        <f>VLOOKUP(InventoryOverview[[#This Row],[SKU]],MasterFile[#All],6,0)</f>
        <v>32</v>
      </c>
      <c r="P67" s="13">
        <f>IFERROR(InventoryOverview[[#This Row],[Current Stock]]/InventoryOverview[[#This Row],[Optimal Quantity]],"")</f>
        <v>0.92812499999999998</v>
      </c>
      <c r="Q67"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67" cm="1">
        <f t="array" ref="R67">IFERROR(
   SUMPRODUCT(
      (#REF! = InventoryOverview[[#This Row],[SKU]])
 *#REF!
 *#REF!
   ),
0)</f>
        <v>0</v>
      </c>
      <c r="S67" s="3" cm="1">
        <f t="array" ref="S67">IFERROR(SUMPRODUCT((#REF!=InventoryOverview[[#This Row],[SKU]]) *#REF! *#REF!),0)</f>
        <v>0</v>
      </c>
      <c r="T67">
        <f>InventoryOverview[[#This Row],[Total Outflow]] - InventoryOverview[[#This Row],[Expected Quantity Usage]]</f>
        <v>18.3</v>
      </c>
      <c r="U67" s="1">
        <f>_xlfn.MINIFS(Outflow[Date], Outflow[SKU], B67)</f>
        <v>46025</v>
      </c>
      <c r="V67" s="1">
        <f>_xlfn.MAXIFS(Outflow[Date], Outflow[SKU], B67)</f>
        <v>46025</v>
      </c>
      <c r="W67">
        <f>InventoryOverview[[#This Row],[Last Outflow Date]]-InventoryOverview[[#This Row],[First Outflow Date]]+1</f>
        <v>1</v>
      </c>
      <c r="X67">
        <f>IF(InventoryOverview[[#This Row],[Days Active]]&gt;0, InventoryOverview[[#This Row],[Total Outflow]] / InventoryOverview[[#This Row],[Days Active]], 0)</f>
        <v>18.3</v>
      </c>
      <c r="Y67" s="14">
        <f>IF(InventoryOverview[[#This Row],[Average Daily Usage]]&gt;0,InventoryOverview[[#This Row],[Current Stock]]/InventoryOverview[[#This Row],[Average Daily Usage]],0)</f>
        <v>1.622950819672131</v>
      </c>
      <c r="AA67" t="str">
        <f>VLOOKUP(InventoryOverview[[#This Row],[SKU]],LiveStock[],12,0)</f>
        <v>Lone Star Houston</v>
      </c>
      <c r="AB67" t="str">
        <f>VLOOKUP(InventoryOverview[[#This Row],[SKU]],LiveStock[],19,0)</f>
        <v>Lone Star Wholesale</v>
      </c>
      <c r="AC67">
        <f>InventoryOverview[[#This Row],[Total Inflow]]-InventoryOverview[[#This Row],[Total Outflow]]</f>
        <v>29.7</v>
      </c>
      <c r="AD6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8" spans="1:30" ht="20.100000000000001" customHeight="1" x14ac:dyDescent="0.25">
      <c r="A68" s="1">
        <f t="shared" ca="1" si="3"/>
        <v>46201</v>
      </c>
      <c r="B68" t="s">
        <v>441</v>
      </c>
      <c r="C68" t="str">
        <f>VLOOKUP(InventoryOverview[[#This Row],[SKU]],MasterFile[[#All],[SKU]:[Item Name]],2,0)</f>
        <v>Corrugated Cardboard Sheets 20x20in 25pk</v>
      </c>
      <c r="D68" t="str">
        <f>VLOOKUP(InventoryOverview[[#This Row],[SKU]],MasterFile[[#All],[SKU]:[Category]],3,0)</f>
        <v>Packaging Materials</v>
      </c>
      <c r="E68" s="12" t="str">
        <f>IF(VLOOKUP(InventoryOverview[[#This Row],[SKU]],MasterFile[[#All],[SKU]:[Sub-Category]],4,0)="","",VLOOKUP(InventoryOverview[[#This Row],[SKU]],MasterFile[[#All],[SKU]:[Sub-Category]],4,0))</f>
        <v>Dividers</v>
      </c>
      <c r="F68">
        <f>SUMIFS(Outflow[Quantity Dispensed],Outflow[SKU],InventoryOverview[[#This Row],[SKU]])</f>
        <v>0</v>
      </c>
      <c r="G68" s="3">
        <f>IFERROR(SUMIFS(Outflow!$H$5:$H$8527, Outflow!$B$5:$B$8527, InventoryOverview[[#This Row],[SKU]]),0)</f>
        <v>0</v>
      </c>
      <c r="H68">
        <f>SUMIFS(Inflow[Quantity Purchased],Inflow[SKU],InventoryOverview[[#This Row],[SKU]])</f>
        <v>1175</v>
      </c>
      <c r="I68" s="3">
        <f>IFERROR(
   SUMIFS(Inflow[Total Cost], Inflow[SKU],InventoryOverview[[#This Row],[SKU]]),
0)</f>
        <v>1034</v>
      </c>
      <c r="J68" cm="1">
        <f t="array" ref="J6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1175</v>
      </c>
      <c r="K68" s="2" cm="1">
        <f t="array" ref="K6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1034</v>
      </c>
      <c r="L68" s="2">
        <f>InventoryOverview[[#This Row],[Total Inflow Value]]-InventoryOverview[[#This Row],[Total Outflow Value]]</f>
        <v>1034</v>
      </c>
      <c r="M6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8">
        <f>VLOOKUP(InventoryOverview[[#This Row],[SKU]],MasterFile[[#All],[SKU]:[Reorder Point]],5,0)</f>
        <v>10</v>
      </c>
      <c r="O68">
        <f>VLOOKUP(InventoryOverview[[#This Row],[SKU]],MasterFile[#All],6,0)</f>
        <v>40</v>
      </c>
      <c r="P68" s="13">
        <f>IFERROR(InventoryOverview[[#This Row],[Current Stock]]/InventoryOverview[[#This Row],[Optimal Quantity]],"")</f>
        <v>29.375</v>
      </c>
      <c r="Q68"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8" cm="1">
        <f t="array" ref="R68">IFERROR(
   SUMPRODUCT(
      (#REF! = InventoryOverview[[#This Row],[SKU]])
 *#REF!
 *#REF!
   ),
0)</f>
        <v>0</v>
      </c>
      <c r="S68" s="3" cm="1">
        <f t="array" ref="S68">IFERROR(SUMPRODUCT((#REF!=InventoryOverview[[#This Row],[SKU]]) *#REF! *#REF!),0)</f>
        <v>0</v>
      </c>
      <c r="T68">
        <f>InventoryOverview[[#This Row],[Total Outflow]] - InventoryOverview[[#This Row],[Expected Quantity Usage]]</f>
        <v>0</v>
      </c>
      <c r="U68" s="1">
        <f>_xlfn.MINIFS(Outflow[Date], Outflow[SKU], B68)</f>
        <v>0</v>
      </c>
      <c r="V68" s="1">
        <f>_xlfn.MAXIFS(Outflow[Date], Outflow[SKU], B68)</f>
        <v>0</v>
      </c>
      <c r="W68">
        <f>InventoryOverview[[#This Row],[Last Outflow Date]]-InventoryOverview[[#This Row],[First Outflow Date]]+1</f>
        <v>1</v>
      </c>
      <c r="X68">
        <f>IF(InventoryOverview[[#This Row],[Days Active]]&gt;0, InventoryOverview[[#This Row],[Total Outflow]] / InventoryOverview[[#This Row],[Days Active]], 0)</f>
        <v>0</v>
      </c>
      <c r="Y68" s="14">
        <f>IF(InventoryOverview[[#This Row],[Average Daily Usage]]&gt;0,InventoryOverview[[#This Row],[Current Stock]]/InventoryOverview[[#This Row],[Average Daily Usage]],0)</f>
        <v>0</v>
      </c>
      <c r="AA68" t="str">
        <f>VLOOKUP(InventoryOverview[[#This Row],[SKU]],LiveStock[],12,0)</f>
        <v>Lone Star Houston</v>
      </c>
      <c r="AB68" t="str">
        <f>VLOOKUP(InventoryOverview[[#This Row],[SKU]],LiveStock[],19,0)</f>
        <v>Lone Star Wholesale</v>
      </c>
      <c r="AC68">
        <f>InventoryOverview[[#This Row],[Total Inflow]]-InventoryOverview[[#This Row],[Total Outflow]]</f>
        <v>1175</v>
      </c>
      <c r="AD6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69" spans="1:30" ht="20.100000000000001" customHeight="1" x14ac:dyDescent="0.25">
      <c r="A69" s="1">
        <f t="shared" ca="1" si="3"/>
        <v>46201</v>
      </c>
      <c r="B69" t="s">
        <v>445</v>
      </c>
      <c r="C69" t="str">
        <f>VLOOKUP(InventoryOverview[[#This Row],[SKU]],MasterFile[[#All],[SKU]:[Item Name]],2,0)</f>
        <v>Cold Pack Instant 5x7in 24pk</v>
      </c>
      <c r="D69" t="str">
        <f>VLOOKUP(InventoryOverview[[#This Row],[SKU]],MasterFile[[#All],[SKU]:[Category]],3,0)</f>
        <v>Storage Supplies</v>
      </c>
      <c r="E69" s="12" t="str">
        <f>IF(VLOOKUP(InventoryOverview[[#This Row],[SKU]],MasterFile[[#All],[SKU]:[Sub-Category]],4,0)="","",VLOOKUP(InventoryOverview[[#This Row],[SKU]],MasterFile[[#All],[SKU]:[Sub-Category]],4,0))</f>
        <v>Temperature Control</v>
      </c>
      <c r="F69">
        <f>SUMIFS(Outflow[Quantity Dispensed],Outflow[SKU],InventoryOverview[[#This Row],[SKU]])</f>
        <v>0</v>
      </c>
      <c r="G69" s="3">
        <f>IFERROR(SUMIFS(Outflow!$H$5:$H$8527, Outflow!$B$5:$B$8527, InventoryOverview[[#This Row],[SKU]]),0)</f>
        <v>0</v>
      </c>
      <c r="H69">
        <f>SUMIFS(Inflow[Quantity Purchased],Inflow[SKU],InventoryOverview[[#This Row],[SKU]])</f>
        <v>960</v>
      </c>
      <c r="I69" s="3">
        <f>IFERROR(
   SUMIFS(Inflow[Total Cost], Inflow[SKU],InventoryOverview[[#This Row],[SKU]]),
0)</f>
        <v>1040</v>
      </c>
      <c r="J69" cm="1">
        <f t="array" ref="J6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960</v>
      </c>
      <c r="K69" s="2" cm="1">
        <f t="array" ref="K6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1039.9999999999968</v>
      </c>
      <c r="L69" s="2">
        <f>InventoryOverview[[#This Row],[Total Inflow Value]]-InventoryOverview[[#This Row],[Total Outflow Value]]</f>
        <v>1040</v>
      </c>
      <c r="M6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69">
        <f>VLOOKUP(InventoryOverview[[#This Row],[SKU]],MasterFile[[#All],[SKU]:[Reorder Point]],5,0)</f>
        <v>8</v>
      </c>
      <c r="O69">
        <f>VLOOKUP(InventoryOverview[[#This Row],[SKU]],MasterFile[#All],6,0)</f>
        <v>32</v>
      </c>
      <c r="P69" s="13">
        <f>IFERROR(InventoryOverview[[#This Row],[Current Stock]]/InventoryOverview[[#This Row],[Optimal Quantity]],"")</f>
        <v>30</v>
      </c>
      <c r="Q69"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69" cm="1">
        <f t="array" ref="R69">IFERROR(
   SUMPRODUCT(
      (#REF! = InventoryOverview[[#This Row],[SKU]])
 *#REF!
 *#REF!
   ),
0)</f>
        <v>0</v>
      </c>
      <c r="S69" s="3" cm="1">
        <f t="array" ref="S69">IFERROR(SUMPRODUCT((#REF!=InventoryOverview[[#This Row],[SKU]]) *#REF! *#REF!),0)</f>
        <v>0</v>
      </c>
      <c r="T69">
        <f>InventoryOverview[[#This Row],[Total Outflow]] - InventoryOverview[[#This Row],[Expected Quantity Usage]]</f>
        <v>0</v>
      </c>
      <c r="U69" s="1">
        <f>_xlfn.MINIFS(Outflow[Date], Outflow[SKU], B69)</f>
        <v>0</v>
      </c>
      <c r="V69" s="1">
        <f>_xlfn.MAXIFS(Outflow[Date], Outflow[SKU], B69)</f>
        <v>0</v>
      </c>
      <c r="W69">
        <f>InventoryOverview[[#This Row],[Last Outflow Date]]-InventoryOverview[[#This Row],[First Outflow Date]]+1</f>
        <v>1</v>
      </c>
      <c r="X69">
        <f>IF(InventoryOverview[[#This Row],[Days Active]]&gt;0, InventoryOverview[[#This Row],[Total Outflow]] / InventoryOverview[[#This Row],[Days Active]], 0)</f>
        <v>0</v>
      </c>
      <c r="Y69" s="14">
        <f>IF(InventoryOverview[[#This Row],[Average Daily Usage]]&gt;0,InventoryOverview[[#This Row],[Current Stock]]/InventoryOverview[[#This Row],[Average Daily Usage]],0)</f>
        <v>0</v>
      </c>
      <c r="AA69" t="str">
        <f>VLOOKUP(InventoryOverview[[#This Row],[SKU]],LiveStock[],12,0)</f>
        <v>Lone Star Distribution Center</v>
      </c>
      <c r="AB69" t="str">
        <f>VLOOKUP(InventoryOverview[[#This Row],[SKU]],LiveStock[],19,0)</f>
        <v>Lone Star Wholesale</v>
      </c>
      <c r="AC69">
        <f>InventoryOverview[[#This Row],[Total Inflow]]-InventoryOverview[[#This Row],[Total Outflow]]</f>
        <v>960</v>
      </c>
      <c r="AD6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0" spans="1:30" ht="20.100000000000001" customHeight="1" x14ac:dyDescent="0.25">
      <c r="A70" s="1">
        <f t="shared" ca="1" si="3"/>
        <v>46201</v>
      </c>
      <c r="B70" t="s">
        <v>450</v>
      </c>
      <c r="C70" t="str">
        <f>VLOOKUP(InventoryOverview[[#This Row],[SKU]],MasterFile[[#All],[SKU]:[Item Name]],2,0)</f>
        <v>Insulated Mailer 12x12in 25pk</v>
      </c>
      <c r="D70" t="str">
        <f>VLOOKUP(InventoryOverview[[#This Row],[SKU]],MasterFile[[#All],[SKU]:[Category]],3,0)</f>
        <v>Storage Supplies</v>
      </c>
      <c r="E70" s="12" t="str">
        <f>IF(VLOOKUP(InventoryOverview[[#This Row],[SKU]],MasterFile[[#All],[SKU]:[Sub-Category]],4,0)="","",VLOOKUP(InventoryOverview[[#This Row],[SKU]],MasterFile[[#All],[SKU]:[Sub-Category]],4,0))</f>
        <v>Insulated Packaging</v>
      </c>
      <c r="F70">
        <f>SUMIFS(Outflow[Quantity Dispensed],Outflow[SKU],InventoryOverview[[#This Row],[SKU]])</f>
        <v>0</v>
      </c>
      <c r="G70" s="3">
        <f>IFERROR(SUMIFS(Outflow!$H$5:$H$8527, Outflow!$B$5:$B$8527, InventoryOverview[[#This Row],[SKU]]),0)</f>
        <v>0</v>
      </c>
      <c r="H70">
        <f>SUMIFS(Inflow[Quantity Purchased],Inflow[SKU],InventoryOverview[[#This Row],[SKU]])</f>
        <v>3100</v>
      </c>
      <c r="I70" s="3">
        <f>IFERROR(
   SUMIFS(Inflow[Total Cost], Inflow[SKU],InventoryOverview[[#This Row],[SKU]]),
0)</f>
        <v>7192</v>
      </c>
      <c r="J70" cm="1">
        <f t="array" ref="J7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3100</v>
      </c>
      <c r="K70" s="2" cm="1">
        <f t="array" ref="K7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7191.9999999999991</v>
      </c>
      <c r="L70" s="2">
        <f>InventoryOverview[[#This Row],[Total Inflow Value]]-InventoryOverview[[#This Row],[Total Outflow Value]]</f>
        <v>7192</v>
      </c>
      <c r="M7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0">
        <f>VLOOKUP(InventoryOverview[[#This Row],[SKU]],MasterFile[[#All],[SKU]:[Reorder Point]],5,0)</f>
        <v>6</v>
      </c>
      <c r="O70">
        <f>VLOOKUP(InventoryOverview[[#This Row],[SKU]],MasterFile[#All],6,0)</f>
        <v>24</v>
      </c>
      <c r="P70" s="13">
        <f>IFERROR(InventoryOverview[[#This Row],[Current Stock]]/InventoryOverview[[#This Row],[Optimal Quantity]],"")</f>
        <v>129.16666666666666</v>
      </c>
      <c r="Q70"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0" cm="1">
        <f t="array" ref="R70">IFERROR(
   SUMPRODUCT(
      (#REF! = InventoryOverview[[#This Row],[SKU]])
 *#REF!
 *#REF!
   ),
0)</f>
        <v>0</v>
      </c>
      <c r="S70" s="3" cm="1">
        <f t="array" ref="S70">IFERROR(SUMPRODUCT((#REF!=InventoryOverview[[#This Row],[SKU]]) *#REF! *#REF!),0)</f>
        <v>0</v>
      </c>
      <c r="T70">
        <f>InventoryOverview[[#This Row],[Total Outflow]] - InventoryOverview[[#This Row],[Expected Quantity Usage]]</f>
        <v>0</v>
      </c>
      <c r="U70" s="1">
        <f>_xlfn.MINIFS(Outflow[Date], Outflow[SKU], B70)</f>
        <v>0</v>
      </c>
      <c r="V70" s="1">
        <f>_xlfn.MAXIFS(Outflow[Date], Outflow[SKU], B70)</f>
        <v>0</v>
      </c>
      <c r="W70">
        <f>InventoryOverview[[#This Row],[Last Outflow Date]]-InventoryOverview[[#This Row],[First Outflow Date]]+1</f>
        <v>1</v>
      </c>
      <c r="X70">
        <f>IF(InventoryOverview[[#This Row],[Days Active]]&gt;0, InventoryOverview[[#This Row],[Total Outflow]] / InventoryOverview[[#This Row],[Days Active]], 0)</f>
        <v>0</v>
      </c>
      <c r="Y70" s="14">
        <f>IF(InventoryOverview[[#This Row],[Average Daily Usage]]&gt;0,InventoryOverview[[#This Row],[Current Stock]]/InventoryOverview[[#This Row],[Average Daily Usage]],0)</f>
        <v>0</v>
      </c>
      <c r="AA70" t="str">
        <f>VLOOKUP(InventoryOverview[[#This Row],[SKU]],LiveStock[],12,0)</f>
        <v>Lone Star Distribution Center</v>
      </c>
      <c r="AB70" t="str">
        <f>VLOOKUP(InventoryOverview[[#This Row],[SKU]],LiveStock[],19,0)</f>
        <v>Lone Star Wholesale</v>
      </c>
      <c r="AC70">
        <f>InventoryOverview[[#This Row],[Total Inflow]]-InventoryOverview[[#This Row],[Total Outflow]]</f>
        <v>3100</v>
      </c>
      <c r="AD7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1" spans="1:30" ht="20.100000000000001" customHeight="1" x14ac:dyDescent="0.25">
      <c r="A71" s="1">
        <f t="shared" ca="1" si="3"/>
        <v>46201</v>
      </c>
      <c r="B71" t="s">
        <v>454</v>
      </c>
      <c r="C71" t="str">
        <f>VLOOKUP(InventoryOverview[[#This Row],[SKU]],MasterFile[[#All],[SKU]:[Item Name]],2,0)</f>
        <v>Moisture Absorber Packets 50pk</v>
      </c>
      <c r="D71" t="str">
        <f>VLOOKUP(InventoryOverview[[#This Row],[SKU]],MasterFile[[#All],[SKU]:[Category]],3,0)</f>
        <v>Storage Supplies</v>
      </c>
      <c r="E71" s="12" t="str">
        <f>IF(VLOOKUP(InventoryOverview[[#This Row],[SKU]],MasterFile[[#All],[SKU]:[Sub-Category]],4,0)="","",VLOOKUP(InventoryOverview[[#This Row],[SKU]],MasterFile[[#All],[SKU]:[Sub-Category]],4,0))</f>
        <v>Desiccants</v>
      </c>
      <c r="F71">
        <f>SUMIFS(Outflow[Quantity Dispensed],Outflow[SKU],InventoryOverview[[#This Row],[SKU]])</f>
        <v>0</v>
      </c>
      <c r="G71" s="3">
        <f>IFERROR(SUMIFS(Outflow!$H$5:$H$8527, Outflow!$B$5:$B$8527, InventoryOverview[[#This Row],[SKU]]),0)</f>
        <v>0</v>
      </c>
      <c r="H71">
        <f>SUMIFS(Inflow[Quantity Purchased],Inflow[SKU],InventoryOverview[[#This Row],[SKU]])</f>
        <v>37450</v>
      </c>
      <c r="I71" s="3">
        <f>IFERROR(
   SUMIFS(Inflow[Total Cost], Inflow[SKU],InventoryOverview[[#This Row],[SKU]]),
0)</f>
        <v>13482</v>
      </c>
      <c r="J71" cm="1">
        <f t="array" ref="J7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37450</v>
      </c>
      <c r="K71" s="2" cm="1">
        <f t="array" ref="K7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13482</v>
      </c>
      <c r="L71" s="2">
        <f>InventoryOverview[[#This Row],[Total Inflow Value]]-InventoryOverview[[#This Row],[Total Outflow Value]]</f>
        <v>13482</v>
      </c>
      <c r="M7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1">
        <f>VLOOKUP(InventoryOverview[[#This Row],[SKU]],MasterFile[[#All],[SKU]:[Reorder Point]],5,0)</f>
        <v>10</v>
      </c>
      <c r="O71">
        <f>VLOOKUP(InventoryOverview[[#This Row],[SKU]],MasterFile[#All],6,0)</f>
        <v>40</v>
      </c>
      <c r="P71" s="13">
        <f>IFERROR(InventoryOverview[[#This Row],[Current Stock]]/InventoryOverview[[#This Row],[Optimal Quantity]],"")</f>
        <v>936.25</v>
      </c>
      <c r="Q71"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1" cm="1">
        <f t="array" ref="R71">IFERROR(
   SUMPRODUCT(
      (#REF! = InventoryOverview[[#This Row],[SKU]])
 *#REF!
 *#REF!
   ),
0)</f>
        <v>0</v>
      </c>
      <c r="S71" s="3" cm="1">
        <f t="array" ref="S71">IFERROR(SUMPRODUCT((#REF!=InventoryOverview[[#This Row],[SKU]]) *#REF! *#REF!),0)</f>
        <v>0</v>
      </c>
      <c r="T71">
        <f>InventoryOverview[[#This Row],[Total Outflow]] - InventoryOverview[[#This Row],[Expected Quantity Usage]]</f>
        <v>0</v>
      </c>
      <c r="U71" s="1">
        <f>_xlfn.MINIFS(Outflow[Date], Outflow[SKU], B71)</f>
        <v>0</v>
      </c>
      <c r="V71" s="1">
        <f>_xlfn.MAXIFS(Outflow[Date], Outflow[SKU], B71)</f>
        <v>0</v>
      </c>
      <c r="W71">
        <f>InventoryOverview[[#This Row],[Last Outflow Date]]-InventoryOverview[[#This Row],[First Outflow Date]]+1</f>
        <v>1</v>
      </c>
      <c r="X71">
        <f>IF(InventoryOverview[[#This Row],[Days Active]]&gt;0, InventoryOverview[[#This Row],[Total Outflow]] / InventoryOverview[[#This Row],[Days Active]], 0)</f>
        <v>0</v>
      </c>
      <c r="Y71" s="14">
        <f>IF(InventoryOverview[[#This Row],[Average Daily Usage]]&gt;0,InventoryOverview[[#This Row],[Current Stock]]/InventoryOverview[[#This Row],[Average Daily Usage]],0)</f>
        <v>0</v>
      </c>
      <c r="AA71" t="str">
        <f>VLOOKUP(InventoryOverview[[#This Row],[SKU]],LiveStock[],12,0)</f>
        <v>Lone Star Houston</v>
      </c>
      <c r="AB71" t="str">
        <f>VLOOKUP(InventoryOverview[[#This Row],[SKU]],LiveStock[],19,0)</f>
        <v>Lone Star Wholesale</v>
      </c>
      <c r="AC71">
        <f>InventoryOverview[[#This Row],[Total Inflow]]-InventoryOverview[[#This Row],[Total Outflow]]</f>
        <v>37450</v>
      </c>
      <c r="AD7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2" spans="1:30" ht="20.100000000000001" customHeight="1" x14ac:dyDescent="0.25">
      <c r="A72" s="1">
        <f t="shared" ca="1" si="3"/>
        <v>46201</v>
      </c>
      <c r="B72" t="s">
        <v>458</v>
      </c>
      <c r="C72" t="str">
        <f>VLOOKUP(InventoryOverview[[#This Row],[SKU]],MasterFile[[#All],[SKU]:[Item Name]],2,0)</f>
        <v>Oxygen Absorbers 300cc 100pk</v>
      </c>
      <c r="D72" t="str">
        <f>VLOOKUP(InventoryOverview[[#This Row],[SKU]],MasterFile[[#All],[SKU]:[Category]],3,0)</f>
        <v>Storage Supplies</v>
      </c>
      <c r="E72" s="12" t="str">
        <f>IF(VLOOKUP(InventoryOverview[[#This Row],[SKU]],MasterFile[[#All],[SKU]:[Sub-Category]],4,0)="","",VLOOKUP(InventoryOverview[[#This Row],[SKU]],MasterFile[[#All],[SKU]:[Sub-Category]],4,0))</f>
        <v>Oxygen Control</v>
      </c>
      <c r="F72">
        <f>SUMIFS(Outflow[Quantity Dispensed],Outflow[SKU],InventoryOverview[[#This Row],[SKU]])</f>
        <v>0</v>
      </c>
      <c r="G72" s="3">
        <f>IFERROR(SUMIFS(Outflow!$H$5:$H$8527, Outflow!$B$5:$B$8527, InventoryOverview[[#This Row],[SKU]]),0)</f>
        <v>0</v>
      </c>
      <c r="H72">
        <f>SUMIFS(Inflow[Quantity Purchased],Inflow[SKU],InventoryOverview[[#This Row],[SKU]])</f>
        <v>57100</v>
      </c>
      <c r="I72" s="3">
        <f>IFERROR(
   SUMIFS(Inflow[Total Cost], Inflow[SKU],InventoryOverview[[#This Row],[SKU]]),
0)</f>
        <v>13704</v>
      </c>
      <c r="J72" cm="1">
        <f t="array" ref="J7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57100</v>
      </c>
      <c r="K72" s="2" cm="1">
        <f t="array" ref="K7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13704</v>
      </c>
      <c r="L72" s="2">
        <f>InventoryOverview[[#This Row],[Total Inflow Value]]-InventoryOverview[[#This Row],[Total Outflow Value]]</f>
        <v>13704</v>
      </c>
      <c r="M7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2">
        <f>VLOOKUP(InventoryOverview[[#This Row],[SKU]],MasterFile[[#All],[SKU]:[Reorder Point]],5,0)</f>
        <v>8</v>
      </c>
      <c r="O72">
        <f>VLOOKUP(InventoryOverview[[#This Row],[SKU]],MasterFile[#All],6,0)</f>
        <v>32</v>
      </c>
      <c r="P72" s="13">
        <f>IFERROR(InventoryOverview[[#This Row],[Current Stock]]/InventoryOverview[[#This Row],[Optimal Quantity]],"")</f>
        <v>1784.375</v>
      </c>
      <c r="Q72"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2" cm="1">
        <f t="array" ref="R72">IFERROR(
   SUMPRODUCT(
      (#REF! = InventoryOverview[[#This Row],[SKU]])
 *#REF!
 *#REF!
   ),
0)</f>
        <v>0</v>
      </c>
      <c r="S72" s="3" cm="1">
        <f t="array" ref="S72">IFERROR(SUMPRODUCT((#REF!=InventoryOverview[[#This Row],[SKU]]) *#REF! *#REF!),0)</f>
        <v>0</v>
      </c>
      <c r="T72">
        <f>InventoryOverview[[#This Row],[Total Outflow]] - InventoryOverview[[#This Row],[Expected Quantity Usage]]</f>
        <v>0</v>
      </c>
      <c r="U72" s="1">
        <f>_xlfn.MINIFS(Outflow[Date], Outflow[SKU], B72)</f>
        <v>0</v>
      </c>
      <c r="V72" s="1">
        <f>_xlfn.MAXIFS(Outflow[Date], Outflow[SKU], B72)</f>
        <v>0</v>
      </c>
      <c r="W72">
        <f>InventoryOverview[[#This Row],[Last Outflow Date]]-InventoryOverview[[#This Row],[First Outflow Date]]+1</f>
        <v>1</v>
      </c>
      <c r="X72">
        <f>IF(InventoryOverview[[#This Row],[Days Active]]&gt;0, InventoryOverview[[#This Row],[Total Outflow]] / InventoryOverview[[#This Row],[Days Active]], 0)</f>
        <v>0</v>
      </c>
      <c r="Y72" s="14">
        <f>IF(InventoryOverview[[#This Row],[Average Daily Usage]]&gt;0,InventoryOverview[[#This Row],[Current Stock]]/InventoryOverview[[#This Row],[Average Daily Usage]],0)</f>
        <v>0</v>
      </c>
      <c r="AA72" t="str">
        <f>VLOOKUP(InventoryOverview[[#This Row],[SKU]],LiveStock[],12,0)</f>
        <v>Lone Star Houston</v>
      </c>
      <c r="AB72" t="str">
        <f>VLOOKUP(InventoryOverview[[#This Row],[SKU]],LiveStock[],19,0)</f>
        <v>Lone Star Wholesale</v>
      </c>
      <c r="AC72">
        <f>InventoryOverview[[#This Row],[Total Inflow]]-InventoryOverview[[#This Row],[Total Outflow]]</f>
        <v>57100</v>
      </c>
      <c r="AD7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3" spans="1:30" ht="20.100000000000001" customHeight="1" x14ac:dyDescent="0.25">
      <c r="A73" s="1">
        <f t="shared" ca="1" si="3"/>
        <v>46201</v>
      </c>
      <c r="B73" t="s">
        <v>462</v>
      </c>
      <c r="C73" t="str">
        <f>VLOOKUP(InventoryOverview[[#This Row],[SKU]],MasterFile[[#All],[SKU]:[Item Name]],2,0)</f>
        <v>Shelf Liner Non-Slip 12inx10ft</v>
      </c>
      <c r="D73" t="str">
        <f>VLOOKUP(InventoryOverview[[#This Row],[SKU]],MasterFile[[#All],[SKU]:[Category]],3,0)</f>
        <v>Janitorial</v>
      </c>
      <c r="E73" s="12" t="str">
        <f>IF(VLOOKUP(InventoryOverview[[#This Row],[SKU]],MasterFile[[#All],[SKU]:[Sub-Category]],4,0)="","",VLOOKUP(InventoryOverview[[#This Row],[SKU]],MasterFile[[#All],[SKU]:[Sub-Category]],4,0))</f>
        <v>Storage</v>
      </c>
      <c r="F73">
        <f>SUMIFS(Outflow[Quantity Dispensed],Outflow[SKU],InventoryOverview[[#This Row],[SKU]])</f>
        <v>0</v>
      </c>
      <c r="G73" s="3">
        <f>IFERROR(SUMIFS(Outflow!$H$5:$H$8527, Outflow!$B$5:$B$8527, InventoryOverview[[#This Row],[SKU]]),0)</f>
        <v>0</v>
      </c>
      <c r="H73">
        <f>SUMIFS(Inflow[Quantity Purchased],Inflow[SKU],InventoryOverview[[#This Row],[SKU]])</f>
        <v>22</v>
      </c>
      <c r="I73" s="3">
        <f>IFERROR(
   SUMIFS(Inflow[Total Cost], Inflow[SKU],InventoryOverview[[#This Row],[SKU]]),
0)</f>
        <v>308</v>
      </c>
      <c r="J73" cm="1">
        <f t="array" ref="J7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22</v>
      </c>
      <c r="K73" s="2" cm="1">
        <f t="array" ref="K7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308</v>
      </c>
      <c r="L73" s="2">
        <f>InventoryOverview[[#This Row],[Total Inflow Value]]-InventoryOverview[[#This Row],[Total Outflow Value]]</f>
        <v>308</v>
      </c>
      <c r="M7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3">
        <f>VLOOKUP(InventoryOverview[[#This Row],[SKU]],MasterFile[[#All],[SKU]:[Reorder Point]],5,0)</f>
        <v>5</v>
      </c>
      <c r="O73">
        <f>VLOOKUP(InventoryOverview[[#This Row],[SKU]],MasterFile[#All],6,0)</f>
        <v>20</v>
      </c>
      <c r="P73" s="13">
        <f>IFERROR(InventoryOverview[[#This Row],[Current Stock]]/InventoryOverview[[#This Row],[Optimal Quantity]],"")</f>
        <v>1.1000000000000001</v>
      </c>
      <c r="Q73"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3" cm="1">
        <f t="array" ref="R73">IFERROR(
   SUMPRODUCT(
      (#REF! = InventoryOverview[[#This Row],[SKU]])
 *#REF!
 *#REF!
   ),
0)</f>
        <v>0</v>
      </c>
      <c r="S73" s="3" cm="1">
        <f t="array" ref="S73">IFERROR(SUMPRODUCT((#REF!=InventoryOverview[[#This Row],[SKU]]) *#REF! *#REF!),0)</f>
        <v>0</v>
      </c>
      <c r="T73">
        <f>InventoryOverview[[#This Row],[Total Outflow]] - InventoryOverview[[#This Row],[Expected Quantity Usage]]</f>
        <v>0</v>
      </c>
      <c r="U73" s="1">
        <f>_xlfn.MINIFS(Outflow[Date], Outflow[SKU], B73)</f>
        <v>0</v>
      </c>
      <c r="V73" s="1">
        <f>_xlfn.MAXIFS(Outflow[Date], Outflow[SKU], B73)</f>
        <v>0</v>
      </c>
      <c r="W73">
        <f>InventoryOverview[[#This Row],[Last Outflow Date]]-InventoryOverview[[#This Row],[First Outflow Date]]+1</f>
        <v>1</v>
      </c>
      <c r="X73">
        <f>IF(InventoryOverview[[#This Row],[Days Active]]&gt;0, InventoryOverview[[#This Row],[Total Outflow]] / InventoryOverview[[#This Row],[Days Active]], 0)</f>
        <v>0</v>
      </c>
      <c r="Y73" s="14">
        <f>IF(InventoryOverview[[#This Row],[Average Daily Usage]]&gt;0,InventoryOverview[[#This Row],[Current Stock]]/InventoryOverview[[#This Row],[Average Daily Usage]],0)</f>
        <v>0</v>
      </c>
      <c r="AA73" t="str">
        <f>VLOOKUP(InventoryOverview[[#This Row],[SKU]],LiveStock[],12,0)</f>
        <v>Lone Star Houston</v>
      </c>
      <c r="AB73" t="str">
        <f>VLOOKUP(InventoryOverview[[#This Row],[SKU]],LiveStock[],19,0)</f>
        <v>Lone Star Wholesale</v>
      </c>
      <c r="AC73">
        <f>InventoryOverview[[#This Row],[Total Inflow]]-InventoryOverview[[#This Row],[Total Outflow]]</f>
        <v>22</v>
      </c>
      <c r="AD7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4" spans="1:30" ht="20.100000000000001" customHeight="1" x14ac:dyDescent="0.25">
      <c r="A74" s="1">
        <f t="shared" ca="1" si="3"/>
        <v>46201</v>
      </c>
      <c r="B74" t="s">
        <v>466</v>
      </c>
      <c r="C74" t="str">
        <f>VLOOKUP(InventoryOverview[[#This Row],[SKU]],MasterFile[[#All],[SKU]:[Item Name]],2,0)</f>
        <v>First Aid Kit Refill Kit Standard</v>
      </c>
      <c r="D74" t="str">
        <f>VLOOKUP(InventoryOverview[[#This Row],[SKU]],MasterFile[[#All],[SKU]:[Category]],3,0)</f>
        <v>Safety</v>
      </c>
      <c r="E74" s="12" t="str">
        <f>IF(VLOOKUP(InventoryOverview[[#This Row],[SKU]],MasterFile[[#All],[SKU]:[Sub-Category]],4,0)="","",VLOOKUP(InventoryOverview[[#This Row],[SKU]],MasterFile[[#All],[SKU]:[Sub-Category]],4,0))</f>
        <v>First Aid</v>
      </c>
      <c r="F74">
        <f>SUMIFS(Outflow[Quantity Dispensed],Outflow[SKU],InventoryOverview[[#This Row],[SKU]])</f>
        <v>17.02</v>
      </c>
      <c r="G74" s="3">
        <f>IFERROR(SUMIFS(Outflow!$H$5:$H$8527, Outflow!$B$5:$B$8527, InventoryOverview[[#This Row],[SKU]]),0)</f>
        <v>578.67999999999995</v>
      </c>
      <c r="H74">
        <f>SUMIFS(Inflow[Quantity Purchased],Inflow[SKU],InventoryOverview[[#This Row],[SKU]])</f>
        <v>52</v>
      </c>
      <c r="I74" s="3">
        <f>IFERROR(
   SUMIFS(Inflow[Total Cost], Inflow[SKU],InventoryOverview[[#This Row],[SKU]]),
0)</f>
        <v>1768</v>
      </c>
      <c r="J74" cm="1">
        <f t="array" ref="J7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34.980000000000004</v>
      </c>
      <c r="K74" s="2" cm="1">
        <f t="array" ref="K7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1189.3200000000002</v>
      </c>
      <c r="L74" s="2">
        <f>InventoryOverview[[#This Row],[Total Inflow Value]]-InventoryOverview[[#This Row],[Total Outflow Value]]</f>
        <v>1189.3200000000002</v>
      </c>
      <c r="M7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4">
        <f>VLOOKUP(InventoryOverview[[#This Row],[SKU]],MasterFile[[#All],[SKU]:[Reorder Point]],5,0)</f>
        <v>3</v>
      </c>
      <c r="O74">
        <f>VLOOKUP(InventoryOverview[[#This Row],[SKU]],MasterFile[#All],6,0)</f>
        <v>12</v>
      </c>
      <c r="P74" s="13">
        <f>IFERROR(InventoryOverview[[#This Row],[Current Stock]]/InventoryOverview[[#This Row],[Optimal Quantity]],"")</f>
        <v>2.9150000000000005</v>
      </c>
      <c r="Q74"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4" cm="1">
        <f t="array" ref="R74">IFERROR(
   SUMPRODUCT(
      (#REF! = InventoryOverview[[#This Row],[SKU]])
 *#REF!
 *#REF!
   ),
0)</f>
        <v>0</v>
      </c>
      <c r="S74" s="3" cm="1">
        <f t="array" ref="S74">IFERROR(SUMPRODUCT((#REF!=InventoryOverview[[#This Row],[SKU]]) *#REF! *#REF!),0)</f>
        <v>0</v>
      </c>
      <c r="T74">
        <f>InventoryOverview[[#This Row],[Total Outflow]] - InventoryOverview[[#This Row],[Expected Quantity Usage]]</f>
        <v>17.02</v>
      </c>
      <c r="U74" s="1">
        <f>_xlfn.MINIFS(Outflow[Date], Outflow[SKU], B74)</f>
        <v>45970</v>
      </c>
      <c r="V74" s="1">
        <f>_xlfn.MAXIFS(Outflow[Date], Outflow[SKU], B74)</f>
        <v>45970</v>
      </c>
      <c r="W74">
        <f>InventoryOverview[[#This Row],[Last Outflow Date]]-InventoryOverview[[#This Row],[First Outflow Date]]+1</f>
        <v>1</v>
      </c>
      <c r="X74">
        <f>IF(InventoryOverview[[#This Row],[Days Active]]&gt;0, InventoryOverview[[#This Row],[Total Outflow]] / InventoryOverview[[#This Row],[Days Active]], 0)</f>
        <v>17.02</v>
      </c>
      <c r="Y74" s="14">
        <f>IF(InventoryOverview[[#This Row],[Average Daily Usage]]&gt;0,InventoryOverview[[#This Row],[Current Stock]]/InventoryOverview[[#This Row],[Average Daily Usage]],0)</f>
        <v>2.0552291421856643</v>
      </c>
      <c r="AA74" t="str">
        <f>VLOOKUP(InventoryOverview[[#This Row],[SKU]],LiveStock[],12,0)</f>
        <v>Lone Star Houston</v>
      </c>
      <c r="AB74" t="str">
        <f>VLOOKUP(InventoryOverview[[#This Row],[SKU]],LiveStock[],19,0)</f>
        <v>Lone Star Wholesale</v>
      </c>
      <c r="AC74">
        <f>InventoryOverview[[#This Row],[Total Inflow]]-InventoryOverview[[#This Row],[Total Outflow]]</f>
        <v>34.980000000000004</v>
      </c>
      <c r="AD7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5" spans="1:30" ht="20.100000000000001" customHeight="1" x14ac:dyDescent="0.25">
      <c r="A75" s="1">
        <f t="shared" ca="1" si="3"/>
        <v>46201</v>
      </c>
      <c r="B75" t="s">
        <v>472</v>
      </c>
      <c r="C75" t="str">
        <f>VLOOKUP(InventoryOverview[[#This Row],[SKU]],MasterFile[[#All],[SKU]:[Item Name]],2,0)</f>
        <v>Carbon Block Water Filter 10in</v>
      </c>
      <c r="D75" t="str">
        <f>VLOOKUP(InventoryOverview[[#This Row],[SKU]],MasterFile[[#All],[SKU]:[Category]],3,0)</f>
        <v>Water Filtration</v>
      </c>
      <c r="E75" s="12" t="str">
        <f>IF(VLOOKUP(InventoryOverview[[#This Row],[SKU]],MasterFile[[#All],[SKU]:[Sub-Category]],4,0)="","",VLOOKUP(InventoryOverview[[#This Row],[SKU]],MasterFile[[#All],[SKU]:[Sub-Category]],4,0))</f>
        <v>Carbon Filters</v>
      </c>
      <c r="F75">
        <f>SUMIFS(Outflow[Quantity Dispensed],Outflow[SKU],InventoryOverview[[#This Row],[SKU]])</f>
        <v>0</v>
      </c>
      <c r="G75" s="3">
        <f>IFERROR(SUMIFS(Outflow!$H$5:$H$8527, Outflow!$B$5:$B$8527, InventoryOverview[[#This Row],[SKU]]),0)</f>
        <v>0</v>
      </c>
      <c r="H75">
        <f>SUMIFS(Inflow[Quantity Purchased],Inflow[SKU],InventoryOverview[[#This Row],[SKU]])</f>
        <v>77</v>
      </c>
      <c r="I75" s="3">
        <f>IFERROR(
   SUMIFS(Inflow[Total Cost], Inflow[SKU],InventoryOverview[[#This Row],[SKU]]),
0)</f>
        <v>3696</v>
      </c>
      <c r="J75" cm="1">
        <f t="array" ref="J7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77</v>
      </c>
      <c r="K75" s="2" cm="1">
        <f t="array" ref="K7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3696</v>
      </c>
      <c r="L75" s="2">
        <f>InventoryOverview[[#This Row],[Total Inflow Value]]-InventoryOverview[[#This Row],[Total Outflow Value]]</f>
        <v>3696</v>
      </c>
      <c r="M7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5">
        <f>VLOOKUP(InventoryOverview[[#This Row],[SKU]],MasterFile[[#All],[SKU]:[Reorder Point]],5,0)</f>
        <v>4</v>
      </c>
      <c r="O75">
        <f>VLOOKUP(InventoryOverview[[#This Row],[SKU]],MasterFile[#All],6,0)</f>
        <v>16</v>
      </c>
      <c r="P75" s="13">
        <f>IFERROR(InventoryOverview[[#This Row],[Current Stock]]/InventoryOverview[[#This Row],[Optimal Quantity]],"")</f>
        <v>4.8125</v>
      </c>
      <c r="Q7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5" cm="1">
        <f t="array" ref="R75">IFERROR(
   SUMPRODUCT(
      (#REF! = InventoryOverview[[#This Row],[SKU]])
 *#REF!
 *#REF!
   ),
0)</f>
        <v>0</v>
      </c>
      <c r="S75" s="3" cm="1">
        <f t="array" ref="S75">IFERROR(SUMPRODUCT((#REF!=InventoryOverview[[#This Row],[SKU]]) *#REF! *#REF!),0)</f>
        <v>0</v>
      </c>
      <c r="T75">
        <f>InventoryOverview[[#This Row],[Total Outflow]] - InventoryOverview[[#This Row],[Expected Quantity Usage]]</f>
        <v>0</v>
      </c>
      <c r="U75" s="1">
        <f>_xlfn.MINIFS(Outflow[Date], Outflow[SKU], B75)</f>
        <v>0</v>
      </c>
      <c r="V75" s="1">
        <f>_xlfn.MAXIFS(Outflow[Date], Outflow[SKU], B75)</f>
        <v>0</v>
      </c>
      <c r="W75">
        <f>InventoryOverview[[#This Row],[Last Outflow Date]]-InventoryOverview[[#This Row],[First Outflow Date]]+1</f>
        <v>1</v>
      </c>
      <c r="X75">
        <f>IF(InventoryOverview[[#This Row],[Days Active]]&gt;0, InventoryOverview[[#This Row],[Total Outflow]] / InventoryOverview[[#This Row],[Days Active]], 0)</f>
        <v>0</v>
      </c>
      <c r="Y75" s="14">
        <f>IF(InventoryOverview[[#This Row],[Average Daily Usage]]&gt;0,InventoryOverview[[#This Row],[Current Stock]]/InventoryOverview[[#This Row],[Average Daily Usage]],0)</f>
        <v>0</v>
      </c>
      <c r="AA75" t="str">
        <f>VLOOKUP(InventoryOverview[[#This Row],[SKU]],LiveStock[],12,0)</f>
        <v>Gulf Rim Miami</v>
      </c>
      <c r="AB75" t="str">
        <f>VLOOKUP(InventoryOverview[[#This Row],[SKU]],LiveStock[],19,0)</f>
        <v>Gulf Rim Distribution</v>
      </c>
      <c r="AC75">
        <f>InventoryOverview[[#This Row],[Total Inflow]]-InventoryOverview[[#This Row],[Total Outflow]]</f>
        <v>77</v>
      </c>
      <c r="AD7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6" spans="1:30" ht="20.100000000000001" customHeight="1" x14ac:dyDescent="0.25">
      <c r="A76" s="1">
        <f t="shared" ca="1" si="3"/>
        <v>46201</v>
      </c>
      <c r="B76" t="s">
        <v>479</v>
      </c>
      <c r="C76" t="str">
        <f>VLOOKUP(InventoryOverview[[#This Row],[SKU]],MasterFile[[#All],[SKU]:[Item Name]],2,0)</f>
        <v>Sediment Filter 5 Micron 10in</v>
      </c>
      <c r="D76" t="str">
        <f>VLOOKUP(InventoryOverview[[#This Row],[SKU]],MasterFile[[#All],[SKU]:[Category]],3,0)</f>
        <v>Water Filtration</v>
      </c>
      <c r="E76" s="12" t="str">
        <f>IF(VLOOKUP(InventoryOverview[[#This Row],[SKU]],MasterFile[[#All],[SKU]:[Sub-Category]],4,0)="","",VLOOKUP(InventoryOverview[[#This Row],[SKU]],MasterFile[[#All],[SKU]:[Sub-Category]],4,0))</f>
        <v>Sediment Filters</v>
      </c>
      <c r="F76">
        <f>SUMIFS(Outflow[Quantity Dispensed],Outflow[SKU],InventoryOverview[[#This Row],[SKU]])</f>
        <v>0</v>
      </c>
      <c r="G76" s="3">
        <f>IFERROR(SUMIFS(Outflow!$H$5:$H$8527, Outflow!$B$5:$B$8527, InventoryOverview[[#This Row],[SKU]]),0)</f>
        <v>0</v>
      </c>
      <c r="H76">
        <f>SUMIFS(Inflow[Quantity Purchased],Inflow[SKU],InventoryOverview[[#This Row],[SKU]])</f>
        <v>45</v>
      </c>
      <c r="I76" s="3">
        <f>IFERROR(
   SUMIFS(Inflow[Total Cost], Inflow[SKU],InventoryOverview[[#This Row],[SKU]]),
0)</f>
        <v>810</v>
      </c>
      <c r="J76" cm="1">
        <f t="array" ref="J7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45</v>
      </c>
      <c r="K76" s="2" cm="1">
        <f t="array" ref="K7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810</v>
      </c>
      <c r="L76" s="2">
        <f>InventoryOverview[[#This Row],[Total Inflow Value]]-InventoryOverview[[#This Row],[Total Outflow Value]]</f>
        <v>810</v>
      </c>
      <c r="M7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6">
        <f>VLOOKUP(InventoryOverview[[#This Row],[SKU]],MasterFile[[#All],[SKU]:[Reorder Point]],5,0)</f>
        <v>4</v>
      </c>
      <c r="O76">
        <f>VLOOKUP(InventoryOverview[[#This Row],[SKU]],MasterFile[#All],6,0)</f>
        <v>16</v>
      </c>
      <c r="P76" s="13">
        <f>IFERROR(InventoryOverview[[#This Row],[Current Stock]]/InventoryOverview[[#This Row],[Optimal Quantity]],"")</f>
        <v>2.8125</v>
      </c>
      <c r="Q7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6" cm="1">
        <f t="array" ref="R76">IFERROR(
   SUMPRODUCT(
      (#REF! = InventoryOverview[[#This Row],[SKU]])
 *#REF!
 *#REF!
   ),
0)</f>
        <v>0</v>
      </c>
      <c r="S76" s="3" cm="1">
        <f t="array" ref="S76">IFERROR(SUMPRODUCT((#REF!=InventoryOverview[[#This Row],[SKU]]) *#REF! *#REF!),0)</f>
        <v>0</v>
      </c>
      <c r="T76">
        <f>InventoryOverview[[#This Row],[Total Outflow]] - InventoryOverview[[#This Row],[Expected Quantity Usage]]</f>
        <v>0</v>
      </c>
      <c r="U76" s="1">
        <f>_xlfn.MINIFS(Outflow[Date], Outflow[SKU], B76)</f>
        <v>0</v>
      </c>
      <c r="V76" s="1">
        <f>_xlfn.MAXIFS(Outflow[Date], Outflow[SKU], B76)</f>
        <v>0</v>
      </c>
      <c r="W76">
        <f>InventoryOverview[[#This Row],[Last Outflow Date]]-InventoryOverview[[#This Row],[First Outflow Date]]+1</f>
        <v>1</v>
      </c>
      <c r="X76">
        <f>IF(InventoryOverview[[#This Row],[Days Active]]&gt;0, InventoryOverview[[#This Row],[Total Outflow]] / InventoryOverview[[#This Row],[Days Active]], 0)</f>
        <v>0</v>
      </c>
      <c r="Y76" s="14">
        <f>IF(InventoryOverview[[#This Row],[Average Daily Usage]]&gt;0,InventoryOverview[[#This Row],[Current Stock]]/InventoryOverview[[#This Row],[Average Daily Usage]],0)</f>
        <v>0</v>
      </c>
      <c r="AA76" t="str">
        <f>VLOOKUP(InventoryOverview[[#This Row],[SKU]],LiveStock[],12,0)</f>
        <v>Gulf Rim Miami</v>
      </c>
      <c r="AB76" t="str">
        <f>VLOOKUP(InventoryOverview[[#This Row],[SKU]],LiveStock[],19,0)</f>
        <v>Gulf Rim Distribution</v>
      </c>
      <c r="AC76">
        <f>InventoryOverview[[#This Row],[Total Inflow]]-InventoryOverview[[#This Row],[Total Outflow]]</f>
        <v>45</v>
      </c>
      <c r="AD7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7" spans="1:30" ht="20.100000000000001" customHeight="1" x14ac:dyDescent="0.25">
      <c r="A77" s="1">
        <f t="shared" ca="1" si="3"/>
        <v>46201</v>
      </c>
      <c r="B77" t="s">
        <v>483</v>
      </c>
      <c r="C77" t="str">
        <f>VLOOKUP(InventoryOverview[[#This Row],[SKU]],MasterFile[[#All],[SKU]:[Item Name]],2,0)</f>
        <v>RO Membrane 50 GPD</v>
      </c>
      <c r="D77" t="str">
        <f>VLOOKUP(InventoryOverview[[#This Row],[SKU]],MasterFile[[#All],[SKU]:[Category]],3,0)</f>
        <v>Water Filtration</v>
      </c>
      <c r="E77" s="12" t="str">
        <f>IF(VLOOKUP(InventoryOverview[[#This Row],[SKU]],MasterFile[[#All],[SKU]:[Sub-Category]],4,0)="","",VLOOKUP(InventoryOverview[[#This Row],[SKU]],MasterFile[[#All],[SKU]:[Sub-Category]],4,0))</f>
        <v>RO Membranes</v>
      </c>
      <c r="F77">
        <f>SUMIFS(Outflow[Quantity Dispensed],Outflow[SKU],InventoryOverview[[#This Row],[SKU]])</f>
        <v>0</v>
      </c>
      <c r="G77" s="3">
        <f>IFERROR(SUMIFS(Outflow!$H$5:$H$8527, Outflow!$B$5:$B$8527, InventoryOverview[[#This Row],[SKU]]),0)</f>
        <v>0</v>
      </c>
      <c r="H77">
        <f>SUMIFS(Inflow[Quantity Purchased],Inflow[SKU],InventoryOverview[[#This Row],[SKU]])</f>
        <v>44</v>
      </c>
      <c r="I77" s="3">
        <f>IFERROR(
   SUMIFS(Inflow[Total Cost], Inflow[SKU],InventoryOverview[[#This Row],[SKU]]),
0)</f>
        <v>1848</v>
      </c>
      <c r="J77" cm="1">
        <f t="array" ref="J7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44</v>
      </c>
      <c r="K77" s="2" cm="1">
        <f t="array" ref="K7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1848</v>
      </c>
      <c r="L77" s="2">
        <f>InventoryOverview[[#This Row],[Total Inflow Value]]-InventoryOverview[[#This Row],[Total Outflow Value]]</f>
        <v>1848</v>
      </c>
      <c r="M7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7">
        <f>VLOOKUP(InventoryOverview[[#This Row],[SKU]],MasterFile[[#All],[SKU]:[Reorder Point]],5,0)</f>
        <v>2</v>
      </c>
      <c r="O77">
        <f>VLOOKUP(InventoryOverview[[#This Row],[SKU]],MasterFile[#All],6,0)</f>
        <v>8</v>
      </c>
      <c r="P77" s="13">
        <f>IFERROR(InventoryOverview[[#This Row],[Current Stock]]/InventoryOverview[[#This Row],[Optimal Quantity]],"")</f>
        <v>5.5</v>
      </c>
      <c r="Q77"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7" cm="1">
        <f t="array" ref="R77">IFERROR(
   SUMPRODUCT(
      (#REF! = InventoryOverview[[#This Row],[SKU]])
 *#REF!
 *#REF!
   ),
0)</f>
        <v>0</v>
      </c>
      <c r="S77" s="3" cm="1">
        <f t="array" ref="S77">IFERROR(SUMPRODUCT((#REF!=InventoryOverview[[#This Row],[SKU]]) *#REF! *#REF!),0)</f>
        <v>0</v>
      </c>
      <c r="T77">
        <f>InventoryOverview[[#This Row],[Total Outflow]] - InventoryOverview[[#This Row],[Expected Quantity Usage]]</f>
        <v>0</v>
      </c>
      <c r="U77" s="1">
        <f>_xlfn.MINIFS(Outflow[Date], Outflow[SKU], B77)</f>
        <v>0</v>
      </c>
      <c r="V77" s="1">
        <f>_xlfn.MAXIFS(Outflow[Date], Outflow[SKU], B77)</f>
        <v>0</v>
      </c>
      <c r="W77">
        <f>InventoryOverview[[#This Row],[Last Outflow Date]]-InventoryOverview[[#This Row],[First Outflow Date]]+1</f>
        <v>1</v>
      </c>
      <c r="X77">
        <f>IF(InventoryOverview[[#This Row],[Days Active]]&gt;0, InventoryOverview[[#This Row],[Total Outflow]] / InventoryOverview[[#This Row],[Days Active]], 0)</f>
        <v>0</v>
      </c>
      <c r="Y77" s="14">
        <f>IF(InventoryOverview[[#This Row],[Average Daily Usage]]&gt;0,InventoryOverview[[#This Row],[Current Stock]]/InventoryOverview[[#This Row],[Average Daily Usage]],0)</f>
        <v>0</v>
      </c>
      <c r="AA77" t="str">
        <f>VLOOKUP(InventoryOverview[[#This Row],[SKU]],LiveStock[],12,0)</f>
        <v>Gulf Rim Miami</v>
      </c>
      <c r="AB77" t="str">
        <f>VLOOKUP(InventoryOverview[[#This Row],[SKU]],LiveStock[],19,0)</f>
        <v>Gulf Rim Distribution</v>
      </c>
      <c r="AC77">
        <f>InventoryOverview[[#This Row],[Total Inflow]]-InventoryOverview[[#This Row],[Total Outflow]]</f>
        <v>44</v>
      </c>
      <c r="AD7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8" spans="1:30" ht="20.100000000000001" customHeight="1" x14ac:dyDescent="0.25">
      <c r="A78" s="1">
        <f t="shared" ca="1" si="3"/>
        <v>46201</v>
      </c>
      <c r="B78" t="s">
        <v>487</v>
      </c>
      <c r="C78" t="str">
        <f>VLOOKUP(InventoryOverview[[#This Row],[SKU]],MasterFile[[#All],[SKU]:[Item Name]],2,0)</f>
        <v>Filter Housing 10in Clear</v>
      </c>
      <c r="D78" t="str">
        <f>VLOOKUP(InventoryOverview[[#This Row],[SKU]],MasterFile[[#All],[SKU]:[Category]],3,0)</f>
        <v>Water Filtration</v>
      </c>
      <c r="E78" s="12" t="str">
        <f>IF(VLOOKUP(InventoryOverview[[#This Row],[SKU]],MasterFile[[#All],[SKU]:[Sub-Category]],4,0)="","",VLOOKUP(InventoryOverview[[#This Row],[SKU]],MasterFile[[#All],[SKU]:[Sub-Category]],4,0))</f>
        <v>Filter Housings</v>
      </c>
      <c r="F78">
        <f>SUMIFS(Outflow[Quantity Dispensed],Outflow[SKU],InventoryOverview[[#This Row],[SKU]])</f>
        <v>0</v>
      </c>
      <c r="G78" s="3">
        <f>IFERROR(SUMIFS(Outflow!$H$5:$H$8527, Outflow!$B$5:$B$8527, InventoryOverview[[#This Row],[SKU]]),0)</f>
        <v>0</v>
      </c>
      <c r="H78">
        <f>SUMIFS(Inflow[Quantity Purchased],Inflow[SKU],InventoryOverview[[#This Row],[SKU]])</f>
        <v>98</v>
      </c>
      <c r="I78" s="3">
        <f>IFERROR(
   SUMIFS(Inflow[Total Cost], Inflow[SKU],InventoryOverview[[#This Row],[SKU]]),
0)</f>
        <v>2744</v>
      </c>
      <c r="J78" cm="1">
        <f t="array" ref="J7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98</v>
      </c>
      <c r="K78" s="2" cm="1">
        <f t="array" ref="K7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2744</v>
      </c>
      <c r="L78" s="2">
        <f>InventoryOverview[[#This Row],[Total Inflow Value]]-InventoryOverview[[#This Row],[Total Outflow Value]]</f>
        <v>2744</v>
      </c>
      <c r="M7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8">
        <f>VLOOKUP(InventoryOverview[[#This Row],[SKU]],MasterFile[[#All],[SKU]:[Reorder Point]],5,0)</f>
        <v>2</v>
      </c>
      <c r="O78">
        <f>VLOOKUP(InventoryOverview[[#This Row],[SKU]],MasterFile[#All],6,0)</f>
        <v>8</v>
      </c>
      <c r="P78" s="13">
        <f>IFERROR(InventoryOverview[[#This Row],[Current Stock]]/InventoryOverview[[#This Row],[Optimal Quantity]],"")</f>
        <v>12.25</v>
      </c>
      <c r="Q78"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78" cm="1">
        <f t="array" ref="R78">IFERROR(
   SUMPRODUCT(
      (#REF! = InventoryOverview[[#This Row],[SKU]])
 *#REF!
 *#REF!
   ),
0)</f>
        <v>0</v>
      </c>
      <c r="S78" s="3" cm="1">
        <f t="array" ref="S78">IFERROR(SUMPRODUCT((#REF!=InventoryOverview[[#This Row],[SKU]]) *#REF! *#REF!),0)</f>
        <v>0</v>
      </c>
      <c r="T78">
        <f>InventoryOverview[[#This Row],[Total Outflow]] - InventoryOverview[[#This Row],[Expected Quantity Usage]]</f>
        <v>0</v>
      </c>
      <c r="U78" s="1">
        <f>_xlfn.MINIFS(Outflow[Date], Outflow[SKU], B78)</f>
        <v>0</v>
      </c>
      <c r="V78" s="1">
        <f>_xlfn.MAXIFS(Outflow[Date], Outflow[SKU], B78)</f>
        <v>0</v>
      </c>
      <c r="W78">
        <f>InventoryOverview[[#This Row],[Last Outflow Date]]-InventoryOverview[[#This Row],[First Outflow Date]]+1</f>
        <v>1</v>
      </c>
      <c r="X78">
        <f>IF(InventoryOverview[[#This Row],[Days Active]]&gt;0, InventoryOverview[[#This Row],[Total Outflow]] / InventoryOverview[[#This Row],[Days Active]], 0)</f>
        <v>0</v>
      </c>
      <c r="Y78" s="14">
        <f>IF(InventoryOverview[[#This Row],[Average Daily Usage]]&gt;0,InventoryOverview[[#This Row],[Current Stock]]/InventoryOverview[[#This Row],[Average Daily Usage]],0)</f>
        <v>0</v>
      </c>
      <c r="AA78" t="str">
        <f>VLOOKUP(InventoryOverview[[#This Row],[SKU]],LiveStock[],12,0)</f>
        <v>Gulf Rim Miami</v>
      </c>
      <c r="AB78" t="str">
        <f>VLOOKUP(InventoryOverview[[#This Row],[SKU]],LiveStock[],19,0)</f>
        <v>Gulf Rim Distribution</v>
      </c>
      <c r="AC78">
        <f>InventoryOverview[[#This Row],[Total Inflow]]-InventoryOverview[[#This Row],[Total Outflow]]</f>
        <v>98</v>
      </c>
      <c r="AD7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79" spans="1:30" ht="20.100000000000001" customHeight="1" x14ac:dyDescent="0.25">
      <c r="A79" s="1">
        <f t="shared" ca="1" si="3"/>
        <v>46201</v>
      </c>
      <c r="B79" t="s">
        <v>491</v>
      </c>
      <c r="C79" t="str">
        <f>VLOOKUP(InventoryOverview[[#This Row],[SKU]],MasterFile[[#All],[SKU]:[Item Name]],2,0)</f>
        <v>TDS Meter Digital</v>
      </c>
      <c r="D79" t="str">
        <f>VLOOKUP(InventoryOverview[[#This Row],[SKU]],MasterFile[[#All],[SKU]:[Category]],3,0)</f>
        <v>Water Filtration</v>
      </c>
      <c r="E79" s="12" t="str">
        <f>IF(VLOOKUP(InventoryOverview[[#This Row],[SKU]],MasterFile[[#All],[SKU]:[Sub-Category]],4,0)="","",VLOOKUP(InventoryOverview[[#This Row],[SKU]],MasterFile[[#All],[SKU]:[Sub-Category]],4,0))</f>
        <v>Testing Equipment</v>
      </c>
      <c r="F79">
        <f>SUMIFS(Outflow[Quantity Dispensed],Outflow[SKU],InventoryOverview[[#This Row],[SKU]])</f>
        <v>2.72</v>
      </c>
      <c r="G79" s="3">
        <f>IFERROR(SUMIFS(Outflow!$H$5:$H$8527, Outflow!$B$5:$B$8527, InventoryOverview[[#This Row],[SKU]]),0)</f>
        <v>48.96</v>
      </c>
      <c r="H79">
        <f>SUMIFS(Inflow[Quantity Purchased],Inflow[SKU],InventoryOverview[[#This Row],[SKU]])</f>
        <v>7</v>
      </c>
      <c r="I79" s="3">
        <f>IFERROR(
   SUMIFS(Inflow[Total Cost], Inflow[SKU],InventoryOverview[[#This Row],[SKU]]),
0)</f>
        <v>126</v>
      </c>
      <c r="J79" cm="1">
        <f t="array" ref="J7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4.2799999999999994</v>
      </c>
      <c r="K79" s="2" cm="1">
        <f t="array" ref="K7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77.039999999999992</v>
      </c>
      <c r="L79" s="2">
        <f>InventoryOverview[[#This Row],[Total Inflow Value]]-InventoryOverview[[#This Row],[Total Outflow Value]]</f>
        <v>77.039999999999992</v>
      </c>
      <c r="M7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79">
        <f>VLOOKUP(InventoryOverview[[#This Row],[SKU]],MasterFile[[#All],[SKU]:[Reorder Point]],5,0)</f>
        <v>3</v>
      </c>
      <c r="O79">
        <f>VLOOKUP(InventoryOverview[[#This Row],[SKU]],MasterFile[#All],6,0)</f>
        <v>12</v>
      </c>
      <c r="P79" s="13">
        <f>IFERROR(InventoryOverview[[#This Row],[Current Stock]]/InventoryOverview[[#This Row],[Optimal Quantity]],"")</f>
        <v>0.35666666666666663</v>
      </c>
      <c r="Q79"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79" cm="1">
        <f t="array" ref="R79">IFERROR(
   SUMPRODUCT(
      (#REF! = InventoryOverview[[#This Row],[SKU]])
 *#REF!
 *#REF!
   ),
0)</f>
        <v>0</v>
      </c>
      <c r="S79" s="3" cm="1">
        <f t="array" ref="S79">IFERROR(SUMPRODUCT((#REF!=InventoryOverview[[#This Row],[SKU]]) *#REF! *#REF!),0)</f>
        <v>0</v>
      </c>
      <c r="T79">
        <f>InventoryOverview[[#This Row],[Total Outflow]] - InventoryOverview[[#This Row],[Expected Quantity Usage]]</f>
        <v>2.72</v>
      </c>
      <c r="U79" s="1">
        <f>_xlfn.MINIFS(Outflow[Date], Outflow[SKU], B79)</f>
        <v>46113</v>
      </c>
      <c r="V79" s="1">
        <f>_xlfn.MAXIFS(Outflow[Date], Outflow[SKU], B79)</f>
        <v>46113</v>
      </c>
      <c r="W79">
        <f>InventoryOverview[[#This Row],[Last Outflow Date]]-InventoryOverview[[#This Row],[First Outflow Date]]+1</f>
        <v>1</v>
      </c>
      <c r="X79">
        <f>IF(InventoryOverview[[#This Row],[Days Active]]&gt;0, InventoryOverview[[#This Row],[Total Outflow]] / InventoryOverview[[#This Row],[Days Active]], 0)</f>
        <v>2.72</v>
      </c>
      <c r="Y79" s="14">
        <f>IF(InventoryOverview[[#This Row],[Average Daily Usage]]&gt;0,InventoryOverview[[#This Row],[Current Stock]]/InventoryOverview[[#This Row],[Average Daily Usage]],0)</f>
        <v>1.5735294117647056</v>
      </c>
      <c r="AA79" t="str">
        <f>VLOOKUP(InventoryOverview[[#This Row],[SKU]],LiveStock[],12,0)</f>
        <v>Gulf Rim Miami</v>
      </c>
      <c r="AB79" t="str">
        <f>VLOOKUP(InventoryOverview[[#This Row],[SKU]],LiveStock[],19,0)</f>
        <v>Gulf Rim Distribution</v>
      </c>
      <c r="AC79">
        <f>InventoryOverview[[#This Row],[Total Inflow]]-InventoryOverview[[#This Row],[Total Outflow]]</f>
        <v>4.2799999999999994</v>
      </c>
      <c r="AD7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0" spans="1:30" ht="20.100000000000001" customHeight="1" x14ac:dyDescent="0.25">
      <c r="A80" s="1">
        <f t="shared" ca="1" si="3"/>
        <v>46201</v>
      </c>
      <c r="B80" t="s">
        <v>495</v>
      </c>
      <c r="C80" t="str">
        <f>VLOOKUP(InventoryOverview[[#This Row],[SKU]],MasterFile[[#All],[SKU]:[Item Name]],2,0)</f>
        <v>pH Test Strips 100pk</v>
      </c>
      <c r="D80" t="str">
        <f>VLOOKUP(InventoryOverview[[#This Row],[SKU]],MasterFile[[#All],[SKU]:[Category]],3,0)</f>
        <v>Water Filtration</v>
      </c>
      <c r="E80" s="12" t="str">
        <f>IF(VLOOKUP(InventoryOverview[[#This Row],[SKU]],MasterFile[[#All],[SKU]:[Sub-Category]],4,0)="","",VLOOKUP(InventoryOverview[[#This Row],[SKU]],MasterFile[[#All],[SKU]:[Sub-Category]],4,0))</f>
        <v>Testing Supplies</v>
      </c>
      <c r="F80">
        <f>SUMIFS(Outflow[Quantity Dispensed],Outflow[SKU],InventoryOverview[[#This Row],[SKU]])</f>
        <v>0</v>
      </c>
      <c r="G80" s="3">
        <f>IFERROR(SUMIFS(Outflow!$H$5:$H$8527, Outflow!$B$5:$B$8527, InventoryOverview[[#This Row],[SKU]]),0)</f>
        <v>0</v>
      </c>
      <c r="H80">
        <f>SUMIFS(Inflow[Quantity Purchased],Inflow[SKU],InventoryOverview[[#This Row],[SKU]])</f>
        <v>1000</v>
      </c>
      <c r="I80" s="3">
        <f>IFERROR(
   SUMIFS(Inflow[Total Cost], Inflow[SKU],InventoryOverview[[#This Row],[SKU]]),
0)</f>
        <v>14</v>
      </c>
      <c r="J80" cm="1">
        <f t="array" ref="J8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10000</v>
      </c>
      <c r="K80" s="2" cm="1">
        <f t="array" ref="K8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1400.0000000000002</v>
      </c>
      <c r="L80" s="2">
        <f>InventoryOverview[[#This Row],[Total Inflow Value]]-InventoryOverview[[#This Row],[Total Outflow Value]]</f>
        <v>14</v>
      </c>
      <c r="M8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Overage</v>
      </c>
      <c r="N80">
        <f>VLOOKUP(InventoryOverview[[#This Row],[SKU]],MasterFile[[#All],[SKU]:[Reorder Point]],5,0)</f>
        <v>6</v>
      </c>
      <c r="O80">
        <f>VLOOKUP(InventoryOverview[[#This Row],[SKU]],MasterFile[#All],6,0)</f>
        <v>24</v>
      </c>
      <c r="P80" s="13">
        <f>IFERROR(InventoryOverview[[#This Row],[Current Stock]]/InventoryOverview[[#This Row],[Optimal Quantity]],"")</f>
        <v>416.66666666666669</v>
      </c>
      <c r="Q80"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80" cm="1">
        <f t="array" ref="R80">IFERROR(
   SUMPRODUCT(
      (#REF! = InventoryOverview[[#This Row],[SKU]])
 *#REF!
 *#REF!
   ),
0)</f>
        <v>0</v>
      </c>
      <c r="S80" s="3" cm="1">
        <f t="array" ref="S80">IFERROR(SUMPRODUCT((#REF!=InventoryOverview[[#This Row],[SKU]]) *#REF! *#REF!),0)</f>
        <v>0</v>
      </c>
      <c r="T80">
        <f>InventoryOverview[[#This Row],[Total Outflow]] - InventoryOverview[[#This Row],[Expected Quantity Usage]]</f>
        <v>0</v>
      </c>
      <c r="U80" s="1">
        <f>_xlfn.MINIFS(Outflow[Date], Outflow[SKU], B80)</f>
        <v>0</v>
      </c>
      <c r="V80" s="1">
        <f>_xlfn.MAXIFS(Outflow[Date], Outflow[SKU], B80)</f>
        <v>0</v>
      </c>
      <c r="W80">
        <f>InventoryOverview[[#This Row],[Last Outflow Date]]-InventoryOverview[[#This Row],[First Outflow Date]]+1</f>
        <v>1</v>
      </c>
      <c r="X80">
        <f>IF(InventoryOverview[[#This Row],[Days Active]]&gt;0, InventoryOverview[[#This Row],[Total Outflow]] / InventoryOverview[[#This Row],[Days Active]], 0)</f>
        <v>0</v>
      </c>
      <c r="Y80" s="14">
        <f>IF(InventoryOverview[[#This Row],[Average Daily Usage]]&gt;0,InventoryOverview[[#This Row],[Current Stock]]/InventoryOverview[[#This Row],[Average Daily Usage]],0)</f>
        <v>0</v>
      </c>
      <c r="AA80" t="str">
        <f>VLOOKUP(InventoryOverview[[#This Row],[SKU]],LiveStock[],12,0)</f>
        <v>Gulf Rim Miami</v>
      </c>
      <c r="AB80" t="str">
        <f>VLOOKUP(InventoryOverview[[#This Row],[SKU]],LiveStock[],19,0)</f>
        <v>Gulf Rim Distribution</v>
      </c>
      <c r="AC80">
        <f>InventoryOverview[[#This Row],[Total Inflow]]-InventoryOverview[[#This Row],[Total Outflow]]</f>
        <v>1000</v>
      </c>
      <c r="AD8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Overage</v>
      </c>
    </row>
    <row r="81" spans="1:30" ht="20.100000000000001" customHeight="1" x14ac:dyDescent="0.25">
      <c r="A81" s="1">
        <f t="shared" ca="1" si="3"/>
        <v>46201</v>
      </c>
      <c r="B81" t="s">
        <v>499</v>
      </c>
      <c r="C81" t="str">
        <f>VLOOKUP(InventoryOverview[[#This Row],[SKU]],MasterFile[[#All],[SKU]:[Item Name]],2,0)</f>
        <v>Grinder Burr Set 64mm</v>
      </c>
      <c r="D81" t="str">
        <f>VLOOKUP(InventoryOverview[[#This Row],[SKU]],MasterFile[[#All],[SKU]:[Category]],3,0)</f>
        <v>Equipment Parts</v>
      </c>
      <c r="E81" s="12" t="str">
        <f>IF(VLOOKUP(InventoryOverview[[#This Row],[SKU]],MasterFile[[#All],[SKU]:[Sub-Category]],4,0)="","",VLOOKUP(InventoryOverview[[#This Row],[SKU]],MasterFile[[#All],[SKU]:[Sub-Category]],4,0))</f>
        <v>Grinder Parts</v>
      </c>
      <c r="F81">
        <f>SUMIFS(Outflow[Quantity Dispensed],Outflow[SKU],InventoryOverview[[#This Row],[SKU]])</f>
        <v>0</v>
      </c>
      <c r="G81" s="3">
        <f>IFERROR(SUMIFS(Outflow!$H$5:$H$8527, Outflow!$B$5:$B$8527, InventoryOverview[[#This Row],[SKU]]),0)</f>
        <v>0</v>
      </c>
      <c r="H81">
        <f>SUMIFS(Inflow[Quantity Purchased],Inflow[SKU],InventoryOverview[[#This Row],[SKU]])</f>
        <v>6</v>
      </c>
      <c r="I81" s="3">
        <f>IFERROR(
   SUMIFS(Inflow[Total Cost], Inflow[SKU],InventoryOverview[[#This Row],[SKU]]),
0)</f>
        <v>870</v>
      </c>
      <c r="J81" cm="1">
        <f t="array" ref="J8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6</v>
      </c>
      <c r="K81" s="2" cm="1">
        <f t="array" ref="K8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870</v>
      </c>
      <c r="L81" s="2">
        <f>InventoryOverview[[#This Row],[Total Inflow Value]]-InventoryOverview[[#This Row],[Total Outflow Value]]</f>
        <v>870</v>
      </c>
      <c r="M8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1">
        <f>VLOOKUP(InventoryOverview[[#This Row],[SKU]],MasterFile[[#All],[SKU]:[Reorder Point]],5,0)</f>
        <v>2</v>
      </c>
      <c r="O81">
        <f>VLOOKUP(InventoryOverview[[#This Row],[SKU]],MasterFile[#All],6,0)</f>
        <v>8</v>
      </c>
      <c r="P81" s="13">
        <f>IFERROR(InventoryOverview[[#This Row],[Current Stock]]/InventoryOverview[[#This Row],[Optimal Quantity]],"")</f>
        <v>0.75</v>
      </c>
      <c r="Q81"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81" cm="1">
        <f t="array" ref="R81">IFERROR(
   SUMPRODUCT(
      (#REF! = InventoryOverview[[#This Row],[SKU]])
 *#REF!
 *#REF!
   ),
0)</f>
        <v>0</v>
      </c>
      <c r="S81" s="3" cm="1">
        <f t="array" ref="S81">IFERROR(SUMPRODUCT((#REF!=InventoryOverview[[#This Row],[SKU]]) *#REF! *#REF!),0)</f>
        <v>0</v>
      </c>
      <c r="T81">
        <f>InventoryOverview[[#This Row],[Total Outflow]] - InventoryOverview[[#This Row],[Expected Quantity Usage]]</f>
        <v>0</v>
      </c>
      <c r="U81" s="1">
        <f>_xlfn.MINIFS(Outflow[Date], Outflow[SKU], B81)</f>
        <v>0</v>
      </c>
      <c r="V81" s="1">
        <f>_xlfn.MAXIFS(Outflow[Date], Outflow[SKU], B81)</f>
        <v>0</v>
      </c>
      <c r="W81">
        <f>InventoryOverview[[#This Row],[Last Outflow Date]]-InventoryOverview[[#This Row],[First Outflow Date]]+1</f>
        <v>1</v>
      </c>
      <c r="X81">
        <f>IF(InventoryOverview[[#This Row],[Days Active]]&gt;0, InventoryOverview[[#This Row],[Total Outflow]] / InventoryOverview[[#This Row],[Days Active]], 0)</f>
        <v>0</v>
      </c>
      <c r="Y81" s="14">
        <f>IF(InventoryOverview[[#This Row],[Average Daily Usage]]&gt;0,InventoryOverview[[#This Row],[Current Stock]]/InventoryOverview[[#This Row],[Average Daily Usage]],0)</f>
        <v>0</v>
      </c>
      <c r="AA81" t="str">
        <f>VLOOKUP(InventoryOverview[[#This Row],[SKU]],LiveStock[],12,0)</f>
        <v>Gulf Rim Miami</v>
      </c>
      <c r="AB81" t="str">
        <f>VLOOKUP(InventoryOverview[[#This Row],[SKU]],LiveStock[],19,0)</f>
        <v>Gulf Rim Distribution</v>
      </c>
      <c r="AC81">
        <f>InventoryOverview[[#This Row],[Total Inflow]]-InventoryOverview[[#This Row],[Total Outflow]]</f>
        <v>6</v>
      </c>
      <c r="AD8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2" spans="1:30" ht="20.100000000000001" customHeight="1" x14ac:dyDescent="0.25">
      <c r="A82" s="1">
        <f t="shared" ca="1" si="3"/>
        <v>46201</v>
      </c>
      <c r="B82" t="s">
        <v>504</v>
      </c>
      <c r="C82" t="str">
        <f>VLOOKUP(InventoryOverview[[#This Row],[SKU]],MasterFile[[#All],[SKU]:[Item Name]],2,0)</f>
        <v>Espresso Machine Group Seal Kit</v>
      </c>
      <c r="D82" t="str">
        <f>VLOOKUP(InventoryOverview[[#This Row],[SKU]],MasterFile[[#All],[SKU]:[Category]],3,0)</f>
        <v>Equipment Parts</v>
      </c>
      <c r="E82" s="12" t="str">
        <f>IF(VLOOKUP(InventoryOverview[[#This Row],[SKU]],MasterFile[[#All],[SKU]:[Sub-Category]],4,0)="","",VLOOKUP(InventoryOverview[[#This Row],[SKU]],MasterFile[[#All],[SKU]:[Sub-Category]],4,0))</f>
        <v>Espresso Parts</v>
      </c>
      <c r="F82">
        <f>SUMIFS(Outflow[Quantity Dispensed],Outflow[SKU],InventoryOverview[[#This Row],[SKU]])</f>
        <v>0</v>
      </c>
      <c r="G82" s="3">
        <f>IFERROR(SUMIFS(Outflow!$H$5:$H$8527, Outflow!$B$5:$B$8527, InventoryOverview[[#This Row],[SKU]]),0)</f>
        <v>0</v>
      </c>
      <c r="H82">
        <f>SUMIFS(Inflow[Quantity Purchased],Inflow[SKU],InventoryOverview[[#This Row],[SKU]])</f>
        <v>4</v>
      </c>
      <c r="I82" s="3">
        <f>IFERROR(
   SUMIFS(Inflow[Total Cost], Inflow[SKU],InventoryOverview[[#This Row],[SKU]]),
0)</f>
        <v>272</v>
      </c>
      <c r="J82" cm="1">
        <f t="array" ref="J8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4</v>
      </c>
      <c r="K82" s="2" cm="1">
        <f t="array" ref="K8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272</v>
      </c>
      <c r="L82" s="2">
        <f>InventoryOverview[[#This Row],[Total Inflow Value]]-InventoryOverview[[#This Row],[Total Outflow Value]]</f>
        <v>272</v>
      </c>
      <c r="M8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2">
        <f>VLOOKUP(InventoryOverview[[#This Row],[SKU]],MasterFile[[#All],[SKU]:[Reorder Point]],5,0)</f>
        <v>3</v>
      </c>
      <c r="O82">
        <f>VLOOKUP(InventoryOverview[[#This Row],[SKU]],MasterFile[#All],6,0)</f>
        <v>12</v>
      </c>
      <c r="P82" s="13">
        <f>IFERROR(InventoryOverview[[#This Row],[Current Stock]]/InventoryOverview[[#This Row],[Optimal Quantity]],"")</f>
        <v>0.33333333333333331</v>
      </c>
      <c r="Q82"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82" cm="1">
        <f t="array" ref="R82">IFERROR(
   SUMPRODUCT(
      (#REF! = InventoryOverview[[#This Row],[SKU]])
 *#REF!
 *#REF!
   ),
0)</f>
        <v>0</v>
      </c>
      <c r="S82" s="3" cm="1">
        <f t="array" ref="S82">IFERROR(SUMPRODUCT((#REF!=InventoryOverview[[#This Row],[SKU]]) *#REF! *#REF!),0)</f>
        <v>0</v>
      </c>
      <c r="T82">
        <f>InventoryOverview[[#This Row],[Total Outflow]] - InventoryOverview[[#This Row],[Expected Quantity Usage]]</f>
        <v>0</v>
      </c>
      <c r="U82" s="1">
        <f>_xlfn.MINIFS(Outflow[Date], Outflow[SKU], B82)</f>
        <v>0</v>
      </c>
      <c r="V82" s="1">
        <f>_xlfn.MAXIFS(Outflow[Date], Outflow[SKU], B82)</f>
        <v>0</v>
      </c>
      <c r="W82">
        <f>InventoryOverview[[#This Row],[Last Outflow Date]]-InventoryOverview[[#This Row],[First Outflow Date]]+1</f>
        <v>1</v>
      </c>
      <c r="X82">
        <f>IF(InventoryOverview[[#This Row],[Days Active]]&gt;0, InventoryOverview[[#This Row],[Total Outflow]] / InventoryOverview[[#This Row],[Days Active]], 0)</f>
        <v>0</v>
      </c>
      <c r="Y82" s="14">
        <f>IF(InventoryOverview[[#This Row],[Average Daily Usage]]&gt;0,InventoryOverview[[#This Row],[Current Stock]]/InventoryOverview[[#This Row],[Average Daily Usage]],0)</f>
        <v>0</v>
      </c>
      <c r="AA82" t="str">
        <f>VLOOKUP(InventoryOverview[[#This Row],[SKU]],LiveStock[],12,0)</f>
        <v>Gulf Rim Miami</v>
      </c>
      <c r="AB82" t="str">
        <f>VLOOKUP(InventoryOverview[[#This Row],[SKU]],LiveStock[],19,0)</f>
        <v>Gulf Rim Distribution</v>
      </c>
      <c r="AC82">
        <f>InventoryOverview[[#This Row],[Total Inflow]]-InventoryOverview[[#This Row],[Total Outflow]]</f>
        <v>4</v>
      </c>
      <c r="AD8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3" spans="1:30" ht="20.100000000000001" customHeight="1" x14ac:dyDescent="0.25">
      <c r="A83" s="1">
        <f t="shared" ref="A83:A94" ca="1" si="4">TODAY()</f>
        <v>46201</v>
      </c>
      <c r="B83" t="s">
        <v>508</v>
      </c>
      <c r="C83" t="str">
        <f>VLOOKUP(InventoryOverview[[#This Row],[SKU]],MasterFile[[#All],[SKU]:[Item Name]],2,0)</f>
        <v>Solenoid Valve 3-Way 24V</v>
      </c>
      <c r="D83" t="str">
        <f>VLOOKUP(InventoryOverview[[#This Row],[SKU]],MasterFile[[#All],[SKU]:[Category]],3,0)</f>
        <v>Equipment Parts</v>
      </c>
      <c r="E83" s="12" t="str">
        <f>IF(VLOOKUP(InventoryOverview[[#This Row],[SKU]],MasterFile[[#All],[SKU]:[Sub-Category]],4,0)="","",VLOOKUP(InventoryOverview[[#This Row],[SKU]],MasterFile[[#All],[SKU]:[Sub-Category]],4,0))</f>
        <v>Espresso Parts</v>
      </c>
      <c r="F83">
        <f>SUMIFS(Outflow[Quantity Dispensed],Outflow[SKU],InventoryOverview[[#This Row],[SKU]])</f>
        <v>13.77</v>
      </c>
      <c r="G83" s="3">
        <f>IFERROR(SUMIFS(Outflow!$H$5:$H$8527, Outflow!$B$5:$B$8527, InventoryOverview[[#This Row],[SKU]]),0)</f>
        <v>578.34</v>
      </c>
      <c r="H83">
        <f>SUMIFS(Inflow[Quantity Purchased],Inflow[SKU],InventoryOverview[[#This Row],[SKU]])</f>
        <v>27</v>
      </c>
      <c r="I83" s="3">
        <f>IFERROR(
   SUMIFS(Inflow[Total Cost], Inflow[SKU],InventoryOverview[[#This Row],[SKU]]),
0)</f>
        <v>1134</v>
      </c>
      <c r="J83" cm="1">
        <f t="array" ref="J8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13.23</v>
      </c>
      <c r="K83" s="2" cm="1">
        <f t="array" ref="K8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555.66</v>
      </c>
      <c r="L83" s="2">
        <f>InventoryOverview[[#This Row],[Total Inflow Value]]-InventoryOverview[[#This Row],[Total Outflow Value]]</f>
        <v>555.66</v>
      </c>
      <c r="M8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3">
        <f>VLOOKUP(InventoryOverview[[#This Row],[SKU]],MasterFile[[#All],[SKU]:[Reorder Point]],5,0)</f>
        <v>2</v>
      </c>
      <c r="O83">
        <f>VLOOKUP(InventoryOverview[[#This Row],[SKU]],MasterFile[#All],6,0)</f>
        <v>8</v>
      </c>
      <c r="P83" s="13">
        <f>IFERROR(InventoryOverview[[#This Row],[Current Stock]]/InventoryOverview[[#This Row],[Optimal Quantity]],"")</f>
        <v>1.6537500000000001</v>
      </c>
      <c r="Q83"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83" cm="1">
        <f t="array" ref="R83">IFERROR(
   SUMPRODUCT(
      (#REF! = InventoryOverview[[#This Row],[SKU]])
 *#REF!
 *#REF!
   ),
0)</f>
        <v>0</v>
      </c>
      <c r="S83" s="3" cm="1">
        <f t="array" ref="S83">IFERROR(SUMPRODUCT((#REF!=InventoryOverview[[#This Row],[SKU]]) *#REF! *#REF!),0)</f>
        <v>0</v>
      </c>
      <c r="T83">
        <f>InventoryOverview[[#This Row],[Total Outflow]] - InventoryOverview[[#This Row],[Expected Quantity Usage]]</f>
        <v>13.77</v>
      </c>
      <c r="U83" s="1">
        <f>_xlfn.MINIFS(Outflow[Date], Outflow[SKU], B83)</f>
        <v>46167</v>
      </c>
      <c r="V83" s="1">
        <f>_xlfn.MAXIFS(Outflow[Date], Outflow[SKU], B83)</f>
        <v>46167</v>
      </c>
      <c r="W83">
        <f>InventoryOverview[[#This Row],[Last Outflow Date]]-InventoryOverview[[#This Row],[First Outflow Date]]+1</f>
        <v>1</v>
      </c>
      <c r="X83">
        <f>IF(InventoryOverview[[#This Row],[Days Active]]&gt;0, InventoryOverview[[#This Row],[Total Outflow]] / InventoryOverview[[#This Row],[Days Active]], 0)</f>
        <v>13.77</v>
      </c>
      <c r="Y83" s="14">
        <f>IF(InventoryOverview[[#This Row],[Average Daily Usage]]&gt;0,InventoryOverview[[#This Row],[Current Stock]]/InventoryOverview[[#This Row],[Average Daily Usage]],0)</f>
        <v>0.96078431372549022</v>
      </c>
      <c r="AA83" t="str">
        <f>VLOOKUP(InventoryOverview[[#This Row],[SKU]],LiveStock[],12,0)</f>
        <v>Gulf Rim Miami</v>
      </c>
      <c r="AB83" t="str">
        <f>VLOOKUP(InventoryOverview[[#This Row],[SKU]],LiveStock[],19,0)</f>
        <v>Gulf Rim Distribution</v>
      </c>
      <c r="AC83">
        <f>InventoryOverview[[#This Row],[Total Inflow]]-InventoryOverview[[#This Row],[Total Outflow]]</f>
        <v>13.23</v>
      </c>
      <c r="AD8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4" spans="1:30" ht="20.100000000000001" customHeight="1" x14ac:dyDescent="0.25">
      <c r="A84" s="1">
        <f t="shared" ca="1" si="4"/>
        <v>46201</v>
      </c>
      <c r="B84" t="s">
        <v>511</v>
      </c>
      <c r="C84" t="str">
        <f>VLOOKUP(InventoryOverview[[#This Row],[SKU]],MasterFile[[#All],[SKU]:[Item Name]],2,0)</f>
        <v>Boiler Element 1800W</v>
      </c>
      <c r="D84" t="str">
        <f>VLOOKUP(InventoryOverview[[#This Row],[SKU]],MasterFile[[#All],[SKU]:[Category]],3,0)</f>
        <v>Equipment Parts</v>
      </c>
      <c r="E84" s="12" t="str">
        <f>IF(VLOOKUP(InventoryOverview[[#This Row],[SKU]],MasterFile[[#All],[SKU]:[Sub-Category]],4,0)="","",VLOOKUP(InventoryOverview[[#This Row],[SKU]],MasterFile[[#All],[SKU]:[Sub-Category]],4,0))</f>
        <v>Boiler Parts</v>
      </c>
      <c r="F84">
        <f>SUMIFS(Outflow[Quantity Dispensed],Outflow[SKU],InventoryOverview[[#This Row],[SKU]])</f>
        <v>19.93</v>
      </c>
      <c r="G84" s="3">
        <f>IFERROR(SUMIFS(Outflow!$H$5:$H$8527, Outflow!$B$5:$B$8527, InventoryOverview[[#This Row],[SKU]]),0)</f>
        <v>1713.98</v>
      </c>
      <c r="H84">
        <f>SUMIFS(Inflow[Quantity Purchased],Inflow[SKU],InventoryOverview[[#This Row],[SKU]])</f>
        <v>31</v>
      </c>
      <c r="I84" s="3">
        <f>IFERROR(
   SUMIFS(Inflow[Total Cost], Inflow[SKU],InventoryOverview[[#This Row],[SKU]]),
0)</f>
        <v>2666</v>
      </c>
      <c r="J84" cm="1">
        <f t="array" ref="J8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11.07</v>
      </c>
      <c r="K84" s="2" cm="1">
        <f t="array" ref="K8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952.02</v>
      </c>
      <c r="L84" s="2">
        <f>InventoryOverview[[#This Row],[Total Inflow Value]]-InventoryOverview[[#This Row],[Total Outflow Value]]</f>
        <v>952.02</v>
      </c>
      <c r="M8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4">
        <f>VLOOKUP(InventoryOverview[[#This Row],[SKU]],MasterFile[[#All],[SKU]:[Reorder Point]],5,0)</f>
        <v>2</v>
      </c>
      <c r="O84">
        <f>VLOOKUP(InventoryOverview[[#This Row],[SKU]],MasterFile[#All],6,0)</f>
        <v>8</v>
      </c>
      <c r="P84" s="13">
        <f>IFERROR(InventoryOverview[[#This Row],[Current Stock]]/InventoryOverview[[#This Row],[Optimal Quantity]],"")</f>
        <v>1.38375</v>
      </c>
      <c r="Q84"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84" cm="1">
        <f t="array" ref="R84">IFERROR(
   SUMPRODUCT(
      (#REF! = InventoryOverview[[#This Row],[SKU]])
 *#REF!
 *#REF!
   ),
0)</f>
        <v>0</v>
      </c>
      <c r="S84" s="3" cm="1">
        <f t="array" ref="S84">IFERROR(SUMPRODUCT((#REF!=InventoryOverview[[#This Row],[SKU]]) *#REF! *#REF!),0)</f>
        <v>0</v>
      </c>
      <c r="T84">
        <f>InventoryOverview[[#This Row],[Total Outflow]] - InventoryOverview[[#This Row],[Expected Quantity Usage]]</f>
        <v>19.93</v>
      </c>
      <c r="U84" s="1">
        <f>_xlfn.MINIFS(Outflow[Date], Outflow[SKU], B84)</f>
        <v>46105</v>
      </c>
      <c r="V84" s="1">
        <f>_xlfn.MAXIFS(Outflow[Date], Outflow[SKU], B84)</f>
        <v>46105</v>
      </c>
      <c r="W84">
        <f>InventoryOverview[[#This Row],[Last Outflow Date]]-InventoryOverview[[#This Row],[First Outflow Date]]+1</f>
        <v>1</v>
      </c>
      <c r="X84">
        <f>IF(InventoryOverview[[#This Row],[Days Active]]&gt;0, InventoryOverview[[#This Row],[Total Outflow]] / InventoryOverview[[#This Row],[Days Active]], 0)</f>
        <v>19.93</v>
      </c>
      <c r="Y84" s="14">
        <f>IF(InventoryOverview[[#This Row],[Average Daily Usage]]&gt;0,InventoryOverview[[#This Row],[Current Stock]]/InventoryOverview[[#This Row],[Average Daily Usage]],0)</f>
        <v>0.55544405418966381</v>
      </c>
      <c r="AA84" t="str">
        <f>VLOOKUP(InventoryOverview[[#This Row],[SKU]],LiveStock[],12,0)</f>
        <v>Gulf Rim Miami</v>
      </c>
      <c r="AB84" t="str">
        <f>VLOOKUP(InventoryOverview[[#This Row],[SKU]],LiveStock[],19,0)</f>
        <v>Gulf Rim Distribution</v>
      </c>
      <c r="AC84">
        <f>InventoryOverview[[#This Row],[Total Inflow]]-InventoryOverview[[#This Row],[Total Outflow]]</f>
        <v>11.07</v>
      </c>
      <c r="AD8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5" spans="1:30" ht="20.100000000000001" customHeight="1" x14ac:dyDescent="0.25">
      <c r="A85" s="1">
        <f t="shared" ca="1" si="4"/>
        <v>46201</v>
      </c>
      <c r="B85" t="s">
        <v>515</v>
      </c>
      <c r="C85" t="str">
        <f>VLOOKUP(InventoryOverview[[#This Row],[SKU]],MasterFile[[#All],[SKU]:[Item Name]],2,0)</f>
        <v>Pump Vibration 15 Bar</v>
      </c>
      <c r="D85" t="str">
        <f>VLOOKUP(InventoryOverview[[#This Row],[SKU]],MasterFile[[#All],[SKU]:[Category]],3,0)</f>
        <v>Equipment Parts</v>
      </c>
      <c r="E85" s="12" t="str">
        <f>IF(VLOOKUP(InventoryOverview[[#This Row],[SKU]],MasterFile[[#All],[SKU]:[Sub-Category]],4,0)="","",VLOOKUP(InventoryOverview[[#This Row],[SKU]],MasterFile[[#All],[SKU]:[Sub-Category]],4,0))</f>
        <v>Pump Parts</v>
      </c>
      <c r="F85">
        <f>SUMIFS(Outflow[Quantity Dispensed],Outflow[SKU],InventoryOverview[[#This Row],[SKU]])</f>
        <v>0</v>
      </c>
      <c r="G85" s="3">
        <f>IFERROR(SUMIFS(Outflow!$H$5:$H$8527, Outflow!$B$5:$B$8527, InventoryOverview[[#This Row],[SKU]]),0)</f>
        <v>0</v>
      </c>
      <c r="H85">
        <f>SUMIFS(Inflow[Quantity Purchased],Inflow[SKU],InventoryOverview[[#This Row],[SKU]])</f>
        <v>9</v>
      </c>
      <c r="I85" s="3">
        <f>IFERROR(
   SUMIFS(Inflow[Total Cost], Inflow[SKU],InventoryOverview[[#This Row],[SKU]]),
0)</f>
        <v>486</v>
      </c>
      <c r="J85" cm="1">
        <f t="array" ref="J85">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9</v>
      </c>
      <c r="K85" s="2" cm="1">
        <f t="array" ref="K85">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486</v>
      </c>
      <c r="L85" s="2">
        <f>InventoryOverview[[#This Row],[Total Inflow Value]]-InventoryOverview[[#This Row],[Total Outflow Value]]</f>
        <v>486</v>
      </c>
      <c r="M85"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5">
        <f>VLOOKUP(InventoryOverview[[#This Row],[SKU]],MasterFile[[#All],[SKU]:[Reorder Point]],5,0)</f>
        <v>2</v>
      </c>
      <c r="O85">
        <f>VLOOKUP(InventoryOverview[[#This Row],[SKU]],MasterFile[#All],6,0)</f>
        <v>8</v>
      </c>
      <c r="P85" s="13">
        <f>IFERROR(InventoryOverview[[#This Row],[Current Stock]]/InventoryOverview[[#This Row],[Optimal Quantity]],"")</f>
        <v>1.125</v>
      </c>
      <c r="Q85"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85" cm="1">
        <f t="array" ref="R85">IFERROR(
   SUMPRODUCT(
      (#REF! = InventoryOverview[[#This Row],[SKU]])
 *#REF!
 *#REF!
   ),
0)</f>
        <v>0</v>
      </c>
      <c r="S85" s="3" cm="1">
        <f t="array" ref="S85">IFERROR(SUMPRODUCT((#REF!=InventoryOverview[[#This Row],[SKU]]) *#REF! *#REF!),0)</f>
        <v>0</v>
      </c>
      <c r="T85">
        <f>InventoryOverview[[#This Row],[Total Outflow]] - InventoryOverview[[#This Row],[Expected Quantity Usage]]</f>
        <v>0</v>
      </c>
      <c r="U85" s="1">
        <f>_xlfn.MINIFS(Outflow[Date], Outflow[SKU], B85)</f>
        <v>0</v>
      </c>
      <c r="V85" s="1">
        <f>_xlfn.MAXIFS(Outflow[Date], Outflow[SKU], B85)</f>
        <v>0</v>
      </c>
      <c r="W85">
        <f>InventoryOverview[[#This Row],[Last Outflow Date]]-InventoryOverview[[#This Row],[First Outflow Date]]+1</f>
        <v>1</v>
      </c>
      <c r="X85">
        <f>IF(InventoryOverview[[#This Row],[Days Active]]&gt;0, InventoryOverview[[#This Row],[Total Outflow]] / InventoryOverview[[#This Row],[Days Active]], 0)</f>
        <v>0</v>
      </c>
      <c r="Y85" s="14">
        <f>IF(InventoryOverview[[#This Row],[Average Daily Usage]]&gt;0,InventoryOverview[[#This Row],[Current Stock]]/InventoryOverview[[#This Row],[Average Daily Usage]],0)</f>
        <v>0</v>
      </c>
      <c r="AA85" t="str">
        <f>VLOOKUP(InventoryOverview[[#This Row],[SKU]],LiveStock[],12,0)</f>
        <v>Gulf Rim Miami</v>
      </c>
      <c r="AB85" t="str">
        <f>VLOOKUP(InventoryOverview[[#This Row],[SKU]],LiveStock[],19,0)</f>
        <v>Gulf Rim Distribution</v>
      </c>
      <c r="AC85">
        <f>InventoryOverview[[#This Row],[Total Inflow]]-InventoryOverview[[#This Row],[Total Outflow]]</f>
        <v>9</v>
      </c>
      <c r="AD85"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6" spans="1:30" ht="20.100000000000001" customHeight="1" x14ac:dyDescent="0.25">
      <c r="A86" s="1">
        <f t="shared" ca="1" si="4"/>
        <v>46201</v>
      </c>
      <c r="B86" t="s">
        <v>519</v>
      </c>
      <c r="C86" t="str">
        <f>VLOOKUP(InventoryOverview[[#This Row],[SKU]],MasterFile[[#All],[SKU]:[Item Name]],2,0)</f>
        <v>Digital Temperature Controller</v>
      </c>
      <c r="D86" t="str">
        <f>VLOOKUP(InventoryOverview[[#This Row],[SKU]],MasterFile[[#All],[SKU]:[Category]],3,0)</f>
        <v>Equipment Parts</v>
      </c>
      <c r="E86" s="12" t="str">
        <f>IF(VLOOKUP(InventoryOverview[[#This Row],[SKU]],MasterFile[[#All],[SKU]:[Sub-Category]],4,0)="","",VLOOKUP(InventoryOverview[[#This Row],[SKU]],MasterFile[[#All],[SKU]:[Sub-Category]],4,0))</f>
        <v>Controls</v>
      </c>
      <c r="F86">
        <f>SUMIFS(Outflow[Quantity Dispensed],Outflow[SKU],InventoryOverview[[#This Row],[SKU]])</f>
        <v>16.93</v>
      </c>
      <c r="G86" s="3">
        <f>IFERROR(SUMIFS(Outflow!$H$5:$H$8527, Outflow!$B$5:$B$8527, InventoryOverview[[#This Row],[SKU]]),0)</f>
        <v>1049.6600000000001</v>
      </c>
      <c r="H86">
        <f>SUMIFS(Inflow[Quantity Purchased],Inflow[SKU],InventoryOverview[[#This Row],[SKU]])</f>
        <v>37</v>
      </c>
      <c r="I86" s="3">
        <f>IFERROR(
   SUMIFS(Inflow[Total Cost], Inflow[SKU],InventoryOverview[[#This Row],[SKU]]),
0)</f>
        <v>2294</v>
      </c>
      <c r="J86" cm="1">
        <f t="array" ref="J86">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20.07</v>
      </c>
      <c r="K86" s="2" cm="1">
        <f t="array" ref="K86">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1244.3399999999999</v>
      </c>
      <c r="L86" s="2">
        <f>InventoryOverview[[#This Row],[Total Inflow Value]]-InventoryOverview[[#This Row],[Total Outflow Value]]</f>
        <v>1244.3399999999999</v>
      </c>
      <c r="M86"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6">
        <f>VLOOKUP(InventoryOverview[[#This Row],[SKU]],MasterFile[[#All],[SKU]:[Reorder Point]],5,0)</f>
        <v>2</v>
      </c>
      <c r="O86">
        <f>VLOOKUP(InventoryOverview[[#This Row],[SKU]],MasterFile[#All],6,0)</f>
        <v>8</v>
      </c>
      <c r="P86" s="13">
        <f>IFERROR(InventoryOverview[[#This Row],[Current Stock]]/InventoryOverview[[#This Row],[Optimal Quantity]],"")</f>
        <v>2.50875</v>
      </c>
      <c r="Q86"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86" cm="1">
        <f t="array" ref="R86">IFERROR(
   SUMPRODUCT(
      (#REF! = InventoryOverview[[#This Row],[SKU]])
 *#REF!
 *#REF!
   ),
0)</f>
        <v>0</v>
      </c>
      <c r="S86" s="3" cm="1">
        <f t="array" ref="S86">IFERROR(SUMPRODUCT((#REF!=InventoryOverview[[#This Row],[SKU]]) *#REF! *#REF!),0)</f>
        <v>0</v>
      </c>
      <c r="T86">
        <f>InventoryOverview[[#This Row],[Total Outflow]] - InventoryOverview[[#This Row],[Expected Quantity Usage]]</f>
        <v>16.93</v>
      </c>
      <c r="U86" s="1">
        <f>_xlfn.MINIFS(Outflow[Date], Outflow[SKU], B86)</f>
        <v>46069</v>
      </c>
      <c r="V86" s="1">
        <f>_xlfn.MAXIFS(Outflow[Date], Outflow[SKU], B86)</f>
        <v>46069</v>
      </c>
      <c r="W86">
        <f>InventoryOverview[[#This Row],[Last Outflow Date]]-InventoryOverview[[#This Row],[First Outflow Date]]+1</f>
        <v>1</v>
      </c>
      <c r="X86">
        <f>IF(InventoryOverview[[#This Row],[Days Active]]&gt;0, InventoryOverview[[#This Row],[Total Outflow]] / InventoryOverview[[#This Row],[Days Active]], 0)</f>
        <v>16.93</v>
      </c>
      <c r="Y86" s="14">
        <f>IF(InventoryOverview[[#This Row],[Average Daily Usage]]&gt;0,InventoryOverview[[#This Row],[Current Stock]]/InventoryOverview[[#This Row],[Average Daily Usage]],0)</f>
        <v>1.1854695806261075</v>
      </c>
      <c r="AA86" t="str">
        <f>VLOOKUP(InventoryOverview[[#This Row],[SKU]],LiveStock[],12,0)</f>
        <v>Gulf Rim Miami</v>
      </c>
      <c r="AB86" t="str">
        <f>VLOOKUP(InventoryOverview[[#This Row],[SKU]],LiveStock[],19,0)</f>
        <v>Gulf Rim Distribution</v>
      </c>
      <c r="AC86">
        <f>InventoryOverview[[#This Row],[Total Inflow]]-InventoryOverview[[#This Row],[Total Outflow]]</f>
        <v>20.07</v>
      </c>
      <c r="AD86"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7" spans="1:30" ht="20.100000000000001" customHeight="1" x14ac:dyDescent="0.25">
      <c r="A87" s="1">
        <f t="shared" ca="1" si="4"/>
        <v>46201</v>
      </c>
      <c r="B87" t="s">
        <v>523</v>
      </c>
      <c r="C87" t="str">
        <f>VLOOKUP(InventoryOverview[[#This Row],[SKU]],MasterFile[[#All],[SKU]:[Item Name]],2,0)</f>
        <v>Calibration Weight Set 500g</v>
      </c>
      <c r="D87" t="str">
        <f>VLOOKUP(InventoryOverview[[#This Row],[SKU]],MasterFile[[#All],[SKU]:[Category]],3,0)</f>
        <v>Calibration</v>
      </c>
      <c r="E87" s="12" t="str">
        <f>IF(VLOOKUP(InventoryOverview[[#This Row],[SKU]],MasterFile[[#All],[SKU]:[Sub-Category]],4,0)="","",VLOOKUP(InventoryOverview[[#This Row],[SKU]],MasterFile[[#All],[SKU]:[Sub-Category]],4,0))</f>
        <v>Scale Calibration</v>
      </c>
      <c r="F87">
        <f>SUMIFS(Outflow[Quantity Dispensed],Outflow[SKU],InventoryOverview[[#This Row],[SKU]])</f>
        <v>0</v>
      </c>
      <c r="G87" s="3">
        <f>IFERROR(SUMIFS(Outflow!$H$5:$H$8527, Outflow!$B$5:$B$8527, InventoryOverview[[#This Row],[SKU]]),0)</f>
        <v>0</v>
      </c>
      <c r="H87">
        <f>SUMIFS(Inflow[Quantity Purchased],Inflow[SKU],InventoryOverview[[#This Row],[SKU]])</f>
        <v>2</v>
      </c>
      <c r="I87" s="3">
        <f>IFERROR(
   SUMIFS(Inflow[Total Cost], Inflow[SKU],InventoryOverview[[#This Row],[SKU]]),
0)</f>
        <v>84</v>
      </c>
      <c r="J87" cm="1">
        <f t="array" ref="J87">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v>
      </c>
      <c r="K87" s="2" cm="1">
        <f t="array" ref="K87">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84</v>
      </c>
      <c r="L87" s="2">
        <f>InventoryOverview[[#This Row],[Total Inflow Value]]-InventoryOverview[[#This Row],[Total Outflow Value]]</f>
        <v>84</v>
      </c>
      <c r="M87"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7">
        <f>VLOOKUP(InventoryOverview[[#This Row],[SKU]],MasterFile[[#All],[SKU]:[Reorder Point]],5,0)</f>
        <v>2</v>
      </c>
      <c r="O87">
        <f>VLOOKUP(InventoryOverview[[#This Row],[SKU]],MasterFile[#All],6,0)</f>
        <v>8</v>
      </c>
      <c r="P87" s="13">
        <f>IFERROR(InventoryOverview[[#This Row],[Current Stock]]/InventoryOverview[[#This Row],[Optimal Quantity]],"")</f>
        <v>0.25</v>
      </c>
      <c r="Q87"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87" cm="1">
        <f t="array" ref="R87">IFERROR(
   SUMPRODUCT(
      (#REF! = InventoryOverview[[#This Row],[SKU]])
 *#REF!
 *#REF!
   ),
0)</f>
        <v>0</v>
      </c>
      <c r="S87" s="3" cm="1">
        <f t="array" ref="S87">IFERROR(SUMPRODUCT((#REF!=InventoryOverview[[#This Row],[SKU]]) *#REF! *#REF!),0)</f>
        <v>0</v>
      </c>
      <c r="T87">
        <f>InventoryOverview[[#This Row],[Total Outflow]] - InventoryOverview[[#This Row],[Expected Quantity Usage]]</f>
        <v>0</v>
      </c>
      <c r="U87" s="1">
        <f>_xlfn.MINIFS(Outflow[Date], Outflow[SKU], B87)</f>
        <v>0</v>
      </c>
      <c r="V87" s="1">
        <f>_xlfn.MAXIFS(Outflow[Date], Outflow[SKU], B87)</f>
        <v>0</v>
      </c>
      <c r="W87">
        <f>InventoryOverview[[#This Row],[Last Outflow Date]]-InventoryOverview[[#This Row],[First Outflow Date]]+1</f>
        <v>1</v>
      </c>
      <c r="X87">
        <f>IF(InventoryOverview[[#This Row],[Days Active]]&gt;0, InventoryOverview[[#This Row],[Total Outflow]] / InventoryOverview[[#This Row],[Days Active]], 0)</f>
        <v>0</v>
      </c>
      <c r="Y87" s="14">
        <f>IF(InventoryOverview[[#This Row],[Average Daily Usage]]&gt;0,InventoryOverview[[#This Row],[Current Stock]]/InventoryOverview[[#This Row],[Average Daily Usage]],0)</f>
        <v>0</v>
      </c>
      <c r="AA87" t="str">
        <f>VLOOKUP(InventoryOverview[[#This Row],[SKU]],LiveStock[],12,0)</f>
        <v>Gulf Rim Miami</v>
      </c>
      <c r="AB87" t="str">
        <f>VLOOKUP(InventoryOverview[[#This Row],[SKU]],LiveStock[],19,0)</f>
        <v>Gulf Rim Distribution</v>
      </c>
      <c r="AC87">
        <f>InventoryOverview[[#This Row],[Total Inflow]]-InventoryOverview[[#This Row],[Total Outflow]]</f>
        <v>2</v>
      </c>
      <c r="AD87"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8" spans="1:30" ht="20.100000000000001" customHeight="1" x14ac:dyDescent="0.25">
      <c r="A88" s="1">
        <f t="shared" ca="1" si="4"/>
        <v>46201</v>
      </c>
      <c r="B88" t="s">
        <v>528</v>
      </c>
      <c r="C88" t="str">
        <f>VLOOKUP(InventoryOverview[[#This Row],[SKU]],MasterFile[[#All],[SKU]:[Item Name]],2,0)</f>
        <v>Certified Reference Weight 100g</v>
      </c>
      <c r="D88" t="str">
        <f>VLOOKUP(InventoryOverview[[#This Row],[SKU]],MasterFile[[#All],[SKU]:[Category]],3,0)</f>
        <v>Calibration</v>
      </c>
      <c r="E88" s="12" t="str">
        <f>IF(VLOOKUP(InventoryOverview[[#This Row],[SKU]],MasterFile[[#All],[SKU]:[Sub-Category]],4,0)="","",VLOOKUP(InventoryOverview[[#This Row],[SKU]],MasterFile[[#All],[SKU]:[Sub-Category]],4,0))</f>
        <v>Scale Calibration</v>
      </c>
      <c r="F88">
        <f>SUMIFS(Outflow[Quantity Dispensed],Outflow[SKU],InventoryOverview[[#This Row],[SKU]])</f>
        <v>0</v>
      </c>
      <c r="G88" s="3">
        <f>IFERROR(SUMIFS(Outflow!$H$5:$H$8527, Outflow!$B$5:$B$8527, InventoryOverview[[#This Row],[SKU]]),0)</f>
        <v>0</v>
      </c>
      <c r="H88">
        <f>SUMIFS(Inflow[Quantity Purchased],Inflow[SKU],InventoryOverview[[#This Row],[SKU]])</f>
        <v>2</v>
      </c>
      <c r="I88" s="3">
        <f>IFERROR(
   SUMIFS(Inflow[Total Cost], Inflow[SKU],InventoryOverview[[#This Row],[SKU]]),
0)</f>
        <v>56</v>
      </c>
      <c r="J88" cm="1">
        <f t="array" ref="J88">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2</v>
      </c>
      <c r="K88" s="2" cm="1">
        <f t="array" ref="K88">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56</v>
      </c>
      <c r="L88" s="2">
        <f>InventoryOverview[[#This Row],[Total Inflow Value]]-InventoryOverview[[#This Row],[Total Outflow Value]]</f>
        <v>56</v>
      </c>
      <c r="M88"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8">
        <f>VLOOKUP(InventoryOverview[[#This Row],[SKU]],MasterFile[[#All],[SKU]:[Reorder Point]],5,0)</f>
        <v>2</v>
      </c>
      <c r="O88">
        <f>VLOOKUP(InventoryOverview[[#This Row],[SKU]],MasterFile[#All],6,0)</f>
        <v>8</v>
      </c>
      <c r="P88" s="13">
        <f>IFERROR(InventoryOverview[[#This Row],[Current Stock]]/InventoryOverview[[#This Row],[Optimal Quantity]],"")</f>
        <v>0.25</v>
      </c>
      <c r="Q88"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88" cm="1">
        <f t="array" ref="R88">IFERROR(
   SUMPRODUCT(
      (#REF! = InventoryOverview[[#This Row],[SKU]])
 *#REF!
 *#REF!
   ),
0)</f>
        <v>0</v>
      </c>
      <c r="S88" s="3" cm="1">
        <f t="array" ref="S88">IFERROR(SUMPRODUCT((#REF!=InventoryOverview[[#This Row],[SKU]]) *#REF! *#REF!),0)</f>
        <v>0</v>
      </c>
      <c r="T88">
        <f>InventoryOverview[[#This Row],[Total Outflow]] - InventoryOverview[[#This Row],[Expected Quantity Usage]]</f>
        <v>0</v>
      </c>
      <c r="U88" s="1">
        <f>_xlfn.MINIFS(Outflow[Date], Outflow[SKU], B88)</f>
        <v>0</v>
      </c>
      <c r="V88" s="1">
        <f>_xlfn.MAXIFS(Outflow[Date], Outflow[SKU], B88)</f>
        <v>0</v>
      </c>
      <c r="W88">
        <f>InventoryOverview[[#This Row],[Last Outflow Date]]-InventoryOverview[[#This Row],[First Outflow Date]]+1</f>
        <v>1</v>
      </c>
      <c r="X88">
        <f>IF(InventoryOverview[[#This Row],[Days Active]]&gt;0, InventoryOverview[[#This Row],[Total Outflow]] / InventoryOverview[[#This Row],[Days Active]], 0)</f>
        <v>0</v>
      </c>
      <c r="Y88" s="14">
        <f>IF(InventoryOverview[[#This Row],[Average Daily Usage]]&gt;0,InventoryOverview[[#This Row],[Current Stock]]/InventoryOverview[[#This Row],[Average Daily Usage]],0)</f>
        <v>0</v>
      </c>
      <c r="AA88" t="str">
        <f>VLOOKUP(InventoryOverview[[#This Row],[SKU]],LiveStock[],12,0)</f>
        <v>Gulf Rim Miami</v>
      </c>
      <c r="AB88" t="str">
        <f>VLOOKUP(InventoryOverview[[#This Row],[SKU]],LiveStock[],19,0)</f>
        <v>Gulf Rim Distribution</v>
      </c>
      <c r="AC88">
        <f>InventoryOverview[[#This Row],[Total Inflow]]-InventoryOverview[[#This Row],[Total Outflow]]</f>
        <v>2</v>
      </c>
      <c r="AD88"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89" spans="1:30" ht="20.100000000000001" customHeight="1" x14ac:dyDescent="0.25">
      <c r="A89" s="1">
        <f t="shared" ca="1" si="4"/>
        <v>46201</v>
      </c>
      <c r="B89" t="s">
        <v>531</v>
      </c>
      <c r="C89" t="str">
        <f>VLOOKUP(InventoryOverview[[#This Row],[SKU]],MasterFile[[#All],[SKU]:[Item Name]],2,0)</f>
        <v>Roaster Thermocouple Type J</v>
      </c>
      <c r="D89" t="str">
        <f>VLOOKUP(InventoryOverview[[#This Row],[SKU]],MasterFile[[#All],[SKU]:[Category]],3,0)</f>
        <v>Calibration</v>
      </c>
      <c r="E89" s="12" t="str">
        <f>IF(VLOOKUP(InventoryOverview[[#This Row],[SKU]],MasterFile[[#All],[SKU]:[Sub-Category]],4,0)="","",VLOOKUP(InventoryOverview[[#This Row],[SKU]],MasterFile[[#All],[SKU]:[Sub-Category]],4,0))</f>
        <v>Temperature Calibration</v>
      </c>
      <c r="F89">
        <f>SUMIFS(Outflow[Quantity Dispensed],Outflow[SKU],InventoryOverview[[#This Row],[SKU]])</f>
        <v>31.07</v>
      </c>
      <c r="G89" s="3">
        <f>IFERROR(SUMIFS(Outflow!$H$5:$H$8527, Outflow!$B$5:$B$8527, InventoryOverview[[#This Row],[SKU]]),0)</f>
        <v>1708.85</v>
      </c>
      <c r="H89">
        <f>SUMIFS(Inflow[Quantity Purchased],Inflow[SKU],InventoryOverview[[#This Row],[SKU]])</f>
        <v>68</v>
      </c>
      <c r="I89" s="3">
        <f>IFERROR(
   SUMIFS(Inflow[Total Cost], Inflow[SKU],InventoryOverview[[#This Row],[SKU]]),
0)</f>
        <v>3740</v>
      </c>
      <c r="J89" cm="1">
        <f t="array" ref="J89">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36.93</v>
      </c>
      <c r="K89" s="2" cm="1">
        <f t="array" ref="K89">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2031.15</v>
      </c>
      <c r="L89" s="2">
        <f>InventoryOverview[[#This Row],[Total Inflow Value]]-InventoryOverview[[#This Row],[Total Outflow Value]]</f>
        <v>2031.15</v>
      </c>
      <c r="M89"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89">
        <f>VLOOKUP(InventoryOverview[[#This Row],[SKU]],MasterFile[[#All],[SKU]:[Reorder Point]],5,0)</f>
        <v>3</v>
      </c>
      <c r="O89">
        <f>VLOOKUP(InventoryOverview[[#This Row],[SKU]],MasterFile[#All],6,0)</f>
        <v>12</v>
      </c>
      <c r="P89" s="13">
        <f>IFERROR(InventoryOverview[[#This Row],[Current Stock]]/InventoryOverview[[#This Row],[Optimal Quantity]],"")</f>
        <v>3.0775000000000001</v>
      </c>
      <c r="Q89"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89" cm="1">
        <f t="array" ref="R89">IFERROR(
   SUMPRODUCT(
      (#REF! = InventoryOverview[[#This Row],[SKU]])
 *#REF!
 *#REF!
   ),
0)</f>
        <v>0</v>
      </c>
      <c r="S89" s="3" cm="1">
        <f t="array" ref="S89">IFERROR(SUMPRODUCT((#REF!=InventoryOverview[[#This Row],[SKU]]) *#REF! *#REF!),0)</f>
        <v>0</v>
      </c>
      <c r="T89">
        <f>InventoryOverview[[#This Row],[Total Outflow]] - InventoryOverview[[#This Row],[Expected Quantity Usage]]</f>
        <v>31.07</v>
      </c>
      <c r="U89" s="1">
        <f>_xlfn.MINIFS(Outflow[Date], Outflow[SKU], B89)</f>
        <v>45987</v>
      </c>
      <c r="V89" s="1">
        <f>_xlfn.MAXIFS(Outflow[Date], Outflow[SKU], B89)</f>
        <v>46110</v>
      </c>
      <c r="W89">
        <f>InventoryOverview[[#This Row],[Last Outflow Date]]-InventoryOverview[[#This Row],[First Outflow Date]]+1</f>
        <v>124</v>
      </c>
      <c r="X89">
        <f>IF(InventoryOverview[[#This Row],[Days Active]]&gt;0, InventoryOverview[[#This Row],[Total Outflow]] / InventoryOverview[[#This Row],[Days Active]], 0)</f>
        <v>0.25056451612903224</v>
      </c>
      <c r="Y89" s="14">
        <f>IF(InventoryOverview[[#This Row],[Average Daily Usage]]&gt;0,InventoryOverview[[#This Row],[Current Stock]]/InventoryOverview[[#This Row],[Average Daily Usage]],0)</f>
        <v>147.38719021564211</v>
      </c>
      <c r="AA89" t="str">
        <f>VLOOKUP(InventoryOverview[[#This Row],[SKU]],LiveStock[],12,0)</f>
        <v>Gulf Rim Miami</v>
      </c>
      <c r="AB89" t="str">
        <f>VLOOKUP(InventoryOverview[[#This Row],[SKU]],LiveStock[],19,0)</f>
        <v>Gulf Rim Distribution</v>
      </c>
      <c r="AC89">
        <f>InventoryOverview[[#This Row],[Total Inflow]]-InventoryOverview[[#This Row],[Total Outflow]]</f>
        <v>36.93</v>
      </c>
      <c r="AD89"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90" spans="1:30" ht="20.100000000000001" customHeight="1" x14ac:dyDescent="0.25">
      <c r="A90" s="1">
        <f t="shared" ca="1" si="4"/>
        <v>46201</v>
      </c>
      <c r="B90" t="s">
        <v>535</v>
      </c>
      <c r="C90" t="str">
        <f>VLOOKUP(InventoryOverview[[#This Row],[SKU]],MasterFile[[#All],[SKU]:[Item Name]],2,0)</f>
        <v>Pressure Gauge 0-12 Bar</v>
      </c>
      <c r="D90" t="str">
        <f>VLOOKUP(InventoryOverview[[#This Row],[SKU]],MasterFile[[#All],[SKU]:[Category]],3,0)</f>
        <v>Calibration</v>
      </c>
      <c r="E90" s="12" t="str">
        <f>IF(VLOOKUP(InventoryOverview[[#This Row],[SKU]],MasterFile[[#All],[SKU]:[Sub-Category]],4,0)="","",VLOOKUP(InventoryOverview[[#This Row],[SKU]],MasterFile[[#All],[SKU]:[Sub-Category]],4,0))</f>
        <v>Pressure Calibration</v>
      </c>
      <c r="F90">
        <f>SUMIFS(Outflow[Quantity Dispensed],Outflow[SKU],InventoryOverview[[#This Row],[SKU]])</f>
        <v>0</v>
      </c>
      <c r="G90" s="3">
        <f>IFERROR(SUMIFS(Outflow!$H$5:$H$8527, Outflow!$B$5:$B$8527, InventoryOverview[[#This Row],[SKU]]),0)</f>
        <v>0</v>
      </c>
      <c r="H90">
        <f>SUMIFS(Inflow[Quantity Purchased],Inflow[SKU],InventoryOverview[[#This Row],[SKU]])</f>
        <v>5</v>
      </c>
      <c r="I90" s="3">
        <f>IFERROR(
   SUMIFS(Inflow[Total Cost], Inflow[SKU],InventoryOverview[[#This Row],[SKU]]),
0)</f>
        <v>170</v>
      </c>
      <c r="J90" cm="1">
        <f t="array" ref="J90">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v>
      </c>
      <c r="K90" s="2" cm="1">
        <f t="array" ref="K90">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170</v>
      </c>
      <c r="L90" s="2">
        <f>InventoryOverview[[#This Row],[Total Inflow Value]]-InventoryOverview[[#This Row],[Total Outflow Value]]</f>
        <v>170</v>
      </c>
      <c r="M90"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90">
        <f>VLOOKUP(InventoryOverview[[#This Row],[SKU]],MasterFile[[#All],[SKU]:[Reorder Point]],5,0)</f>
        <v>3</v>
      </c>
      <c r="O90">
        <f>VLOOKUP(InventoryOverview[[#This Row],[SKU]],MasterFile[#All],6,0)</f>
        <v>12</v>
      </c>
      <c r="P90" s="13">
        <f>IFERROR(InventoryOverview[[#This Row],[Current Stock]]/InventoryOverview[[#This Row],[Optimal Quantity]],"")</f>
        <v>0.41666666666666669</v>
      </c>
      <c r="Q90"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90" cm="1">
        <f t="array" ref="R90">IFERROR(
   SUMPRODUCT(
      (#REF! = InventoryOverview[[#This Row],[SKU]])
 *#REF!
 *#REF!
   ),
0)</f>
        <v>0</v>
      </c>
      <c r="S90" s="3" cm="1">
        <f t="array" ref="S90">IFERROR(SUMPRODUCT((#REF!=InventoryOverview[[#This Row],[SKU]]) *#REF! *#REF!),0)</f>
        <v>0</v>
      </c>
      <c r="T90">
        <f>InventoryOverview[[#This Row],[Total Outflow]] - InventoryOverview[[#This Row],[Expected Quantity Usage]]</f>
        <v>0</v>
      </c>
      <c r="U90" s="1">
        <f>_xlfn.MINIFS(Outflow[Date], Outflow[SKU], B90)</f>
        <v>0</v>
      </c>
      <c r="V90" s="1">
        <f>_xlfn.MAXIFS(Outflow[Date], Outflow[SKU], B90)</f>
        <v>0</v>
      </c>
      <c r="W90">
        <f>InventoryOverview[[#This Row],[Last Outflow Date]]-InventoryOverview[[#This Row],[First Outflow Date]]+1</f>
        <v>1</v>
      </c>
      <c r="X90">
        <f>IF(InventoryOverview[[#This Row],[Days Active]]&gt;0, InventoryOverview[[#This Row],[Total Outflow]] / InventoryOverview[[#This Row],[Days Active]], 0)</f>
        <v>0</v>
      </c>
      <c r="Y90" s="14">
        <f>IF(InventoryOverview[[#This Row],[Average Daily Usage]]&gt;0,InventoryOverview[[#This Row],[Current Stock]]/InventoryOverview[[#This Row],[Average Daily Usage]],0)</f>
        <v>0</v>
      </c>
      <c r="AA90" t="str">
        <f>VLOOKUP(InventoryOverview[[#This Row],[SKU]],LiveStock[],12,0)</f>
        <v>Gulf Rim Miami</v>
      </c>
      <c r="AB90" t="str">
        <f>VLOOKUP(InventoryOverview[[#This Row],[SKU]],LiveStock[],19,0)</f>
        <v>Gulf Rim Distribution</v>
      </c>
      <c r="AC90">
        <f>InventoryOverview[[#This Row],[Total Inflow]]-InventoryOverview[[#This Row],[Total Outflow]]</f>
        <v>5</v>
      </c>
      <c r="AD90"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91" spans="1:30" ht="20.100000000000001" customHeight="1" x14ac:dyDescent="0.25">
      <c r="A91" s="1">
        <f t="shared" ca="1" si="4"/>
        <v>46201</v>
      </c>
      <c r="B91" t="s">
        <v>539</v>
      </c>
      <c r="C91" t="str">
        <f>VLOOKUP(InventoryOverview[[#This Row],[SKU]],MasterFile[[#All],[SKU]:[Item Name]],2,0)</f>
        <v>Flow Meter In-Line 3/8in</v>
      </c>
      <c r="D91" t="str">
        <f>VLOOKUP(InventoryOverview[[#This Row],[SKU]],MasterFile[[#All],[SKU]:[Category]],3,0)</f>
        <v>Equipment Parts</v>
      </c>
      <c r="E91" s="12" t="str">
        <f>IF(VLOOKUP(InventoryOverview[[#This Row],[SKU]],MasterFile[[#All],[SKU]:[Sub-Category]],4,0)="","",VLOOKUP(InventoryOverview[[#This Row],[SKU]],MasterFile[[#All],[SKU]:[Sub-Category]],4,0))</f>
        <v>Flow Control</v>
      </c>
      <c r="F91">
        <f>SUMIFS(Outflow[Quantity Dispensed],Outflow[SKU],InventoryOverview[[#This Row],[SKU]])</f>
        <v>6.23</v>
      </c>
      <c r="G91" s="3">
        <f>IFERROR(SUMIFS(Outflow!$H$5:$H$8527, Outflow!$B$5:$B$8527, InventoryOverview[[#This Row],[SKU]]),0)</f>
        <v>299.04000000000002</v>
      </c>
      <c r="H91">
        <f>SUMIFS(Inflow[Quantity Purchased],Inflow[SKU],InventoryOverview[[#This Row],[SKU]])</f>
        <v>14</v>
      </c>
      <c r="I91" s="3">
        <f>IFERROR(
   SUMIFS(Inflow[Total Cost], Inflow[SKU],InventoryOverview[[#This Row],[SKU]]),
0)</f>
        <v>672</v>
      </c>
      <c r="J91" cm="1">
        <f t="array" ref="J91">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7.77</v>
      </c>
      <c r="K91" s="2" cm="1">
        <f t="array" ref="K91">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372.96</v>
      </c>
      <c r="L91" s="2">
        <f>InventoryOverview[[#This Row],[Total Inflow Value]]-InventoryOverview[[#This Row],[Total Outflow Value]]</f>
        <v>372.96</v>
      </c>
      <c r="M91"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91">
        <f>VLOOKUP(InventoryOverview[[#This Row],[SKU]],MasterFile[[#All],[SKU]:[Reorder Point]],5,0)</f>
        <v>2</v>
      </c>
      <c r="O91">
        <f>VLOOKUP(InventoryOverview[[#This Row],[SKU]],MasterFile[#All],6,0)</f>
        <v>8</v>
      </c>
      <c r="P91" s="13">
        <f>IFERROR(InventoryOverview[[#This Row],[Current Stock]]/InventoryOverview[[#This Row],[Optimal Quantity]],"")</f>
        <v>0.97124999999999995</v>
      </c>
      <c r="Q91"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91" cm="1">
        <f t="array" ref="R91">IFERROR(
   SUMPRODUCT(
      (#REF! = InventoryOverview[[#This Row],[SKU]])
 *#REF!
 *#REF!
   ),
0)</f>
        <v>0</v>
      </c>
      <c r="S91" s="3" cm="1">
        <f t="array" ref="S91">IFERROR(SUMPRODUCT((#REF!=InventoryOverview[[#This Row],[SKU]]) *#REF! *#REF!),0)</f>
        <v>0</v>
      </c>
      <c r="T91">
        <f>InventoryOverview[[#This Row],[Total Outflow]] - InventoryOverview[[#This Row],[Expected Quantity Usage]]</f>
        <v>6.23</v>
      </c>
      <c r="U91" s="1">
        <f>_xlfn.MINIFS(Outflow[Date], Outflow[SKU], B91)</f>
        <v>46181</v>
      </c>
      <c r="V91" s="1">
        <f>_xlfn.MAXIFS(Outflow[Date], Outflow[SKU], B91)</f>
        <v>46181</v>
      </c>
      <c r="W91">
        <f>InventoryOverview[[#This Row],[Last Outflow Date]]-InventoryOverview[[#This Row],[First Outflow Date]]+1</f>
        <v>1</v>
      </c>
      <c r="X91">
        <f>IF(InventoryOverview[[#This Row],[Days Active]]&gt;0, InventoryOverview[[#This Row],[Total Outflow]] / InventoryOverview[[#This Row],[Days Active]], 0)</f>
        <v>6.23</v>
      </c>
      <c r="Y91" s="14">
        <f>IF(InventoryOverview[[#This Row],[Average Daily Usage]]&gt;0,InventoryOverview[[#This Row],[Current Stock]]/InventoryOverview[[#This Row],[Average Daily Usage]],0)</f>
        <v>1.247191011235955</v>
      </c>
      <c r="AA91" t="str">
        <f>VLOOKUP(InventoryOverview[[#This Row],[SKU]],LiveStock[],12,0)</f>
        <v>Gulf Rim Miami</v>
      </c>
      <c r="AB91" t="str">
        <f>VLOOKUP(InventoryOverview[[#This Row],[SKU]],LiveStock[],19,0)</f>
        <v>Gulf Rim Distribution</v>
      </c>
      <c r="AC91">
        <f>InventoryOverview[[#This Row],[Total Inflow]]-InventoryOverview[[#This Row],[Total Outflow]]</f>
        <v>7.77</v>
      </c>
      <c r="AD91"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92" spans="1:30" ht="20.100000000000001" customHeight="1" x14ac:dyDescent="0.25">
      <c r="A92" s="1">
        <f t="shared" ca="1" si="4"/>
        <v>46201</v>
      </c>
      <c r="B92" t="s">
        <v>543</v>
      </c>
      <c r="C92" t="str">
        <f>VLOOKUP(InventoryOverview[[#This Row],[SKU]],MasterFile[[#All],[SKU]:[Item Name]],2,0)</f>
        <v>Descale Solution Commercial 1gal</v>
      </c>
      <c r="D92" t="str">
        <f>VLOOKUP(InventoryOverview[[#This Row],[SKU]],MasterFile[[#All],[SKU]:[Category]],3,0)</f>
        <v>Maintenance Chemicals</v>
      </c>
      <c r="E92" s="12" t="str">
        <f>IF(VLOOKUP(InventoryOverview[[#This Row],[SKU]],MasterFile[[#All],[SKU]:[Sub-Category]],4,0)="","",VLOOKUP(InventoryOverview[[#This Row],[SKU]],MasterFile[[#All],[SKU]:[Sub-Category]],4,0))</f>
        <v>Descalers</v>
      </c>
      <c r="F92">
        <f>SUMIFS(Outflow[Quantity Dispensed],Outflow[SKU],InventoryOverview[[#This Row],[SKU]])</f>
        <v>0</v>
      </c>
      <c r="G92" s="3">
        <f>IFERROR(SUMIFS(Outflow!$H$5:$H$8527, Outflow!$B$5:$B$8527, InventoryOverview[[#This Row],[SKU]]),0)</f>
        <v>0</v>
      </c>
      <c r="H92">
        <f>SUMIFS(Inflow[Quantity Purchased],Inflow[SKU],InventoryOverview[[#This Row],[SKU]])</f>
        <v>5</v>
      </c>
      <c r="I92" s="3">
        <f>IFERROR(
   SUMIFS(Inflow[Total Cost], Inflow[SKU],InventoryOverview[[#This Row],[SKU]]),
0)</f>
        <v>190</v>
      </c>
      <c r="J92" cm="1">
        <f t="array" ref="J92">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v>
      </c>
      <c r="K92" s="2" cm="1">
        <f t="array" ref="K92">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190</v>
      </c>
      <c r="L92" s="2">
        <f>InventoryOverview[[#This Row],[Total Inflow Value]]-InventoryOverview[[#This Row],[Total Outflow Value]]</f>
        <v>190</v>
      </c>
      <c r="M92"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92">
        <f>VLOOKUP(InventoryOverview[[#This Row],[SKU]],MasterFile[[#All],[SKU]:[Reorder Point]],5,0)</f>
        <v>4</v>
      </c>
      <c r="O92">
        <f>VLOOKUP(InventoryOverview[[#This Row],[SKU]],MasterFile[#All],6,0)</f>
        <v>16</v>
      </c>
      <c r="P92" s="13">
        <f>IFERROR(InventoryOverview[[#This Row],[Current Stock]]/InventoryOverview[[#This Row],[Optimal Quantity]],"")</f>
        <v>0.3125</v>
      </c>
      <c r="Q92"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92" cm="1">
        <f t="array" ref="R92">IFERROR(
   SUMPRODUCT(
      (#REF! = InventoryOverview[[#This Row],[SKU]])
 *#REF!
 *#REF!
   ),
0)</f>
        <v>0</v>
      </c>
      <c r="S92" s="3" cm="1">
        <f t="array" ref="S92">IFERROR(SUMPRODUCT((#REF!=InventoryOverview[[#This Row],[SKU]]) *#REF! *#REF!),0)</f>
        <v>0</v>
      </c>
      <c r="T92">
        <f>InventoryOverview[[#This Row],[Total Outflow]] - InventoryOverview[[#This Row],[Expected Quantity Usage]]</f>
        <v>0</v>
      </c>
      <c r="U92" s="1">
        <f>_xlfn.MINIFS(Outflow[Date], Outflow[SKU], B92)</f>
        <v>0</v>
      </c>
      <c r="V92" s="1">
        <f>_xlfn.MAXIFS(Outflow[Date], Outflow[SKU], B92)</f>
        <v>0</v>
      </c>
      <c r="W92">
        <f>InventoryOverview[[#This Row],[Last Outflow Date]]-InventoryOverview[[#This Row],[First Outflow Date]]+1</f>
        <v>1</v>
      </c>
      <c r="X92">
        <f>IF(InventoryOverview[[#This Row],[Days Active]]&gt;0, InventoryOverview[[#This Row],[Total Outflow]] / InventoryOverview[[#This Row],[Days Active]], 0)</f>
        <v>0</v>
      </c>
      <c r="Y92" s="14">
        <f>IF(InventoryOverview[[#This Row],[Average Daily Usage]]&gt;0,InventoryOverview[[#This Row],[Current Stock]]/InventoryOverview[[#This Row],[Average Daily Usage]],0)</f>
        <v>0</v>
      </c>
      <c r="AA92" t="str">
        <f>VLOOKUP(InventoryOverview[[#This Row],[SKU]],LiveStock[],12,0)</f>
        <v>Gulf Rim Miami</v>
      </c>
      <c r="AB92" t="str">
        <f>VLOOKUP(InventoryOverview[[#This Row],[SKU]],LiveStock[],19,0)</f>
        <v>Gulf Rim Distribution</v>
      </c>
      <c r="AC92">
        <f>InventoryOverview[[#This Row],[Total Inflow]]-InventoryOverview[[#This Row],[Total Outflow]]</f>
        <v>5</v>
      </c>
      <c r="AD92"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93" spans="1:30" ht="20.100000000000001" customHeight="1" x14ac:dyDescent="0.25">
      <c r="A93" s="1">
        <f t="shared" ca="1" si="4"/>
        <v>46201</v>
      </c>
      <c r="B93" t="s">
        <v>548</v>
      </c>
      <c r="C93" t="str">
        <f>VLOOKUP(InventoryOverview[[#This Row],[SKU]],MasterFile[[#All],[SKU]:[Item Name]],2,0)</f>
        <v>Lubricant Food Grade NSF H1 8oz</v>
      </c>
      <c r="D93" t="str">
        <f>VLOOKUP(InventoryOverview[[#This Row],[SKU]],MasterFile[[#All],[SKU]:[Category]],3,0)</f>
        <v>Maintenance Chemicals</v>
      </c>
      <c r="E93" s="12" t="str">
        <f>IF(VLOOKUP(InventoryOverview[[#This Row],[SKU]],MasterFile[[#All],[SKU]:[Sub-Category]],4,0)="","",VLOOKUP(InventoryOverview[[#This Row],[SKU]],MasterFile[[#All],[SKU]:[Sub-Category]],4,0))</f>
        <v>Lubricants</v>
      </c>
      <c r="F93">
        <f>SUMIFS(Outflow[Quantity Dispensed],Outflow[SKU],InventoryOverview[[#This Row],[SKU]])</f>
        <v>0</v>
      </c>
      <c r="G93" s="3">
        <f>IFERROR(SUMIFS(Outflow!$H$5:$H$8527, Outflow!$B$5:$B$8527, InventoryOverview[[#This Row],[SKU]]),0)</f>
        <v>0</v>
      </c>
      <c r="H93">
        <f>SUMIFS(Inflow[Quantity Purchased],Inflow[SKU],InventoryOverview[[#This Row],[SKU]])</f>
        <v>5</v>
      </c>
      <c r="I93" s="3">
        <f>IFERROR(
   SUMIFS(Inflow[Total Cost], Inflow[SKU],InventoryOverview[[#This Row],[SKU]]),
0)</f>
        <v>110</v>
      </c>
      <c r="J93" cm="1">
        <f t="array" ref="J93">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5</v>
      </c>
      <c r="K93" s="2" cm="1">
        <f t="array" ref="K93">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110</v>
      </c>
      <c r="L93" s="2">
        <f>InventoryOverview[[#This Row],[Total Inflow Value]]-InventoryOverview[[#This Row],[Total Outflow Value]]</f>
        <v>110</v>
      </c>
      <c r="M93"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93">
        <f>VLOOKUP(InventoryOverview[[#This Row],[SKU]],MasterFile[[#All],[SKU]:[Reorder Point]],5,0)</f>
        <v>3</v>
      </c>
      <c r="O93">
        <f>VLOOKUP(InventoryOverview[[#This Row],[SKU]],MasterFile[#All],6,0)</f>
        <v>12</v>
      </c>
      <c r="P93" s="13">
        <f>IFERROR(InventoryOverview[[#This Row],[Current Stock]]/InventoryOverview[[#This Row],[Optimal Quantity]],"")</f>
        <v>0.41666666666666669</v>
      </c>
      <c r="Q93" t="str">
        <f>IF(InventoryOverview[[#This Row],[Current Stock]]=0,"Out of Stock",IF(InventoryOverview[[#This Row],[Current Stock]]&gt;=InventoryOverview[[#This Row],[Optimal Quantity]], "Stock Acceptable", IF(InventoryOverview[[#This Row],[Current Stock]]&lt;InventoryOverview[[#This Row],[Minimum Quantity]], "Reorder Now", "Below Optimal")))</f>
        <v>Below Optimal</v>
      </c>
      <c r="R93" cm="1">
        <f t="array" ref="R93">IFERROR(
   SUMPRODUCT(
      (#REF! = InventoryOverview[[#This Row],[SKU]])
 *#REF!
 *#REF!
   ),
0)</f>
        <v>0</v>
      </c>
      <c r="S93" s="3" cm="1">
        <f t="array" ref="S93">IFERROR(SUMPRODUCT((#REF!=InventoryOverview[[#This Row],[SKU]]) *#REF! *#REF!),0)</f>
        <v>0</v>
      </c>
      <c r="T93">
        <f>InventoryOverview[[#This Row],[Total Outflow]] - InventoryOverview[[#This Row],[Expected Quantity Usage]]</f>
        <v>0</v>
      </c>
      <c r="U93" s="1">
        <f>_xlfn.MINIFS(Outflow[Date], Outflow[SKU], B93)</f>
        <v>0</v>
      </c>
      <c r="V93" s="1">
        <f>_xlfn.MAXIFS(Outflow[Date], Outflow[SKU], B93)</f>
        <v>0</v>
      </c>
      <c r="W93">
        <f>InventoryOverview[[#This Row],[Last Outflow Date]]-InventoryOverview[[#This Row],[First Outflow Date]]+1</f>
        <v>1</v>
      </c>
      <c r="X93">
        <f>IF(InventoryOverview[[#This Row],[Days Active]]&gt;0, InventoryOverview[[#This Row],[Total Outflow]] / InventoryOverview[[#This Row],[Days Active]], 0)</f>
        <v>0</v>
      </c>
      <c r="Y93" s="14">
        <f>IF(InventoryOverview[[#This Row],[Average Daily Usage]]&gt;0,InventoryOverview[[#This Row],[Current Stock]]/InventoryOverview[[#This Row],[Average Daily Usage]],0)</f>
        <v>0</v>
      </c>
      <c r="AA93" t="str">
        <f>VLOOKUP(InventoryOverview[[#This Row],[SKU]],LiveStock[],12,0)</f>
        <v>Gulf Rim Miami</v>
      </c>
      <c r="AB93" t="str">
        <f>VLOOKUP(InventoryOverview[[#This Row],[SKU]],LiveStock[],19,0)</f>
        <v>Gulf Rim Distribution</v>
      </c>
      <c r="AC93">
        <f>InventoryOverview[[#This Row],[Total Inflow]]-InventoryOverview[[#This Row],[Total Outflow]]</f>
        <v>5</v>
      </c>
      <c r="AD93"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94" spans="1:30" ht="20.100000000000001" customHeight="1" x14ac:dyDescent="0.25">
      <c r="A94" s="1">
        <f t="shared" ca="1" si="4"/>
        <v>46201</v>
      </c>
      <c r="B94" t="s">
        <v>552</v>
      </c>
      <c r="C94" t="str">
        <f>VLOOKUP(InventoryOverview[[#This Row],[SKU]],MasterFile[[#All],[SKU]:[Item Name]],2,0)</f>
        <v>Safety Data Sheet Binder</v>
      </c>
      <c r="D94" t="str">
        <f>VLOOKUP(InventoryOverview[[#This Row],[SKU]],MasterFile[[#All],[SKU]:[Category]],3,0)</f>
        <v>Safety</v>
      </c>
      <c r="E94" s="12" t="str">
        <f>IF(VLOOKUP(InventoryOverview[[#This Row],[SKU]],MasterFile[[#All],[SKU]:[Sub-Category]],4,0)="","",VLOOKUP(InventoryOverview[[#This Row],[SKU]],MasterFile[[#All],[SKU]:[Sub-Category]],4,0))</f>
        <v>Documentation</v>
      </c>
      <c r="F94">
        <f>SUMIFS(Outflow[Quantity Dispensed],Outflow[SKU],InventoryOverview[[#This Row],[SKU]])</f>
        <v>0</v>
      </c>
      <c r="G94" s="3">
        <f>IFERROR(SUMIFS(Outflow!$H$5:$H$8527, Outflow!$B$5:$B$8527, InventoryOverview[[#This Row],[SKU]]),0)</f>
        <v>0</v>
      </c>
      <c r="H94">
        <f>SUMIFS(Inflow[Quantity Purchased],Inflow[SKU],InventoryOverview[[#This Row],[SKU]])</f>
        <v>9</v>
      </c>
      <c r="I94" s="3">
        <f>IFERROR(
   SUMIFS(Inflow[Total Cost], Inflow[SKU],InventoryOverview[[#This Row],[SKU]]),
0)</f>
        <v>126</v>
      </c>
      <c r="J94" cm="1">
        <f t="array" ref="J94">_xlfn.LET(
  _xlpm.sku, InventoryOverview[[#This Row],[SKU]],
  _xlpm.qtyIn,  SUMPRODUCT((LiveStock[SKU]=_xlpm.sku)*IFERROR(_xlfn.NUMBERVALUE(SUBSTITUTE(SUBSTITUTE(LiveStock[Quantity In],",",""),"ea","")),0)),
  _xlpm.qtyOut, SUMPRODUCT((LiveStock[SKU]=_xlpm.sku)*IFERROR(_xlfn.NUMBERVALUE(SUBSTITUTE(SUBSTITUTE(LiveStock[Quantity Out],",",""),"ea","")),0)),
  _xlpm.qtyIn - _xlpm.qtyOut
)</f>
        <v>9</v>
      </c>
      <c r="K94" s="2" cm="1">
        <f t="array" ref="K94">IFERROR(_xlfn.LET(
   _xlpm.sku, InventoryOverview[[#This Row],[SKU]],
   _xlpm.qtys, _xlfn._xlws.FILTER(LiveStock[Quantity Available], LiveStock[SKU]=_xlpm.sku, 0),
   _xlpm.costsText, _xlfn._xlws.FILTER(LiveStock[Unit Cost], LiveStock[SKU]=_xlpm.sku, 0),
   _xlpm.costs, VALUE(SUBSTITUTE(SUBSTITUTE(_xlpm.costsText,"$",""),",","")),
   SUM(_xlpm.qtys * _xlpm.costs)
),"")</f>
        <v>126</v>
      </c>
      <c r="L94" s="2">
        <f>InventoryOverview[[#This Row],[Total Inflow Value]]-InventoryOverview[[#This Row],[Total Outflow Value]]</f>
        <v>126</v>
      </c>
      <c r="M94" s="29" t="str">
        <f>IF(InventoryOverview[[#This Row],[Total Inflow Value]]+InventoryOverview[[#This Row],[Total Outflow Value]]=0,"N/A",
   IF(InventoryOverview[[#This Row],[Current Stock Value]] &lt; InventoryOverview[[#This Row],[Net Value]], "Shrinkage",
   IF(InventoryOverview[[#This Row],[Current Stock Value]] &gt; InventoryOverview[[#This Row],[Net Value]], "Overage", "No Variance")))</f>
        <v>No Variance</v>
      </c>
      <c r="N94">
        <f>VLOOKUP(InventoryOverview[[#This Row],[SKU]],MasterFile[[#All],[SKU]:[Reorder Point]],5,0)</f>
        <v>2</v>
      </c>
      <c r="O94">
        <f>VLOOKUP(InventoryOverview[[#This Row],[SKU]],MasterFile[#All],6,0)</f>
        <v>8</v>
      </c>
      <c r="P94" s="13">
        <f>IFERROR(InventoryOverview[[#This Row],[Current Stock]]/InventoryOverview[[#This Row],[Optimal Quantity]],"")</f>
        <v>1.125</v>
      </c>
      <c r="Q94" t="str">
        <f>IF(InventoryOverview[[#This Row],[Current Stock]]=0,"Out of Stock",IF(InventoryOverview[[#This Row],[Current Stock]]&gt;=InventoryOverview[[#This Row],[Optimal Quantity]], "Stock Acceptable", IF(InventoryOverview[[#This Row],[Current Stock]]&lt;InventoryOverview[[#This Row],[Minimum Quantity]], "Reorder Now", "Below Optimal")))</f>
        <v>Stock Acceptable</v>
      </c>
      <c r="R94" cm="1">
        <f t="array" ref="R94">IFERROR(
   SUMPRODUCT(
      (#REF! = InventoryOverview[[#This Row],[SKU]])
 *#REF!
 *#REF!
   ),
0)</f>
        <v>0</v>
      </c>
      <c r="S94" s="3" cm="1">
        <f t="array" ref="S94">IFERROR(SUMPRODUCT((#REF!=InventoryOverview[[#This Row],[SKU]]) *#REF! *#REF!),0)</f>
        <v>0</v>
      </c>
      <c r="T94">
        <f>InventoryOverview[[#This Row],[Total Outflow]] - InventoryOverview[[#This Row],[Expected Quantity Usage]]</f>
        <v>0</v>
      </c>
      <c r="U94" s="1">
        <f>_xlfn.MINIFS(Outflow[Date], Outflow[SKU], B94)</f>
        <v>0</v>
      </c>
      <c r="V94" s="1">
        <f>_xlfn.MAXIFS(Outflow[Date], Outflow[SKU], B94)</f>
        <v>0</v>
      </c>
      <c r="W94">
        <f>InventoryOverview[[#This Row],[Last Outflow Date]]-InventoryOverview[[#This Row],[First Outflow Date]]+1</f>
        <v>1</v>
      </c>
      <c r="X94">
        <f>IF(InventoryOverview[[#This Row],[Days Active]]&gt;0, InventoryOverview[[#This Row],[Total Outflow]] / InventoryOverview[[#This Row],[Days Active]], 0)</f>
        <v>0</v>
      </c>
      <c r="Y94" s="14">
        <f>IF(InventoryOverview[[#This Row],[Average Daily Usage]]&gt;0,InventoryOverview[[#This Row],[Current Stock]]/InventoryOverview[[#This Row],[Average Daily Usage]],0)</f>
        <v>0</v>
      </c>
      <c r="AA94" t="str">
        <f>VLOOKUP(InventoryOverview[[#This Row],[SKU]],LiveStock[],12,0)</f>
        <v>Gulf Rim Miami</v>
      </c>
      <c r="AB94" t="str">
        <f>VLOOKUP(InventoryOverview[[#This Row],[SKU]],LiveStock[],19,0)</f>
        <v>Gulf Rim Distribution</v>
      </c>
      <c r="AC94">
        <f>InventoryOverview[[#This Row],[Total Inflow]]-InventoryOverview[[#This Row],[Total Outflow]]</f>
        <v>9</v>
      </c>
      <c r="AD94" t="str">
        <f>IF(InventoryOverview[[#This Row],[Total Inflow]]+InventoryOverview[[#This Row],[Total Outflow]]=0,"N/A",
   IF(InventoryOverview[[#This Row],[Current Stock]] &lt; InventoryOverview[[#This Row],[Net Quantity]], "Shrinkage",
   IF(InventoryOverview[[#This Row],[Current Stock]] &gt; InventoryOverview[[#This Row],[Net Quantity]], "Overage", "No Variance")))</f>
        <v>No Variance</v>
      </c>
    </row>
    <row r="95" spans="1:30" ht="20.100000000000001" customHeight="1" x14ac:dyDescent="0.25">
      <c r="E95"/>
      <c r="G95" s="3">
        <f>SUBTOTAL(109,InventoryOverview[Total Outflow Value])</f>
        <v>8334.1890600000006</v>
      </c>
      <c r="I95" s="3">
        <f>SUBTOTAL(109,InventoryOverview[Total Inflow Value])</f>
        <v>326041.49</v>
      </c>
      <c r="J95">
        <f>SUBTOTAL(109,InventoryOverview[Current Stock])</f>
        <v>837684.80999999994</v>
      </c>
      <c r="K95" s="3">
        <f>SUBTOTAL(109,InventoryOverview[Current Stock Value])</f>
        <v>365725.98304847727</v>
      </c>
      <c r="M95" s="59"/>
      <c r="U95"/>
      <c r="V95"/>
    </row>
    <row r="97" spans="11:11" ht="20.100000000000001" customHeight="1" x14ac:dyDescent="0.25">
      <c r="K97" s="3"/>
    </row>
  </sheetData>
  <sheetProtection selectLockedCells="1"/>
  <mergeCells count="1">
    <mergeCell ref="A1:AD2"/>
  </mergeCells>
  <conditionalFormatting sqref="M5:M94 M96:M4859">
    <cfRule type="containsText" dxfId="70" priority="3" operator="containsText" text="Shrinkage">
      <formula>NOT(ISERROR(SEARCH("Shrinkage",M5)))</formula>
    </cfRule>
    <cfRule type="containsText" dxfId="69" priority="4" operator="containsText" text="Shrinkage">
      <formula>NOT(ISERROR(SEARCH("Shrinkage",M5)))</formula>
    </cfRule>
    <cfRule type="containsText" dxfId="68" priority="7" operator="containsText" text="No Variance">
      <formula>NOT(ISERROR(SEARCH("No Variance",M5)))</formula>
    </cfRule>
    <cfRule type="containsText" dxfId="67" priority="8" operator="containsText" text="No Shrinkage">
      <formula>NOT(ISERROR(SEARCH("No Shrinkage",M5)))</formula>
    </cfRule>
    <cfRule type="containsText" dxfId="66" priority="9" operator="containsText" text="No Shrinkage$39:$39">
      <formula>NOT(ISERROR(SEARCH("No Shrinkage$39:$39",M5)))</formula>
    </cfRule>
    <cfRule type="containsText" dxfId="65" priority="10" operator="containsText" text="Overage">
      <formula>NOT(ISERROR(SEARCH("Overage",M5)))</formula>
    </cfRule>
  </conditionalFormatting>
  <conditionalFormatting sqref="Q5:Q94 Q96:Q4859">
    <cfRule type="containsText" dxfId="64" priority="5" operator="containsText" text="Out of Stock">
      <formula>NOT(ISERROR(SEARCH("Out of Stock",Q5)))</formula>
    </cfRule>
  </conditionalFormatting>
  <conditionalFormatting sqref="AD5:AD4858">
    <cfRule type="containsText" dxfId="63" priority="1" operator="containsText" text="Shrinkage">
      <formula>NOT(ISERROR(SEARCH("Shrinkage",AD5)))</formula>
    </cfRule>
    <cfRule type="containsText" dxfId="62" priority="2" operator="containsText" text="Overage">
      <formula>NOT(ISERROR(SEARCH("Overage",AD5)))</formula>
    </cfRule>
  </conditionalFormatting>
  <conditionalFormatting sqref="Q5:Q94">
    <cfRule type="containsText" dxfId="61" priority="27" operator="containsText" text="Below Optimal">
      <formula>NOT(ISERROR(SEARCH("Below Optimal",Q5)))</formula>
    </cfRule>
    <cfRule type="containsText" dxfId="60" priority="28" operator="containsText" text="Stock Acceptable">
      <formula>NOT(ISERROR(SEARCH("Stock Acceptable",Q5)))</formula>
    </cfRule>
    <cfRule type="containsText" dxfId="59" priority="29" operator="containsText" text="Reorder Now">
      <formula>NOT(ISERROR(SEARCH("Reorder Now",Q5)))</formula>
    </cfRule>
    <cfRule type="iconSet" priority="30">
      <iconSet>
        <cfvo type="percent" val="0"/>
        <cfvo type="percent" val="33"/>
        <cfvo type="percent" val="67"/>
      </iconSet>
    </cfRule>
  </conditionalFormatting>
  <dataValidations count="1">
    <dataValidation type="list" allowBlank="1" showInputMessage="1" showErrorMessage="1" sqref="B5:B94" xr:uid="{034C2890-1BB7-449B-815C-7DA26D7D659B}">
      <formula1>$A$4:$A$93</formula1>
    </dataValidation>
  </dataValidation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6408A-0D5C-407F-AF07-4481E215B675}">
  <sheetPr codeName="Sheet17">
    <tabColor rgb="FFF6F5F0"/>
  </sheetPr>
  <dimension ref="A1:L4"/>
  <sheetViews>
    <sheetView workbookViewId="0">
      <selection activeCell="G4" sqref="G4"/>
    </sheetView>
  </sheetViews>
  <sheetFormatPr defaultColWidth="8.85546875" defaultRowHeight="15" x14ac:dyDescent="0.25"/>
  <cols>
    <col min="1" max="1" width="6.85546875" bestFit="1" customWidth="1"/>
    <col min="2" max="2" width="13.140625" bestFit="1" customWidth="1"/>
    <col min="3" max="3" width="11.140625" bestFit="1" customWidth="1"/>
    <col min="4" max="4" width="15.140625" bestFit="1" customWidth="1"/>
    <col min="5" max="5" width="13.7109375" bestFit="1" customWidth="1"/>
    <col min="6" max="6" width="17" bestFit="1" customWidth="1"/>
    <col min="7" max="7" width="22" bestFit="1" customWidth="1"/>
    <col min="8" max="8" width="7.7109375" bestFit="1" customWidth="1"/>
    <col min="9" max="9" width="18.140625" bestFit="1" customWidth="1"/>
    <col min="10" max="10" width="22.42578125" bestFit="1" customWidth="1"/>
    <col min="11" max="11" width="14.85546875" bestFit="1" customWidth="1"/>
    <col min="12" max="12" width="8.42578125" bestFit="1" customWidth="1"/>
  </cols>
  <sheetData>
    <row r="1" spans="1:12" x14ac:dyDescent="0.25">
      <c r="A1" s="188" t="s">
        <v>728</v>
      </c>
      <c r="B1" s="188"/>
      <c r="C1" s="188"/>
      <c r="D1" s="188"/>
      <c r="E1" s="188"/>
      <c r="F1" s="188"/>
      <c r="G1" s="188"/>
      <c r="H1" s="188"/>
      <c r="I1" s="188"/>
      <c r="J1" s="188"/>
      <c r="K1" s="188"/>
      <c r="L1" s="188"/>
    </row>
    <row r="2" spans="1:12" x14ac:dyDescent="0.25">
      <c r="A2" s="188"/>
      <c r="B2" s="188"/>
      <c r="C2" s="188"/>
      <c r="D2" s="188"/>
      <c r="E2" s="188"/>
      <c r="F2" s="188"/>
      <c r="G2" s="188"/>
      <c r="H2" s="188"/>
      <c r="I2" s="188"/>
      <c r="J2" s="188"/>
      <c r="K2" s="188"/>
      <c r="L2" s="188"/>
    </row>
    <row r="3" spans="1:12" x14ac:dyDescent="0.25">
      <c r="A3" s="4"/>
      <c r="B3" s="4"/>
      <c r="C3" s="4"/>
      <c r="D3" s="4"/>
      <c r="E3" s="4"/>
      <c r="F3" s="4"/>
      <c r="G3" s="4"/>
      <c r="H3" s="4"/>
      <c r="I3" s="4"/>
      <c r="J3" s="4"/>
      <c r="K3" s="4"/>
      <c r="L3" s="4"/>
    </row>
    <row r="4" spans="1:12" x14ac:dyDescent="0.25">
      <c r="A4" s="69" t="s">
        <v>2</v>
      </c>
      <c r="B4" s="70" t="s">
        <v>3</v>
      </c>
      <c r="C4" s="70" t="s">
        <v>4</v>
      </c>
      <c r="D4" s="70" t="s">
        <v>5</v>
      </c>
      <c r="E4" s="70" t="s">
        <v>19</v>
      </c>
      <c r="F4" s="71" t="s">
        <v>24</v>
      </c>
      <c r="G4" s="72" t="s">
        <v>114</v>
      </c>
      <c r="H4" s="72" t="s">
        <v>115</v>
      </c>
      <c r="I4" s="72" t="s">
        <v>116</v>
      </c>
      <c r="J4" s="72" t="s">
        <v>63</v>
      </c>
      <c r="K4" s="72" t="s">
        <v>117</v>
      </c>
      <c r="L4" s="72" t="s">
        <v>66</v>
      </c>
    </row>
  </sheetData>
  <mergeCells count="1">
    <mergeCell ref="A1:L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18251-1250-44E7-A25E-6E5290E1BB45}">
  <sheetPr codeName="Sheet14">
    <tabColor rgb="FFF6F5F0"/>
  </sheetPr>
  <dimension ref="A1:CB85"/>
  <sheetViews>
    <sheetView zoomScale="50" zoomScaleNormal="50" workbookViewId="0">
      <pane ySplit="4" topLeftCell="A5" activePane="bottomLeft" state="frozen"/>
      <selection pane="bottomLeft" activeCell="T50" sqref="T50"/>
    </sheetView>
  </sheetViews>
  <sheetFormatPr defaultColWidth="8.85546875" defaultRowHeight="20.100000000000001" customHeight="1" x14ac:dyDescent="0.25"/>
  <cols>
    <col min="1" max="1" width="11.42578125" customWidth="1"/>
    <col min="2" max="2" width="10.85546875" bestFit="1" customWidth="1"/>
    <col min="3" max="3" width="34.7109375" bestFit="1" customWidth="1"/>
    <col min="4" max="4" width="26.140625" bestFit="1" customWidth="1"/>
    <col min="5" max="5" width="22.42578125" bestFit="1" customWidth="1"/>
    <col min="6" max="6" width="18.42578125" bestFit="1" customWidth="1"/>
    <col min="7" max="7" width="28.28515625" bestFit="1" customWidth="1"/>
    <col min="8" max="8" width="18.7109375" bestFit="1" customWidth="1"/>
    <col min="9" max="9" width="21.140625" bestFit="1" customWidth="1"/>
    <col min="10" max="10" width="20.140625" bestFit="1" customWidth="1"/>
    <col min="11" max="11" width="17.28515625" bestFit="1" customWidth="1"/>
    <col min="12" max="12" width="20.42578125" bestFit="1" customWidth="1"/>
    <col min="13" max="13" width="22.7109375" bestFit="1" customWidth="1"/>
    <col min="14" max="14" width="30.85546875" bestFit="1" customWidth="1"/>
    <col min="15" max="15" width="28.42578125" style="1" bestFit="1" customWidth="1"/>
    <col min="16" max="16" width="28" style="1" bestFit="1" customWidth="1"/>
    <col min="17" max="17" width="20.42578125" bestFit="1" customWidth="1"/>
    <col min="18" max="18" width="31.28515625" bestFit="1" customWidth="1"/>
    <col min="19" max="19" width="17.28515625" bestFit="1" customWidth="1"/>
    <col min="20" max="21" width="26.28515625" bestFit="1" customWidth="1"/>
    <col min="22" max="80" width="9.140625" style="4"/>
  </cols>
  <sheetData>
    <row r="1" spans="1:21" ht="20.100000000000001" customHeight="1" x14ac:dyDescent="0.25">
      <c r="A1" s="188" t="s">
        <v>155</v>
      </c>
      <c r="B1" s="188"/>
      <c r="C1" s="188"/>
      <c r="D1" s="188"/>
      <c r="E1" s="188"/>
      <c r="F1" s="188"/>
      <c r="G1" s="188"/>
      <c r="H1" s="188"/>
      <c r="I1" s="188"/>
      <c r="J1" s="188"/>
      <c r="K1" s="188"/>
      <c r="L1" s="188"/>
      <c r="M1" s="188"/>
      <c r="N1" s="188"/>
      <c r="O1" s="188"/>
      <c r="P1" s="188"/>
      <c r="Q1" s="188"/>
      <c r="R1" s="188"/>
      <c r="S1" s="188"/>
      <c r="T1" s="188"/>
    </row>
    <row r="2" spans="1:21" ht="20.100000000000001" customHeight="1" x14ac:dyDescent="0.25">
      <c r="A2" s="188"/>
      <c r="B2" s="188"/>
      <c r="C2" s="188"/>
      <c r="D2" s="188"/>
      <c r="E2" s="188"/>
      <c r="F2" s="188"/>
      <c r="G2" s="188"/>
      <c r="H2" s="188"/>
      <c r="I2" s="188"/>
      <c r="J2" s="188"/>
      <c r="K2" s="188"/>
      <c r="L2" s="188"/>
      <c r="M2" s="188"/>
      <c r="N2" s="188"/>
      <c r="O2" s="188"/>
      <c r="P2" s="188"/>
      <c r="Q2" s="188"/>
      <c r="R2" s="188"/>
      <c r="S2" s="188"/>
      <c r="T2" s="188"/>
    </row>
    <row r="3" spans="1:21" ht="20.100000000000001" customHeight="1" x14ac:dyDescent="0.25">
      <c r="A3" s="4"/>
      <c r="B3" s="4"/>
      <c r="C3" s="4"/>
      <c r="D3" s="4"/>
      <c r="E3" s="4"/>
      <c r="F3" s="4"/>
      <c r="G3" s="4"/>
      <c r="H3" s="4"/>
      <c r="I3" s="4"/>
      <c r="J3" s="4"/>
      <c r="K3" s="4"/>
      <c r="L3" s="4"/>
      <c r="M3" s="4"/>
      <c r="N3" s="4"/>
      <c r="O3" s="7"/>
      <c r="P3" s="7"/>
      <c r="Q3" s="4"/>
      <c r="R3" s="4"/>
      <c r="S3" s="4"/>
      <c r="T3" s="4"/>
      <c r="U3" s="4"/>
    </row>
    <row r="4" spans="1:21" ht="20.100000000000001" customHeight="1" x14ac:dyDescent="0.25">
      <c r="A4" s="84" t="s">
        <v>18</v>
      </c>
      <c r="B4" s="84" t="s">
        <v>2</v>
      </c>
      <c r="C4" s="84" t="s">
        <v>3</v>
      </c>
      <c r="D4" s="84" t="s">
        <v>4</v>
      </c>
      <c r="E4" s="84" t="s">
        <v>5</v>
      </c>
      <c r="F4" s="84" t="s">
        <v>8</v>
      </c>
      <c r="G4" s="84" t="s">
        <v>80</v>
      </c>
      <c r="H4" s="84" t="s">
        <v>78</v>
      </c>
      <c r="I4" s="84" t="s">
        <v>79</v>
      </c>
      <c r="J4" s="84" t="s">
        <v>19</v>
      </c>
      <c r="K4" s="84" t="s">
        <v>71</v>
      </c>
      <c r="L4" s="84" t="s">
        <v>88</v>
      </c>
      <c r="M4" s="84" t="s">
        <v>89</v>
      </c>
      <c r="N4" s="84" t="s">
        <v>105</v>
      </c>
      <c r="O4" s="85" t="s">
        <v>83</v>
      </c>
      <c r="P4" s="85" t="s">
        <v>84</v>
      </c>
      <c r="Q4" s="86" t="s">
        <v>85</v>
      </c>
      <c r="R4" s="86" t="s">
        <v>87</v>
      </c>
      <c r="S4" s="84" t="s">
        <v>86</v>
      </c>
      <c r="T4" s="84" t="s">
        <v>7</v>
      </c>
      <c r="U4" s="84" t="s">
        <v>82</v>
      </c>
    </row>
    <row r="5" spans="1:21" ht="20.100000000000001" customHeight="1" x14ac:dyDescent="0.25">
      <c r="A5" s="1">
        <v>46187</v>
      </c>
      <c r="B5" t="s">
        <v>165</v>
      </c>
      <c r="C5" t="s">
        <v>173</v>
      </c>
      <c r="D5" t="s">
        <v>255</v>
      </c>
      <c r="E5" t="s">
        <v>256</v>
      </c>
      <c r="F5" s="62" t="s">
        <v>620</v>
      </c>
      <c r="G5">
        <v>115</v>
      </c>
      <c r="H5">
        <v>21</v>
      </c>
      <c r="I5">
        <v>0</v>
      </c>
      <c r="J5" t="s">
        <v>597</v>
      </c>
      <c r="K5" s="16">
        <v>8.5</v>
      </c>
      <c r="L5" s="16">
        <f>tblStockSnapshots[[#This Row],[Unit Cost]]*tblStockSnapshots[[#This Row],[Quantity In]]</f>
        <v>178.5</v>
      </c>
      <c r="M5" s="16">
        <f>tblStockSnapshots[[#This Row],[Unit Cost]]*tblStockSnapshots[[#This Row],[Quantity Out]]</f>
        <v>0</v>
      </c>
      <c r="N5" s="16">
        <f>tblStockSnapshots[[#This Row],[Unit Cost]]*tblStockSnapshots[[#This Row],[Quantity Available]]</f>
        <v>977.5</v>
      </c>
      <c r="O5" s="1" t="str">
        <f>IF(_xlfn.MINIFS(Outflow[Date],Outflow[SKU],tblStockSnapshots[[#This Row],[SKU]],Outflow[Lot Number],tblStockSnapshots[[#This Row],[Lot Number]])=0,"No Date Found",_xlfn.MINIFS(Outflow[Date],Outflow[SKU],tblStockSnapshots[[#This Row],[SKU]],Outflow[Lot Number],tblStockSnapshots[[#This Row],[Lot Number]]))</f>
        <v>No Date Found</v>
      </c>
      <c r="P5" s="1">
        <f>IF(_xlfn.MAXIFS(Outflow[Date], Outflow[SKU], B25)=0,"No Date Found",_xlfn.MAXIFS(Outflow[Date], Outflow[SKU], B25))</f>
        <v>46194</v>
      </c>
      <c r="Q5" t="str">
        <f>IFERROR(tblStockSnapshots[[#This Row],[Last Outflow Date]]-tblStockSnapshots[[#This Row],[First Outflow Date]]+1,"")</f>
        <v/>
      </c>
      <c r="R5" t="str">
        <f>IFERROR(IF(tblStockSnapshots[[#This Row],[Days Active]]&gt;0,tblStockSnapshots[[#This Row],[Quantity Out]]/tblStockSnapshots[[#This Row],[Days Active]],""),"")</f>
        <v/>
      </c>
      <c r="S5" t="str">
        <f>IFERROR(IF(tblStockSnapshots[[#This Row],[Average Daily Usage]]&gt;0,tblStockSnapshots[[#This Row],[Quantity Available]]/tblStockSnapshots[[#This Row],[Average Daily Usage]],""),"")</f>
        <v/>
      </c>
      <c r="T5">
        <f>VLOOKUP(tblStockSnapshots[[#This Row],[SKU]],MasterFile[#All],6,0)</f>
        <v>200</v>
      </c>
      <c r="U5" s="1" t="str">
        <f>IF(_xlfn.MINIFS(Inflow[Date],Inflow[SKU],tblStockSnapshots[[#This Row],[SKU]],Inflow[Lot Number],tblStockSnapshots[[#This Row],[Lot Number]])=0,"No Date Found",_xlfn.MINIFS(Inflow[Date],Inflow[SKU],tblStockSnapshots[[#This Row],[SKU]],Inflow[Lot Number],tblStockSnapshots[[#This Row],[Lot Number]]))</f>
        <v>No Date Found</v>
      </c>
    </row>
    <row r="6" spans="1:21" ht="20.100000000000001" customHeight="1" x14ac:dyDescent="0.25">
      <c r="A6" s="1">
        <v>46187</v>
      </c>
      <c r="B6" t="s">
        <v>166</v>
      </c>
      <c r="C6" t="s">
        <v>174</v>
      </c>
      <c r="D6" t="s">
        <v>255</v>
      </c>
      <c r="E6" t="s">
        <v>256</v>
      </c>
      <c r="F6" s="62" t="s">
        <v>620</v>
      </c>
      <c r="G6">
        <v>57</v>
      </c>
      <c r="H6">
        <v>96</v>
      </c>
      <c r="I6">
        <v>9</v>
      </c>
      <c r="J6" t="s">
        <v>572</v>
      </c>
      <c r="K6" s="16">
        <v>7.2</v>
      </c>
      <c r="L6" s="16">
        <f>tblStockSnapshots[[#This Row],[Unit Cost]]*tblStockSnapshots[[#This Row],[Quantity In]]</f>
        <v>691.2</v>
      </c>
      <c r="M6" s="16">
        <f>tblStockSnapshots[[#This Row],[Unit Cost]]*tblStockSnapshots[[#This Row],[Quantity Out]]</f>
        <v>64.8</v>
      </c>
      <c r="N6" s="16">
        <f>tblStockSnapshots[[#This Row],[Unit Cost]]*tblStockSnapshots[[#This Row],[Quantity Available]]</f>
        <v>410.40000000000003</v>
      </c>
      <c r="O6" s="1" t="str">
        <f>IF(_xlfn.MINIFS(Outflow[Date],Outflow[SKU],tblStockSnapshots[[#This Row],[SKU]],Outflow[Lot Number],tblStockSnapshots[[#This Row],[Lot Number]])=0,"No Date Found",_xlfn.MINIFS(Outflow[Date],Outflow[SKU],tblStockSnapshots[[#This Row],[SKU]],Outflow[Lot Number],tblStockSnapshots[[#This Row],[Lot Number]]))</f>
        <v>No Date Found</v>
      </c>
      <c r="P6" s="1" t="str">
        <f>IF(_xlfn.MAXIFS(Outflow[Date], Outflow[SKU], B26)=0,"No Date Found",_xlfn.MAXIFS(Outflow[Date], Outflow[SKU], B26))</f>
        <v>No Date Found</v>
      </c>
      <c r="Q6" t="str">
        <f>IFERROR(tblStockSnapshots[[#This Row],[Last Outflow Date]]-tblStockSnapshots[[#This Row],[First Outflow Date]]+1,"")</f>
        <v/>
      </c>
      <c r="R6" t="str">
        <f>IFERROR(IF(tblStockSnapshots[[#This Row],[Days Active]]&gt;0,tblStockSnapshots[[#This Row],[Quantity Out]]/tblStockSnapshots[[#This Row],[Days Active]],""),"")</f>
        <v/>
      </c>
      <c r="S6" t="str">
        <f>IFERROR(IF(tblStockSnapshots[[#This Row],[Average Daily Usage]]&gt;0,tblStockSnapshots[[#This Row],[Quantity Available]]/tblStockSnapshots[[#This Row],[Average Daily Usage]],""),"")</f>
        <v/>
      </c>
      <c r="T6">
        <f>VLOOKUP(tblStockSnapshots[[#This Row],[SKU]],MasterFile[#All],6,0)</f>
        <v>240</v>
      </c>
      <c r="U6" s="1" t="str">
        <f>IF(_xlfn.MINIFS(Inflow[Date],Inflow[SKU],tblStockSnapshots[[#This Row],[SKU]],Inflow[Lot Number],tblStockSnapshots[[#This Row],[Lot Number]])=0,"No Date Found",_xlfn.MINIFS(Inflow[Date],Inflow[SKU],tblStockSnapshots[[#This Row],[SKU]],Inflow[Lot Number],tblStockSnapshots[[#This Row],[Lot Number]]))</f>
        <v>No Date Found</v>
      </c>
    </row>
    <row r="7" spans="1:21" ht="20.100000000000001" customHeight="1" x14ac:dyDescent="0.25">
      <c r="A7" s="1">
        <v>46187</v>
      </c>
      <c r="B7" t="s">
        <v>167</v>
      </c>
      <c r="C7" t="s">
        <v>175</v>
      </c>
      <c r="D7" t="s">
        <v>255</v>
      </c>
      <c r="E7" t="s">
        <v>258</v>
      </c>
      <c r="F7" s="62" t="s">
        <v>620</v>
      </c>
      <c r="G7">
        <v>60</v>
      </c>
      <c r="H7">
        <v>31</v>
      </c>
      <c r="I7">
        <v>23</v>
      </c>
      <c r="J7" t="s">
        <v>601</v>
      </c>
      <c r="K7" s="16">
        <v>6.8</v>
      </c>
      <c r="L7" s="16">
        <f>tblStockSnapshots[[#This Row],[Unit Cost]]*tblStockSnapshots[[#This Row],[Quantity In]]</f>
        <v>210.79999999999998</v>
      </c>
      <c r="M7" s="16">
        <f>tblStockSnapshots[[#This Row],[Unit Cost]]*tblStockSnapshots[[#This Row],[Quantity Out]]</f>
        <v>156.4</v>
      </c>
      <c r="N7" s="16">
        <f>tblStockSnapshots[[#This Row],[Unit Cost]]*tblStockSnapshots[[#This Row],[Quantity Available]]</f>
        <v>408</v>
      </c>
      <c r="O7" s="1" t="str">
        <f>IF(_xlfn.MINIFS(Outflow[Date],Outflow[SKU],tblStockSnapshots[[#This Row],[SKU]],Outflow[Lot Number],tblStockSnapshots[[#This Row],[Lot Number]])=0,"No Date Found",_xlfn.MINIFS(Outflow[Date],Outflow[SKU],tblStockSnapshots[[#This Row],[SKU]],Outflow[Lot Number],tblStockSnapshots[[#This Row],[Lot Number]]))</f>
        <v>No Date Found</v>
      </c>
      <c r="P7" s="1">
        <f>IF(_xlfn.MAXIFS(Outflow[Date], Outflow[SKU], B27)=0,"No Date Found",_xlfn.MAXIFS(Outflow[Date], Outflow[SKU], B27))</f>
        <v>46193</v>
      </c>
      <c r="Q7" t="str">
        <f>IFERROR(tblStockSnapshots[[#This Row],[Last Outflow Date]]-tblStockSnapshots[[#This Row],[First Outflow Date]]+1,"")</f>
        <v/>
      </c>
      <c r="R7" t="str">
        <f>IFERROR(IF(tblStockSnapshots[[#This Row],[Days Active]]&gt;0,tblStockSnapshots[[#This Row],[Quantity Out]]/tblStockSnapshots[[#This Row],[Days Active]],""),"")</f>
        <v/>
      </c>
      <c r="S7" t="str">
        <f>IFERROR(IF(tblStockSnapshots[[#This Row],[Average Daily Usage]]&gt;0,tblStockSnapshots[[#This Row],[Quantity Available]]/tblStockSnapshots[[#This Row],[Average Daily Usage]],""),"")</f>
        <v/>
      </c>
      <c r="T7">
        <f>VLOOKUP(tblStockSnapshots[[#This Row],[SKU]],MasterFile[#All],6,0)</f>
        <v>160</v>
      </c>
      <c r="U7" s="1" t="str">
        <f>IF(_xlfn.MINIFS(Inflow[Date],Inflow[SKU],tblStockSnapshots[[#This Row],[SKU]],Inflow[Lot Number],tblStockSnapshots[[#This Row],[Lot Number]])=0,"No Date Found",_xlfn.MINIFS(Inflow[Date],Inflow[SKU],tblStockSnapshots[[#This Row],[SKU]],Inflow[Lot Number],tblStockSnapshots[[#This Row],[Lot Number]]))</f>
        <v>No Date Found</v>
      </c>
    </row>
    <row r="8" spans="1:21" ht="20.100000000000001" customHeight="1" x14ac:dyDescent="0.25">
      <c r="A8" s="1">
        <v>46187</v>
      </c>
      <c r="B8" t="s">
        <v>168</v>
      </c>
      <c r="C8" t="s">
        <v>176</v>
      </c>
      <c r="D8" t="s">
        <v>255</v>
      </c>
      <c r="E8" t="s">
        <v>256</v>
      </c>
      <c r="F8" s="62" t="s">
        <v>620</v>
      </c>
      <c r="G8">
        <v>10</v>
      </c>
      <c r="H8">
        <v>10</v>
      </c>
      <c r="I8">
        <v>0</v>
      </c>
      <c r="J8" t="s">
        <v>595</v>
      </c>
      <c r="K8" s="16">
        <v>9.1</v>
      </c>
      <c r="L8" s="16">
        <f>tblStockSnapshots[[#This Row],[Unit Cost]]*tblStockSnapshots[[#This Row],[Quantity In]]</f>
        <v>91</v>
      </c>
      <c r="M8" s="16">
        <f>tblStockSnapshots[[#This Row],[Unit Cost]]*tblStockSnapshots[[#This Row],[Quantity Out]]</f>
        <v>0</v>
      </c>
      <c r="N8" s="16">
        <f>tblStockSnapshots[[#This Row],[Unit Cost]]*tblStockSnapshots[[#This Row],[Quantity Available]]</f>
        <v>91</v>
      </c>
      <c r="O8" s="1" t="str">
        <f>IF(_xlfn.MINIFS(Outflow[Date],Outflow[SKU],tblStockSnapshots[[#This Row],[SKU]],Outflow[Lot Number],tblStockSnapshots[[#This Row],[Lot Number]])=0,"No Date Found",_xlfn.MINIFS(Outflow[Date],Outflow[SKU],tblStockSnapshots[[#This Row],[SKU]],Outflow[Lot Number],tblStockSnapshots[[#This Row],[Lot Number]]))</f>
        <v>No Date Found</v>
      </c>
      <c r="P8" s="1" t="str">
        <f>IF(_xlfn.MAXIFS(Outflow[Date], Outflow[SKU], B28)=0,"No Date Found",_xlfn.MAXIFS(Outflow[Date], Outflow[SKU], B28))</f>
        <v>No Date Found</v>
      </c>
      <c r="Q8" t="str">
        <f>IFERROR(tblStockSnapshots[[#This Row],[Last Outflow Date]]-tblStockSnapshots[[#This Row],[First Outflow Date]]+1,"")</f>
        <v/>
      </c>
      <c r="R8" t="str">
        <f>IFERROR(IF(tblStockSnapshots[[#This Row],[Days Active]]&gt;0,tblStockSnapshots[[#This Row],[Quantity Out]]/tblStockSnapshots[[#This Row],[Days Active]],""),"")</f>
        <v/>
      </c>
      <c r="S8" t="str">
        <f>IFERROR(IF(tblStockSnapshots[[#This Row],[Average Daily Usage]]&gt;0,tblStockSnapshots[[#This Row],[Quantity Available]]/tblStockSnapshots[[#This Row],[Average Daily Usage]],""),"")</f>
        <v/>
      </c>
      <c r="T8">
        <f>VLOOKUP(tblStockSnapshots[[#This Row],[SKU]],MasterFile[#All],6,0)</f>
        <v>120</v>
      </c>
      <c r="U8" s="1" t="str">
        <f>IF(_xlfn.MINIFS(Inflow[Date],Inflow[SKU],tblStockSnapshots[[#This Row],[SKU]],Inflow[Lot Number],tblStockSnapshots[[#This Row],[Lot Number]])=0,"No Date Found",_xlfn.MINIFS(Inflow[Date],Inflow[SKU],tblStockSnapshots[[#This Row],[SKU]],Inflow[Lot Number],tblStockSnapshots[[#This Row],[Lot Number]]))</f>
        <v>No Date Found</v>
      </c>
    </row>
    <row r="9" spans="1:21" ht="20.100000000000001" customHeight="1" x14ac:dyDescent="0.25">
      <c r="A9" s="1">
        <v>46187</v>
      </c>
      <c r="B9" t="s">
        <v>169</v>
      </c>
      <c r="C9" t="s">
        <v>177</v>
      </c>
      <c r="D9" t="s">
        <v>255</v>
      </c>
      <c r="E9" t="s">
        <v>258</v>
      </c>
      <c r="F9" s="62" t="s">
        <v>620</v>
      </c>
      <c r="G9">
        <v>111</v>
      </c>
      <c r="H9">
        <v>90</v>
      </c>
      <c r="I9">
        <v>64</v>
      </c>
      <c r="J9" t="s">
        <v>578</v>
      </c>
      <c r="K9" s="16">
        <v>5.4</v>
      </c>
      <c r="L9" s="16">
        <f>tblStockSnapshots[[#This Row],[Unit Cost]]*tblStockSnapshots[[#This Row],[Quantity In]]</f>
        <v>486.00000000000006</v>
      </c>
      <c r="M9" s="16">
        <f>tblStockSnapshots[[#This Row],[Unit Cost]]*tblStockSnapshots[[#This Row],[Quantity Out]]</f>
        <v>345.6</v>
      </c>
      <c r="N9" s="16">
        <f>tblStockSnapshots[[#This Row],[Unit Cost]]*tblStockSnapshots[[#This Row],[Quantity Available]]</f>
        <v>599.40000000000009</v>
      </c>
      <c r="O9" s="1" t="str">
        <f>IF(_xlfn.MINIFS(Outflow[Date],Outflow[SKU],tblStockSnapshots[[#This Row],[SKU]],Outflow[Lot Number],tblStockSnapshots[[#This Row],[Lot Number]])=0,"No Date Found",_xlfn.MINIFS(Outflow[Date],Outflow[SKU],tblStockSnapshots[[#This Row],[SKU]],Outflow[Lot Number],tblStockSnapshots[[#This Row],[Lot Number]]))</f>
        <v>No Date Found</v>
      </c>
      <c r="P9" s="1" t="str">
        <f>IF(_xlfn.MAXIFS(Outflow[Date], Outflow[SKU], B29)=0,"No Date Found",_xlfn.MAXIFS(Outflow[Date], Outflow[SKU], B29))</f>
        <v>No Date Found</v>
      </c>
      <c r="Q9" t="str">
        <f>IFERROR(tblStockSnapshots[[#This Row],[Last Outflow Date]]-tblStockSnapshots[[#This Row],[First Outflow Date]]+1,"")</f>
        <v/>
      </c>
      <c r="R9" t="str">
        <f>IFERROR(IF(tblStockSnapshots[[#This Row],[Days Active]]&gt;0,tblStockSnapshots[[#This Row],[Quantity Out]]/tblStockSnapshots[[#This Row],[Days Active]],""),"")</f>
        <v/>
      </c>
      <c r="S9" t="str">
        <f>IFERROR(IF(tblStockSnapshots[[#This Row],[Average Daily Usage]]&gt;0,tblStockSnapshots[[#This Row],[Quantity Available]]/tblStockSnapshots[[#This Row],[Average Daily Usage]],""),"")</f>
        <v/>
      </c>
      <c r="T9">
        <f>VLOOKUP(tblStockSnapshots[[#This Row],[SKU]],MasterFile[#All],6,0)</f>
        <v>320</v>
      </c>
      <c r="U9" s="1" t="str">
        <f>IF(_xlfn.MINIFS(Inflow[Date],Inflow[SKU],tblStockSnapshots[[#This Row],[SKU]],Inflow[Lot Number],tblStockSnapshots[[#This Row],[Lot Number]])=0,"No Date Found",_xlfn.MINIFS(Inflow[Date],Inflow[SKU],tblStockSnapshots[[#This Row],[SKU]],Inflow[Lot Number],tblStockSnapshots[[#This Row],[Lot Number]]))</f>
        <v>No Date Found</v>
      </c>
    </row>
    <row r="10" spans="1:21" ht="20.100000000000001" customHeight="1" x14ac:dyDescent="0.25">
      <c r="A10" s="1">
        <v>46187</v>
      </c>
      <c r="B10" t="s">
        <v>170</v>
      </c>
      <c r="C10" t="s">
        <v>178</v>
      </c>
      <c r="D10" t="s">
        <v>255</v>
      </c>
      <c r="E10" t="s">
        <v>256</v>
      </c>
      <c r="F10" s="62" t="s">
        <v>620</v>
      </c>
      <c r="G10">
        <v>63</v>
      </c>
      <c r="H10">
        <v>63</v>
      </c>
      <c r="I10">
        <v>22</v>
      </c>
      <c r="J10" t="s">
        <v>604</v>
      </c>
      <c r="K10" s="16">
        <v>7.9</v>
      </c>
      <c r="L10" s="16">
        <f>tblStockSnapshots[[#This Row],[Unit Cost]]*tblStockSnapshots[[#This Row],[Quantity In]]</f>
        <v>497.70000000000005</v>
      </c>
      <c r="M10" s="16">
        <f>tblStockSnapshots[[#This Row],[Unit Cost]]*tblStockSnapshots[[#This Row],[Quantity Out]]</f>
        <v>173.8</v>
      </c>
      <c r="N10" s="16">
        <f>tblStockSnapshots[[#This Row],[Unit Cost]]*tblStockSnapshots[[#This Row],[Quantity Available]]</f>
        <v>497.70000000000005</v>
      </c>
      <c r="O10" s="1" t="str">
        <f>IF(_xlfn.MINIFS(Outflow[Date],Outflow[SKU],tblStockSnapshots[[#This Row],[SKU]],Outflow[Lot Number],tblStockSnapshots[[#This Row],[Lot Number]])=0,"No Date Found",_xlfn.MINIFS(Outflow[Date],Outflow[SKU],tblStockSnapshots[[#This Row],[SKU]],Outflow[Lot Number],tblStockSnapshots[[#This Row],[Lot Number]]))</f>
        <v>No Date Found</v>
      </c>
      <c r="P10" s="1">
        <f>IF(_xlfn.MAXIFS(Outflow[Date], Outflow[SKU], B30)=0,"No Date Found",_xlfn.MAXIFS(Outflow[Date], Outflow[SKU], B30))</f>
        <v>46136</v>
      </c>
      <c r="Q10" t="str">
        <f>IFERROR(tblStockSnapshots[[#This Row],[Last Outflow Date]]-tblStockSnapshots[[#This Row],[First Outflow Date]]+1,"")</f>
        <v/>
      </c>
      <c r="R10" t="str">
        <f>IFERROR(IF(tblStockSnapshots[[#This Row],[Days Active]]&gt;0,tblStockSnapshots[[#This Row],[Quantity Out]]/tblStockSnapshots[[#This Row],[Days Active]],""),"")</f>
        <v/>
      </c>
      <c r="S10" t="str">
        <f>IFERROR(IF(tblStockSnapshots[[#This Row],[Average Daily Usage]]&gt;0,tblStockSnapshots[[#This Row],[Quantity Available]]/tblStockSnapshots[[#This Row],[Average Daily Usage]],""),"")</f>
        <v/>
      </c>
      <c r="T10">
        <f>VLOOKUP(tblStockSnapshots[[#This Row],[SKU]],MasterFile[#All],6,0)</f>
        <v>100</v>
      </c>
      <c r="U10" s="1" t="str">
        <f>IF(_xlfn.MINIFS(Inflow[Date],Inflow[SKU],tblStockSnapshots[[#This Row],[SKU]],Inflow[Lot Number],tblStockSnapshots[[#This Row],[Lot Number]])=0,"No Date Found",_xlfn.MINIFS(Inflow[Date],Inflow[SKU],tblStockSnapshots[[#This Row],[SKU]],Inflow[Lot Number],tblStockSnapshots[[#This Row],[Lot Number]]))</f>
        <v>No Date Found</v>
      </c>
    </row>
    <row r="11" spans="1:21" ht="20.100000000000001" customHeight="1" x14ac:dyDescent="0.25">
      <c r="A11" s="1">
        <v>46187</v>
      </c>
      <c r="B11" t="s">
        <v>171</v>
      </c>
      <c r="C11" t="s">
        <v>179</v>
      </c>
      <c r="D11" t="s">
        <v>255</v>
      </c>
      <c r="E11" t="s">
        <v>259</v>
      </c>
      <c r="F11" s="62" t="s">
        <v>620</v>
      </c>
      <c r="G11">
        <v>83</v>
      </c>
      <c r="H11">
        <v>28</v>
      </c>
      <c r="I11">
        <v>21</v>
      </c>
      <c r="J11" t="s">
        <v>586</v>
      </c>
      <c r="K11" s="16">
        <v>7.6</v>
      </c>
      <c r="L11" s="16">
        <f>tblStockSnapshots[[#This Row],[Unit Cost]]*tblStockSnapshots[[#This Row],[Quantity In]]</f>
        <v>212.79999999999998</v>
      </c>
      <c r="M11" s="16">
        <f>tblStockSnapshots[[#This Row],[Unit Cost]]*tblStockSnapshots[[#This Row],[Quantity Out]]</f>
        <v>159.6</v>
      </c>
      <c r="N11" s="16" t="str">
        <f>IF(_xlfn.MINIFS(Outflow[Date],Outflow[SKU],tblStockSnapshots[[#This Row],[SKU]],Outflow[Lot Number],tblStockSnapshots[[#This Row],[Lot Number]])=0,"No Date Found",_xlfn.MINIFS(Outflow[Date],Outflow[SKU],tblStockSnapshots[[#This Row],[SKU]],Outflow[Lot Number],tblStockSnapshots[[#This Row],[Lot Number]]))</f>
        <v>No Date Found</v>
      </c>
      <c r="O11" s="1" t="str">
        <f>IF(_xlfn.MINIFS(Outflow[Date],Outflow[SKU],tblStockSnapshots[[#This Row],[SKU]],Outflow[Lot Number],tblStockSnapshots[[#This Row],[Lot Number]])=0,"No Date Found",_xlfn.MINIFS(Outflow[Date],Outflow[SKU],tblStockSnapshots[[#This Row],[SKU]],Outflow[Lot Number],tblStockSnapshots[[#This Row],[Lot Number]]))</f>
        <v>No Date Found</v>
      </c>
      <c r="P11" s="1">
        <f>IF(_xlfn.MAXIFS(Outflow[Date], Outflow[SKU], B31)=0,"No Date Found",_xlfn.MAXIFS(Outflow[Date], Outflow[SKU], B31))</f>
        <v>46090</v>
      </c>
      <c r="Q11" t="str">
        <f>IFERROR(tblStockSnapshots[[#This Row],[Last Outflow Date]]-tblStockSnapshots[[#This Row],[First Outflow Date]]+1,"")</f>
        <v/>
      </c>
      <c r="R11" t="str">
        <f>IFERROR(IF(tblStockSnapshots[[#This Row],[Days Active]]&gt;0,tblStockSnapshots[[#This Row],[Quantity Out]]/tblStockSnapshots[[#This Row],[Days Active]],""),"")</f>
        <v/>
      </c>
      <c r="S11" t="str">
        <f>IFERROR(IF(tblStockSnapshots[[#This Row],[Average Daily Usage]]&gt;0,tblStockSnapshots[[#This Row],[Quantity Available]]/tblStockSnapshots[[#This Row],[Average Daily Usage]],""),"")</f>
        <v/>
      </c>
      <c r="T11">
        <f>VLOOKUP(tblStockSnapshots[[#This Row],[SKU]],MasterFile[#All],6,0)</f>
        <v>140</v>
      </c>
      <c r="U11" s="1" t="str">
        <f>IF(_xlfn.MINIFS(Inflow[Date],Inflow[SKU],tblStockSnapshots[[#This Row],[SKU]],Inflow[Lot Number],tblStockSnapshots[[#This Row],[Lot Number]])=0,"No Date Found",_xlfn.MINIFS(Inflow[Date],Inflow[SKU],tblStockSnapshots[[#This Row],[SKU]],Inflow[Lot Number],tblStockSnapshots[[#This Row],[Lot Number]]))</f>
        <v>No Date Found</v>
      </c>
    </row>
    <row r="12" spans="1:21" ht="20.100000000000001" customHeight="1" x14ac:dyDescent="0.25">
      <c r="A12" s="1">
        <v>46187</v>
      </c>
      <c r="B12" t="s">
        <v>172</v>
      </c>
      <c r="C12" t="s">
        <v>180</v>
      </c>
      <c r="D12" t="s">
        <v>255</v>
      </c>
      <c r="E12" t="s">
        <v>256</v>
      </c>
      <c r="F12" s="62" t="s">
        <v>620</v>
      </c>
      <c r="G12">
        <v>57</v>
      </c>
      <c r="H12">
        <v>14</v>
      </c>
      <c r="I12">
        <v>0</v>
      </c>
      <c r="J12" t="s">
        <v>583</v>
      </c>
      <c r="K12" s="16">
        <v>8.8000000000000007</v>
      </c>
      <c r="L12" s="16">
        <f>tblStockSnapshots[[#This Row],[Unit Cost]]*tblStockSnapshots[[#This Row],[Quantity In]]</f>
        <v>123.20000000000002</v>
      </c>
      <c r="M12" s="16">
        <f>tblStockSnapshots[[#This Row],[Unit Cost]]*tblStockSnapshots[[#This Row],[Quantity Out]]</f>
        <v>0</v>
      </c>
      <c r="N12" s="16">
        <f>tblStockSnapshots[[#This Row],[Unit Cost]]*tblStockSnapshots[[#This Row],[Quantity Available]]</f>
        <v>501.6</v>
      </c>
      <c r="O12" s="1" t="str">
        <f>IF(_xlfn.MINIFS(Outflow[Date],Outflow[SKU],tblStockSnapshots[[#This Row],[SKU]],Outflow[Lot Number],tblStockSnapshots[[#This Row],[Lot Number]])=0,"No Date Found",_xlfn.MINIFS(Outflow[Date],Outflow[SKU],tblStockSnapshots[[#This Row],[SKU]],Outflow[Lot Number],tblStockSnapshots[[#This Row],[Lot Number]]))</f>
        <v>No Date Found</v>
      </c>
      <c r="P12" s="1">
        <f>IF(_xlfn.MAXIFS(Outflow[Date], Outflow[SKU], B32)=0,"No Date Found",_xlfn.MAXIFS(Outflow[Date], Outflow[SKU], B32))</f>
        <v>46193</v>
      </c>
      <c r="Q12" t="str">
        <f>IFERROR(tblStockSnapshots[[#This Row],[Last Outflow Date]]-tblStockSnapshots[[#This Row],[First Outflow Date]]+1,"")</f>
        <v/>
      </c>
      <c r="R12" t="str">
        <f>IFERROR(IF(tblStockSnapshots[[#This Row],[Days Active]]&gt;0,tblStockSnapshots[[#This Row],[Quantity Out]]/tblStockSnapshots[[#This Row],[Days Active]],""),"")</f>
        <v/>
      </c>
      <c r="S12" t="str">
        <f>IFERROR(IF(tblStockSnapshots[[#This Row],[Average Daily Usage]]&gt;0,tblStockSnapshots[[#This Row],[Quantity Available]]/tblStockSnapshots[[#This Row],[Average Daily Usage]],""),"")</f>
        <v/>
      </c>
      <c r="T12">
        <f>VLOOKUP(tblStockSnapshots[[#This Row],[SKU]],MasterFile[#All],6,0)</f>
        <v>80</v>
      </c>
      <c r="U12" s="1" t="str">
        <f>IF(_xlfn.MINIFS(Inflow[Date],Inflow[SKU],tblStockSnapshots[[#This Row],[SKU]],Inflow[Lot Number],tblStockSnapshots[[#This Row],[Lot Number]])=0,"No Date Found",_xlfn.MINIFS(Inflow[Date],Inflow[SKU],tblStockSnapshots[[#This Row],[SKU]],Inflow[Lot Number],tblStockSnapshots[[#This Row],[Lot Number]]))</f>
        <v>No Date Found</v>
      </c>
    </row>
    <row r="13" spans="1:21" ht="20.100000000000001" customHeight="1" x14ac:dyDescent="0.25">
      <c r="A13" s="1">
        <v>46187</v>
      </c>
      <c r="B13" t="s">
        <v>181</v>
      </c>
      <c r="C13" t="s">
        <v>182</v>
      </c>
      <c r="D13" t="s">
        <v>260</v>
      </c>
      <c r="E13" t="s">
        <v>261</v>
      </c>
      <c r="F13" s="62" t="s">
        <v>620</v>
      </c>
      <c r="G13">
        <v>43</v>
      </c>
      <c r="H13">
        <v>30</v>
      </c>
      <c r="I13">
        <v>0</v>
      </c>
      <c r="J13" t="s">
        <v>600</v>
      </c>
      <c r="K13" s="16">
        <v>18.5</v>
      </c>
      <c r="L13" s="16">
        <f>tblStockSnapshots[[#This Row],[Unit Cost]]*tblStockSnapshots[[#This Row],[Quantity In]]</f>
        <v>555</v>
      </c>
      <c r="M13" s="16">
        <f>tblStockSnapshots[[#This Row],[Unit Cost]]*tblStockSnapshots[[#This Row],[Quantity Out]]</f>
        <v>0</v>
      </c>
      <c r="N13" s="16">
        <f>tblStockSnapshots[[#This Row],[Unit Cost]]*tblStockSnapshots[[#This Row],[Quantity Available]]</f>
        <v>795.5</v>
      </c>
      <c r="O13" s="1" t="str">
        <f>IF(_xlfn.MINIFS(Outflow[Date],Outflow[SKU],tblStockSnapshots[[#This Row],[SKU]],Outflow[Lot Number],tblStockSnapshots[[#This Row],[Lot Number]])=0,"No Date Found",_xlfn.MINIFS(Outflow[Date],Outflow[SKU],tblStockSnapshots[[#This Row],[SKU]],Outflow[Lot Number],tblStockSnapshots[[#This Row],[Lot Number]]))</f>
        <v>No Date Found</v>
      </c>
      <c r="P13" s="1" t="str">
        <f>IF(_xlfn.MAXIFS(Outflow[Date], Outflow[SKU], B33)=0,"No Date Found",_xlfn.MAXIFS(Outflow[Date], Outflow[SKU], B33))</f>
        <v>No Date Found</v>
      </c>
      <c r="Q13" t="str">
        <f>IFERROR(tblStockSnapshots[[#This Row],[Last Outflow Date]]-tblStockSnapshots[[#This Row],[First Outflow Date]]+1,"")</f>
        <v/>
      </c>
      <c r="R13" t="str">
        <f>IFERROR(IF(tblStockSnapshots[[#This Row],[Days Active]]&gt;0,tblStockSnapshots[[#This Row],[Quantity Out]]/tblStockSnapshots[[#This Row],[Days Active]],""),"")</f>
        <v/>
      </c>
      <c r="S13" t="str">
        <f>IFERROR(IF(tblStockSnapshots[[#This Row],[Average Daily Usage]]&gt;0,tblStockSnapshots[[#This Row],[Quantity Available]]/tblStockSnapshots[[#This Row],[Average Daily Usage]],""),"")</f>
        <v/>
      </c>
      <c r="T13">
        <f>VLOOKUP(tblStockSnapshots[[#This Row],[SKU]],MasterFile[#All],6,0)</f>
        <v>120</v>
      </c>
      <c r="U13" s="1" t="str">
        <f>IF(_xlfn.MINIFS(Inflow[Date],Inflow[SKU],tblStockSnapshots[[#This Row],[SKU]],Inflow[Lot Number],tblStockSnapshots[[#This Row],[Lot Number]])=0,"No Date Found",_xlfn.MINIFS(Inflow[Date],Inflow[SKU],tblStockSnapshots[[#This Row],[SKU]],Inflow[Lot Number],tblStockSnapshots[[#This Row],[Lot Number]]))</f>
        <v>No Date Found</v>
      </c>
    </row>
    <row r="14" spans="1:21" ht="20.100000000000001" customHeight="1" x14ac:dyDescent="0.25">
      <c r="A14" s="1">
        <v>46187</v>
      </c>
      <c r="B14" t="s">
        <v>183</v>
      </c>
      <c r="C14" t="s">
        <v>184</v>
      </c>
      <c r="D14" t="s">
        <v>260</v>
      </c>
      <c r="E14" t="s">
        <v>263</v>
      </c>
      <c r="F14" s="62" t="s">
        <v>620</v>
      </c>
      <c r="G14">
        <v>109</v>
      </c>
      <c r="H14">
        <v>11</v>
      </c>
      <c r="I14">
        <v>0</v>
      </c>
      <c r="J14" t="s">
        <v>588</v>
      </c>
      <c r="K14" s="16">
        <v>12</v>
      </c>
      <c r="L14" s="16">
        <f>tblStockSnapshots[[#This Row],[Unit Cost]]*tblStockSnapshots[[#This Row],[Quantity In]]</f>
        <v>132</v>
      </c>
      <c r="M14" s="16">
        <f>tblStockSnapshots[[#This Row],[Unit Cost]]*tblStockSnapshots[[#This Row],[Quantity Out]]</f>
        <v>0</v>
      </c>
      <c r="N14" s="16">
        <f>tblStockSnapshots[[#This Row],[Unit Cost]]*tblStockSnapshots[[#This Row],[Quantity Available]]</f>
        <v>1308</v>
      </c>
      <c r="O14" s="1" t="str">
        <f>IF(_xlfn.MINIFS(Outflow[Date],Outflow[SKU],tblStockSnapshots[[#This Row],[SKU]],Outflow[Lot Number],tblStockSnapshots[[#This Row],[Lot Number]])=0,"No Date Found",_xlfn.MINIFS(Outflow[Date],Outflow[SKU],tblStockSnapshots[[#This Row],[SKU]],Outflow[Lot Number],tblStockSnapshots[[#This Row],[Lot Number]]))</f>
        <v>No Date Found</v>
      </c>
      <c r="P14" s="1" t="str">
        <f>IF(_xlfn.MAXIFS(Outflow[Date], Outflow[SKU], B34)=0,"No Date Found",_xlfn.MAXIFS(Outflow[Date], Outflow[SKU], B34))</f>
        <v>No Date Found</v>
      </c>
      <c r="Q14" t="str">
        <f>IFERROR(tblStockSnapshots[[#This Row],[Last Outflow Date]]-tblStockSnapshots[[#This Row],[First Outflow Date]]+1,"")</f>
        <v/>
      </c>
      <c r="R14" t="str">
        <f>IFERROR(IF(tblStockSnapshots[[#This Row],[Days Active]]&gt;0,tblStockSnapshots[[#This Row],[Quantity Out]]/tblStockSnapshots[[#This Row],[Days Active]],""),"")</f>
        <v/>
      </c>
      <c r="S14" t="str">
        <f>IFERROR(IF(tblStockSnapshots[[#This Row],[Average Daily Usage]]&gt;0,tblStockSnapshots[[#This Row],[Quantity Available]]/tblStockSnapshots[[#This Row],[Average Daily Usage]],""),"")</f>
        <v/>
      </c>
      <c r="T14">
        <f>VLOOKUP(tblStockSnapshots[[#This Row],[SKU]],MasterFile[#All],6,0)</f>
        <v>180</v>
      </c>
      <c r="U14" s="1" t="str">
        <f>IF(_xlfn.MINIFS(Inflow[Date],Inflow[SKU],tblStockSnapshots[[#This Row],[SKU]],Inflow[Lot Number],tblStockSnapshots[[#This Row],[Lot Number]])=0,"No Date Found",_xlfn.MINIFS(Inflow[Date],Inflow[SKU],tblStockSnapshots[[#This Row],[SKU]],Inflow[Lot Number],tblStockSnapshots[[#This Row],[Lot Number]]))</f>
        <v>No Date Found</v>
      </c>
    </row>
    <row r="15" spans="1:21" ht="20.100000000000001" customHeight="1" x14ac:dyDescent="0.25">
      <c r="A15" s="1">
        <v>46187</v>
      </c>
      <c r="B15" t="s">
        <v>185</v>
      </c>
      <c r="C15" t="s">
        <v>186</v>
      </c>
      <c r="D15" t="s">
        <v>260</v>
      </c>
      <c r="E15" t="s">
        <v>261</v>
      </c>
      <c r="F15" s="62" t="s">
        <v>620</v>
      </c>
      <c r="G15">
        <v>48</v>
      </c>
      <c r="H15">
        <v>48</v>
      </c>
      <c r="I15">
        <v>14</v>
      </c>
      <c r="J15" t="s">
        <v>584</v>
      </c>
      <c r="K15" s="16">
        <v>19.2</v>
      </c>
      <c r="L15" s="16">
        <f>tblStockSnapshots[[#This Row],[Unit Cost]]*tblStockSnapshots[[#This Row],[Quantity In]]</f>
        <v>921.59999999999991</v>
      </c>
      <c r="M15" s="16">
        <f>tblStockSnapshots[[#This Row],[Unit Cost]]*tblStockSnapshots[[#This Row],[Quantity Out]]</f>
        <v>268.8</v>
      </c>
      <c r="N15" s="16">
        <f>tblStockSnapshots[[#This Row],[Unit Cost]]*tblStockSnapshots[[#This Row],[Quantity Available]]</f>
        <v>921.59999999999991</v>
      </c>
      <c r="O15" s="1" t="str">
        <f>IF(_xlfn.MINIFS(Outflow[Date],Outflow[SKU],tblStockSnapshots[[#This Row],[SKU]],Outflow[Lot Number],tblStockSnapshots[[#This Row],[Lot Number]])=0,"No Date Found",_xlfn.MINIFS(Outflow[Date],Outflow[SKU],tblStockSnapshots[[#This Row],[SKU]],Outflow[Lot Number],tblStockSnapshots[[#This Row],[Lot Number]]))</f>
        <v>No Date Found</v>
      </c>
      <c r="P15" s="1">
        <f>IF(_xlfn.MAXIFS(Outflow[Date], Outflow[SKU], B35)=0,"No Date Found",_xlfn.MAXIFS(Outflow[Date], Outflow[SKU], B35))</f>
        <v>46055</v>
      </c>
      <c r="Q15" t="str">
        <f>IFERROR(tblStockSnapshots[[#This Row],[Last Outflow Date]]-tblStockSnapshots[[#This Row],[First Outflow Date]]+1,"")</f>
        <v/>
      </c>
      <c r="R15" t="str">
        <f>IFERROR(IF(tblStockSnapshots[[#This Row],[Days Active]]&gt;0,tblStockSnapshots[[#This Row],[Quantity Out]]/tblStockSnapshots[[#This Row],[Days Active]],""),"")</f>
        <v/>
      </c>
      <c r="S15" t="str">
        <f>IFERROR(IF(tblStockSnapshots[[#This Row],[Average Daily Usage]]&gt;0,tblStockSnapshots[[#This Row],[Quantity Available]]/tblStockSnapshots[[#This Row],[Average Daily Usage]],""),"")</f>
        <v/>
      </c>
      <c r="T15">
        <f>VLOOKUP(tblStockSnapshots[[#This Row],[SKU]],MasterFile[#All],6,0)</f>
        <v>150</v>
      </c>
      <c r="U15" s="1" t="str">
        <f>IF(_xlfn.MINIFS(Inflow[Date],Inflow[SKU],tblStockSnapshots[[#This Row],[SKU]],Inflow[Lot Number],tblStockSnapshots[[#This Row],[Lot Number]])=0,"No Date Found",_xlfn.MINIFS(Inflow[Date],Inflow[SKU],tblStockSnapshots[[#This Row],[SKU]],Inflow[Lot Number],tblStockSnapshots[[#This Row],[Lot Number]]))</f>
        <v>No Date Found</v>
      </c>
    </row>
    <row r="16" spans="1:21" ht="20.100000000000001" customHeight="1" x14ac:dyDescent="0.25">
      <c r="A16" s="1">
        <v>46187</v>
      </c>
      <c r="B16" t="s">
        <v>187</v>
      </c>
      <c r="C16" t="s">
        <v>188</v>
      </c>
      <c r="D16" t="s">
        <v>260</v>
      </c>
      <c r="E16" t="s">
        <v>264</v>
      </c>
      <c r="F16" s="62" t="s">
        <v>620</v>
      </c>
      <c r="G16">
        <v>27</v>
      </c>
      <c r="H16">
        <v>27</v>
      </c>
      <c r="I16">
        <v>1</v>
      </c>
      <c r="J16" t="s">
        <v>574</v>
      </c>
      <c r="K16" s="16">
        <v>14.5</v>
      </c>
      <c r="L16" s="16">
        <f>tblStockSnapshots[[#This Row],[Unit Cost]]*tblStockSnapshots[[#This Row],[Quantity In]]</f>
        <v>391.5</v>
      </c>
      <c r="M16" s="16">
        <f>tblStockSnapshots[[#This Row],[Unit Cost]]*tblStockSnapshots[[#This Row],[Quantity Out]]</f>
        <v>14.5</v>
      </c>
      <c r="N16" s="16">
        <f>tblStockSnapshots[[#This Row],[Unit Cost]]*tblStockSnapshots[[#This Row],[Quantity Available]]</f>
        <v>391.5</v>
      </c>
      <c r="O16" s="1" t="str">
        <f>IF(_xlfn.MINIFS(Outflow[Date],Outflow[SKU],tblStockSnapshots[[#This Row],[SKU]],Outflow[Lot Number],tblStockSnapshots[[#This Row],[Lot Number]])=0,"No Date Found",_xlfn.MINIFS(Outflow[Date],Outflow[SKU],tblStockSnapshots[[#This Row],[SKU]],Outflow[Lot Number],tblStockSnapshots[[#This Row],[Lot Number]]))</f>
        <v>No Date Found</v>
      </c>
      <c r="P16" s="1" t="str">
        <f>IF(_xlfn.MAXIFS(Outflow[Date], Outflow[SKU], B36)=0,"No Date Found",_xlfn.MAXIFS(Outflow[Date], Outflow[SKU], B36))</f>
        <v>No Date Found</v>
      </c>
      <c r="Q16" t="str">
        <f>IFERROR(tblStockSnapshots[[#This Row],[Last Outflow Date]]-tblStockSnapshots[[#This Row],[First Outflow Date]]+1,"")</f>
        <v/>
      </c>
      <c r="R16" t="str">
        <f>IFERROR(IF(tblStockSnapshots[[#This Row],[Days Active]]&gt;0,tblStockSnapshots[[#This Row],[Quantity Out]]/tblStockSnapshots[[#This Row],[Days Active]],""),"")</f>
        <v/>
      </c>
      <c r="S16" t="str">
        <f>IFERROR(IF(tblStockSnapshots[[#This Row],[Average Daily Usage]]&gt;0,tblStockSnapshots[[#This Row],[Quantity Available]]/tblStockSnapshots[[#This Row],[Average Daily Usage]],""),"")</f>
        <v/>
      </c>
      <c r="T16">
        <f>VLOOKUP(tblStockSnapshots[[#This Row],[SKU]],MasterFile[#All],6,0)</f>
        <v>60</v>
      </c>
      <c r="U16" s="1" t="str">
        <f>IF(_xlfn.MINIFS(Inflow[Date],Inflow[SKU],tblStockSnapshots[[#This Row],[SKU]],Inflow[Lot Number],tblStockSnapshots[[#This Row],[Lot Number]])=0,"No Date Found",_xlfn.MINIFS(Inflow[Date],Inflow[SKU],tblStockSnapshots[[#This Row],[SKU]],Inflow[Lot Number],tblStockSnapshots[[#This Row],[Lot Number]]))</f>
        <v>No Date Found</v>
      </c>
    </row>
    <row r="17" spans="1:21" ht="20.100000000000001" customHeight="1" x14ac:dyDescent="0.25">
      <c r="A17" s="1">
        <v>46187</v>
      </c>
      <c r="B17" t="s">
        <v>189</v>
      </c>
      <c r="C17" t="s">
        <v>190</v>
      </c>
      <c r="D17" t="s">
        <v>265</v>
      </c>
      <c r="E17" t="s">
        <v>266</v>
      </c>
      <c r="F17" s="62" t="s">
        <v>620</v>
      </c>
      <c r="G17">
        <v>1005</v>
      </c>
      <c r="H17">
        <v>275</v>
      </c>
      <c r="I17">
        <v>135</v>
      </c>
      <c r="J17" t="s">
        <v>589</v>
      </c>
      <c r="K17" s="16">
        <v>0.28000000000000003</v>
      </c>
      <c r="L17" s="16">
        <f>tblStockSnapshots[[#This Row],[Unit Cost]]*tblStockSnapshots[[#This Row],[Quantity In]]</f>
        <v>77.000000000000014</v>
      </c>
      <c r="M17" s="16">
        <f>tblStockSnapshots[[#This Row],[Unit Cost]]*tblStockSnapshots[[#This Row],[Quantity Out]]</f>
        <v>37.800000000000004</v>
      </c>
      <c r="N17" s="16">
        <f>tblStockSnapshots[[#This Row],[Unit Cost]]*tblStockSnapshots[[#This Row],[Quantity Available]]</f>
        <v>281.40000000000003</v>
      </c>
      <c r="O17" s="1" t="str">
        <f>IF(_xlfn.MINIFS(Outflow[Date],Outflow[SKU],tblStockSnapshots[[#This Row],[SKU]],Outflow[Lot Number],tblStockSnapshots[[#This Row],[Lot Number]])=0,"No Date Found",_xlfn.MINIFS(Outflow[Date],Outflow[SKU],tblStockSnapshots[[#This Row],[SKU]],Outflow[Lot Number],tblStockSnapshots[[#This Row],[Lot Number]]))</f>
        <v>No Date Found</v>
      </c>
      <c r="P17" s="1" t="str">
        <f>IF(_xlfn.MAXIFS(Outflow[Date], Outflow[SKU], B37)=0,"No Date Found",_xlfn.MAXIFS(Outflow[Date], Outflow[SKU], B37))</f>
        <v>No Date Found</v>
      </c>
      <c r="Q17" t="str">
        <f>IFERROR(tblStockSnapshots[[#This Row],[Last Outflow Date]]-tblStockSnapshots[[#This Row],[First Outflow Date]]+1,"")</f>
        <v/>
      </c>
      <c r="R17" t="str">
        <f>IFERROR(IF(tblStockSnapshots[[#This Row],[Days Active]]&gt;0,tblStockSnapshots[[#This Row],[Quantity Out]]/tblStockSnapshots[[#This Row],[Days Active]],""),"")</f>
        <v/>
      </c>
      <c r="S17" t="str">
        <f>IFERROR(IF(tblStockSnapshots[[#This Row],[Average Daily Usage]]&gt;0,tblStockSnapshots[[#This Row],[Quantity Available]]/tblStockSnapshots[[#This Row],[Average Daily Usage]],""),"")</f>
        <v/>
      </c>
      <c r="T17">
        <f>VLOOKUP(tblStockSnapshots[[#This Row],[SKU]],MasterFile[#All],6,0)</f>
        <v>2000</v>
      </c>
      <c r="U17" s="1" t="str">
        <f>IF(_xlfn.MINIFS(Inflow[Date],Inflow[SKU],tblStockSnapshots[[#This Row],[SKU]],Inflow[Lot Number],tblStockSnapshots[[#This Row],[Lot Number]])=0,"No Date Found",_xlfn.MINIFS(Inflow[Date],Inflow[SKU],tblStockSnapshots[[#This Row],[SKU]],Inflow[Lot Number],tblStockSnapshots[[#This Row],[Lot Number]]))</f>
        <v>No Date Found</v>
      </c>
    </row>
    <row r="18" spans="1:21" ht="20.100000000000001" customHeight="1" x14ac:dyDescent="0.25">
      <c r="A18" s="1">
        <v>46187</v>
      </c>
      <c r="B18" t="s">
        <v>191</v>
      </c>
      <c r="C18" t="s">
        <v>192</v>
      </c>
      <c r="D18" t="s">
        <v>265</v>
      </c>
      <c r="E18" t="s">
        <v>266</v>
      </c>
      <c r="F18" s="62" t="s">
        <v>620</v>
      </c>
      <c r="G18">
        <v>383</v>
      </c>
      <c r="H18">
        <v>711</v>
      </c>
      <c r="I18">
        <v>148</v>
      </c>
      <c r="J18" t="s">
        <v>591</v>
      </c>
      <c r="K18" s="16">
        <v>0.42</v>
      </c>
      <c r="L18" s="16">
        <f>tblStockSnapshots[[#This Row],[Unit Cost]]*tblStockSnapshots[[#This Row],[Quantity In]]</f>
        <v>298.62</v>
      </c>
      <c r="M18" s="16">
        <f>tblStockSnapshots[[#This Row],[Unit Cost]]*tblStockSnapshots[[#This Row],[Quantity Out]]</f>
        <v>62.16</v>
      </c>
      <c r="N18" s="16">
        <f>tblStockSnapshots[[#This Row],[Unit Cost]]*tblStockSnapshots[[#This Row],[Quantity Available]]</f>
        <v>160.85999999999999</v>
      </c>
      <c r="O18" s="1" t="str">
        <f>IF(_xlfn.MINIFS(Outflow[Date],Outflow[SKU],tblStockSnapshots[[#This Row],[SKU]],Outflow[Lot Number],tblStockSnapshots[[#This Row],[Lot Number]])=0,"No Date Found",_xlfn.MINIFS(Outflow[Date],Outflow[SKU],tblStockSnapshots[[#This Row],[SKU]],Outflow[Lot Number],tblStockSnapshots[[#This Row],[Lot Number]]))</f>
        <v>No Date Found</v>
      </c>
      <c r="P18" s="1">
        <f>IF(_xlfn.MAXIFS(Outflow[Date], Outflow[SKU], B38)=0,"No Date Found",_xlfn.MAXIFS(Outflow[Date], Outflow[SKU], B38))</f>
        <v>46033</v>
      </c>
      <c r="Q18" t="str">
        <f>IFERROR(tblStockSnapshots[[#This Row],[Last Outflow Date]]-tblStockSnapshots[[#This Row],[First Outflow Date]]+1,"")</f>
        <v/>
      </c>
      <c r="R18" t="str">
        <f>IFERROR(IF(tblStockSnapshots[[#This Row],[Days Active]]&gt;0,tblStockSnapshots[[#This Row],[Quantity Out]]/tblStockSnapshots[[#This Row],[Days Active]],""),"")</f>
        <v/>
      </c>
      <c r="S18" t="str">
        <f>IFERROR(IF(tblStockSnapshots[[#This Row],[Average Daily Usage]]&gt;0,tblStockSnapshots[[#This Row],[Quantity Available]]/tblStockSnapshots[[#This Row],[Average Daily Usage]],""),"")</f>
        <v/>
      </c>
      <c r="T18">
        <f>VLOOKUP(tblStockSnapshots[[#This Row],[SKU]],MasterFile[#All],6,0)</f>
        <v>1600</v>
      </c>
      <c r="U18" s="1" t="str">
        <f>IF(_xlfn.MINIFS(Inflow[Date],Inflow[SKU],tblStockSnapshots[[#This Row],[SKU]],Inflow[Lot Number],tblStockSnapshots[[#This Row],[Lot Number]])=0,"No Date Found",_xlfn.MINIFS(Inflow[Date],Inflow[SKU],tblStockSnapshots[[#This Row],[SKU]],Inflow[Lot Number],tblStockSnapshots[[#This Row],[Lot Number]]))</f>
        <v>No Date Found</v>
      </c>
    </row>
    <row r="19" spans="1:21" ht="20.100000000000001" customHeight="1" x14ac:dyDescent="0.25">
      <c r="A19" s="1">
        <v>46187</v>
      </c>
      <c r="B19" t="s">
        <v>193</v>
      </c>
      <c r="C19" t="s">
        <v>194</v>
      </c>
      <c r="D19" t="s">
        <v>265</v>
      </c>
      <c r="E19" t="s">
        <v>266</v>
      </c>
      <c r="F19" s="62" t="s">
        <v>620</v>
      </c>
      <c r="G19">
        <v>401</v>
      </c>
      <c r="H19">
        <v>195</v>
      </c>
      <c r="I19">
        <v>125</v>
      </c>
      <c r="J19" t="s">
        <v>608</v>
      </c>
      <c r="K19" s="16">
        <v>0.38</v>
      </c>
      <c r="L19" s="16">
        <f>tblStockSnapshots[[#This Row],[Unit Cost]]*tblStockSnapshots[[#This Row],[Quantity In]]</f>
        <v>74.099999999999994</v>
      </c>
      <c r="M19" s="16">
        <f>tblStockSnapshots[[#This Row],[Unit Cost]]*tblStockSnapshots[[#This Row],[Quantity Out]]</f>
        <v>47.5</v>
      </c>
      <c r="N19" s="16">
        <f>tblStockSnapshots[[#This Row],[Unit Cost]]*tblStockSnapshots[[#This Row],[Quantity Available]]</f>
        <v>152.38</v>
      </c>
      <c r="O19" s="1" t="str">
        <f>IF(_xlfn.MINIFS(Outflow[Date],Outflow[SKU],tblStockSnapshots[[#This Row],[SKU]],Outflow[Lot Number],tblStockSnapshots[[#This Row],[Lot Number]])=0,"No Date Found",_xlfn.MINIFS(Outflow[Date],Outflow[SKU],tblStockSnapshots[[#This Row],[SKU]],Outflow[Lot Number],tblStockSnapshots[[#This Row],[Lot Number]]))</f>
        <v>No Date Found</v>
      </c>
      <c r="P19" s="1" t="str">
        <f>IF(_xlfn.MAXIFS(Outflow[Date], Outflow[SKU], B39)=0,"No Date Found",_xlfn.MAXIFS(Outflow[Date], Outflow[SKU], B39))</f>
        <v>No Date Found</v>
      </c>
      <c r="Q19" t="str">
        <f>IFERROR(tblStockSnapshots[[#This Row],[Last Outflow Date]]-tblStockSnapshots[[#This Row],[First Outflow Date]]+1,"")</f>
        <v/>
      </c>
      <c r="R19" t="str">
        <f>IFERROR(IF(tblStockSnapshots[[#This Row],[Days Active]]&gt;0,tblStockSnapshots[[#This Row],[Quantity Out]]/tblStockSnapshots[[#This Row],[Days Active]],""),"")</f>
        <v/>
      </c>
      <c r="S19" t="str">
        <f>IFERROR(IF(tblStockSnapshots[[#This Row],[Average Daily Usage]]&gt;0,tblStockSnapshots[[#This Row],[Quantity Available]]/tblStockSnapshots[[#This Row],[Average Daily Usage]],""),"")</f>
        <v/>
      </c>
      <c r="T19">
        <f>VLOOKUP(tblStockSnapshots[[#This Row],[SKU]],MasterFile[#All],6,0)</f>
        <v>1200</v>
      </c>
      <c r="U19" s="1" t="str">
        <f>IF(_xlfn.MINIFS(Inflow[Date],Inflow[SKU],tblStockSnapshots[[#This Row],[SKU]],Inflow[Lot Number],tblStockSnapshots[[#This Row],[Lot Number]])=0,"No Date Found",_xlfn.MINIFS(Inflow[Date],Inflow[SKU],tblStockSnapshots[[#This Row],[SKU]],Inflow[Lot Number],tblStockSnapshots[[#This Row],[Lot Number]]))</f>
        <v>No Date Found</v>
      </c>
    </row>
    <row r="20" spans="1:21" ht="20.100000000000001" customHeight="1" x14ac:dyDescent="0.25">
      <c r="A20" s="1">
        <v>46187</v>
      </c>
      <c r="B20" t="s">
        <v>195</v>
      </c>
      <c r="C20" t="s">
        <v>196</v>
      </c>
      <c r="D20" t="s">
        <v>265</v>
      </c>
      <c r="E20" t="s">
        <v>268</v>
      </c>
      <c r="F20" s="62" t="s">
        <v>620</v>
      </c>
      <c r="G20">
        <v>465</v>
      </c>
      <c r="H20">
        <v>294</v>
      </c>
      <c r="I20">
        <v>105</v>
      </c>
      <c r="J20" t="s">
        <v>609</v>
      </c>
      <c r="K20" s="16">
        <v>0.55000000000000004</v>
      </c>
      <c r="L20" s="16">
        <f>tblStockSnapshots[[#This Row],[Unit Cost]]*tblStockSnapshots[[#This Row],[Quantity In]]</f>
        <v>161.70000000000002</v>
      </c>
      <c r="M20" s="16">
        <f>tblStockSnapshots[[#This Row],[Unit Cost]]*tblStockSnapshots[[#This Row],[Quantity Out]]</f>
        <v>57.750000000000007</v>
      </c>
      <c r="N20" s="16">
        <f>tblStockSnapshots[[#This Row],[Unit Cost]]*tblStockSnapshots[[#This Row],[Quantity Available]]</f>
        <v>255.75000000000003</v>
      </c>
      <c r="O20" s="1" t="str">
        <f>IF(_xlfn.MINIFS(Outflow[Date],Outflow[SKU],tblStockSnapshots[[#This Row],[SKU]],Outflow[Lot Number],tblStockSnapshots[[#This Row],[Lot Number]])=0,"No Date Found",_xlfn.MINIFS(Outflow[Date],Outflow[SKU],tblStockSnapshots[[#This Row],[SKU]],Outflow[Lot Number],tblStockSnapshots[[#This Row],[Lot Number]]))</f>
        <v>No Date Found</v>
      </c>
      <c r="P20" s="1" t="str">
        <f>IF(_xlfn.MAXIFS(Outflow[Date], Outflow[SKU], B40)=0,"No Date Found",_xlfn.MAXIFS(Outflow[Date], Outflow[SKU], B40))</f>
        <v>No Date Found</v>
      </c>
      <c r="Q20" t="str">
        <f>IFERROR(tblStockSnapshots[[#This Row],[Last Outflow Date]]-tblStockSnapshots[[#This Row],[First Outflow Date]]+1,"")</f>
        <v/>
      </c>
      <c r="R20" t="str">
        <f>IFERROR(IF(tblStockSnapshots[[#This Row],[Days Active]]&gt;0,tblStockSnapshots[[#This Row],[Quantity Out]]/tblStockSnapshots[[#This Row],[Days Active]],""),"")</f>
        <v/>
      </c>
      <c r="S20" t="str">
        <f>IFERROR(IF(tblStockSnapshots[[#This Row],[Average Daily Usage]]&gt;0,tblStockSnapshots[[#This Row],[Quantity Available]]/tblStockSnapshots[[#This Row],[Average Daily Usage]],""),"")</f>
        <v/>
      </c>
      <c r="T20">
        <f>VLOOKUP(tblStockSnapshots[[#This Row],[SKU]],MasterFile[#All],6,0)</f>
        <v>800</v>
      </c>
      <c r="U20" s="1" t="str">
        <f>IF(_xlfn.MINIFS(Inflow[Date],Inflow[SKU],tblStockSnapshots[[#This Row],[SKU]],Inflow[Lot Number],tblStockSnapshots[[#This Row],[Lot Number]])=0,"No Date Found",_xlfn.MINIFS(Inflow[Date],Inflow[SKU],tblStockSnapshots[[#This Row],[SKU]],Inflow[Lot Number],tblStockSnapshots[[#This Row],[Lot Number]]))</f>
        <v>No Date Found</v>
      </c>
    </row>
    <row r="21" spans="1:21" ht="20.100000000000001" customHeight="1" x14ac:dyDescent="0.25">
      <c r="A21" s="1">
        <v>46187</v>
      </c>
      <c r="B21" t="s">
        <v>197</v>
      </c>
      <c r="C21" t="s">
        <v>198</v>
      </c>
      <c r="D21" t="s">
        <v>265</v>
      </c>
      <c r="E21" t="s">
        <v>269</v>
      </c>
      <c r="F21" s="62" t="s">
        <v>620</v>
      </c>
      <c r="G21">
        <v>209</v>
      </c>
      <c r="H21">
        <v>78</v>
      </c>
      <c r="I21">
        <v>81</v>
      </c>
      <c r="J21" t="s">
        <v>581</v>
      </c>
      <c r="K21" s="16">
        <v>1.2</v>
      </c>
      <c r="L21" s="16">
        <f>tblStockSnapshots[[#This Row],[Unit Cost]]*tblStockSnapshots[[#This Row],[Quantity In]]</f>
        <v>93.6</v>
      </c>
      <c r="M21" s="16">
        <f>tblStockSnapshots[[#This Row],[Unit Cost]]*tblStockSnapshots[[#This Row],[Quantity Out]]</f>
        <v>97.2</v>
      </c>
      <c r="N21" s="16">
        <f>tblStockSnapshots[[#This Row],[Unit Cost]]*tblStockSnapshots[[#This Row],[Quantity Available]]</f>
        <v>250.79999999999998</v>
      </c>
      <c r="O21" s="1" t="str">
        <f>IF(_xlfn.MINIFS(Outflow[Date],Outflow[SKU],tblStockSnapshots[[#This Row],[SKU]],Outflow[Lot Number],tblStockSnapshots[[#This Row],[Lot Number]])=0,"No Date Found",_xlfn.MINIFS(Outflow[Date],Outflow[SKU],tblStockSnapshots[[#This Row],[SKU]],Outflow[Lot Number],tblStockSnapshots[[#This Row],[Lot Number]]))</f>
        <v>No Date Found</v>
      </c>
      <c r="P21" s="1" t="str">
        <f>IF(_xlfn.MAXIFS(Outflow[Date], Outflow[SKU], B41)=0,"No Date Found",_xlfn.MAXIFS(Outflow[Date], Outflow[SKU], B41))</f>
        <v>No Date Found</v>
      </c>
      <c r="Q21" t="str">
        <f>IFERROR(tblStockSnapshots[[#This Row],[Last Outflow Date]]-tblStockSnapshots[[#This Row],[First Outflow Date]]+1,"")</f>
        <v/>
      </c>
      <c r="R21" t="str">
        <f>IFERROR(IF(tblStockSnapshots[[#This Row],[Days Active]]&gt;0,tblStockSnapshots[[#This Row],[Quantity Out]]/tblStockSnapshots[[#This Row],[Days Active]],""),"")</f>
        <v/>
      </c>
      <c r="S21" t="str">
        <f>IFERROR(IF(tblStockSnapshots[[#This Row],[Average Daily Usage]]&gt;0,tblStockSnapshots[[#This Row],[Quantity Available]]/tblStockSnapshots[[#This Row],[Average Daily Usage]],""),"")</f>
        <v/>
      </c>
      <c r="T21">
        <f>VLOOKUP(tblStockSnapshots[[#This Row],[SKU]],MasterFile[#All],6,0)</f>
        <v>400</v>
      </c>
      <c r="U21" s="1" t="str">
        <f>IF(_xlfn.MINIFS(Inflow[Date],Inflow[SKU],tblStockSnapshots[[#This Row],[SKU]],Inflow[Lot Number],tblStockSnapshots[[#This Row],[Lot Number]])=0,"No Date Found",_xlfn.MINIFS(Inflow[Date],Inflow[SKU],tblStockSnapshots[[#This Row],[SKU]],Inflow[Lot Number],tblStockSnapshots[[#This Row],[Lot Number]]))</f>
        <v>No Date Found</v>
      </c>
    </row>
    <row r="22" spans="1:21" ht="20.100000000000001" customHeight="1" x14ac:dyDescent="0.25">
      <c r="A22" s="1">
        <v>46187</v>
      </c>
      <c r="B22" t="s">
        <v>199</v>
      </c>
      <c r="C22" t="s">
        <v>200</v>
      </c>
      <c r="D22" t="s">
        <v>265</v>
      </c>
      <c r="E22" t="s">
        <v>269</v>
      </c>
      <c r="F22" s="62" t="s">
        <v>620</v>
      </c>
      <c r="G22">
        <v>110</v>
      </c>
      <c r="H22">
        <v>110</v>
      </c>
      <c r="I22">
        <v>0</v>
      </c>
      <c r="J22" t="s">
        <v>611</v>
      </c>
      <c r="K22" s="16">
        <v>1.75</v>
      </c>
      <c r="L22" s="16">
        <f>tblStockSnapshots[[#This Row],[Unit Cost]]*tblStockSnapshots[[#This Row],[Quantity In]]</f>
        <v>192.5</v>
      </c>
      <c r="M22" s="16">
        <f>tblStockSnapshots[[#This Row],[Unit Cost]]*tblStockSnapshots[[#This Row],[Quantity Out]]</f>
        <v>0</v>
      </c>
      <c r="N22" s="16">
        <f>tblStockSnapshots[[#This Row],[Unit Cost]]*tblStockSnapshots[[#This Row],[Quantity Available]]</f>
        <v>192.5</v>
      </c>
      <c r="O22" s="1" t="str">
        <f>IF(_xlfn.MINIFS(Outflow[Date],Outflow[SKU],tblStockSnapshots[[#This Row],[SKU]],Outflow[Lot Number],tblStockSnapshots[[#This Row],[Lot Number]])=0,"No Date Found",_xlfn.MINIFS(Outflow[Date],Outflow[SKU],tblStockSnapshots[[#This Row],[SKU]],Outflow[Lot Number],tblStockSnapshots[[#This Row],[Lot Number]]))</f>
        <v>No Date Found</v>
      </c>
      <c r="P22" s="1">
        <f>IF(_xlfn.MAXIFS(Outflow[Date], Outflow[SKU], B42)=0,"No Date Found",_xlfn.MAXIFS(Outflow[Date], Outflow[SKU], B42))</f>
        <v>46193</v>
      </c>
      <c r="Q22" t="str">
        <f>IFERROR(tblStockSnapshots[[#This Row],[Last Outflow Date]]-tblStockSnapshots[[#This Row],[First Outflow Date]]+1,"")</f>
        <v/>
      </c>
      <c r="R22" t="str">
        <f>IFERROR(IF(tblStockSnapshots[[#This Row],[Days Active]]&gt;0,tblStockSnapshots[[#This Row],[Quantity Out]]/tblStockSnapshots[[#This Row],[Days Active]],""),"")</f>
        <v/>
      </c>
      <c r="S22" t="str">
        <f>IFERROR(IF(tblStockSnapshots[[#This Row],[Average Daily Usage]]&gt;0,tblStockSnapshots[[#This Row],[Quantity Available]]/tblStockSnapshots[[#This Row],[Average Daily Usage]],""),"")</f>
        <v/>
      </c>
      <c r="T22">
        <f>VLOOKUP(tblStockSnapshots[[#This Row],[SKU]],MasterFile[#All],6,0)</f>
        <v>320</v>
      </c>
      <c r="U22" s="1" t="str">
        <f>IF(_xlfn.MINIFS(Inflow[Date],Inflow[SKU],tblStockSnapshots[[#This Row],[SKU]],Inflow[Lot Number],tblStockSnapshots[[#This Row],[Lot Number]])=0,"No Date Found",_xlfn.MINIFS(Inflow[Date],Inflow[SKU],tblStockSnapshots[[#This Row],[SKU]],Inflow[Lot Number],tblStockSnapshots[[#This Row],[Lot Number]]))</f>
        <v>No Date Found</v>
      </c>
    </row>
    <row r="23" spans="1:21" ht="20.100000000000001" customHeight="1" x14ac:dyDescent="0.25">
      <c r="A23" s="1">
        <v>46187</v>
      </c>
      <c r="B23" t="s">
        <v>201</v>
      </c>
      <c r="C23" t="s">
        <v>202</v>
      </c>
      <c r="D23" t="s">
        <v>265</v>
      </c>
      <c r="E23" t="s">
        <v>269</v>
      </c>
      <c r="F23" s="62" t="s">
        <v>620</v>
      </c>
      <c r="G23">
        <v>329</v>
      </c>
      <c r="H23">
        <v>329</v>
      </c>
      <c r="I23">
        <v>117</v>
      </c>
      <c r="J23" t="s">
        <v>612</v>
      </c>
      <c r="K23" s="16">
        <v>0.65</v>
      </c>
      <c r="L23" s="16">
        <f>tblStockSnapshots[[#This Row],[Unit Cost]]*tblStockSnapshots[[#This Row],[Quantity In]]</f>
        <v>213.85</v>
      </c>
      <c r="M23" s="16">
        <f>tblStockSnapshots[[#This Row],[Unit Cost]]*tblStockSnapshots[[#This Row],[Quantity Out]]</f>
        <v>76.05</v>
      </c>
      <c r="N23" s="16">
        <f>tblStockSnapshots[[#This Row],[Unit Cost]]*tblStockSnapshots[[#This Row],[Quantity Available]]</f>
        <v>213.85</v>
      </c>
      <c r="O23" s="1" t="str">
        <f>IF(_xlfn.MINIFS(Outflow[Date],Outflow[SKU],tblStockSnapshots[[#This Row],[SKU]],Outflow[Lot Number],tblStockSnapshots[[#This Row],[Lot Number]])=0,"No Date Found",_xlfn.MINIFS(Outflow[Date],Outflow[SKU],tblStockSnapshots[[#This Row],[SKU]],Outflow[Lot Number],tblStockSnapshots[[#This Row],[Lot Number]]))</f>
        <v>No Date Found</v>
      </c>
      <c r="P23" s="1">
        <f>IF(_xlfn.MAXIFS(Outflow[Date], Outflow[SKU], B43)=0,"No Date Found",_xlfn.MAXIFS(Outflow[Date], Outflow[SKU], B43))</f>
        <v>46193</v>
      </c>
      <c r="Q23" t="str">
        <f>IFERROR(tblStockSnapshots[[#This Row],[Last Outflow Date]]-tblStockSnapshots[[#This Row],[First Outflow Date]]+1,"")</f>
        <v/>
      </c>
      <c r="R23" t="str">
        <f>IFERROR(IF(tblStockSnapshots[[#This Row],[Days Active]]&gt;0,tblStockSnapshots[[#This Row],[Quantity Out]]/tblStockSnapshots[[#This Row],[Days Active]],""),"")</f>
        <v/>
      </c>
      <c r="S23" t="str">
        <f>IFERROR(IF(tblStockSnapshots[[#This Row],[Average Daily Usage]]&gt;0,tblStockSnapshots[[#This Row],[Quantity Available]]/tblStockSnapshots[[#This Row],[Average Daily Usage]],""),"")</f>
        <v/>
      </c>
      <c r="T23">
        <f>VLOOKUP(tblStockSnapshots[[#This Row],[SKU]],MasterFile[#All],6,0)</f>
        <v>600</v>
      </c>
      <c r="U23" s="1" t="str">
        <f>IF(_xlfn.MINIFS(Inflow[Date],Inflow[SKU],tblStockSnapshots[[#This Row],[SKU]],Inflow[Lot Number],tblStockSnapshots[[#This Row],[Lot Number]])=0,"No Date Found",_xlfn.MINIFS(Inflow[Date],Inflow[SKU],tblStockSnapshots[[#This Row],[SKU]],Inflow[Lot Number],tblStockSnapshots[[#This Row],[Lot Number]]))</f>
        <v>No Date Found</v>
      </c>
    </row>
    <row r="24" spans="1:21" ht="20.100000000000001" customHeight="1" x14ac:dyDescent="0.25">
      <c r="A24" s="1">
        <v>46187</v>
      </c>
      <c r="B24" t="s">
        <v>203</v>
      </c>
      <c r="C24" t="s">
        <v>204</v>
      </c>
      <c r="D24" t="s">
        <v>265</v>
      </c>
      <c r="E24" t="s">
        <v>270</v>
      </c>
      <c r="F24" s="62" t="s">
        <v>620</v>
      </c>
      <c r="G24">
        <v>2680</v>
      </c>
      <c r="H24">
        <v>748</v>
      </c>
      <c r="I24">
        <v>317</v>
      </c>
      <c r="J24" t="s">
        <v>577</v>
      </c>
      <c r="K24" s="16">
        <v>0.04</v>
      </c>
      <c r="L24" s="16">
        <f>tblStockSnapshots[[#This Row],[Unit Cost]]*tblStockSnapshots[[#This Row],[Quantity In]]</f>
        <v>29.92</v>
      </c>
      <c r="M24" s="16">
        <f>tblStockSnapshots[[#This Row],[Unit Cost]]*tblStockSnapshots[[#This Row],[Quantity Out]]</f>
        <v>12.68</v>
      </c>
      <c r="N24" s="16">
        <f>tblStockSnapshots[[#This Row],[Unit Cost]]*tblStockSnapshots[[#This Row],[Quantity Available]]</f>
        <v>107.2</v>
      </c>
      <c r="O24" s="1" t="str">
        <f>IF(_xlfn.MINIFS(Outflow[Date],Outflow[SKU],tblStockSnapshots[[#This Row],[SKU]],Outflow[Lot Number],tblStockSnapshots[[#This Row],[Lot Number]])=0,"No Date Found",_xlfn.MINIFS(Outflow[Date],Outflow[SKU],tblStockSnapshots[[#This Row],[SKU]],Outflow[Lot Number],tblStockSnapshots[[#This Row],[Lot Number]]))</f>
        <v>No Date Found</v>
      </c>
      <c r="P24" s="1">
        <f>IF(_xlfn.MAXIFS(Outflow[Date], Outflow[SKU], B44)=0,"No Date Found",_xlfn.MAXIFS(Outflow[Date], Outflow[SKU], B44))</f>
        <v>46193</v>
      </c>
      <c r="Q24" t="str">
        <f>IFERROR(tblStockSnapshots[[#This Row],[Last Outflow Date]]-tblStockSnapshots[[#This Row],[First Outflow Date]]+1,"")</f>
        <v/>
      </c>
      <c r="R24" t="str">
        <f>IFERROR(IF(tblStockSnapshots[[#This Row],[Days Active]]&gt;0,tblStockSnapshots[[#This Row],[Quantity Out]]/tblStockSnapshots[[#This Row],[Days Active]],""),"")</f>
        <v/>
      </c>
      <c r="S24" s="8" t="str">
        <f>IFERROR(IF(tblStockSnapshots[[#This Row],[Average Daily Usage]]&gt;0,tblStockSnapshots[[#This Row],[Quantity Available]]/tblStockSnapshots[[#This Row],[Average Daily Usage]],""),"")</f>
        <v/>
      </c>
      <c r="T24">
        <f>VLOOKUP(tblStockSnapshots[[#This Row],[SKU]],MasterFile[#All],6,0)</f>
        <v>4000</v>
      </c>
      <c r="U24" s="1" t="str">
        <f>IF(_xlfn.MINIFS(Inflow[Date],Inflow[SKU],tblStockSnapshots[[#This Row],[SKU]],Inflow[Lot Number],tblStockSnapshots[[#This Row],[Lot Number]])=0,"No Date Found",_xlfn.MINIFS(Inflow[Date],Inflow[SKU],tblStockSnapshots[[#This Row],[SKU]],Inflow[Lot Number],tblStockSnapshots[[#This Row],[Lot Number]]))</f>
        <v>No Date Found</v>
      </c>
    </row>
    <row r="25" spans="1:21" ht="20.100000000000001" customHeight="1" x14ac:dyDescent="0.25">
      <c r="A25" s="1">
        <v>46187</v>
      </c>
      <c r="B25" t="s">
        <v>205</v>
      </c>
      <c r="C25" t="s">
        <v>206</v>
      </c>
      <c r="D25" t="s">
        <v>265</v>
      </c>
      <c r="E25" t="s">
        <v>272</v>
      </c>
      <c r="F25" s="62" t="s">
        <v>620</v>
      </c>
      <c r="G25">
        <v>3</v>
      </c>
      <c r="H25">
        <v>3</v>
      </c>
      <c r="I25">
        <v>1</v>
      </c>
      <c r="J25" t="s">
        <v>573</v>
      </c>
      <c r="K25" s="16">
        <v>32</v>
      </c>
      <c r="L25" s="16">
        <f>tblStockSnapshots[[#This Row],[Unit Cost]]*tblStockSnapshots[[#This Row],[Quantity In]]</f>
        <v>96</v>
      </c>
      <c r="M25" s="16">
        <f>tblStockSnapshots[[#This Row],[Unit Cost]]*tblStockSnapshots[[#This Row],[Quantity Out]]</f>
        <v>32</v>
      </c>
      <c r="N25" s="16">
        <f>tblStockSnapshots[[#This Row],[Unit Cost]]*tblStockSnapshots[[#This Row],[Quantity Available]]</f>
        <v>96</v>
      </c>
      <c r="O25" s="1" t="str">
        <f>IF(_xlfn.MINIFS(Outflow[Date],Outflow[SKU],tblStockSnapshots[[#This Row],[SKU]],Outflow[Lot Number],tblStockSnapshots[[#This Row],[Lot Number]])=0,"No Date Found",_xlfn.MINIFS(Outflow[Date],Outflow[SKU],tblStockSnapshots[[#This Row],[SKU]],Outflow[Lot Number],tblStockSnapshots[[#This Row],[Lot Number]]))</f>
        <v>No Date Found</v>
      </c>
      <c r="P25" s="1" t="str">
        <f>IF(_xlfn.MAXIFS(Outflow[Date], Outflow[SKU], B45)=0,"No Date Found",_xlfn.MAXIFS(Outflow[Date], Outflow[SKU], B45))</f>
        <v>No Date Found</v>
      </c>
      <c r="Q25" t="str">
        <f>IFERROR(tblStockSnapshots[[#This Row],[Last Outflow Date]]-tblStockSnapshots[[#This Row],[First Outflow Date]]+1,"")</f>
        <v/>
      </c>
      <c r="R25" t="str">
        <f>IFERROR(IF(tblStockSnapshots[[#This Row],[Days Active]]&gt;0,tblStockSnapshots[[#This Row],[Quantity Out]]/tblStockSnapshots[[#This Row],[Days Active]],""),"")</f>
        <v/>
      </c>
      <c r="S25" t="str">
        <f>IFERROR(IF(tblStockSnapshots[[#This Row],[Average Daily Usage]]&gt;0,tblStockSnapshots[[#This Row],[Quantity Available]]/tblStockSnapshots[[#This Row],[Average Daily Usage]],""),"")</f>
        <v/>
      </c>
      <c r="T25">
        <f>VLOOKUP(tblStockSnapshots[[#This Row],[SKU]],MasterFile[#All],6,0)</f>
        <v>40</v>
      </c>
      <c r="U25" s="1" t="str">
        <f>IF(_xlfn.MINIFS(Inflow[Date],Inflow[SKU],tblStockSnapshots[[#This Row],[SKU]],Inflow[Lot Number],tblStockSnapshots[[#This Row],[Lot Number]])=0,"No Date Found",_xlfn.MINIFS(Inflow[Date],Inflow[SKU],tblStockSnapshots[[#This Row],[SKU]],Inflow[Lot Number],tblStockSnapshots[[#This Row],[Lot Number]]))</f>
        <v>No Date Found</v>
      </c>
    </row>
    <row r="26" spans="1:21" ht="20.100000000000001" customHeight="1" x14ac:dyDescent="0.25">
      <c r="A26" s="1">
        <v>46187</v>
      </c>
      <c r="B26" t="s">
        <v>207</v>
      </c>
      <c r="C26" t="s">
        <v>208</v>
      </c>
      <c r="D26" t="s">
        <v>274</v>
      </c>
      <c r="E26" t="s">
        <v>275</v>
      </c>
      <c r="F26" s="62" t="s">
        <v>620</v>
      </c>
      <c r="G26">
        <v>0</v>
      </c>
      <c r="H26">
        <v>0</v>
      </c>
      <c r="I26">
        <v>1</v>
      </c>
      <c r="J26" t="s">
        <v>603</v>
      </c>
      <c r="K26" s="16">
        <v>145</v>
      </c>
      <c r="L26" s="16">
        <f>tblStockSnapshots[[#This Row],[Unit Cost]]*tblStockSnapshots[[#This Row],[Quantity In]]</f>
        <v>0</v>
      </c>
      <c r="M26" s="16">
        <f>tblStockSnapshots[[#This Row],[Unit Cost]]*tblStockSnapshots[[#This Row],[Quantity Out]]</f>
        <v>145</v>
      </c>
      <c r="N26" s="16">
        <f>tblStockSnapshots[[#This Row],[Unit Cost]]*tblStockSnapshots[[#This Row],[Quantity Available]]</f>
        <v>0</v>
      </c>
      <c r="O26" s="1" t="str">
        <f>IF(_xlfn.MINIFS(Outflow[Date],Outflow[SKU],tblStockSnapshots[[#This Row],[SKU]],Outflow[Lot Number],tblStockSnapshots[[#This Row],[Lot Number]])=0,"No Date Found",_xlfn.MINIFS(Outflow[Date],Outflow[SKU],tblStockSnapshots[[#This Row],[SKU]],Outflow[Lot Number],tblStockSnapshots[[#This Row],[Lot Number]]))</f>
        <v>No Date Found</v>
      </c>
      <c r="P26" s="1">
        <f>IF(_xlfn.MAXIFS(Outflow[Date], Outflow[SKU], B46)=0,"No Date Found",_xlfn.MAXIFS(Outflow[Date], Outflow[SKU], B46))</f>
        <v>46158</v>
      </c>
      <c r="Q26" t="str">
        <f>IFERROR(tblStockSnapshots[[#This Row],[Last Outflow Date]]-tblStockSnapshots[[#This Row],[First Outflow Date]]+1,"")</f>
        <v/>
      </c>
      <c r="R26" t="str">
        <f>IFERROR(IF(tblStockSnapshots[[#This Row],[Days Active]]&gt;0,tblStockSnapshots[[#This Row],[Quantity Out]]/tblStockSnapshots[[#This Row],[Days Active]],""),"")</f>
        <v/>
      </c>
      <c r="S26" t="str">
        <f>IFERROR(IF(tblStockSnapshots[[#This Row],[Average Daily Usage]]&gt;0,tblStockSnapshots[[#This Row],[Quantity Available]]/tblStockSnapshots[[#This Row],[Average Daily Usage]],""),"")</f>
        <v/>
      </c>
      <c r="T26">
        <f>VLOOKUP(tblStockSnapshots[[#This Row],[SKU]],MasterFile[#All],6,0)</f>
        <v>8</v>
      </c>
      <c r="U26" s="1" t="str">
        <f>IF(_xlfn.MINIFS(Inflow[Date],Inflow[SKU],tblStockSnapshots[[#This Row],[SKU]],Inflow[Lot Number],tblStockSnapshots[[#This Row],[Lot Number]])=0,"No Date Found",_xlfn.MINIFS(Inflow[Date],Inflow[SKU],tblStockSnapshots[[#This Row],[SKU]],Inflow[Lot Number],tblStockSnapshots[[#This Row],[Lot Number]]))</f>
        <v>No Date Found</v>
      </c>
    </row>
    <row r="27" spans="1:21" ht="20.100000000000001" customHeight="1" x14ac:dyDescent="0.25">
      <c r="A27" s="1">
        <v>46187</v>
      </c>
      <c r="B27" t="s">
        <v>209</v>
      </c>
      <c r="C27" t="s">
        <v>210</v>
      </c>
      <c r="D27" t="s">
        <v>274</v>
      </c>
      <c r="E27" t="s">
        <v>277</v>
      </c>
      <c r="F27" s="62" t="s">
        <v>620</v>
      </c>
      <c r="G27">
        <v>3</v>
      </c>
      <c r="H27">
        <v>3</v>
      </c>
      <c r="I27">
        <v>0</v>
      </c>
      <c r="J27" t="s">
        <v>615</v>
      </c>
      <c r="K27" s="16">
        <v>38</v>
      </c>
      <c r="L27" s="16">
        <f>tblStockSnapshots[[#This Row],[Unit Cost]]*tblStockSnapshots[[#This Row],[Quantity In]]</f>
        <v>114</v>
      </c>
      <c r="M27" s="16">
        <f>tblStockSnapshots[[#This Row],[Unit Cost]]*tblStockSnapshots[[#This Row],[Quantity Out]]</f>
        <v>0</v>
      </c>
      <c r="N27" s="16">
        <f>tblStockSnapshots[[#This Row],[Unit Cost]]*tblStockSnapshots[[#This Row],[Quantity Available]]</f>
        <v>114</v>
      </c>
      <c r="O27" s="1" t="str">
        <f>IF(_xlfn.MINIFS(Outflow[Date],Outflow[SKU],tblStockSnapshots[[#This Row],[SKU]],Outflow[Lot Number],tblStockSnapshots[[#This Row],[Lot Number]])=0,"No Date Found",_xlfn.MINIFS(Outflow[Date],Outflow[SKU],tblStockSnapshots[[#This Row],[SKU]],Outflow[Lot Number],tblStockSnapshots[[#This Row],[Lot Number]]))</f>
        <v>No Date Found</v>
      </c>
      <c r="P27" s="1" t="str">
        <f>IF(_xlfn.MAXIFS(Outflow[Date], Outflow[SKU], B47)=0,"No Date Found",_xlfn.MAXIFS(Outflow[Date], Outflow[SKU], B47))</f>
        <v>No Date Found</v>
      </c>
      <c r="Q27" t="str">
        <f>IFERROR(tblStockSnapshots[[#This Row],[Last Outflow Date]]-tblStockSnapshots[[#This Row],[First Outflow Date]]+1,"")</f>
        <v/>
      </c>
      <c r="R27" t="str">
        <f>IFERROR(IF(tblStockSnapshots[[#This Row],[Days Active]]&gt;0,tblStockSnapshots[[#This Row],[Quantity Out]]/tblStockSnapshots[[#This Row],[Days Active]],""),"")</f>
        <v/>
      </c>
      <c r="S27" t="str">
        <f>IFERROR(IF(tblStockSnapshots[[#This Row],[Average Daily Usage]]&gt;0,tblStockSnapshots[[#This Row],[Quantity Available]]/tblStockSnapshots[[#This Row],[Average Daily Usage]],""),"")</f>
        <v/>
      </c>
      <c r="T27">
        <f>VLOOKUP(tblStockSnapshots[[#This Row],[SKU]],MasterFile[#All],6,0)</f>
        <v>16</v>
      </c>
      <c r="U27" s="1" t="str">
        <f>IF(_xlfn.MINIFS(Inflow[Date],Inflow[SKU],tblStockSnapshots[[#This Row],[SKU]],Inflow[Lot Number],tblStockSnapshots[[#This Row],[Lot Number]])=0,"No Date Found",_xlfn.MINIFS(Inflow[Date],Inflow[SKU],tblStockSnapshots[[#This Row],[SKU]],Inflow[Lot Number],tblStockSnapshots[[#This Row],[Lot Number]]))</f>
        <v>No Date Found</v>
      </c>
    </row>
    <row r="28" spans="1:21" ht="20.100000000000001" customHeight="1" x14ac:dyDescent="0.25">
      <c r="A28" s="1">
        <v>46187</v>
      </c>
      <c r="B28" t="s">
        <v>211</v>
      </c>
      <c r="C28" t="s">
        <v>212</v>
      </c>
      <c r="D28" t="s">
        <v>274</v>
      </c>
      <c r="E28" t="s">
        <v>277</v>
      </c>
      <c r="F28" s="62" t="s">
        <v>620</v>
      </c>
      <c r="G28">
        <v>26</v>
      </c>
      <c r="H28">
        <v>16</v>
      </c>
      <c r="I28">
        <v>0</v>
      </c>
      <c r="J28" t="s">
        <v>610</v>
      </c>
      <c r="K28" s="16">
        <v>8.5</v>
      </c>
      <c r="L28" s="16">
        <f>tblStockSnapshots[[#This Row],[Unit Cost]]*tblStockSnapshots[[#This Row],[Quantity In]]</f>
        <v>136</v>
      </c>
      <c r="M28" s="16">
        <f>tblStockSnapshots[[#This Row],[Unit Cost]]*tblStockSnapshots[[#This Row],[Quantity Out]]</f>
        <v>0</v>
      </c>
      <c r="N28" s="16">
        <f>tblStockSnapshots[[#This Row],[Unit Cost]]*tblStockSnapshots[[#This Row],[Quantity Available]]</f>
        <v>221</v>
      </c>
      <c r="O28" s="1" t="str">
        <f>IF(_xlfn.MINIFS(Outflow[Date],Outflow[SKU],tblStockSnapshots[[#This Row],[SKU]],Outflow[Lot Number],tblStockSnapshots[[#This Row],[Lot Number]])=0,"No Date Found",_xlfn.MINIFS(Outflow[Date],Outflow[SKU],tblStockSnapshots[[#This Row],[SKU]],Outflow[Lot Number],tblStockSnapshots[[#This Row],[Lot Number]]))</f>
        <v>No Date Found</v>
      </c>
      <c r="P28" s="1">
        <f>IF(_xlfn.MAXIFS(Outflow[Date], Outflow[SKU], B48)=0,"No Date Found",_xlfn.MAXIFS(Outflow[Date], Outflow[SKU], B48))</f>
        <v>46193</v>
      </c>
      <c r="Q28" t="str">
        <f>IFERROR(tblStockSnapshots[[#This Row],[Last Outflow Date]]-tblStockSnapshots[[#This Row],[First Outflow Date]]+1,"")</f>
        <v/>
      </c>
      <c r="R28" t="str">
        <f>IFERROR(IF(tblStockSnapshots[[#This Row],[Days Active]]&gt;0,tblStockSnapshots[[#This Row],[Quantity Out]]/tblStockSnapshots[[#This Row],[Days Active]],""),"")</f>
        <v/>
      </c>
      <c r="S28" t="str">
        <f>IFERROR(IF(tblStockSnapshots[[#This Row],[Average Daily Usage]]&gt;0,tblStockSnapshots[[#This Row],[Quantity Available]]/tblStockSnapshots[[#This Row],[Average Daily Usage]],""),"")</f>
        <v/>
      </c>
      <c r="T28">
        <f>VLOOKUP(tblStockSnapshots[[#This Row],[SKU]],MasterFile[#All],6,0)</f>
        <v>40</v>
      </c>
      <c r="U28" s="1" t="str">
        <f>IF(_xlfn.MINIFS(Inflow[Date],Inflow[SKU],tblStockSnapshots[[#This Row],[SKU]],Inflow[Lot Number],tblStockSnapshots[[#This Row],[Lot Number]])=0,"No Date Found",_xlfn.MINIFS(Inflow[Date],Inflow[SKU],tblStockSnapshots[[#This Row],[SKU]],Inflow[Lot Number],tblStockSnapshots[[#This Row],[Lot Number]]))</f>
        <v>No Date Found</v>
      </c>
    </row>
    <row r="29" spans="1:21" ht="20.100000000000001" customHeight="1" x14ac:dyDescent="0.25">
      <c r="A29" s="1">
        <v>46187</v>
      </c>
      <c r="B29" t="s">
        <v>213</v>
      </c>
      <c r="C29" t="s">
        <v>214</v>
      </c>
      <c r="D29" t="s">
        <v>274</v>
      </c>
      <c r="E29" t="s">
        <v>278</v>
      </c>
      <c r="F29" s="62" t="s">
        <v>620</v>
      </c>
      <c r="G29">
        <v>7</v>
      </c>
      <c r="H29">
        <v>3</v>
      </c>
      <c r="I29">
        <v>2</v>
      </c>
      <c r="J29" t="s">
        <v>596</v>
      </c>
      <c r="K29" s="16">
        <v>22</v>
      </c>
      <c r="L29" s="16">
        <f>tblStockSnapshots[[#This Row],[Unit Cost]]*tblStockSnapshots[[#This Row],[Quantity In]]</f>
        <v>66</v>
      </c>
      <c r="M29" s="16">
        <f>tblStockSnapshots[[#This Row],[Unit Cost]]*tblStockSnapshots[[#This Row],[Quantity Out]]</f>
        <v>44</v>
      </c>
      <c r="N29" s="16">
        <f>tblStockSnapshots[[#This Row],[Unit Cost]]*tblStockSnapshots[[#This Row],[Quantity Available]]</f>
        <v>154</v>
      </c>
      <c r="O29" s="1" t="str">
        <f>IF(_xlfn.MINIFS(Outflow[Date],Outflow[SKU],tblStockSnapshots[[#This Row],[SKU]],Outflow[Lot Number],tblStockSnapshots[[#This Row],[Lot Number]])=0,"No Date Found",_xlfn.MINIFS(Outflow[Date],Outflow[SKU],tblStockSnapshots[[#This Row],[SKU]],Outflow[Lot Number],tblStockSnapshots[[#This Row],[Lot Number]]))</f>
        <v>No Date Found</v>
      </c>
      <c r="P29" s="1" t="str">
        <f>IF(_xlfn.MAXIFS(Outflow[Date], Outflow[SKU], B49)=0,"No Date Found",_xlfn.MAXIFS(Outflow[Date], Outflow[SKU], B49))</f>
        <v>No Date Found</v>
      </c>
      <c r="Q29" t="str">
        <f>IFERROR(tblStockSnapshots[[#This Row],[Last Outflow Date]]-tblStockSnapshots[[#This Row],[First Outflow Date]]+1,"")</f>
        <v/>
      </c>
      <c r="R29" t="str">
        <f>IFERROR(IF(tblStockSnapshots[[#This Row],[Days Active]]&gt;0,tblStockSnapshots[[#This Row],[Quantity Out]]/tblStockSnapshots[[#This Row],[Days Active]],""),"")</f>
        <v/>
      </c>
      <c r="S29" t="str">
        <f>IFERROR(IF(tblStockSnapshots[[#This Row],[Average Daily Usage]]&gt;0,tblStockSnapshots[[#This Row],[Quantity Available]]/tblStockSnapshots[[#This Row],[Average Daily Usage]],""),"")</f>
        <v/>
      </c>
      <c r="T29">
        <f>VLOOKUP(tblStockSnapshots[[#This Row],[SKU]],MasterFile[#All],6,0)</f>
        <v>12</v>
      </c>
      <c r="U29" s="1" t="str">
        <f>IF(_xlfn.MINIFS(Inflow[Date],Inflow[SKU],tblStockSnapshots[[#This Row],[SKU]],Inflow[Lot Number],tblStockSnapshots[[#This Row],[Lot Number]])=0,"No Date Found",_xlfn.MINIFS(Inflow[Date],Inflow[SKU],tblStockSnapshots[[#This Row],[SKU]],Inflow[Lot Number],tblStockSnapshots[[#This Row],[Lot Number]]))</f>
        <v>No Date Found</v>
      </c>
    </row>
    <row r="30" spans="1:21" ht="20.100000000000001" customHeight="1" x14ac:dyDescent="0.25">
      <c r="A30" s="1">
        <v>46187</v>
      </c>
      <c r="B30" t="s">
        <v>215</v>
      </c>
      <c r="C30" t="s">
        <v>216</v>
      </c>
      <c r="D30" t="s">
        <v>274</v>
      </c>
      <c r="E30" t="s">
        <v>278</v>
      </c>
      <c r="F30" s="62" t="s">
        <v>620</v>
      </c>
      <c r="G30">
        <v>6</v>
      </c>
      <c r="H30">
        <v>1</v>
      </c>
      <c r="I30">
        <v>5</v>
      </c>
      <c r="J30" t="s">
        <v>614</v>
      </c>
      <c r="K30" s="16">
        <v>55</v>
      </c>
      <c r="L30" s="16">
        <f>tblStockSnapshots[[#This Row],[Unit Cost]]*tblStockSnapshots[[#This Row],[Quantity In]]</f>
        <v>55</v>
      </c>
      <c r="M30" s="16">
        <f>tblStockSnapshots[[#This Row],[Unit Cost]]*tblStockSnapshots[[#This Row],[Quantity Out]]</f>
        <v>275</v>
      </c>
      <c r="N30" s="16">
        <f>tblStockSnapshots[[#This Row],[Unit Cost]]*tblStockSnapshots[[#This Row],[Quantity Available]]</f>
        <v>330</v>
      </c>
      <c r="O30" s="1" t="str">
        <f>IF(_xlfn.MINIFS(Outflow[Date],Outflow[SKU],tblStockSnapshots[[#This Row],[SKU]],Outflow[Lot Number],tblStockSnapshots[[#This Row],[Lot Number]])=0,"No Date Found",_xlfn.MINIFS(Outflow[Date],Outflow[SKU],tblStockSnapshots[[#This Row],[SKU]],Outflow[Lot Number],tblStockSnapshots[[#This Row],[Lot Number]]))</f>
        <v>No Date Found</v>
      </c>
      <c r="P30" s="1" t="str">
        <f>IF(_xlfn.MAXIFS(Outflow[Date], Outflow[SKU], B50)=0,"No Date Found",_xlfn.MAXIFS(Outflow[Date], Outflow[SKU], B50))</f>
        <v>No Date Found</v>
      </c>
      <c r="Q30" t="str">
        <f>IFERROR(tblStockSnapshots[[#This Row],[Last Outflow Date]]-tblStockSnapshots[[#This Row],[First Outflow Date]]+1,"")</f>
        <v/>
      </c>
      <c r="R30" t="str">
        <f>IFERROR(IF(tblStockSnapshots[[#This Row],[Days Active]]&gt;0,tblStockSnapshots[[#This Row],[Quantity Out]]/tblStockSnapshots[[#This Row],[Days Active]],""),"")</f>
        <v/>
      </c>
      <c r="S30" t="str">
        <f>IFERROR(IF(tblStockSnapshots[[#This Row],[Average Daily Usage]]&gt;0,tblStockSnapshots[[#This Row],[Quantity Available]]/tblStockSnapshots[[#This Row],[Average Daily Usage]],""),"")</f>
        <v/>
      </c>
      <c r="T30">
        <f>VLOOKUP(tblStockSnapshots[[#This Row],[SKU]],MasterFile[#All],6,0)</f>
        <v>16</v>
      </c>
      <c r="U30" s="1" t="str">
        <f>IF(_xlfn.MINIFS(Inflow[Date],Inflow[SKU],tblStockSnapshots[[#This Row],[SKU]],Inflow[Lot Number],tblStockSnapshots[[#This Row],[Lot Number]])=0,"No Date Found",_xlfn.MINIFS(Inflow[Date],Inflow[SKU],tblStockSnapshots[[#This Row],[SKU]],Inflow[Lot Number],tblStockSnapshots[[#This Row],[Lot Number]]))</f>
        <v>No Date Found</v>
      </c>
    </row>
    <row r="31" spans="1:21" ht="20.100000000000001" customHeight="1" x14ac:dyDescent="0.25">
      <c r="A31" s="1">
        <v>46187</v>
      </c>
      <c r="B31" t="s">
        <v>217</v>
      </c>
      <c r="C31" t="s">
        <v>218</v>
      </c>
      <c r="D31" t="s">
        <v>274</v>
      </c>
      <c r="E31" t="s">
        <v>265</v>
      </c>
      <c r="F31" s="62" t="s">
        <v>620</v>
      </c>
      <c r="G31">
        <v>6</v>
      </c>
      <c r="H31">
        <v>6</v>
      </c>
      <c r="I31">
        <v>1</v>
      </c>
      <c r="J31" t="s">
        <v>598</v>
      </c>
      <c r="K31" s="16">
        <v>18</v>
      </c>
      <c r="L31" s="16">
        <f>tblStockSnapshots[[#This Row],[Unit Cost]]*tblStockSnapshots[[#This Row],[Quantity In]]</f>
        <v>108</v>
      </c>
      <c r="M31" s="16">
        <f>tblStockSnapshots[[#This Row],[Unit Cost]]*tblStockSnapshots[[#This Row],[Quantity Out]]</f>
        <v>18</v>
      </c>
      <c r="N31" s="16">
        <f>tblStockSnapshots[[#This Row],[Unit Cost]]*tblStockSnapshots[[#This Row],[Quantity Available]]</f>
        <v>108</v>
      </c>
      <c r="O31" s="1" t="str">
        <f>IF(_xlfn.MINIFS(Outflow[Date],Outflow[SKU],tblStockSnapshots[[#This Row],[SKU]],Outflow[Lot Number],tblStockSnapshots[[#This Row],[Lot Number]])=0,"No Date Found",_xlfn.MINIFS(Outflow[Date],Outflow[SKU],tblStockSnapshots[[#This Row],[SKU]],Outflow[Lot Number],tblStockSnapshots[[#This Row],[Lot Number]]))</f>
        <v>No Date Found</v>
      </c>
      <c r="P31" s="1">
        <f>IF(_xlfn.MAXIFS(Outflow[Date], Outflow[SKU], B51)=0,"No Date Found",_xlfn.MAXIFS(Outflow[Date], Outflow[SKU], B51))</f>
        <v>46194</v>
      </c>
      <c r="Q31" t="str">
        <f>IFERROR(tblStockSnapshots[[#This Row],[Last Outflow Date]]-tblStockSnapshots[[#This Row],[First Outflow Date]]+1,"")</f>
        <v/>
      </c>
      <c r="R31" t="str">
        <f>IFERROR(IF(tblStockSnapshots[[#This Row],[Days Active]]&gt;0,tblStockSnapshots[[#This Row],[Quantity Out]]/tblStockSnapshots[[#This Row],[Days Active]],""),"")</f>
        <v/>
      </c>
      <c r="S31" t="str">
        <f>IFERROR(IF(tblStockSnapshots[[#This Row],[Average Daily Usage]]&gt;0,tblStockSnapshots[[#This Row],[Quantity Available]]/tblStockSnapshots[[#This Row],[Average Daily Usage]],""),"")</f>
        <v/>
      </c>
      <c r="T31">
        <f>VLOOKUP(tblStockSnapshots[[#This Row],[SKU]],MasterFile[#All],6,0)</f>
        <v>20</v>
      </c>
      <c r="U31" s="1" t="str">
        <f>IF(_xlfn.MINIFS(Inflow[Date],Inflow[SKU],tblStockSnapshots[[#This Row],[SKU]],Inflow[Lot Number],tblStockSnapshots[[#This Row],[Lot Number]])=0,"No Date Found",_xlfn.MINIFS(Inflow[Date],Inflow[SKU],tblStockSnapshots[[#This Row],[SKU]],Inflow[Lot Number],tblStockSnapshots[[#This Row],[Lot Number]]))</f>
        <v>No Date Found</v>
      </c>
    </row>
    <row r="32" spans="1:21" ht="20.100000000000001" customHeight="1" x14ac:dyDescent="0.25">
      <c r="A32" s="1">
        <v>46187</v>
      </c>
      <c r="B32" t="s">
        <v>219</v>
      </c>
      <c r="C32" t="s">
        <v>220</v>
      </c>
      <c r="D32" t="s">
        <v>274</v>
      </c>
      <c r="E32" t="s">
        <v>280</v>
      </c>
      <c r="F32" s="62" t="s">
        <v>620</v>
      </c>
      <c r="G32">
        <v>6</v>
      </c>
      <c r="H32">
        <v>2</v>
      </c>
      <c r="I32">
        <v>2</v>
      </c>
      <c r="J32" t="s">
        <v>599</v>
      </c>
      <c r="K32" s="16">
        <v>42</v>
      </c>
      <c r="L32" s="16">
        <f>tblStockSnapshots[[#This Row],[Unit Cost]]*tblStockSnapshots[[#This Row],[Quantity In]]</f>
        <v>84</v>
      </c>
      <c r="M32" s="16">
        <f>tblStockSnapshots[[#This Row],[Unit Cost]]*tblStockSnapshots[[#This Row],[Quantity Out]]</f>
        <v>84</v>
      </c>
      <c r="N32" s="16">
        <f>tblStockSnapshots[[#This Row],[Unit Cost]]*tblStockSnapshots[[#This Row],[Quantity Available]]</f>
        <v>252</v>
      </c>
      <c r="O32" s="1" t="str">
        <f>IF(_xlfn.MINIFS(Outflow[Date],Outflow[SKU],tblStockSnapshots[[#This Row],[SKU]],Outflow[Lot Number],tblStockSnapshots[[#This Row],[Lot Number]])=0,"No Date Found",_xlfn.MINIFS(Outflow[Date],Outflow[SKU],tblStockSnapshots[[#This Row],[SKU]],Outflow[Lot Number],tblStockSnapshots[[#This Row],[Lot Number]]))</f>
        <v>No Date Found</v>
      </c>
      <c r="P32" s="1" t="str">
        <f>IF(_xlfn.MAXIFS(Outflow[Date], Outflow[SKU], B52)=0,"No Date Found",_xlfn.MAXIFS(Outflow[Date], Outflow[SKU], B52))</f>
        <v>No Date Found</v>
      </c>
      <c r="Q32" t="str">
        <f>IFERROR(tblStockSnapshots[[#This Row],[Last Outflow Date]]-tblStockSnapshots[[#This Row],[First Outflow Date]]+1,"")</f>
        <v/>
      </c>
      <c r="R32" t="str">
        <f>IFERROR(IF(tblStockSnapshots[[#This Row],[Days Active]]&gt;0,tblStockSnapshots[[#This Row],[Quantity Out]]/tblStockSnapshots[[#This Row],[Days Active]],""),"")</f>
        <v/>
      </c>
      <c r="S32" t="str">
        <f>IFERROR(IF(tblStockSnapshots[[#This Row],[Average Daily Usage]]&gt;0,tblStockSnapshots[[#This Row],[Quantity Available]]/tblStockSnapshots[[#This Row],[Average Daily Usage]],""),"")</f>
        <v/>
      </c>
      <c r="T32">
        <f>VLOOKUP(tblStockSnapshots[[#This Row],[SKU]],MasterFile[#All],6,0)</f>
        <v>8</v>
      </c>
      <c r="U32" s="1" t="str">
        <f>IF(_xlfn.MINIFS(Inflow[Date],Inflow[SKU],tblStockSnapshots[[#This Row],[SKU]],Inflow[Lot Number],tblStockSnapshots[[#This Row],[Lot Number]])=0,"No Date Found",_xlfn.MINIFS(Inflow[Date],Inflow[SKU],tblStockSnapshots[[#This Row],[SKU]],Inflow[Lot Number],tblStockSnapshots[[#This Row],[Lot Number]]))</f>
        <v>No Date Found</v>
      </c>
    </row>
    <row r="33" spans="1:21" ht="20.100000000000001" customHeight="1" x14ac:dyDescent="0.25">
      <c r="A33" s="1">
        <v>46187</v>
      </c>
      <c r="B33" t="s">
        <v>221</v>
      </c>
      <c r="C33" t="s">
        <v>222</v>
      </c>
      <c r="D33" t="s">
        <v>281</v>
      </c>
      <c r="E33" t="s">
        <v>282</v>
      </c>
      <c r="F33" s="62" t="s">
        <v>620</v>
      </c>
      <c r="G33">
        <v>49</v>
      </c>
      <c r="H33">
        <v>15</v>
      </c>
      <c r="I33">
        <v>10</v>
      </c>
      <c r="J33" t="s">
        <v>613</v>
      </c>
      <c r="K33" s="16">
        <v>6.5</v>
      </c>
      <c r="L33" s="16">
        <f>tblStockSnapshots[[#This Row],[Unit Cost]]*tblStockSnapshots[[#This Row],[Quantity In]]</f>
        <v>97.5</v>
      </c>
      <c r="M33" s="16">
        <f>tblStockSnapshots[[#This Row],[Unit Cost]]*tblStockSnapshots[[#This Row],[Quantity Out]]</f>
        <v>65</v>
      </c>
      <c r="N33" s="16">
        <f>tblStockSnapshots[[#This Row],[Unit Cost]]*tblStockSnapshots[[#This Row],[Quantity Available]]</f>
        <v>318.5</v>
      </c>
      <c r="O33" s="1" t="str">
        <f>IF(_xlfn.MINIFS(Outflow[Date],Outflow[SKU],tblStockSnapshots[[#This Row],[SKU]],Outflow[Lot Number],tblStockSnapshots[[#This Row],[Lot Number]])=0,"No Date Found",_xlfn.MINIFS(Outflow[Date],Outflow[SKU],tblStockSnapshots[[#This Row],[SKU]],Outflow[Lot Number],tblStockSnapshots[[#This Row],[Lot Number]]))</f>
        <v>No Date Found</v>
      </c>
      <c r="P33" s="1" t="str">
        <f>IF(_xlfn.MAXIFS(Outflow[Date], Outflow[SKU], B53)=0,"No Date Found",_xlfn.MAXIFS(Outflow[Date], Outflow[SKU], B53))</f>
        <v>No Date Found</v>
      </c>
      <c r="Q33" t="str">
        <f>IFERROR(tblStockSnapshots[[#This Row],[Last Outflow Date]]-tblStockSnapshots[[#This Row],[First Outflow Date]]+1,"")</f>
        <v/>
      </c>
      <c r="R33" t="str">
        <f>IFERROR(IF(tblStockSnapshots[[#This Row],[Days Active]]&gt;0,tblStockSnapshots[[#This Row],[Quantity Out]]/tblStockSnapshots[[#This Row],[Days Active]],""),"")</f>
        <v/>
      </c>
      <c r="S33" t="str">
        <f>IFERROR(IF(tblStockSnapshots[[#This Row],[Average Daily Usage]]&gt;0,tblStockSnapshots[[#This Row],[Quantity Available]]/tblStockSnapshots[[#This Row],[Average Daily Usage]],""),"")</f>
        <v/>
      </c>
      <c r="T33">
        <f>VLOOKUP(tblStockSnapshots[[#This Row],[SKU]],MasterFile[#All],6,0)</f>
        <v>120</v>
      </c>
      <c r="U33" s="1" t="str">
        <f>IF(_xlfn.MINIFS(Inflow[Date],Inflow[SKU],tblStockSnapshots[[#This Row],[SKU]],Inflow[Lot Number],tblStockSnapshots[[#This Row],[Lot Number]])=0,"No Date Found",_xlfn.MINIFS(Inflow[Date],Inflow[SKU],tblStockSnapshots[[#This Row],[SKU]],Inflow[Lot Number],tblStockSnapshots[[#This Row],[Lot Number]]))</f>
        <v>No Date Found</v>
      </c>
    </row>
    <row r="34" spans="1:21" ht="20.100000000000001" customHeight="1" x14ac:dyDescent="0.25">
      <c r="A34" s="1">
        <v>46187</v>
      </c>
      <c r="B34" t="s">
        <v>223</v>
      </c>
      <c r="C34" t="s">
        <v>224</v>
      </c>
      <c r="D34" t="s">
        <v>281</v>
      </c>
      <c r="E34" t="s">
        <v>283</v>
      </c>
      <c r="F34" s="62" t="s">
        <v>620</v>
      </c>
      <c r="G34">
        <v>26</v>
      </c>
      <c r="H34">
        <v>36</v>
      </c>
      <c r="I34">
        <v>2</v>
      </c>
      <c r="J34" t="s">
        <v>580</v>
      </c>
      <c r="K34" s="16">
        <v>12</v>
      </c>
      <c r="L34" s="16">
        <f>tblStockSnapshots[[#This Row],[Unit Cost]]*tblStockSnapshots[[#This Row],[Quantity In]]</f>
        <v>432</v>
      </c>
      <c r="M34" s="16">
        <f>tblStockSnapshots[[#This Row],[Unit Cost]]*tblStockSnapshots[[#This Row],[Quantity Out]]</f>
        <v>24</v>
      </c>
      <c r="N34" s="16">
        <f>tblStockSnapshots[[#This Row],[Unit Cost]]*tblStockSnapshots[[#This Row],[Quantity Available]]</f>
        <v>312</v>
      </c>
      <c r="O34" s="1" t="str">
        <f>IF(_xlfn.MINIFS(Outflow[Date],Outflow[SKU],tblStockSnapshots[[#This Row],[SKU]],Outflow[Lot Number],tblStockSnapshots[[#This Row],[Lot Number]])=0,"No Date Found",_xlfn.MINIFS(Outflow[Date],Outflow[SKU],tblStockSnapshots[[#This Row],[SKU]],Outflow[Lot Number],tblStockSnapshots[[#This Row],[Lot Number]]))</f>
        <v>No Date Found</v>
      </c>
      <c r="P34" s="1" t="str">
        <f>IF(_xlfn.MAXIFS(Outflow[Date], Outflow[SKU], B54)=0,"No Date Found",_xlfn.MAXIFS(Outflow[Date], Outflow[SKU], B54))</f>
        <v>No Date Found</v>
      </c>
      <c r="Q34" t="str">
        <f>IFERROR(tblStockSnapshots[[#This Row],[Last Outflow Date]]-tblStockSnapshots[[#This Row],[First Outflow Date]]+1,"")</f>
        <v/>
      </c>
      <c r="R34" t="str">
        <f>IFERROR(IF(tblStockSnapshots[[#This Row],[Days Active]]&gt;0,tblStockSnapshots[[#This Row],[Quantity Out]]/tblStockSnapshots[[#This Row],[Days Active]],""),"")</f>
        <v/>
      </c>
      <c r="S34" t="str">
        <f>IFERROR(IF(tblStockSnapshots[[#This Row],[Average Daily Usage]]&gt;0,tblStockSnapshots[[#This Row],[Quantity Available]]/tblStockSnapshots[[#This Row],[Average Daily Usage]],""),"")</f>
        <v/>
      </c>
      <c r="T34">
        <f>VLOOKUP(tblStockSnapshots[[#This Row],[SKU]],MasterFile[#All],6,0)</f>
        <v>96</v>
      </c>
      <c r="U34" s="1" t="str">
        <f>IF(_xlfn.MINIFS(Inflow[Date],Inflow[SKU],tblStockSnapshots[[#This Row],[SKU]],Inflow[Lot Number],tblStockSnapshots[[#This Row],[Lot Number]])=0,"No Date Found",_xlfn.MINIFS(Inflow[Date],Inflow[SKU],tblStockSnapshots[[#This Row],[SKU]],Inflow[Lot Number],tblStockSnapshots[[#This Row],[Lot Number]]))</f>
        <v>No Date Found</v>
      </c>
    </row>
    <row r="35" spans="1:21" ht="20.100000000000001" customHeight="1" x14ac:dyDescent="0.25">
      <c r="A35" s="1">
        <v>46187</v>
      </c>
      <c r="B35" t="s">
        <v>225</v>
      </c>
      <c r="C35" t="s">
        <v>226</v>
      </c>
      <c r="D35" t="s">
        <v>281</v>
      </c>
      <c r="E35" t="s">
        <v>284</v>
      </c>
      <c r="F35" s="62" t="s">
        <v>620</v>
      </c>
      <c r="G35">
        <v>8</v>
      </c>
      <c r="H35">
        <v>8</v>
      </c>
      <c r="I35">
        <v>0</v>
      </c>
      <c r="J35" t="s">
        <v>587</v>
      </c>
      <c r="K35" s="16">
        <v>28</v>
      </c>
      <c r="L35" s="16">
        <f>tblStockSnapshots[[#This Row],[Unit Cost]]*tblStockSnapshots[[#This Row],[Quantity In]]</f>
        <v>224</v>
      </c>
      <c r="M35" s="16">
        <f>tblStockSnapshots[[#This Row],[Unit Cost]]*tblStockSnapshots[[#This Row],[Quantity Out]]</f>
        <v>0</v>
      </c>
      <c r="N35" s="16">
        <f>tblStockSnapshots[[#This Row],[Unit Cost]]*tblStockSnapshots[[#This Row],[Quantity Available]]</f>
        <v>224</v>
      </c>
      <c r="O35" s="1" t="str">
        <f>IF(_xlfn.MINIFS(Outflow[Date],Outflow[SKU],tblStockSnapshots[[#This Row],[SKU]],Outflow[Lot Number],tblStockSnapshots[[#This Row],[Lot Number]])=0,"No Date Found",_xlfn.MINIFS(Outflow[Date],Outflow[SKU],tblStockSnapshots[[#This Row],[SKU]],Outflow[Lot Number],tblStockSnapshots[[#This Row],[Lot Number]]))</f>
        <v>No Date Found</v>
      </c>
      <c r="P35" s="1" t="str">
        <f>IF(_xlfn.MAXIFS(Outflow[Date], Outflow[SKU], B55)=0,"No Date Found",_xlfn.MAXIFS(Outflow[Date], Outflow[SKU], B55))</f>
        <v>No Date Found</v>
      </c>
      <c r="Q35" t="str">
        <f>IFERROR(tblStockSnapshots[[#This Row],[Last Outflow Date]]-tblStockSnapshots[[#This Row],[First Outflow Date]]+1,"")</f>
        <v/>
      </c>
      <c r="R35" t="str">
        <f>IFERROR(IF(tblStockSnapshots[[#This Row],[Days Active]]&gt;0,tblStockSnapshots[[#This Row],[Quantity Out]]/tblStockSnapshots[[#This Row],[Days Active]],""),"")</f>
        <v/>
      </c>
      <c r="S35" t="str">
        <f>IFERROR(IF(tblStockSnapshots[[#This Row],[Average Daily Usage]]&gt;0,tblStockSnapshots[[#This Row],[Quantity Available]]/tblStockSnapshots[[#This Row],[Average Daily Usage]],""),"")</f>
        <v/>
      </c>
      <c r="T35">
        <f>VLOOKUP(tblStockSnapshots[[#This Row],[SKU]],MasterFile[#All],6,0)</f>
        <v>32</v>
      </c>
      <c r="U35" s="1" t="str">
        <f>IF(_xlfn.MINIFS(Inflow[Date],Inflow[SKU],tblStockSnapshots[[#This Row],[SKU]],Inflow[Lot Number],tblStockSnapshots[[#This Row],[Lot Number]])=0,"No Date Found",_xlfn.MINIFS(Inflow[Date],Inflow[SKU],tblStockSnapshots[[#This Row],[SKU]],Inflow[Lot Number],tblStockSnapshots[[#This Row],[Lot Number]]))</f>
        <v>No Date Found</v>
      </c>
    </row>
    <row r="36" spans="1:21" ht="20.100000000000001" customHeight="1" x14ac:dyDescent="0.25">
      <c r="A36" s="1">
        <v>46187</v>
      </c>
      <c r="B36" t="s">
        <v>227</v>
      </c>
      <c r="C36" t="s">
        <v>228</v>
      </c>
      <c r="D36" t="s">
        <v>281</v>
      </c>
      <c r="E36" t="s">
        <v>284</v>
      </c>
      <c r="F36" s="62" t="s">
        <v>620</v>
      </c>
      <c r="G36">
        <v>27</v>
      </c>
      <c r="H36">
        <v>1</v>
      </c>
      <c r="I36">
        <v>0</v>
      </c>
      <c r="J36" t="s">
        <v>590</v>
      </c>
      <c r="K36" s="16">
        <v>18</v>
      </c>
      <c r="L36" s="16">
        <f>tblStockSnapshots[[#This Row],[Unit Cost]]*tblStockSnapshots[[#This Row],[Quantity In]]</f>
        <v>18</v>
      </c>
      <c r="M36" s="16">
        <f>tblStockSnapshots[[#This Row],[Unit Cost]]*tblStockSnapshots[[#This Row],[Quantity Out]]</f>
        <v>0</v>
      </c>
      <c r="N36" s="16">
        <f>tblStockSnapshots[[#This Row],[Unit Cost]]*tblStockSnapshots[[#This Row],[Quantity Available]]</f>
        <v>486</v>
      </c>
      <c r="O36" s="1" t="str">
        <f>IF(_xlfn.MINIFS(Outflow[Date],Outflow[SKU],tblStockSnapshots[[#This Row],[SKU]],Outflow[Lot Number],tblStockSnapshots[[#This Row],[Lot Number]])=0,"No Date Found",_xlfn.MINIFS(Outflow[Date],Outflow[SKU],tblStockSnapshots[[#This Row],[SKU]],Outflow[Lot Number],tblStockSnapshots[[#This Row],[Lot Number]]))</f>
        <v>No Date Found</v>
      </c>
      <c r="P36" s="1" t="str">
        <f>IF(_xlfn.MAXIFS(Outflow[Date], Outflow[SKU], B56)=0,"No Date Found",_xlfn.MAXIFS(Outflow[Date], Outflow[SKU], B56))</f>
        <v>No Date Found</v>
      </c>
      <c r="Q36" t="str">
        <f>IFERROR(tblStockSnapshots[[#This Row],[Last Outflow Date]]-tblStockSnapshots[[#This Row],[First Outflow Date]]+1,"")</f>
        <v/>
      </c>
      <c r="R36" t="str">
        <f>IFERROR(IF(tblStockSnapshots[[#This Row],[Days Active]]&gt;0,tblStockSnapshots[[#This Row],[Quantity Out]]/tblStockSnapshots[[#This Row],[Days Active]],""),"")</f>
        <v/>
      </c>
      <c r="S36" t="str">
        <f>IFERROR(IF(tblStockSnapshots[[#This Row],[Average Daily Usage]]&gt;0,tblStockSnapshots[[#This Row],[Quantity Available]]/tblStockSnapshots[[#This Row],[Average Daily Usage]],""),"")</f>
        <v/>
      </c>
      <c r="T36">
        <f>VLOOKUP(tblStockSnapshots[[#This Row],[SKU]],MasterFile[#All],6,0)</f>
        <v>40</v>
      </c>
      <c r="U36" s="1" t="str">
        <f>IF(_xlfn.MINIFS(Inflow[Date],Inflow[SKU],tblStockSnapshots[[#This Row],[SKU]],Inflow[Lot Number],tblStockSnapshots[[#This Row],[Lot Number]])=0,"No Date Found",_xlfn.MINIFS(Inflow[Date],Inflow[SKU],tblStockSnapshots[[#This Row],[SKU]],Inflow[Lot Number],tblStockSnapshots[[#This Row],[Lot Number]]))</f>
        <v>No Date Found</v>
      </c>
    </row>
    <row r="37" spans="1:21" ht="20.100000000000001" customHeight="1" x14ac:dyDescent="0.25">
      <c r="A37" s="1">
        <v>46187</v>
      </c>
      <c r="B37" t="s">
        <v>229</v>
      </c>
      <c r="C37" t="s">
        <v>230</v>
      </c>
      <c r="D37" t="s">
        <v>281</v>
      </c>
      <c r="E37" t="s">
        <v>285</v>
      </c>
      <c r="F37" s="62" t="s">
        <v>620</v>
      </c>
      <c r="G37">
        <v>44</v>
      </c>
      <c r="H37">
        <v>17</v>
      </c>
      <c r="I37">
        <v>0</v>
      </c>
      <c r="J37" t="s">
        <v>594</v>
      </c>
      <c r="K37" s="16">
        <v>7.5</v>
      </c>
      <c r="L37" s="16">
        <f>tblStockSnapshots[[#This Row],[Unit Cost]]*tblStockSnapshots[[#This Row],[Quantity In]]</f>
        <v>127.5</v>
      </c>
      <c r="M37" s="16">
        <f>tblStockSnapshots[[#This Row],[Unit Cost]]*tblStockSnapshots[[#This Row],[Quantity Out]]</f>
        <v>0</v>
      </c>
      <c r="N37" s="16">
        <f>tblStockSnapshots[[#This Row],[Unit Cost]]*tblStockSnapshots[[#This Row],[Quantity Available]]</f>
        <v>330</v>
      </c>
      <c r="O37" s="1" t="str">
        <f>IF(_xlfn.MINIFS(Outflow[Date],Outflow[SKU],tblStockSnapshots[[#This Row],[SKU]],Outflow[Lot Number],tblStockSnapshots[[#This Row],[Lot Number]])=0,"No Date Found",_xlfn.MINIFS(Outflow[Date],Outflow[SKU],tblStockSnapshots[[#This Row],[SKU]],Outflow[Lot Number],tblStockSnapshots[[#This Row],[Lot Number]]))</f>
        <v>No Date Found</v>
      </c>
      <c r="P37" s="1">
        <f>IF(_xlfn.MAXIFS(Outflow[Date], Outflow[SKU], B57)=0,"No Date Found",_xlfn.MAXIFS(Outflow[Date], Outflow[SKU], B57))</f>
        <v>46193</v>
      </c>
      <c r="Q37" t="str">
        <f>IFERROR(tblStockSnapshots[[#This Row],[Last Outflow Date]]-tblStockSnapshots[[#This Row],[First Outflow Date]]+1,"")</f>
        <v/>
      </c>
      <c r="R37" t="str">
        <f>IFERROR(IF(tblStockSnapshots[[#This Row],[Days Active]]&gt;0,tblStockSnapshots[[#This Row],[Quantity Out]]/tblStockSnapshots[[#This Row],[Days Active]],""),"")</f>
        <v/>
      </c>
      <c r="S37" t="str">
        <f>IFERROR(IF(tblStockSnapshots[[#This Row],[Average Daily Usage]]&gt;0,tblStockSnapshots[[#This Row],[Quantity Available]]/tblStockSnapshots[[#This Row],[Average Daily Usage]],""),"")</f>
        <v/>
      </c>
      <c r="T37">
        <f>VLOOKUP(tblStockSnapshots[[#This Row],[SKU]],MasterFile[#All],6,0)</f>
        <v>80</v>
      </c>
      <c r="U37" s="1" t="str">
        <f>IF(_xlfn.MINIFS(Inflow[Date],Inflow[SKU],tblStockSnapshots[[#This Row],[SKU]],Inflow[Lot Number],tblStockSnapshots[[#This Row],[Lot Number]])=0,"No Date Found",_xlfn.MINIFS(Inflow[Date],Inflow[SKU],tblStockSnapshots[[#This Row],[SKU]],Inflow[Lot Number],tblStockSnapshots[[#This Row],[Lot Number]]))</f>
        <v>No Date Found</v>
      </c>
    </row>
    <row r="38" spans="1:21" ht="20.100000000000001" customHeight="1" x14ac:dyDescent="0.25">
      <c r="A38" s="1">
        <v>46187</v>
      </c>
      <c r="B38" t="s">
        <v>231</v>
      </c>
      <c r="C38" t="s">
        <v>232</v>
      </c>
      <c r="D38" t="s">
        <v>281</v>
      </c>
      <c r="E38" t="s">
        <v>285</v>
      </c>
      <c r="F38" s="62" t="s">
        <v>620</v>
      </c>
      <c r="G38">
        <v>40</v>
      </c>
      <c r="H38">
        <v>40</v>
      </c>
      <c r="I38">
        <v>11</v>
      </c>
      <c r="J38" t="s">
        <v>606</v>
      </c>
      <c r="K38" s="16">
        <v>9</v>
      </c>
      <c r="L38" s="16">
        <f>tblStockSnapshots[[#This Row],[Unit Cost]]*tblStockSnapshots[[#This Row],[Quantity In]]</f>
        <v>360</v>
      </c>
      <c r="M38" s="16">
        <f>tblStockSnapshots[[#This Row],[Unit Cost]]*tblStockSnapshots[[#This Row],[Quantity Out]]</f>
        <v>99</v>
      </c>
      <c r="N38" s="16">
        <f>tblStockSnapshots[[#This Row],[Unit Cost]]*tblStockSnapshots[[#This Row],[Quantity Available]]</f>
        <v>360</v>
      </c>
      <c r="O38" s="1" t="str">
        <f>IF(_xlfn.MINIFS(Outflow[Date],Outflow[SKU],tblStockSnapshots[[#This Row],[SKU]],Outflow[Lot Number],tblStockSnapshots[[#This Row],[Lot Number]])=0,"No Date Found",_xlfn.MINIFS(Outflow[Date],Outflow[SKU],tblStockSnapshots[[#This Row],[SKU]],Outflow[Lot Number],tblStockSnapshots[[#This Row],[Lot Number]]))</f>
        <v>No Date Found</v>
      </c>
      <c r="P38" s="1">
        <f>IF(_xlfn.MAXIFS(Outflow[Date], Outflow[SKU], B58)=0,"No Date Found",_xlfn.MAXIFS(Outflow[Date], Outflow[SKU], B58))</f>
        <v>46194</v>
      </c>
      <c r="Q38" t="str">
        <f>IFERROR(tblStockSnapshots[[#This Row],[Last Outflow Date]]-tblStockSnapshots[[#This Row],[First Outflow Date]]+1,"")</f>
        <v/>
      </c>
      <c r="R38" t="str">
        <f>IFERROR(IF(tblStockSnapshots[[#This Row],[Days Active]]&gt;0,tblStockSnapshots[[#This Row],[Quantity Out]]/tblStockSnapshots[[#This Row],[Days Active]],""),"")</f>
        <v/>
      </c>
      <c r="S38" t="str">
        <f>IFERROR(IF(tblStockSnapshots[[#This Row],[Average Daily Usage]]&gt;0,tblStockSnapshots[[#This Row],[Quantity Available]]/tblStockSnapshots[[#This Row],[Average Daily Usage]],""),"")</f>
        <v/>
      </c>
      <c r="T38">
        <f>VLOOKUP(tblStockSnapshots[[#This Row],[SKU]],MasterFile[#All],6,0)</f>
        <v>60</v>
      </c>
      <c r="U38" s="1" t="str">
        <f>IF(_xlfn.MINIFS(Inflow[Date],Inflow[SKU],tblStockSnapshots[[#This Row],[SKU]],Inflow[Lot Number],tblStockSnapshots[[#This Row],[Lot Number]])=0,"No Date Found",_xlfn.MINIFS(Inflow[Date],Inflow[SKU],tblStockSnapshots[[#This Row],[SKU]],Inflow[Lot Number],tblStockSnapshots[[#This Row],[Lot Number]]))</f>
        <v>No Date Found</v>
      </c>
    </row>
    <row r="39" spans="1:21" ht="20.100000000000001" customHeight="1" x14ac:dyDescent="0.25">
      <c r="A39" s="1">
        <v>46187</v>
      </c>
      <c r="B39" t="s">
        <v>233</v>
      </c>
      <c r="C39" t="s">
        <v>234</v>
      </c>
      <c r="D39" t="s">
        <v>281</v>
      </c>
      <c r="E39" t="s">
        <v>284</v>
      </c>
      <c r="F39" s="62" t="s">
        <v>620</v>
      </c>
      <c r="G39">
        <v>2</v>
      </c>
      <c r="H39">
        <v>2</v>
      </c>
      <c r="I39">
        <v>2</v>
      </c>
      <c r="J39" t="s">
        <v>582</v>
      </c>
      <c r="K39" s="16">
        <v>32</v>
      </c>
      <c r="L39" s="16">
        <f>tblStockSnapshots[[#This Row],[Unit Cost]]*tblStockSnapshots[[#This Row],[Quantity In]]</f>
        <v>64</v>
      </c>
      <c r="M39" s="16">
        <f>tblStockSnapshots[[#This Row],[Unit Cost]]*tblStockSnapshots[[#This Row],[Quantity Out]]</f>
        <v>64</v>
      </c>
      <c r="N39" s="16">
        <f>tblStockSnapshots[[#This Row],[Unit Cost]]*tblStockSnapshots[[#This Row],[Quantity Available]]</f>
        <v>64</v>
      </c>
      <c r="O39" s="1" t="str">
        <f>IF(_xlfn.MINIFS(Outflow[Date],Outflow[SKU],tblStockSnapshots[[#This Row],[SKU]],Outflow[Lot Number],tblStockSnapshots[[#This Row],[Lot Number]])=0,"No Date Found",_xlfn.MINIFS(Outflow[Date],Outflow[SKU],tblStockSnapshots[[#This Row],[SKU]],Outflow[Lot Number],tblStockSnapshots[[#This Row],[Lot Number]]))</f>
        <v>No Date Found</v>
      </c>
      <c r="P39" s="1">
        <f>IF(_xlfn.MAXIFS(Outflow[Date], Outflow[SKU], B59)=0,"No Date Found",_xlfn.MAXIFS(Outflow[Date], Outflow[SKU], B59))</f>
        <v>46193</v>
      </c>
      <c r="Q39" t="str">
        <f>IFERROR(tblStockSnapshots[[#This Row],[Last Outflow Date]]-tblStockSnapshots[[#This Row],[First Outflow Date]]+1,"")</f>
        <v/>
      </c>
      <c r="R39" t="str">
        <f>IFERROR(IF(tblStockSnapshots[[#This Row],[Days Active]]&gt;0,tblStockSnapshots[[#This Row],[Quantity Out]]/tblStockSnapshots[[#This Row],[Days Active]],""),"")</f>
        <v/>
      </c>
      <c r="S39" t="str">
        <f>IFERROR(IF(tblStockSnapshots[[#This Row],[Average Daily Usage]]&gt;0,tblStockSnapshots[[#This Row],[Quantity Available]]/tblStockSnapshots[[#This Row],[Average Daily Usage]],""),"")</f>
        <v/>
      </c>
      <c r="T39">
        <f>VLOOKUP(tblStockSnapshots[[#This Row],[SKU]],MasterFile[#All],6,0)</f>
        <v>24</v>
      </c>
      <c r="U39" s="1" t="str">
        <f>IF(_xlfn.MINIFS(Inflow[Date],Inflow[SKU],tblStockSnapshots[[#This Row],[SKU]],Inflow[Lot Number],tblStockSnapshots[[#This Row],[Lot Number]])=0,"No Date Found",_xlfn.MINIFS(Inflow[Date],Inflow[SKU],tblStockSnapshots[[#This Row],[SKU]],Inflow[Lot Number],tblStockSnapshots[[#This Row],[Lot Number]]))</f>
        <v>No Date Found</v>
      </c>
    </row>
    <row r="40" spans="1:21" ht="20.100000000000001" customHeight="1" x14ac:dyDescent="0.25">
      <c r="A40" s="1">
        <v>46187</v>
      </c>
      <c r="B40" t="s">
        <v>235</v>
      </c>
      <c r="C40" t="s">
        <v>236</v>
      </c>
      <c r="D40" t="s">
        <v>281</v>
      </c>
      <c r="E40" t="s">
        <v>286</v>
      </c>
      <c r="F40" s="62" t="s">
        <v>620</v>
      </c>
      <c r="G40">
        <v>1</v>
      </c>
      <c r="H40">
        <v>1</v>
      </c>
      <c r="I40">
        <v>1</v>
      </c>
      <c r="J40" t="s">
        <v>575</v>
      </c>
      <c r="K40" s="16">
        <v>65</v>
      </c>
      <c r="L40" s="16">
        <f>tblStockSnapshots[[#This Row],[Unit Cost]]*tblStockSnapshots[[#This Row],[Quantity In]]</f>
        <v>65</v>
      </c>
      <c r="M40" s="16">
        <f>tblStockSnapshots[[#This Row],[Unit Cost]]*tblStockSnapshots[[#This Row],[Quantity Out]]</f>
        <v>65</v>
      </c>
      <c r="N40" s="16">
        <f>tblStockSnapshots[[#This Row],[Unit Cost]]*tblStockSnapshots[[#This Row],[Quantity Available]]</f>
        <v>65</v>
      </c>
      <c r="O40" s="1" t="str">
        <f>IF(_xlfn.MINIFS(Outflow[Date],Outflow[SKU],tblStockSnapshots[[#This Row],[SKU]],Outflow[Lot Number],tblStockSnapshots[[#This Row],[Lot Number]])=0,"No Date Found",_xlfn.MINIFS(Outflow[Date],Outflow[SKU],tblStockSnapshots[[#This Row],[SKU]],Outflow[Lot Number],tblStockSnapshots[[#This Row],[Lot Number]]))</f>
        <v>No Date Found</v>
      </c>
      <c r="P40" s="1">
        <f>IF(_xlfn.MAXIFS(Outflow[Date], Outflow[SKU], B60)=0,"No Date Found",_xlfn.MAXIFS(Outflow[Date], Outflow[SKU], B60))</f>
        <v>46194</v>
      </c>
      <c r="Q40" t="str">
        <f>IFERROR(tblStockSnapshots[[#This Row],[Last Outflow Date]]-tblStockSnapshots[[#This Row],[First Outflow Date]]+1,"")</f>
        <v/>
      </c>
      <c r="R40" t="str">
        <f>IFERROR(IF(tblStockSnapshots[[#This Row],[Days Active]]&gt;0,tblStockSnapshots[[#This Row],[Quantity Out]]/tblStockSnapshots[[#This Row],[Days Active]],""),"")</f>
        <v/>
      </c>
      <c r="S40" t="str">
        <f>IFERROR(IF(tblStockSnapshots[[#This Row],[Average Daily Usage]]&gt;0,tblStockSnapshots[[#This Row],[Quantity Available]]/tblStockSnapshots[[#This Row],[Average Daily Usage]],""),"")</f>
        <v/>
      </c>
      <c r="T40">
        <f>VLOOKUP(tblStockSnapshots[[#This Row],[SKU]],MasterFile[#All],6,0)</f>
        <v>16</v>
      </c>
      <c r="U40" s="1" t="str">
        <f>IF(_xlfn.MINIFS(Inflow[Date],Inflow[SKU],tblStockSnapshots[[#This Row],[SKU]],Inflow[Lot Number],tblStockSnapshots[[#This Row],[Lot Number]])=0,"No Date Found",_xlfn.MINIFS(Inflow[Date],Inflow[SKU],tblStockSnapshots[[#This Row],[SKU]],Inflow[Lot Number],tblStockSnapshots[[#This Row],[Lot Number]]))</f>
        <v>No Date Found</v>
      </c>
    </row>
    <row r="41" spans="1:21" ht="20.100000000000001" customHeight="1" x14ac:dyDescent="0.25">
      <c r="A41" s="1">
        <v>46187</v>
      </c>
      <c r="B41" t="s">
        <v>237</v>
      </c>
      <c r="C41" t="s">
        <v>238</v>
      </c>
      <c r="D41" t="s">
        <v>281</v>
      </c>
      <c r="E41" t="s">
        <v>287</v>
      </c>
      <c r="F41" s="62" t="s">
        <v>620</v>
      </c>
      <c r="G41">
        <v>25</v>
      </c>
      <c r="H41">
        <v>4</v>
      </c>
      <c r="I41">
        <v>0</v>
      </c>
      <c r="J41" t="s">
        <v>602</v>
      </c>
      <c r="K41" s="16">
        <v>22</v>
      </c>
      <c r="L41" s="16">
        <f>tblStockSnapshots[[#This Row],[Unit Cost]]*tblStockSnapshots[[#This Row],[Quantity In]]</f>
        <v>88</v>
      </c>
      <c r="M41" s="16">
        <f>tblStockSnapshots[[#This Row],[Unit Cost]]*tblStockSnapshots[[#This Row],[Quantity Out]]</f>
        <v>0</v>
      </c>
      <c r="N41" s="16">
        <f>tblStockSnapshots[[#This Row],[Unit Cost]]*tblStockSnapshots[[#This Row],[Quantity Available]]</f>
        <v>550</v>
      </c>
      <c r="O41" s="1" t="str">
        <f>IF(_xlfn.MINIFS(Outflow[Date],Outflow[SKU],tblStockSnapshots[[#This Row],[SKU]],Outflow[Lot Number],tblStockSnapshots[[#This Row],[Lot Number]])=0,"No Date Found",_xlfn.MINIFS(Outflow[Date],Outflow[SKU],tblStockSnapshots[[#This Row],[SKU]],Outflow[Lot Number],tblStockSnapshots[[#This Row],[Lot Number]]))</f>
        <v>No Date Found</v>
      </c>
      <c r="P41" s="1">
        <f>IF(_xlfn.MAXIFS(Outflow[Date], Outflow[SKU], B61)=0,"No Date Found",_xlfn.MAXIFS(Outflow[Date], Outflow[SKU], B61))</f>
        <v>46194</v>
      </c>
      <c r="Q41" t="str">
        <f>IFERROR(tblStockSnapshots[[#This Row],[Last Outflow Date]]-tblStockSnapshots[[#This Row],[First Outflow Date]]+1,"")</f>
        <v/>
      </c>
      <c r="R41" t="str">
        <f>IFERROR(IF(tblStockSnapshots[[#This Row],[Days Active]]&gt;0,tblStockSnapshots[[#This Row],[Quantity Out]]/tblStockSnapshots[[#This Row],[Days Active]],""),"")</f>
        <v/>
      </c>
      <c r="S41" t="str">
        <f>IFERROR(IF(tblStockSnapshots[[#This Row],[Average Daily Usage]]&gt;0,tblStockSnapshots[[#This Row],[Quantity Available]]/tblStockSnapshots[[#This Row],[Average Daily Usage]],""),"")</f>
        <v/>
      </c>
      <c r="T41">
        <f>VLOOKUP(tblStockSnapshots[[#This Row],[SKU]],MasterFile[#All],6,0)</f>
        <v>40</v>
      </c>
      <c r="U41" s="1" t="str">
        <f>IF(_xlfn.MINIFS(Inflow[Date],Inflow[SKU],tblStockSnapshots[[#This Row],[SKU]],Inflow[Lot Number],tblStockSnapshots[[#This Row],[Lot Number]])=0,"No Date Found",_xlfn.MINIFS(Inflow[Date],Inflow[SKU],tblStockSnapshots[[#This Row],[SKU]],Inflow[Lot Number],tblStockSnapshots[[#This Row],[Lot Number]]))</f>
        <v>No Date Found</v>
      </c>
    </row>
    <row r="42" spans="1:21" ht="20.100000000000001" customHeight="1" x14ac:dyDescent="0.25">
      <c r="A42" s="1">
        <v>46187</v>
      </c>
      <c r="B42" t="s">
        <v>239</v>
      </c>
      <c r="C42" t="s">
        <v>240</v>
      </c>
      <c r="D42" t="s">
        <v>288</v>
      </c>
      <c r="E42" t="s">
        <v>277</v>
      </c>
      <c r="F42" s="62" t="s">
        <v>620</v>
      </c>
      <c r="G42">
        <v>6</v>
      </c>
      <c r="H42">
        <v>4</v>
      </c>
      <c r="I42">
        <v>2</v>
      </c>
      <c r="J42" t="s">
        <v>593</v>
      </c>
      <c r="K42" s="16">
        <v>24</v>
      </c>
      <c r="L42" s="16">
        <f>tblStockSnapshots[[#This Row],[Unit Cost]]*tblStockSnapshots[[#This Row],[Quantity In]]</f>
        <v>96</v>
      </c>
      <c r="M42" s="16">
        <f>tblStockSnapshots[[#This Row],[Unit Cost]]*tblStockSnapshots[[#This Row],[Quantity Out]]</f>
        <v>48</v>
      </c>
      <c r="N42" s="16">
        <f>tblStockSnapshots[[#This Row],[Unit Cost]]*tblStockSnapshots[[#This Row],[Quantity Available]]</f>
        <v>144</v>
      </c>
      <c r="O42" s="1" t="str">
        <f>IF(_xlfn.MINIFS(Outflow[Date],Outflow[SKU],tblStockSnapshots[[#This Row],[SKU]],Outflow[Lot Number],tblStockSnapshots[[#This Row],[Lot Number]])=0,"No Date Found",_xlfn.MINIFS(Outflow[Date],Outflow[SKU],tblStockSnapshots[[#This Row],[SKU]],Outflow[Lot Number],tblStockSnapshots[[#This Row],[Lot Number]]))</f>
        <v>No Date Found</v>
      </c>
      <c r="P42" s="1">
        <f>IF(_xlfn.MAXIFS(Outflow[Date], Outflow[SKU], B62)=0,"No Date Found",_xlfn.MAXIFS(Outflow[Date], Outflow[SKU], B62))</f>
        <v>46194</v>
      </c>
      <c r="Q42" t="str">
        <f>IFERROR(tblStockSnapshots[[#This Row],[Last Outflow Date]]-tblStockSnapshots[[#This Row],[First Outflow Date]]+1,"")</f>
        <v/>
      </c>
      <c r="R42" t="str">
        <f>IFERROR(IF(tblStockSnapshots[[#This Row],[Days Active]]&gt;0,tblStockSnapshots[[#This Row],[Quantity Out]]/tblStockSnapshots[[#This Row],[Days Active]],""),"")</f>
        <v/>
      </c>
      <c r="S42" t="str">
        <f>IFERROR(IF(tblStockSnapshots[[#This Row],[Average Daily Usage]]&gt;0,tblStockSnapshots[[#This Row],[Quantity Available]]/tblStockSnapshots[[#This Row],[Average Daily Usage]],""),"")</f>
        <v/>
      </c>
      <c r="T42">
        <f>VLOOKUP(tblStockSnapshots[[#This Row],[SKU]],MasterFile[#All],6,0)</f>
        <v>12</v>
      </c>
      <c r="U42" s="1" t="str">
        <f>IF(_xlfn.MINIFS(Inflow[Date],Inflow[SKU],tblStockSnapshots[[#This Row],[SKU]],Inflow[Lot Number],tblStockSnapshots[[#This Row],[Lot Number]])=0,"No Date Found",_xlfn.MINIFS(Inflow[Date],Inflow[SKU],tblStockSnapshots[[#This Row],[SKU]],Inflow[Lot Number],tblStockSnapshots[[#This Row],[Lot Number]]))</f>
        <v>No Date Found</v>
      </c>
    </row>
    <row r="43" spans="1:21" ht="20.100000000000001" customHeight="1" x14ac:dyDescent="0.25">
      <c r="A43" s="1">
        <v>46187</v>
      </c>
      <c r="B43" t="s">
        <v>241</v>
      </c>
      <c r="C43" t="s">
        <v>242</v>
      </c>
      <c r="D43" t="s">
        <v>288</v>
      </c>
      <c r="E43" t="s">
        <v>289</v>
      </c>
      <c r="F43" s="62" t="s">
        <v>620</v>
      </c>
      <c r="G43">
        <v>12</v>
      </c>
      <c r="H43">
        <v>7</v>
      </c>
      <c r="I43">
        <v>0</v>
      </c>
      <c r="J43" t="s">
        <v>607</v>
      </c>
      <c r="K43" s="16">
        <v>18.5</v>
      </c>
      <c r="L43" s="16">
        <f>tblStockSnapshots[[#This Row],[Unit Cost]]*tblStockSnapshots[[#This Row],[Quantity In]]</f>
        <v>129.5</v>
      </c>
      <c r="M43" s="16">
        <f>tblStockSnapshots[[#This Row],[Unit Cost]]*tblStockSnapshots[[#This Row],[Quantity Out]]</f>
        <v>0</v>
      </c>
      <c r="N43" s="16">
        <f>tblStockSnapshots[[#This Row],[Unit Cost]]*tblStockSnapshots[[#This Row],[Quantity Available]]</f>
        <v>222</v>
      </c>
      <c r="O43" s="1" t="str">
        <f>IF(_xlfn.MINIFS(Outflow[Date],Outflow[SKU],tblStockSnapshots[[#This Row],[SKU]],Outflow[Lot Number],tblStockSnapshots[[#This Row],[Lot Number]])=0,"No Date Found",_xlfn.MINIFS(Outflow[Date],Outflow[SKU],tblStockSnapshots[[#This Row],[SKU]],Outflow[Lot Number],tblStockSnapshots[[#This Row],[Lot Number]]))</f>
        <v>No Date Found</v>
      </c>
      <c r="P43" s="1">
        <f>IF(_xlfn.MAXIFS(Outflow[Date], Outflow[SKU], B63)=0,"No Date Found",_xlfn.MAXIFS(Outflow[Date], Outflow[SKU], B63))</f>
        <v>46194</v>
      </c>
      <c r="Q43" t="str">
        <f>IFERROR(tblStockSnapshots[[#This Row],[Last Outflow Date]]-tblStockSnapshots[[#This Row],[First Outflow Date]]+1,"")</f>
        <v/>
      </c>
      <c r="R43" t="str">
        <f>IFERROR(IF(tblStockSnapshots[[#This Row],[Days Active]]&gt;0,tblStockSnapshots[[#This Row],[Quantity Out]]/tblStockSnapshots[[#This Row],[Days Active]],""),"")</f>
        <v/>
      </c>
      <c r="S43" t="str">
        <f>IFERROR(IF(tblStockSnapshots[[#This Row],[Average Daily Usage]]&gt;0,tblStockSnapshots[[#This Row],[Quantity Available]]/tblStockSnapshots[[#This Row],[Average Daily Usage]],""),"")</f>
        <v/>
      </c>
      <c r="T43">
        <f>VLOOKUP(tblStockSnapshots[[#This Row],[SKU]],MasterFile[#All],6,0)</f>
        <v>16</v>
      </c>
      <c r="U43" s="1" t="str">
        <f>IF(_xlfn.MINIFS(Inflow[Date],Inflow[SKU],tblStockSnapshots[[#This Row],[SKU]],Inflow[Lot Number],tblStockSnapshots[[#This Row],[Lot Number]])=0,"No Date Found",_xlfn.MINIFS(Inflow[Date],Inflow[SKU],tblStockSnapshots[[#This Row],[SKU]],Inflow[Lot Number],tblStockSnapshots[[#This Row],[Lot Number]]))</f>
        <v>No Date Found</v>
      </c>
    </row>
    <row r="44" spans="1:21" ht="20.100000000000001" customHeight="1" x14ac:dyDescent="0.25">
      <c r="A44" s="1">
        <v>46187</v>
      </c>
      <c r="B44" t="s">
        <v>243</v>
      </c>
      <c r="C44" t="s">
        <v>244</v>
      </c>
      <c r="D44" t="s">
        <v>288</v>
      </c>
      <c r="E44" t="s">
        <v>275</v>
      </c>
      <c r="F44" s="62" t="s">
        <v>620</v>
      </c>
      <c r="G44">
        <v>10</v>
      </c>
      <c r="H44">
        <v>10</v>
      </c>
      <c r="I44">
        <v>0</v>
      </c>
      <c r="J44" t="s">
        <v>579</v>
      </c>
      <c r="K44" s="16">
        <v>12</v>
      </c>
      <c r="L44" s="16">
        <f>tblStockSnapshots[[#This Row],[Unit Cost]]*tblStockSnapshots[[#This Row],[Quantity In]]</f>
        <v>120</v>
      </c>
      <c r="M44" s="16">
        <f>tblStockSnapshots[[#This Row],[Unit Cost]]*tblStockSnapshots[[#This Row],[Quantity Out]]</f>
        <v>0</v>
      </c>
      <c r="N44" s="16">
        <f>tblStockSnapshots[[#This Row],[Unit Cost]]*tblStockSnapshots[[#This Row],[Quantity Available]]</f>
        <v>120</v>
      </c>
      <c r="O44" s="1" t="str">
        <f>IF(_xlfn.MINIFS(Outflow[Date],Outflow[SKU],tblStockSnapshots[[#This Row],[SKU]],Outflow[Lot Number],tblStockSnapshots[[#This Row],[Lot Number]])=0,"No Date Found",_xlfn.MINIFS(Outflow[Date],Outflow[SKU],tblStockSnapshots[[#This Row],[SKU]],Outflow[Lot Number],tblStockSnapshots[[#This Row],[Lot Number]]))</f>
        <v>No Date Found</v>
      </c>
      <c r="P44" s="1">
        <f>IF(_xlfn.MAXIFS(Outflow[Date], Outflow[SKU], B64)=0,"No Date Found",_xlfn.MAXIFS(Outflow[Date], Outflow[SKU], B64))</f>
        <v>46194</v>
      </c>
      <c r="Q44" t="str">
        <f>IFERROR(tblStockSnapshots[[#This Row],[Last Outflow Date]]-tblStockSnapshots[[#This Row],[First Outflow Date]]+1,"")</f>
        <v/>
      </c>
      <c r="R44" t="str">
        <f>IFERROR(IF(tblStockSnapshots[[#This Row],[Days Active]]&gt;0,tblStockSnapshots[[#This Row],[Quantity Out]]/tblStockSnapshots[[#This Row],[Days Active]],""),"")</f>
        <v/>
      </c>
      <c r="S44" t="str">
        <f>IFERROR(IF(tblStockSnapshots[[#This Row],[Average Daily Usage]]&gt;0,tblStockSnapshots[[#This Row],[Quantity Available]]/tblStockSnapshots[[#This Row],[Average Daily Usage]],""),"")</f>
        <v/>
      </c>
      <c r="T44">
        <f>VLOOKUP(tblStockSnapshots[[#This Row],[SKU]],MasterFile[#All],6,0)</f>
        <v>24</v>
      </c>
      <c r="U44" s="1" t="str">
        <f>IF(_xlfn.MINIFS(Inflow[Date],Inflow[SKU],tblStockSnapshots[[#This Row],[SKU]],Inflow[Lot Number],tblStockSnapshots[[#This Row],[Lot Number]])=0,"No Date Found",_xlfn.MINIFS(Inflow[Date],Inflow[SKU],tblStockSnapshots[[#This Row],[SKU]],Inflow[Lot Number],tblStockSnapshots[[#This Row],[Lot Number]]))</f>
        <v>No Date Found</v>
      </c>
    </row>
    <row r="45" spans="1:21" ht="20.100000000000001" customHeight="1" x14ac:dyDescent="0.25">
      <c r="A45" s="1">
        <v>46187</v>
      </c>
      <c r="B45" t="s">
        <v>245</v>
      </c>
      <c r="C45" t="s">
        <v>246</v>
      </c>
      <c r="D45" t="s">
        <v>288</v>
      </c>
      <c r="E45" t="s">
        <v>291</v>
      </c>
      <c r="F45" s="62" t="s">
        <v>620</v>
      </c>
      <c r="G45">
        <v>16</v>
      </c>
      <c r="H45">
        <v>8</v>
      </c>
      <c r="I45">
        <v>0</v>
      </c>
      <c r="J45" t="s">
        <v>605</v>
      </c>
      <c r="K45" s="16">
        <v>8</v>
      </c>
      <c r="L45" s="16">
        <f>tblStockSnapshots[[#This Row],[Unit Cost]]*tblStockSnapshots[[#This Row],[Quantity In]]</f>
        <v>64</v>
      </c>
      <c r="M45" s="16">
        <f>tblStockSnapshots[[#This Row],[Unit Cost]]*tblStockSnapshots[[#This Row],[Quantity Out]]</f>
        <v>0</v>
      </c>
      <c r="N45" s="16">
        <f>tblStockSnapshots[[#This Row],[Unit Cost]]*tblStockSnapshots[[#This Row],[Quantity Available]]</f>
        <v>128</v>
      </c>
      <c r="O45" s="1" t="str">
        <f>IF(_xlfn.MINIFS(Outflow[Date],Outflow[SKU],tblStockSnapshots[[#This Row],[SKU]],Outflow[Lot Number],tblStockSnapshots[[#This Row],[Lot Number]])=0,"No Date Found",_xlfn.MINIFS(Outflow[Date],Outflow[SKU],tblStockSnapshots[[#This Row],[SKU]],Outflow[Lot Number],tblStockSnapshots[[#This Row],[Lot Number]]))</f>
        <v>No Date Found</v>
      </c>
      <c r="P45" s="1">
        <f>IF(_xlfn.MAXIFS(Outflow[Date], Outflow[SKU], B65)=0,"No Date Found",_xlfn.MAXIFS(Outflow[Date], Outflow[SKU], B65))</f>
        <v>46194</v>
      </c>
      <c r="Q45" t="str">
        <f>IFERROR(tblStockSnapshots[[#This Row],[Last Outflow Date]]-tblStockSnapshots[[#This Row],[First Outflow Date]]+1,"")</f>
        <v/>
      </c>
      <c r="R45" t="str">
        <f>IFERROR(IF(tblStockSnapshots[[#This Row],[Days Active]]&gt;0,tblStockSnapshots[[#This Row],[Quantity Out]]/tblStockSnapshots[[#This Row],[Days Active]],""),"")</f>
        <v/>
      </c>
      <c r="S45" t="str">
        <f>IFERROR(IF(tblStockSnapshots[[#This Row],[Average Daily Usage]]&gt;0,tblStockSnapshots[[#This Row],[Quantity Available]]/tblStockSnapshots[[#This Row],[Average Daily Usage]],""),"")</f>
        <v/>
      </c>
      <c r="T45">
        <f>VLOOKUP(tblStockSnapshots[[#This Row],[SKU]],MasterFile[#All],6,0)</f>
        <v>32</v>
      </c>
      <c r="U45" s="1" t="str">
        <f>IF(_xlfn.MINIFS(Inflow[Date],Inflow[SKU],tblStockSnapshots[[#This Row],[SKU]],Inflow[Lot Number],tblStockSnapshots[[#This Row],[Lot Number]])=0,"No Date Found",_xlfn.MINIFS(Inflow[Date],Inflow[SKU],tblStockSnapshots[[#This Row],[SKU]],Inflow[Lot Number],tblStockSnapshots[[#This Row],[Lot Number]]))</f>
        <v>No Date Found</v>
      </c>
    </row>
    <row r="46" spans="1:21" ht="20.100000000000001" customHeight="1" x14ac:dyDescent="0.25">
      <c r="A46" s="1">
        <v>46187</v>
      </c>
      <c r="B46" t="s">
        <v>247</v>
      </c>
      <c r="C46" t="s">
        <v>248</v>
      </c>
      <c r="D46" t="s">
        <v>288</v>
      </c>
      <c r="E46" t="s">
        <v>291</v>
      </c>
      <c r="F46" s="62" t="s">
        <v>620</v>
      </c>
      <c r="G46">
        <v>27</v>
      </c>
      <c r="H46">
        <v>3</v>
      </c>
      <c r="I46">
        <v>7</v>
      </c>
      <c r="J46" t="s">
        <v>616</v>
      </c>
      <c r="K46" s="16">
        <v>3.5</v>
      </c>
      <c r="L46" s="16">
        <f>tblStockSnapshots[[#This Row],[Unit Cost]]*tblStockSnapshots[[#This Row],[Quantity In]]</f>
        <v>10.5</v>
      </c>
      <c r="M46" s="16">
        <f>tblStockSnapshots[[#This Row],[Unit Cost]]*tblStockSnapshots[[#This Row],[Quantity Out]]</f>
        <v>24.5</v>
      </c>
      <c r="N46" s="16">
        <f>tblStockSnapshots[[#This Row],[Unit Cost]]*tblStockSnapshots[[#This Row],[Quantity Available]]</f>
        <v>94.5</v>
      </c>
      <c r="O46" s="1" t="str">
        <f>IF(_xlfn.MINIFS(Outflow[Date],Outflow[SKU],tblStockSnapshots[[#This Row],[SKU]],Outflow[Lot Number],tblStockSnapshots[[#This Row],[Lot Number]])=0,"No Date Found",_xlfn.MINIFS(Outflow[Date],Outflow[SKU],tblStockSnapshots[[#This Row],[SKU]],Outflow[Lot Number],tblStockSnapshots[[#This Row],[Lot Number]]))</f>
        <v>No Date Found</v>
      </c>
      <c r="P46" s="1">
        <f>IF(_xlfn.MAXIFS(Outflow[Date], Outflow[SKU], B66)=0,"No Date Found",_xlfn.MAXIFS(Outflow[Date], Outflow[SKU], B66))</f>
        <v>46194</v>
      </c>
      <c r="Q46" t="str">
        <f>IFERROR(tblStockSnapshots[[#This Row],[Last Outflow Date]]-tblStockSnapshots[[#This Row],[First Outflow Date]]+1,"")</f>
        <v/>
      </c>
      <c r="R46" t="str">
        <f>IFERROR(IF(tblStockSnapshots[[#This Row],[Days Active]]&gt;0,tblStockSnapshots[[#This Row],[Quantity Out]]/tblStockSnapshots[[#This Row],[Days Active]],""),"")</f>
        <v/>
      </c>
      <c r="S46" t="str">
        <f>IFERROR(IF(tblStockSnapshots[[#This Row],[Average Daily Usage]]&gt;0,tblStockSnapshots[[#This Row],[Quantity Available]]/tblStockSnapshots[[#This Row],[Average Daily Usage]],""),"")</f>
        <v/>
      </c>
      <c r="T46">
        <f>VLOOKUP(tblStockSnapshots[[#This Row],[SKU]],MasterFile[#All],6,0)</f>
        <v>40</v>
      </c>
      <c r="U46" s="1" t="str">
        <f>IF(_xlfn.MINIFS(Inflow[Date],Inflow[SKU],tblStockSnapshots[[#This Row],[SKU]],Inflow[Lot Number],tblStockSnapshots[[#This Row],[Lot Number]])=0,"No Date Found",_xlfn.MINIFS(Inflow[Date],Inflow[SKU],tblStockSnapshots[[#This Row],[SKU]],Inflow[Lot Number],tblStockSnapshots[[#This Row],[Lot Number]]))</f>
        <v>No Date Found</v>
      </c>
    </row>
    <row r="47" spans="1:21" ht="20.100000000000001" customHeight="1" x14ac:dyDescent="0.25">
      <c r="A47" s="1">
        <v>46187</v>
      </c>
      <c r="B47" t="s">
        <v>249</v>
      </c>
      <c r="C47" t="s">
        <v>250</v>
      </c>
      <c r="D47" t="s">
        <v>288</v>
      </c>
      <c r="E47" t="s">
        <v>293</v>
      </c>
      <c r="F47" s="62" t="s">
        <v>620</v>
      </c>
      <c r="G47">
        <v>1</v>
      </c>
      <c r="H47">
        <v>8</v>
      </c>
      <c r="I47">
        <v>1</v>
      </c>
      <c r="J47" t="s">
        <v>685</v>
      </c>
      <c r="K47" s="16">
        <v>14</v>
      </c>
      <c r="L47" s="16">
        <f>tblStockSnapshots[[#This Row],[Unit Cost]]*tblStockSnapshots[[#This Row],[Quantity In]]</f>
        <v>112</v>
      </c>
      <c r="M47" s="16">
        <f>tblStockSnapshots[[#This Row],[Unit Cost]]*tblStockSnapshots[[#This Row],[Quantity Out]]</f>
        <v>14</v>
      </c>
      <c r="N47" s="16">
        <f>tblStockSnapshots[[#This Row],[Unit Cost]]*tblStockSnapshots[[#This Row],[Quantity Available]]</f>
        <v>14</v>
      </c>
      <c r="O47" s="1" t="str">
        <f>IF(_xlfn.MINIFS(Outflow[Date],Outflow[SKU],tblStockSnapshots[[#This Row],[SKU]],Outflow[Lot Number],tblStockSnapshots[[#This Row],[Lot Number]])=0,"No Date Found",_xlfn.MINIFS(Outflow[Date],Outflow[SKU],tblStockSnapshots[[#This Row],[SKU]],Outflow[Lot Number],tblStockSnapshots[[#This Row],[Lot Number]]))</f>
        <v>No Date Found</v>
      </c>
      <c r="P47" s="1">
        <f>IF(_xlfn.MAXIFS(Outflow[Date], Outflow[SKU], B67)=0,"No Date Found",_xlfn.MAXIFS(Outflow[Date], Outflow[SKU], B67))</f>
        <v>46194</v>
      </c>
      <c r="Q47" t="str">
        <f>IFERROR(tblStockSnapshots[[#This Row],[Last Outflow Date]]-tblStockSnapshots[[#This Row],[First Outflow Date]]+1,"")</f>
        <v/>
      </c>
      <c r="R47" t="str">
        <f>IFERROR(IF(tblStockSnapshots[[#This Row],[Days Active]]&gt;0,tblStockSnapshots[[#This Row],[Quantity Out]]/tblStockSnapshots[[#This Row],[Days Active]],""),"")</f>
        <v/>
      </c>
      <c r="S47" t="str">
        <f>IFERROR(IF(tblStockSnapshots[[#This Row],[Average Daily Usage]]&gt;0,tblStockSnapshots[[#This Row],[Quantity Available]]/tblStockSnapshots[[#This Row],[Average Daily Usage]],""),"")</f>
        <v/>
      </c>
      <c r="T47">
        <f>VLOOKUP(tblStockSnapshots[[#This Row],[SKU]],MasterFile[#All],6,0)</f>
        <v>20</v>
      </c>
      <c r="U47" s="1" t="str">
        <f>IF(_xlfn.MINIFS(Inflow[Date],Inflow[SKU],tblStockSnapshots[[#This Row],[SKU]],Inflow[Lot Number],tblStockSnapshots[[#This Row],[Lot Number]])=0,"No Date Found",_xlfn.MINIFS(Inflow[Date],Inflow[SKU],tblStockSnapshots[[#This Row],[SKU]],Inflow[Lot Number],tblStockSnapshots[[#This Row],[Lot Number]]))</f>
        <v>No Date Found</v>
      </c>
    </row>
    <row r="48" spans="1:21" ht="20.100000000000001" customHeight="1" x14ac:dyDescent="0.25">
      <c r="A48" s="1">
        <v>46187</v>
      </c>
      <c r="B48" t="s">
        <v>251</v>
      </c>
      <c r="C48" t="s">
        <v>252</v>
      </c>
      <c r="D48" t="s">
        <v>288</v>
      </c>
      <c r="E48" t="s">
        <v>277</v>
      </c>
      <c r="F48" s="62" t="s">
        <v>620</v>
      </c>
      <c r="G48">
        <v>18</v>
      </c>
      <c r="H48">
        <v>8</v>
      </c>
      <c r="I48">
        <v>3</v>
      </c>
      <c r="J48" t="s">
        <v>721</v>
      </c>
      <c r="K48" s="16">
        <v>4.5</v>
      </c>
      <c r="L48" s="16">
        <f>tblStockSnapshots[[#This Row],[Unit Cost]]*tblStockSnapshots[[#This Row],[Quantity In]]</f>
        <v>36</v>
      </c>
      <c r="M48" s="16">
        <f>tblStockSnapshots[[#This Row],[Unit Cost]]*tblStockSnapshots[[#This Row],[Quantity Out]]</f>
        <v>13.5</v>
      </c>
      <c r="N48" s="16">
        <f>tblStockSnapshots[[#This Row],[Unit Cost]]*tblStockSnapshots[[#This Row],[Quantity Available]]</f>
        <v>81</v>
      </c>
      <c r="O48" s="1" t="str">
        <f>IF(_xlfn.MINIFS(Outflow[Date],Outflow[SKU],tblStockSnapshots[[#This Row],[SKU]],Outflow[Lot Number],tblStockSnapshots[[#This Row],[Lot Number]])=0,"No Date Found",_xlfn.MINIFS(Outflow[Date],Outflow[SKU],tblStockSnapshots[[#This Row],[SKU]],Outflow[Lot Number],tblStockSnapshots[[#This Row],[Lot Number]]))</f>
        <v>No Date Found</v>
      </c>
      <c r="P48" s="1">
        <f>IF(_xlfn.MAXIFS(Outflow[Date], Outflow[SKU], B68)=0,"No Date Found",_xlfn.MAXIFS(Outflow[Date], Outflow[SKU], B68))</f>
        <v>46194</v>
      </c>
      <c r="Q48" t="str">
        <f>IFERROR(tblStockSnapshots[[#This Row],[Last Outflow Date]]-tblStockSnapshots[[#This Row],[First Outflow Date]]+1,"")</f>
        <v/>
      </c>
      <c r="R48" t="str">
        <f>IFERROR(IF(tblStockSnapshots[[#This Row],[Days Active]]&gt;0,tblStockSnapshots[[#This Row],[Quantity Out]]/tblStockSnapshots[[#This Row],[Days Active]],""),"")</f>
        <v/>
      </c>
      <c r="S48" t="str">
        <f>IFERROR(IF(tblStockSnapshots[[#This Row],[Average Daily Usage]]&gt;0,tblStockSnapshots[[#This Row],[Quantity Available]]/tblStockSnapshots[[#This Row],[Average Daily Usage]],""),"")</f>
        <v/>
      </c>
      <c r="T48">
        <f>VLOOKUP(tblStockSnapshots[[#This Row],[SKU]],MasterFile[#All],6,0)</f>
        <v>32</v>
      </c>
      <c r="U48" s="1" t="str">
        <f>IF(_xlfn.MINIFS(Inflow[Date],Inflow[SKU],tblStockSnapshots[[#This Row],[SKU]],Inflow[Lot Number],tblStockSnapshots[[#This Row],[Lot Number]])=0,"No Date Found",_xlfn.MINIFS(Inflow[Date],Inflow[SKU],tblStockSnapshots[[#This Row],[SKU]],Inflow[Lot Number],tblStockSnapshots[[#This Row],[Lot Number]]))</f>
        <v>No Date Found</v>
      </c>
    </row>
    <row r="49" spans="1:21" ht="20.100000000000001" customHeight="1" x14ac:dyDescent="0.25">
      <c r="A49" s="1">
        <v>46187</v>
      </c>
      <c r="B49" t="s">
        <v>253</v>
      </c>
      <c r="C49" t="s">
        <v>254</v>
      </c>
      <c r="D49" t="s">
        <v>288</v>
      </c>
      <c r="E49" t="s">
        <v>277</v>
      </c>
      <c r="F49" s="62" t="s">
        <v>620</v>
      </c>
      <c r="G49">
        <v>27</v>
      </c>
      <c r="H49">
        <v>2</v>
      </c>
      <c r="I49">
        <v>7</v>
      </c>
      <c r="J49" t="s">
        <v>678</v>
      </c>
      <c r="K49" s="16">
        <v>6</v>
      </c>
      <c r="L49" s="16">
        <f>tblStockSnapshots[[#This Row],[Unit Cost]]*tblStockSnapshots[[#This Row],[Quantity In]]</f>
        <v>12</v>
      </c>
      <c r="M49" s="16">
        <f>tblStockSnapshots[[#This Row],[Unit Cost]]*tblStockSnapshots[[#This Row],[Quantity Out]]</f>
        <v>42</v>
      </c>
      <c r="N49" s="16">
        <f>tblStockSnapshots[[#This Row],[Unit Cost]]*tblStockSnapshots[[#This Row],[Quantity Available]]</f>
        <v>162</v>
      </c>
      <c r="O49" s="1" t="str">
        <f>IF(_xlfn.MINIFS(Outflow[Date],Outflow[SKU],tblStockSnapshots[[#This Row],[SKU]],Outflow[Lot Number],tblStockSnapshots[[#This Row],[Lot Number]])=0,"No Date Found",_xlfn.MINIFS(Outflow[Date],Outflow[SKU],tblStockSnapshots[[#This Row],[SKU]],Outflow[Lot Number],tblStockSnapshots[[#This Row],[Lot Number]]))</f>
        <v>No Date Found</v>
      </c>
      <c r="P49" s="1">
        <f>IF(_xlfn.MAXIFS(Outflow[Date], Outflow[SKU], B69)=0,"No Date Found",_xlfn.MAXIFS(Outflow[Date], Outflow[SKU], B69))</f>
        <v>46194</v>
      </c>
      <c r="Q49" t="str">
        <f>IFERROR(tblStockSnapshots[[#This Row],[Last Outflow Date]]-tblStockSnapshots[[#This Row],[First Outflow Date]]+1,"")</f>
        <v/>
      </c>
      <c r="R49" t="str">
        <f>IFERROR(IF(tblStockSnapshots[[#This Row],[Days Active]]&gt;0,tblStockSnapshots[[#This Row],[Quantity Out]]/tblStockSnapshots[[#This Row],[Days Active]],""),"")</f>
        <v/>
      </c>
      <c r="S49" t="str">
        <f>IFERROR(IF(tblStockSnapshots[[#This Row],[Average Daily Usage]]&gt;0,tblStockSnapshots[[#This Row],[Quantity Available]]/tblStockSnapshots[[#This Row],[Average Daily Usage]],""),"")</f>
        <v/>
      </c>
      <c r="T49" s="175" t="e">
        <f>VLOOKUP(tblStockSnapshots[[#This Row],[SKU]],MasterFile[#All],6,0)</f>
        <v>#N/A</v>
      </c>
      <c r="U49" s="1" t="str">
        <f>IF(_xlfn.MINIFS(Inflow[Date],Inflow[SKU],tblStockSnapshots[[#This Row],[SKU]],Inflow[Lot Number],tblStockSnapshots[[#This Row],[Lot Number]])=0,"No Date Found",_xlfn.MINIFS(Inflow[Date],Inflow[SKU],tblStockSnapshots[[#This Row],[SKU]],Inflow[Lot Number],tblStockSnapshots[[#This Row],[Lot Number]]))</f>
        <v>No Date Found</v>
      </c>
    </row>
    <row r="50" spans="1:21" ht="20.100000000000001" customHeight="1" x14ac:dyDescent="0.25">
      <c r="A50" s="1">
        <v>46187</v>
      </c>
      <c r="B50" t="s">
        <v>726</v>
      </c>
      <c r="C50" t="s">
        <v>726</v>
      </c>
      <c r="F50" s="62"/>
      <c r="G50">
        <v>10</v>
      </c>
      <c r="H50">
        <v>10</v>
      </c>
      <c r="I50">
        <v>0</v>
      </c>
      <c r="J50">
        <v>456100</v>
      </c>
      <c r="K50" s="15">
        <v>0</v>
      </c>
      <c r="L50" s="16">
        <f>tblStockSnapshots[[#This Row],[Unit Cost]]*tblStockSnapshots[[#This Row],[Quantity In]]</f>
        <v>0</v>
      </c>
      <c r="M50" s="16">
        <f>tblStockSnapshots[[#This Row],[Unit Cost]]*tblStockSnapshots[[#This Row],[Quantity Out]]</f>
        <v>0</v>
      </c>
      <c r="N50" s="16">
        <f>tblStockSnapshots[[#This Row],[Unit Cost]]*tblStockSnapshots[[#This Row],[Quantity Available]]</f>
        <v>0</v>
      </c>
      <c r="O50" s="1" t="str">
        <f>IF(_xlfn.MINIFS(Outflow[Date],Outflow[SKU],tblStockSnapshots[[#This Row],[SKU]],Outflow[Lot Number],tblStockSnapshots[[#This Row],[Lot Number]])=0,"No Date Found",_xlfn.MINIFS(Outflow[Date],Outflow[SKU],tblStockSnapshots[[#This Row],[SKU]],Outflow[Lot Number],tblStockSnapshots[[#This Row],[Lot Number]]))</f>
        <v>No Date Found</v>
      </c>
      <c r="P50" s="1">
        <f>IF(_xlfn.MAXIFS(Outflow[Date], Outflow[SKU], B70)=0,"No Date Found",_xlfn.MAXIFS(Outflow[Date], Outflow[SKU], B70))</f>
        <v>46194</v>
      </c>
      <c r="Q50" t="str">
        <f>IFERROR(tblStockSnapshots[[#This Row],[Last Outflow Date]]-tblStockSnapshots[[#This Row],[First Outflow Date]]+1,"")</f>
        <v/>
      </c>
      <c r="R50" t="str">
        <f>IFERROR(IF(tblStockSnapshots[[#This Row],[Days Active]]&gt;0,tblStockSnapshots[[#This Row],[Quantity Out]]/tblStockSnapshots[[#This Row],[Days Active]],""),"")</f>
        <v/>
      </c>
      <c r="S50" t="str">
        <f>IFERROR(IF(tblStockSnapshots[[#This Row],[Average Daily Usage]]&gt;0,tblStockSnapshots[[#This Row],[Quantity Available]]/tblStockSnapshots[[#This Row],[Average Daily Usage]],""),"")</f>
        <v/>
      </c>
      <c r="T50" s="175" t="e">
        <f>VLOOKUP(tblStockSnapshots[[#This Row],[SKU]],MasterFile[#All],6,0)</f>
        <v>#N/A</v>
      </c>
      <c r="U50" s="1" t="str">
        <f>IF(_xlfn.MINIFS(Inflow[Date],Inflow[SKU],tblStockSnapshots[[#This Row],[SKU]],Inflow[Lot Number],tblStockSnapshots[[#This Row],[Lot Number]])=0,"No Date Found",_xlfn.MINIFS(Inflow[Date],Inflow[SKU],tblStockSnapshots[[#This Row],[SKU]],Inflow[Lot Number],tblStockSnapshots[[#This Row],[Lot Number]]))</f>
        <v>No Date Found</v>
      </c>
    </row>
    <row r="51" spans="1:21" ht="20.100000000000001" customHeight="1" x14ac:dyDescent="0.25">
      <c r="A51" s="1">
        <v>46187</v>
      </c>
      <c r="B51" t="s">
        <v>166</v>
      </c>
      <c r="C51" t="s">
        <v>174</v>
      </c>
      <c r="D51" t="s">
        <v>255</v>
      </c>
      <c r="E51" t="s">
        <v>256</v>
      </c>
      <c r="F51" s="62"/>
      <c r="G51">
        <v>-1</v>
      </c>
      <c r="H51">
        <v>0</v>
      </c>
      <c r="I51">
        <v>1</v>
      </c>
      <c r="J51" t="s">
        <v>572</v>
      </c>
      <c r="K51" s="15">
        <v>7.2</v>
      </c>
      <c r="L51" s="16">
        <f>tblStockSnapshots[[#This Row],[Unit Cost]]*tblStockSnapshots[[#This Row],[Quantity In]]</f>
        <v>0</v>
      </c>
      <c r="M51" s="16">
        <f>tblStockSnapshots[[#This Row],[Unit Cost]]*tblStockSnapshots[[#This Row],[Quantity Out]]</f>
        <v>7.2</v>
      </c>
      <c r="N51" s="16">
        <f>tblStockSnapshots[[#This Row],[Unit Cost]]*tblStockSnapshots[[#This Row],[Quantity Available]]</f>
        <v>-7.2</v>
      </c>
      <c r="O51" s="1" t="str">
        <f>IF(_xlfn.MINIFS(Outflow[Date],Outflow[SKU],tblStockSnapshots[[#This Row],[SKU]],Outflow[Lot Number],tblStockSnapshots[[#This Row],[Lot Number]])=0,"No Date Found",_xlfn.MINIFS(Outflow[Date],Outflow[SKU],tblStockSnapshots[[#This Row],[SKU]],Outflow[Lot Number],tblStockSnapshots[[#This Row],[Lot Number]]))</f>
        <v>No Date Found</v>
      </c>
      <c r="P51" s="1">
        <f>IF(_xlfn.MAXIFS(Outflow[Date], Outflow[SKU], B71)=0,"No Date Found",_xlfn.MAXIFS(Outflow[Date], Outflow[SKU], B71))</f>
        <v>46193</v>
      </c>
      <c r="Q51" t="str">
        <f>IFERROR(tblStockSnapshots[[#This Row],[Last Outflow Date]]-tblStockSnapshots[[#This Row],[First Outflow Date]]+1,"")</f>
        <v/>
      </c>
      <c r="R51" t="str">
        <f>IFERROR(IF(tblStockSnapshots[[#This Row],[Days Active]]&gt;0,tblStockSnapshots[[#This Row],[Quantity Out]]/tblStockSnapshots[[#This Row],[Days Active]],""),"")</f>
        <v/>
      </c>
      <c r="S51" t="str">
        <f>IFERROR(IF(tblStockSnapshots[[#This Row],[Average Daily Usage]]&gt;0,tblStockSnapshots[[#This Row],[Quantity Available]]/tblStockSnapshots[[#This Row],[Average Daily Usage]],""),"")</f>
        <v/>
      </c>
      <c r="T51" s="175">
        <f>VLOOKUP(tblStockSnapshots[[#This Row],[SKU]],MasterFile[#All],6,0)</f>
        <v>240</v>
      </c>
      <c r="U51" s="1" t="str">
        <f>IF(_xlfn.MINIFS(Inflow[Date],Inflow[SKU],tblStockSnapshots[[#This Row],[SKU]],Inflow[Lot Number],tblStockSnapshots[[#This Row],[Lot Number]])=0,"No Date Found",_xlfn.MINIFS(Inflow[Date],Inflow[SKU],tblStockSnapshots[[#This Row],[SKU]],Inflow[Lot Number],tblStockSnapshots[[#This Row],[Lot Number]]))</f>
        <v>No Date Found</v>
      </c>
    </row>
    <row r="52" spans="1:21" ht="20.100000000000001" customHeight="1" x14ac:dyDescent="0.25">
      <c r="A52" s="1">
        <v>46187</v>
      </c>
      <c r="B52" t="s">
        <v>187</v>
      </c>
      <c r="C52" t="s">
        <v>188</v>
      </c>
      <c r="D52" t="s">
        <v>260</v>
      </c>
      <c r="E52" t="s">
        <v>264</v>
      </c>
      <c r="F52" s="62"/>
      <c r="G52">
        <v>-1</v>
      </c>
      <c r="H52">
        <v>0</v>
      </c>
      <c r="I52">
        <v>1</v>
      </c>
      <c r="J52" t="s">
        <v>574</v>
      </c>
      <c r="K52" s="15">
        <v>14.5</v>
      </c>
      <c r="L52" s="16">
        <f>tblStockSnapshots[[#This Row],[Unit Cost]]*tblStockSnapshots[[#This Row],[Quantity In]]</f>
        <v>0</v>
      </c>
      <c r="M52" s="16">
        <f>tblStockSnapshots[[#This Row],[Unit Cost]]*tblStockSnapshots[[#This Row],[Quantity Out]]</f>
        <v>14.5</v>
      </c>
      <c r="N52" s="16">
        <f>tblStockSnapshots[[#This Row],[Unit Cost]]*tblStockSnapshots[[#This Row],[Quantity Available]]</f>
        <v>-14.5</v>
      </c>
      <c r="O52" s="1" t="str">
        <f>IF(_xlfn.MINIFS(Outflow[Date],Outflow[SKU],tblStockSnapshots[[#This Row],[SKU]],Outflow[Lot Number],tblStockSnapshots[[#This Row],[Lot Number]])=0,"No Date Found",_xlfn.MINIFS(Outflow[Date],Outflow[SKU],tblStockSnapshots[[#This Row],[SKU]],Outflow[Lot Number],tblStockSnapshots[[#This Row],[Lot Number]]))</f>
        <v>No Date Found</v>
      </c>
      <c r="P52" s="1">
        <f>IF(_xlfn.MAXIFS(Outflow[Date], Outflow[SKU], B72)=0,"No Date Found",_xlfn.MAXIFS(Outflow[Date], Outflow[SKU], B72))</f>
        <v>46193</v>
      </c>
      <c r="Q52" t="str">
        <f>IFERROR(tblStockSnapshots[[#This Row],[Last Outflow Date]]-tblStockSnapshots[[#This Row],[First Outflow Date]]+1,"")</f>
        <v/>
      </c>
      <c r="R52" t="str">
        <f>IFERROR(IF(tblStockSnapshots[[#This Row],[Days Active]]&gt;0,tblStockSnapshots[[#This Row],[Quantity Out]]/tblStockSnapshots[[#This Row],[Days Active]],""),"")</f>
        <v/>
      </c>
      <c r="S52" t="str">
        <f>IFERROR(IF(tblStockSnapshots[[#This Row],[Average Daily Usage]]&gt;0,tblStockSnapshots[[#This Row],[Quantity Available]]/tblStockSnapshots[[#This Row],[Average Daily Usage]],""),"")</f>
        <v/>
      </c>
      <c r="T52" s="175">
        <f>VLOOKUP(tblStockSnapshots[[#This Row],[SKU]],MasterFile[#All],6,0)</f>
        <v>60</v>
      </c>
      <c r="U52" s="1" t="str">
        <f>IF(_xlfn.MINIFS(Inflow[Date],Inflow[SKU],tblStockSnapshots[[#This Row],[SKU]],Inflow[Lot Number],tblStockSnapshots[[#This Row],[Lot Number]])=0,"No Date Found",_xlfn.MINIFS(Inflow[Date],Inflow[SKU],tblStockSnapshots[[#This Row],[SKU]],Inflow[Lot Number],tblStockSnapshots[[#This Row],[Lot Number]]))</f>
        <v>No Date Found</v>
      </c>
    </row>
    <row r="53" spans="1:21" ht="20.100000000000001" customHeight="1" x14ac:dyDescent="0.25">
      <c r="A53" s="1">
        <v>46187</v>
      </c>
      <c r="B53" t="s">
        <v>193</v>
      </c>
      <c r="C53" t="s">
        <v>194</v>
      </c>
      <c r="D53" t="s">
        <v>265</v>
      </c>
      <c r="E53" t="s">
        <v>266</v>
      </c>
      <c r="F53" s="62"/>
      <c r="G53">
        <v>-1</v>
      </c>
      <c r="H53">
        <v>0</v>
      </c>
      <c r="I53">
        <v>1</v>
      </c>
      <c r="J53" t="s">
        <v>608</v>
      </c>
      <c r="K53" s="15">
        <v>0.38</v>
      </c>
      <c r="L53" s="16">
        <f>tblStockSnapshots[[#This Row],[Unit Cost]]*tblStockSnapshots[[#This Row],[Quantity In]]</f>
        <v>0</v>
      </c>
      <c r="M53" s="16">
        <f>tblStockSnapshots[[#This Row],[Unit Cost]]*tblStockSnapshots[[#This Row],[Quantity Out]]</f>
        <v>0.38</v>
      </c>
      <c r="N53" s="16">
        <f>tblStockSnapshots[[#This Row],[Unit Cost]]*tblStockSnapshots[[#This Row],[Quantity Available]]</f>
        <v>-0.38</v>
      </c>
      <c r="O53" s="1" t="str">
        <f>IF(_xlfn.MINIFS(Outflow[Date],Outflow[SKU],tblStockSnapshots[[#This Row],[SKU]],Outflow[Lot Number],tblStockSnapshots[[#This Row],[Lot Number]])=0,"No Date Found",_xlfn.MINIFS(Outflow[Date],Outflow[SKU],tblStockSnapshots[[#This Row],[SKU]],Outflow[Lot Number],tblStockSnapshots[[#This Row],[Lot Number]]))</f>
        <v>No Date Found</v>
      </c>
      <c r="P53" s="1">
        <f>IF(_xlfn.MAXIFS(Outflow[Date], Outflow[SKU], B73)=0,"No Date Found",_xlfn.MAXIFS(Outflow[Date], Outflow[SKU], B73))</f>
        <v>46193</v>
      </c>
      <c r="Q53" t="str">
        <f>IFERROR(tblStockSnapshots[[#This Row],[Last Outflow Date]]-tblStockSnapshots[[#This Row],[First Outflow Date]]+1,"")</f>
        <v/>
      </c>
      <c r="R53" t="str">
        <f>IFERROR(IF(tblStockSnapshots[[#This Row],[Days Active]]&gt;0,tblStockSnapshots[[#This Row],[Quantity Out]]/tblStockSnapshots[[#This Row],[Days Active]],""),"")</f>
        <v/>
      </c>
      <c r="S53" t="str">
        <f>IFERROR(IF(tblStockSnapshots[[#This Row],[Average Daily Usage]]&gt;0,tblStockSnapshots[[#This Row],[Quantity Available]]/tblStockSnapshots[[#This Row],[Average Daily Usage]],""),"")</f>
        <v/>
      </c>
      <c r="T53" s="175">
        <f>VLOOKUP(tblStockSnapshots[[#This Row],[SKU]],MasterFile[#All],6,0)</f>
        <v>1200</v>
      </c>
      <c r="U53" s="1" t="str">
        <f>IF(_xlfn.MINIFS(Inflow[Date],Inflow[SKU],tblStockSnapshots[[#This Row],[SKU]],Inflow[Lot Number],tblStockSnapshots[[#This Row],[Lot Number]])=0,"No Date Found",_xlfn.MINIFS(Inflow[Date],Inflow[SKU],tblStockSnapshots[[#This Row],[SKU]],Inflow[Lot Number],tblStockSnapshots[[#This Row],[Lot Number]]))</f>
        <v>No Date Found</v>
      </c>
    </row>
    <row r="54" spans="1:21" ht="20.100000000000001" customHeight="1" x14ac:dyDescent="0.25">
      <c r="A54" s="1">
        <v>46187</v>
      </c>
      <c r="B54" t="s">
        <v>199</v>
      </c>
      <c r="C54" t="s">
        <v>200</v>
      </c>
      <c r="D54" t="s">
        <v>265</v>
      </c>
      <c r="E54" t="s">
        <v>269</v>
      </c>
      <c r="F54" s="62"/>
      <c r="G54">
        <v>-5</v>
      </c>
      <c r="H54">
        <v>0</v>
      </c>
      <c r="I54">
        <v>5</v>
      </c>
      <c r="J54" t="s">
        <v>611</v>
      </c>
      <c r="K54" s="15">
        <v>1.75</v>
      </c>
      <c r="L54" s="16">
        <f>tblStockSnapshots[[#This Row],[Unit Cost]]*tblStockSnapshots[[#This Row],[Quantity In]]</f>
        <v>0</v>
      </c>
      <c r="M54" s="16">
        <f>tblStockSnapshots[[#This Row],[Unit Cost]]*tblStockSnapshots[[#This Row],[Quantity Out]]</f>
        <v>8.75</v>
      </c>
      <c r="N54" s="16">
        <f>tblStockSnapshots[[#This Row],[Unit Cost]]*tblStockSnapshots[[#This Row],[Quantity Available]]</f>
        <v>-8.75</v>
      </c>
      <c r="O54" s="1" t="str">
        <f>IF(_xlfn.MINIFS(Outflow[Date],Outflow[SKU],tblStockSnapshots[[#This Row],[SKU]],Outflow[Lot Number],tblStockSnapshots[[#This Row],[Lot Number]])=0,"No Date Found",_xlfn.MINIFS(Outflow[Date],Outflow[SKU],tblStockSnapshots[[#This Row],[SKU]],Outflow[Lot Number],tblStockSnapshots[[#This Row],[Lot Number]]))</f>
        <v>No Date Found</v>
      </c>
      <c r="P54" s="1">
        <f>IF(_xlfn.MAXIFS(Outflow[Date], Outflow[SKU], B74)=0,"No Date Found",_xlfn.MAXIFS(Outflow[Date], Outflow[SKU], B74))</f>
        <v>46193</v>
      </c>
      <c r="Q54" t="str">
        <f>IFERROR(tblStockSnapshots[[#This Row],[Last Outflow Date]]-tblStockSnapshots[[#This Row],[First Outflow Date]]+1,"")</f>
        <v/>
      </c>
      <c r="R54" t="str">
        <f>IFERROR(IF(tblStockSnapshots[[#This Row],[Days Active]]&gt;0,tblStockSnapshots[[#This Row],[Quantity Out]]/tblStockSnapshots[[#This Row],[Days Active]],""),"")</f>
        <v/>
      </c>
      <c r="S54" t="str">
        <f>IFERROR(IF(tblStockSnapshots[[#This Row],[Average Daily Usage]]&gt;0,tblStockSnapshots[[#This Row],[Quantity Available]]/tblStockSnapshots[[#This Row],[Average Daily Usage]],""),"")</f>
        <v/>
      </c>
      <c r="T54">
        <f>VLOOKUP(tblStockSnapshots[[#This Row],[SKU]],MasterFile[#All],6,0)</f>
        <v>320</v>
      </c>
      <c r="U54" s="1" t="str">
        <f>IF(_xlfn.MINIFS(Inflow[Date],Inflow[SKU],tblStockSnapshots[[#This Row],[SKU]],Inflow[Lot Number],tblStockSnapshots[[#This Row],[Lot Number]])=0,"No Date Found",_xlfn.MINIFS(Inflow[Date],Inflow[SKU],tblStockSnapshots[[#This Row],[SKU]],Inflow[Lot Number],tblStockSnapshots[[#This Row],[Lot Number]]))</f>
        <v>No Date Found</v>
      </c>
    </row>
    <row r="55" spans="1:21" ht="20.100000000000001" customHeight="1" x14ac:dyDescent="0.25">
      <c r="A55" s="1">
        <v>46187</v>
      </c>
      <c r="B55" t="s">
        <v>203</v>
      </c>
      <c r="C55" t="s">
        <v>204</v>
      </c>
      <c r="D55" t="s">
        <v>265</v>
      </c>
      <c r="E55" t="s">
        <v>270</v>
      </c>
      <c r="F55" s="62"/>
      <c r="G55">
        <v>-4</v>
      </c>
      <c r="H55">
        <v>0</v>
      </c>
      <c r="I55">
        <v>4</v>
      </c>
      <c r="J55" t="s">
        <v>577</v>
      </c>
      <c r="K55" s="15">
        <v>0.04</v>
      </c>
      <c r="L55" s="16">
        <f>tblStockSnapshots[[#This Row],[Unit Cost]]*tblStockSnapshots[[#This Row],[Quantity In]]</f>
        <v>0</v>
      </c>
      <c r="M55" s="16">
        <f>tblStockSnapshots[[#This Row],[Unit Cost]]*tblStockSnapshots[[#This Row],[Quantity Out]]</f>
        <v>0.16</v>
      </c>
      <c r="N55" s="16">
        <f>tblStockSnapshots[[#This Row],[Unit Cost]]*tblStockSnapshots[[#This Row],[Quantity Available]]</f>
        <v>-0.16</v>
      </c>
      <c r="O55" s="1" t="str">
        <f>IF(_xlfn.MINIFS(Outflow[Date],Outflow[SKU],tblStockSnapshots[[#This Row],[SKU]],Outflow[Lot Number],tblStockSnapshots[[#This Row],[Lot Number]])=0,"No Date Found",_xlfn.MINIFS(Outflow[Date],Outflow[SKU],tblStockSnapshots[[#This Row],[SKU]],Outflow[Lot Number],tblStockSnapshots[[#This Row],[Lot Number]]))</f>
        <v>No Date Found</v>
      </c>
      <c r="P55" s="1" t="str">
        <f>IF(_xlfn.MAXIFS(Outflow[Date], Outflow[SKU], B75)=0,"No Date Found",_xlfn.MAXIFS(Outflow[Date], Outflow[SKU], B75))</f>
        <v>No Date Found</v>
      </c>
      <c r="Q55" t="str">
        <f>IFERROR(tblStockSnapshots[[#This Row],[Last Outflow Date]]-tblStockSnapshots[[#This Row],[First Outflow Date]]+1,"")</f>
        <v/>
      </c>
      <c r="R55" t="str">
        <f>IFERROR(IF(tblStockSnapshots[[#This Row],[Days Active]]&gt;0,tblStockSnapshots[[#This Row],[Quantity Out]]/tblStockSnapshots[[#This Row],[Days Active]],""),"")</f>
        <v/>
      </c>
      <c r="S55" t="str">
        <f>IFERROR(IF(tblStockSnapshots[[#This Row],[Average Daily Usage]]&gt;0,tblStockSnapshots[[#This Row],[Quantity Available]]/tblStockSnapshots[[#This Row],[Average Daily Usage]],""),"")</f>
        <v/>
      </c>
      <c r="T55">
        <f>VLOOKUP(tblStockSnapshots[[#This Row],[SKU]],MasterFile[#All],6,0)</f>
        <v>4000</v>
      </c>
      <c r="U55" s="1" t="str">
        <f>IF(_xlfn.MINIFS(Inflow[Date],Inflow[SKU],tblStockSnapshots[[#This Row],[SKU]],Inflow[Lot Number],tblStockSnapshots[[#This Row],[Lot Number]])=0,"No Date Found",_xlfn.MINIFS(Inflow[Date],Inflow[SKU],tblStockSnapshots[[#This Row],[SKU]],Inflow[Lot Number],tblStockSnapshots[[#This Row],[Lot Number]]))</f>
        <v>No Date Found</v>
      </c>
    </row>
    <row r="56" spans="1:21" ht="20.100000000000001" customHeight="1" x14ac:dyDescent="0.25">
      <c r="A56" s="1">
        <v>46187</v>
      </c>
      <c r="B56" t="s">
        <v>221</v>
      </c>
      <c r="C56" t="s">
        <v>222</v>
      </c>
      <c r="D56" t="s">
        <v>281</v>
      </c>
      <c r="E56" t="s">
        <v>282</v>
      </c>
      <c r="F56" s="62"/>
      <c r="G56">
        <v>-2</v>
      </c>
      <c r="H56">
        <v>0</v>
      </c>
      <c r="I56">
        <v>2</v>
      </c>
      <c r="J56" t="s">
        <v>613</v>
      </c>
      <c r="K56" s="15">
        <v>6.5</v>
      </c>
      <c r="L56" s="16">
        <f>tblStockSnapshots[[#This Row],[Unit Cost]]*tblStockSnapshots[[#This Row],[Quantity In]]</f>
        <v>0</v>
      </c>
      <c r="M56" s="16">
        <f>tblStockSnapshots[[#This Row],[Unit Cost]]*tblStockSnapshots[[#This Row],[Quantity Out]]</f>
        <v>13</v>
      </c>
      <c r="N56" s="16">
        <f>tblStockSnapshots[[#This Row],[Unit Cost]]*tblStockSnapshots[[#This Row],[Quantity Available]]</f>
        <v>-13</v>
      </c>
      <c r="O56" s="1" t="str">
        <f>IF(_xlfn.MINIFS(Outflow[Date],Outflow[SKU],tblStockSnapshots[[#This Row],[SKU]],Outflow[Lot Number],tblStockSnapshots[[#This Row],[Lot Number]])=0,"No Date Found",_xlfn.MINIFS(Outflow[Date],Outflow[SKU],tblStockSnapshots[[#This Row],[SKU]],Outflow[Lot Number],tblStockSnapshots[[#This Row],[Lot Number]]))</f>
        <v>No Date Found</v>
      </c>
      <c r="P56" s="1" t="str">
        <f>IF(_xlfn.MAXIFS(Outflow[Date], Outflow[SKU], B76)=0,"No Date Found",_xlfn.MAXIFS(Outflow[Date], Outflow[SKU], B76))</f>
        <v>No Date Found</v>
      </c>
      <c r="Q56" t="str">
        <f>IFERROR(tblStockSnapshots[[#This Row],[Last Outflow Date]]-tblStockSnapshots[[#This Row],[First Outflow Date]]+1,"")</f>
        <v/>
      </c>
      <c r="R56" t="str">
        <f>IFERROR(IF(tblStockSnapshots[[#This Row],[Days Active]]&gt;0,tblStockSnapshots[[#This Row],[Quantity Out]]/tblStockSnapshots[[#This Row],[Days Active]],""),"")</f>
        <v/>
      </c>
      <c r="S56" t="str">
        <f>IFERROR(IF(tblStockSnapshots[[#This Row],[Average Daily Usage]]&gt;0,tblStockSnapshots[[#This Row],[Quantity Available]]/tblStockSnapshots[[#This Row],[Average Daily Usage]],""),"")</f>
        <v/>
      </c>
      <c r="T56">
        <f>VLOOKUP(tblStockSnapshots[[#This Row],[SKU]],MasterFile[#All],6,0)</f>
        <v>120</v>
      </c>
      <c r="U56" s="1" t="str">
        <f>IF(_xlfn.MINIFS(Inflow[Date],Inflow[SKU],tblStockSnapshots[[#This Row],[SKU]],Inflow[Lot Number],tblStockSnapshots[[#This Row],[Lot Number]])=0,"No Date Found",_xlfn.MINIFS(Inflow[Date],Inflow[SKU],tblStockSnapshots[[#This Row],[SKU]],Inflow[Lot Number],tblStockSnapshots[[#This Row],[Lot Number]]))</f>
        <v>No Date Found</v>
      </c>
    </row>
    <row r="57" spans="1:21" ht="20.100000000000001" customHeight="1" x14ac:dyDescent="0.25">
      <c r="A57" s="1">
        <v>46187</v>
      </c>
      <c r="B57" t="s">
        <v>165</v>
      </c>
      <c r="C57" t="s">
        <v>173</v>
      </c>
      <c r="D57" t="s">
        <v>255</v>
      </c>
      <c r="E57" t="s">
        <v>256</v>
      </c>
      <c r="F57" s="62"/>
      <c r="G57">
        <v>-2</v>
      </c>
      <c r="H57">
        <v>0</v>
      </c>
      <c r="I57">
        <v>2</v>
      </c>
      <c r="J57" t="s">
        <v>597</v>
      </c>
      <c r="K57" s="15">
        <v>8.5</v>
      </c>
      <c r="L57" s="16">
        <f>tblStockSnapshots[[#This Row],[Unit Cost]]*tblStockSnapshots[[#This Row],[Quantity In]]</f>
        <v>0</v>
      </c>
      <c r="M57" s="16">
        <f>tblStockSnapshots[[#This Row],[Unit Cost]]*tblStockSnapshots[[#This Row],[Quantity Out]]</f>
        <v>17</v>
      </c>
      <c r="N57" s="16">
        <f>tblStockSnapshots[[#This Row],[Unit Cost]]*tblStockSnapshots[[#This Row],[Quantity Available]]</f>
        <v>-17</v>
      </c>
      <c r="O57" s="1" t="str">
        <f>IF(_xlfn.MINIFS(Outflow[Date],Outflow[SKU],tblStockSnapshots[[#This Row],[SKU]],Outflow[Lot Number],tblStockSnapshots[[#This Row],[Lot Number]])=0,"No Date Found",_xlfn.MINIFS(Outflow[Date],Outflow[SKU],tblStockSnapshots[[#This Row],[SKU]],Outflow[Lot Number],tblStockSnapshots[[#This Row],[Lot Number]]))</f>
        <v>No Date Found</v>
      </c>
      <c r="P57" s="1" t="str">
        <f>IF(_xlfn.MAXIFS(Outflow[Date], Outflow[SKU], B77)=0,"No Date Found",_xlfn.MAXIFS(Outflow[Date], Outflow[SKU], B77))</f>
        <v>No Date Found</v>
      </c>
      <c r="Q57" t="str">
        <f>IFERROR(tblStockSnapshots[[#This Row],[Last Outflow Date]]-tblStockSnapshots[[#This Row],[First Outflow Date]]+1,"")</f>
        <v/>
      </c>
      <c r="R57" t="str">
        <f>IFERROR(IF(tblStockSnapshots[[#This Row],[Days Active]]&gt;0,tblStockSnapshots[[#This Row],[Quantity Out]]/tblStockSnapshots[[#This Row],[Days Active]],""),"")</f>
        <v/>
      </c>
      <c r="S57" t="str">
        <f>IFERROR(IF(tblStockSnapshots[[#This Row],[Average Daily Usage]]&gt;0,tblStockSnapshots[[#This Row],[Quantity Available]]/tblStockSnapshots[[#This Row],[Average Daily Usage]],""),"")</f>
        <v/>
      </c>
      <c r="T57">
        <f>VLOOKUP(tblStockSnapshots[[#This Row],[SKU]],MasterFile[#All],6,0)</f>
        <v>200</v>
      </c>
      <c r="U57" s="1" t="str">
        <f>IF(_xlfn.MINIFS(Inflow[Date],Inflow[SKU],tblStockSnapshots[[#This Row],[SKU]],Inflow[Lot Number],tblStockSnapshots[[#This Row],[Lot Number]])=0,"No Date Found",_xlfn.MINIFS(Inflow[Date],Inflow[SKU],tblStockSnapshots[[#This Row],[SKU]],Inflow[Lot Number],tblStockSnapshots[[#This Row],[Lot Number]]))</f>
        <v>No Date Found</v>
      </c>
    </row>
    <row r="58" spans="1:21" ht="20.100000000000001" customHeight="1" x14ac:dyDescent="0.25">
      <c r="A58" s="1">
        <v>46187</v>
      </c>
      <c r="B58" t="s">
        <v>166</v>
      </c>
      <c r="C58" t="s">
        <v>174</v>
      </c>
      <c r="D58" t="s">
        <v>255</v>
      </c>
      <c r="E58" t="s">
        <v>256</v>
      </c>
      <c r="F58" s="62"/>
      <c r="G58">
        <v>-1.5</v>
      </c>
      <c r="H58">
        <v>0</v>
      </c>
      <c r="I58">
        <v>1.5</v>
      </c>
      <c r="J58" t="s">
        <v>572</v>
      </c>
      <c r="K58" s="15">
        <v>7.2</v>
      </c>
      <c r="L58" s="16">
        <f>tblStockSnapshots[[#This Row],[Unit Cost]]*tblStockSnapshots[[#This Row],[Quantity In]]</f>
        <v>0</v>
      </c>
      <c r="M58" s="16">
        <f>tblStockSnapshots[[#This Row],[Unit Cost]]*tblStockSnapshots[[#This Row],[Quantity Out]]</f>
        <v>10.8</v>
      </c>
      <c r="N58" s="16">
        <f>tblStockSnapshots[[#This Row],[Unit Cost]]*tblStockSnapshots[[#This Row],[Quantity Available]]</f>
        <v>-10.8</v>
      </c>
      <c r="O58" s="1" t="str">
        <f>IF(_xlfn.MINIFS(Outflow[Date],Outflow[SKU],tblStockSnapshots[[#This Row],[SKU]],Outflow[Lot Number],tblStockSnapshots[[#This Row],[Lot Number]])=0,"No Date Found",_xlfn.MINIFS(Outflow[Date],Outflow[SKU],tblStockSnapshots[[#This Row],[SKU]],Outflow[Lot Number],tblStockSnapshots[[#This Row],[Lot Number]]))</f>
        <v>No Date Found</v>
      </c>
      <c r="P58" s="1" t="str">
        <f>IF(_xlfn.MAXIFS(Outflow[Date], Outflow[SKU], B78)=0,"No Date Found",_xlfn.MAXIFS(Outflow[Date], Outflow[SKU], B78))</f>
        <v>No Date Found</v>
      </c>
      <c r="Q58" t="str">
        <f>IFERROR(tblStockSnapshots[[#This Row],[Last Outflow Date]]-tblStockSnapshots[[#This Row],[First Outflow Date]]+1,"")</f>
        <v/>
      </c>
      <c r="R58" t="str">
        <f>IFERROR(IF(tblStockSnapshots[[#This Row],[Days Active]]&gt;0,tblStockSnapshots[[#This Row],[Quantity Out]]/tblStockSnapshots[[#This Row],[Days Active]],""),"")</f>
        <v/>
      </c>
      <c r="S58" t="str">
        <f>IFERROR(IF(tblStockSnapshots[[#This Row],[Average Daily Usage]]&gt;0,tblStockSnapshots[[#This Row],[Quantity Available]]/tblStockSnapshots[[#This Row],[Average Daily Usage]],""),"")</f>
        <v/>
      </c>
      <c r="T58">
        <f>VLOOKUP(tblStockSnapshots[[#This Row],[SKU]],MasterFile[#All],6,0)</f>
        <v>240</v>
      </c>
      <c r="U58" s="1" t="str">
        <f>IF(_xlfn.MINIFS(Inflow[Date],Inflow[SKU],tblStockSnapshots[[#This Row],[SKU]],Inflow[Lot Number],tblStockSnapshots[[#This Row],[Lot Number]])=0,"No Date Found",_xlfn.MINIFS(Inflow[Date],Inflow[SKU],tblStockSnapshots[[#This Row],[SKU]],Inflow[Lot Number],tblStockSnapshots[[#This Row],[Lot Number]]))</f>
        <v>No Date Found</v>
      </c>
    </row>
    <row r="59" spans="1:21" ht="20.100000000000001" customHeight="1" x14ac:dyDescent="0.25">
      <c r="A59" s="1">
        <v>46187</v>
      </c>
      <c r="B59" t="s">
        <v>189</v>
      </c>
      <c r="C59" t="s">
        <v>190</v>
      </c>
      <c r="D59" t="s">
        <v>265</v>
      </c>
      <c r="E59" t="s">
        <v>266</v>
      </c>
      <c r="F59" s="62"/>
      <c r="G59">
        <v>-4</v>
      </c>
      <c r="H59">
        <v>0</v>
      </c>
      <c r="I59">
        <v>4</v>
      </c>
      <c r="J59" t="s">
        <v>589</v>
      </c>
      <c r="K59" s="15">
        <v>0.28000000000000003</v>
      </c>
      <c r="L59" s="16">
        <f>tblStockSnapshots[[#This Row],[Unit Cost]]*tblStockSnapshots[[#This Row],[Quantity In]]</f>
        <v>0</v>
      </c>
      <c r="M59" s="16">
        <f>tblStockSnapshots[[#This Row],[Unit Cost]]*tblStockSnapshots[[#This Row],[Quantity Out]]</f>
        <v>1.1200000000000001</v>
      </c>
      <c r="N59" s="16">
        <f>tblStockSnapshots[[#This Row],[Unit Cost]]*tblStockSnapshots[[#This Row],[Quantity Available]]</f>
        <v>-1.1200000000000001</v>
      </c>
      <c r="O59" s="1" t="str">
        <f>IF(_xlfn.MINIFS(Outflow[Date],Outflow[SKU],tblStockSnapshots[[#This Row],[SKU]],Outflow[Lot Number],tblStockSnapshots[[#This Row],[Lot Number]])=0,"No Date Found",_xlfn.MINIFS(Outflow[Date],Outflow[SKU],tblStockSnapshots[[#This Row],[SKU]],Outflow[Lot Number],tblStockSnapshots[[#This Row],[Lot Number]]))</f>
        <v>No Date Found</v>
      </c>
      <c r="P59" s="1" t="str">
        <f>IF(_xlfn.MAXIFS(Outflow[Date], Outflow[SKU], B79)=0,"No Date Found",_xlfn.MAXIFS(Outflow[Date], Outflow[SKU], B79))</f>
        <v>No Date Found</v>
      </c>
      <c r="Q59" t="str">
        <f>IFERROR(tblStockSnapshots[[#This Row],[Last Outflow Date]]-tblStockSnapshots[[#This Row],[First Outflow Date]]+1,"")</f>
        <v/>
      </c>
      <c r="R59" t="str">
        <f>IFERROR(IF(tblStockSnapshots[[#This Row],[Days Active]]&gt;0,tblStockSnapshots[[#This Row],[Quantity Out]]/tblStockSnapshots[[#This Row],[Days Active]],""),"")</f>
        <v/>
      </c>
      <c r="S59" t="str">
        <f>IFERROR(IF(tblStockSnapshots[[#This Row],[Average Daily Usage]]&gt;0,tblStockSnapshots[[#This Row],[Quantity Available]]/tblStockSnapshots[[#This Row],[Average Daily Usage]],""),"")</f>
        <v/>
      </c>
      <c r="T59">
        <f>VLOOKUP(tblStockSnapshots[[#This Row],[SKU]],MasterFile[#All],6,0)</f>
        <v>2000</v>
      </c>
      <c r="U59" s="1" t="str">
        <f>IF(_xlfn.MINIFS(Inflow[Date],Inflow[SKU],tblStockSnapshots[[#This Row],[SKU]],Inflow[Lot Number],tblStockSnapshots[[#This Row],[Lot Number]])=0,"No Date Found",_xlfn.MINIFS(Inflow[Date],Inflow[SKU],tblStockSnapshots[[#This Row],[SKU]],Inflow[Lot Number],tblStockSnapshots[[#This Row],[Lot Number]]))</f>
        <v>No Date Found</v>
      </c>
    </row>
    <row r="60" spans="1:21" ht="20.100000000000001" customHeight="1" x14ac:dyDescent="0.25">
      <c r="A60" s="1">
        <v>46187</v>
      </c>
      <c r="B60" t="s">
        <v>205</v>
      </c>
      <c r="C60" t="s">
        <v>206</v>
      </c>
      <c r="D60" t="s">
        <v>265</v>
      </c>
      <c r="E60" t="s">
        <v>272</v>
      </c>
      <c r="F60" s="62"/>
      <c r="G60">
        <v>-0.1</v>
      </c>
      <c r="H60">
        <v>0</v>
      </c>
      <c r="I60">
        <v>0.1</v>
      </c>
      <c r="J60" t="s">
        <v>573</v>
      </c>
      <c r="K60" s="15">
        <v>32</v>
      </c>
      <c r="L60" s="16">
        <f>tblStockSnapshots[[#This Row],[Unit Cost]]*tblStockSnapshots[[#This Row],[Quantity In]]</f>
        <v>0</v>
      </c>
      <c r="M60" s="16">
        <f>tblStockSnapshots[[#This Row],[Unit Cost]]*tblStockSnapshots[[#This Row],[Quantity Out]]</f>
        <v>3.2</v>
      </c>
      <c r="N60" s="16">
        <f>tblStockSnapshots[[#This Row],[Unit Cost]]*tblStockSnapshots[[#This Row],[Quantity Available]]</f>
        <v>-3.2</v>
      </c>
      <c r="O60" s="1" t="str">
        <f>IF(_xlfn.MINIFS(Outflow[Date],Outflow[SKU],tblStockSnapshots[[#This Row],[SKU]],Outflow[Lot Number],tblStockSnapshots[[#This Row],[Lot Number]])=0,"No Date Found",_xlfn.MINIFS(Outflow[Date],Outflow[SKU],tblStockSnapshots[[#This Row],[SKU]],Outflow[Lot Number],tblStockSnapshots[[#This Row],[Lot Number]]))</f>
        <v>No Date Found</v>
      </c>
      <c r="P60" s="1" t="str">
        <f>IF(_xlfn.MAXIFS(Outflow[Date], Outflow[SKU], B80)=0,"No Date Found",_xlfn.MAXIFS(Outflow[Date], Outflow[SKU], B80))</f>
        <v>No Date Found</v>
      </c>
      <c r="Q60" t="str">
        <f>IFERROR(tblStockSnapshots[[#This Row],[Last Outflow Date]]-tblStockSnapshots[[#This Row],[First Outflow Date]]+1,"")</f>
        <v/>
      </c>
      <c r="R60" t="str">
        <f>IFERROR(IF(tblStockSnapshots[[#This Row],[Days Active]]&gt;0,tblStockSnapshots[[#This Row],[Quantity Out]]/tblStockSnapshots[[#This Row],[Days Active]],""),"")</f>
        <v/>
      </c>
      <c r="S60" t="str">
        <f>IFERROR(IF(tblStockSnapshots[[#This Row],[Average Daily Usage]]&gt;0,tblStockSnapshots[[#This Row],[Quantity Available]]/tblStockSnapshots[[#This Row],[Average Daily Usage]],""),"")</f>
        <v/>
      </c>
      <c r="T60">
        <f>VLOOKUP(tblStockSnapshots[[#This Row],[SKU]],MasterFile[#All],6,0)</f>
        <v>40</v>
      </c>
      <c r="U60" s="1" t="str">
        <f>IF(_xlfn.MINIFS(Inflow[Date],Inflow[SKU],tblStockSnapshots[[#This Row],[SKU]],Inflow[Lot Number],tblStockSnapshots[[#This Row],[Lot Number]])=0,"No Date Found",_xlfn.MINIFS(Inflow[Date],Inflow[SKU],tblStockSnapshots[[#This Row],[SKU]],Inflow[Lot Number],tblStockSnapshots[[#This Row],[Lot Number]]))</f>
        <v>No Date Found</v>
      </c>
    </row>
    <row r="61" spans="1:21" ht="20.100000000000001" customHeight="1" x14ac:dyDescent="0.25">
      <c r="A61" s="1">
        <v>46187</v>
      </c>
      <c r="B61" t="s">
        <v>169</v>
      </c>
      <c r="C61" t="s">
        <v>177</v>
      </c>
      <c r="D61" t="s">
        <v>255</v>
      </c>
      <c r="E61" t="s">
        <v>258</v>
      </c>
      <c r="F61" s="62"/>
      <c r="G61">
        <v>-6</v>
      </c>
      <c r="H61">
        <v>0</v>
      </c>
      <c r="I61">
        <v>6</v>
      </c>
      <c r="J61" t="s">
        <v>578</v>
      </c>
      <c r="K61" s="15">
        <v>5.4</v>
      </c>
      <c r="L61" s="16">
        <f>tblStockSnapshots[[#This Row],[Unit Cost]]*tblStockSnapshots[[#This Row],[Quantity In]]</f>
        <v>0</v>
      </c>
      <c r="M61" s="16">
        <f>tblStockSnapshots[[#This Row],[Unit Cost]]*tblStockSnapshots[[#This Row],[Quantity Out]]</f>
        <v>32.400000000000006</v>
      </c>
      <c r="N61" s="16">
        <f>tblStockSnapshots[[#This Row],[Unit Cost]]*tblStockSnapshots[[#This Row],[Quantity Available]]</f>
        <v>-32.400000000000006</v>
      </c>
      <c r="O61" s="1" t="str">
        <f>IF(_xlfn.MINIFS(Outflow[Date],Outflow[SKU],tblStockSnapshots[[#This Row],[SKU]],Outflow[Lot Number],tblStockSnapshots[[#This Row],[Lot Number]])=0,"No Date Found",_xlfn.MINIFS(Outflow[Date],Outflow[SKU],tblStockSnapshots[[#This Row],[SKU]],Outflow[Lot Number],tblStockSnapshots[[#This Row],[Lot Number]]))</f>
        <v>No Date Found</v>
      </c>
      <c r="P61" s="1" t="str">
        <f>IF(_xlfn.MAXIFS(Outflow[Date], Outflow[SKU], B81)=0,"No Date Found",_xlfn.MAXIFS(Outflow[Date], Outflow[SKU], B81))</f>
        <v>No Date Found</v>
      </c>
      <c r="Q61" t="str">
        <f>IFERROR(tblStockSnapshots[[#This Row],[Last Outflow Date]]-tblStockSnapshots[[#This Row],[First Outflow Date]]+1,"")</f>
        <v/>
      </c>
      <c r="R61" t="str">
        <f>IFERROR(IF(tblStockSnapshots[[#This Row],[Days Active]]&gt;0,tblStockSnapshots[[#This Row],[Quantity Out]]/tblStockSnapshots[[#This Row],[Days Active]],""),"")</f>
        <v/>
      </c>
      <c r="S61" t="str">
        <f>IFERROR(IF(tblStockSnapshots[[#This Row],[Average Daily Usage]]&gt;0,tblStockSnapshots[[#This Row],[Quantity Available]]/tblStockSnapshots[[#This Row],[Average Daily Usage]],""),"")</f>
        <v/>
      </c>
      <c r="T61">
        <f>VLOOKUP(tblStockSnapshots[[#This Row],[SKU]],MasterFile[#All],6,0)</f>
        <v>320</v>
      </c>
      <c r="U61" s="1" t="str">
        <f>IF(_xlfn.MINIFS(Inflow[Date],Inflow[SKU],tblStockSnapshots[[#This Row],[SKU]],Inflow[Lot Number],tblStockSnapshots[[#This Row],[Lot Number]])=0,"No Date Found",_xlfn.MINIFS(Inflow[Date],Inflow[SKU],tblStockSnapshots[[#This Row],[SKU]],Inflow[Lot Number],tblStockSnapshots[[#This Row],[Lot Number]]))</f>
        <v>No Date Found</v>
      </c>
    </row>
    <row r="62" spans="1:21" ht="20.100000000000001" customHeight="1" x14ac:dyDescent="0.25">
      <c r="A62" s="1">
        <v>46187</v>
      </c>
      <c r="B62" t="s">
        <v>167</v>
      </c>
      <c r="C62" t="s">
        <v>175</v>
      </c>
      <c r="D62" t="s">
        <v>255</v>
      </c>
      <c r="E62" t="s">
        <v>258</v>
      </c>
      <c r="F62" s="62"/>
      <c r="G62">
        <v>-3</v>
      </c>
      <c r="H62">
        <v>0</v>
      </c>
      <c r="I62">
        <v>3</v>
      </c>
      <c r="J62" t="s">
        <v>601</v>
      </c>
      <c r="K62" s="15">
        <v>6.8</v>
      </c>
      <c r="L62" s="16">
        <f>tblStockSnapshots[[#This Row],[Unit Cost]]*tblStockSnapshots[[#This Row],[Quantity In]]</f>
        <v>0</v>
      </c>
      <c r="M62" s="16">
        <f>tblStockSnapshots[[#This Row],[Unit Cost]]*tblStockSnapshots[[#This Row],[Quantity Out]]</f>
        <v>20.399999999999999</v>
      </c>
      <c r="N62" s="16">
        <f>tblStockSnapshots[[#This Row],[Unit Cost]]*tblStockSnapshots[[#This Row],[Quantity Available]]</f>
        <v>-20.399999999999999</v>
      </c>
      <c r="O62" s="1" t="str">
        <f>IF(_xlfn.MINIFS(Outflow[Date],Outflow[SKU],tblStockSnapshots[[#This Row],[SKU]],Outflow[Lot Number],tblStockSnapshots[[#This Row],[Lot Number]])=0,"No Date Found",_xlfn.MINIFS(Outflow[Date],Outflow[SKU],tblStockSnapshots[[#This Row],[SKU]],Outflow[Lot Number],tblStockSnapshots[[#This Row],[Lot Number]]))</f>
        <v>No Date Found</v>
      </c>
      <c r="P62" s="1" t="str">
        <f>IF(_xlfn.MAXIFS(Outflow[Date], Outflow[SKU], B82)=0,"No Date Found",_xlfn.MAXIFS(Outflow[Date], Outflow[SKU], B82))</f>
        <v>No Date Found</v>
      </c>
      <c r="Q62" t="str">
        <f>IFERROR(tblStockSnapshots[[#This Row],[Last Outflow Date]]-tblStockSnapshots[[#This Row],[First Outflow Date]]+1,"")</f>
        <v/>
      </c>
      <c r="R62" t="str">
        <f>IFERROR(IF(tblStockSnapshots[[#This Row],[Days Active]]&gt;0,tblStockSnapshots[[#This Row],[Quantity Out]]/tblStockSnapshots[[#This Row],[Days Active]],""),"")</f>
        <v/>
      </c>
      <c r="S62" t="str">
        <f>IFERROR(IF(tblStockSnapshots[[#This Row],[Average Daily Usage]]&gt;0,tblStockSnapshots[[#This Row],[Quantity Available]]/tblStockSnapshots[[#This Row],[Average Daily Usage]],""),"")</f>
        <v/>
      </c>
      <c r="T62">
        <f>VLOOKUP(tblStockSnapshots[[#This Row],[SKU]],MasterFile[#All],6,0)</f>
        <v>160</v>
      </c>
      <c r="U62" s="1" t="str">
        <f>IF(_xlfn.MINIFS(Inflow[Date],Inflow[SKU],tblStockSnapshots[[#This Row],[SKU]],Inflow[Lot Number],tblStockSnapshots[[#This Row],[Lot Number]])=0,"No Date Found",_xlfn.MINIFS(Inflow[Date],Inflow[SKU],tblStockSnapshots[[#This Row],[SKU]],Inflow[Lot Number],tblStockSnapshots[[#This Row],[Lot Number]]))</f>
        <v>No Date Found</v>
      </c>
    </row>
    <row r="63" spans="1:21" ht="20.100000000000001" customHeight="1" x14ac:dyDescent="0.25">
      <c r="A63" s="1">
        <v>46187</v>
      </c>
      <c r="B63" t="s">
        <v>171</v>
      </c>
      <c r="C63" t="s">
        <v>179</v>
      </c>
      <c r="D63" t="s">
        <v>255</v>
      </c>
      <c r="E63" t="s">
        <v>259</v>
      </c>
      <c r="F63" s="62"/>
      <c r="G63">
        <v>-1</v>
      </c>
      <c r="H63">
        <v>0</v>
      </c>
      <c r="I63">
        <v>1</v>
      </c>
      <c r="J63" t="s">
        <v>586</v>
      </c>
      <c r="K63" s="15">
        <v>7.6</v>
      </c>
      <c r="L63" s="16">
        <f>tblStockSnapshots[[#This Row],[Unit Cost]]*tblStockSnapshots[[#This Row],[Quantity In]]</f>
        <v>0</v>
      </c>
      <c r="M63" s="16">
        <f>tblStockSnapshots[[#This Row],[Unit Cost]]*tblStockSnapshots[[#This Row],[Quantity Out]]</f>
        <v>7.6</v>
      </c>
      <c r="N63" s="16">
        <f>tblStockSnapshots[[#This Row],[Unit Cost]]*tblStockSnapshots[[#This Row],[Quantity Available]]</f>
        <v>-7.6</v>
      </c>
      <c r="O63" s="1" t="str">
        <f>IF(_xlfn.MINIFS(Outflow[Date],Outflow[SKU],tblStockSnapshots[[#This Row],[SKU]],Outflow[Lot Number],tblStockSnapshots[[#This Row],[Lot Number]])=0,"No Date Found",_xlfn.MINIFS(Outflow[Date],Outflow[SKU],tblStockSnapshots[[#This Row],[SKU]],Outflow[Lot Number],tblStockSnapshots[[#This Row],[Lot Number]]))</f>
        <v>No Date Found</v>
      </c>
      <c r="P63" s="1" t="str">
        <f>IF(_xlfn.MAXIFS(Outflow[Date], Outflow[SKU], B83)=0,"No Date Found",_xlfn.MAXIFS(Outflow[Date], Outflow[SKU], B83))</f>
        <v>No Date Found</v>
      </c>
      <c r="Q63" t="str">
        <f>IFERROR(tblStockSnapshots[[#This Row],[Last Outflow Date]]-tblStockSnapshots[[#This Row],[First Outflow Date]]+1,"")</f>
        <v/>
      </c>
      <c r="R63" t="str">
        <f>IFERROR(IF(tblStockSnapshots[[#This Row],[Days Active]]&gt;0,tblStockSnapshots[[#This Row],[Quantity Out]]/tblStockSnapshots[[#This Row],[Days Active]],""),"")</f>
        <v/>
      </c>
      <c r="S63" t="str">
        <f>IFERROR(IF(tblStockSnapshots[[#This Row],[Average Daily Usage]]&gt;0,tblStockSnapshots[[#This Row],[Quantity Available]]/tblStockSnapshots[[#This Row],[Average Daily Usage]],""),"")</f>
        <v/>
      </c>
      <c r="T63">
        <f>VLOOKUP(tblStockSnapshots[[#This Row],[SKU]],MasterFile[#All],6,0)</f>
        <v>140</v>
      </c>
      <c r="U63" s="1" t="str">
        <f>IF(_xlfn.MINIFS(Inflow[Date],Inflow[SKU],tblStockSnapshots[[#This Row],[SKU]],Inflow[Lot Number],tblStockSnapshots[[#This Row],[Lot Number]])=0,"No Date Found",_xlfn.MINIFS(Inflow[Date],Inflow[SKU],tblStockSnapshots[[#This Row],[SKU]],Inflow[Lot Number],tblStockSnapshots[[#This Row],[Lot Number]]))</f>
        <v>No Date Found</v>
      </c>
    </row>
    <row r="64" spans="1:21" ht="20.100000000000001" customHeight="1" x14ac:dyDescent="0.25">
      <c r="A64" s="1">
        <v>46187</v>
      </c>
      <c r="B64" t="s">
        <v>191</v>
      </c>
      <c r="C64" t="s">
        <v>192</v>
      </c>
      <c r="D64" t="s">
        <v>265</v>
      </c>
      <c r="E64" t="s">
        <v>266</v>
      </c>
      <c r="F64" s="62"/>
      <c r="G64">
        <v>-6</v>
      </c>
      <c r="H64">
        <v>0</v>
      </c>
      <c r="I64">
        <v>6</v>
      </c>
      <c r="J64" t="s">
        <v>591</v>
      </c>
      <c r="K64" s="15">
        <v>0.42</v>
      </c>
      <c r="L64" s="16">
        <f>tblStockSnapshots[[#This Row],[Unit Cost]]*tblStockSnapshots[[#This Row],[Quantity In]]</f>
        <v>0</v>
      </c>
      <c r="M64" s="16">
        <f>tblStockSnapshots[[#This Row],[Unit Cost]]*tblStockSnapshots[[#This Row],[Quantity Out]]</f>
        <v>2.52</v>
      </c>
      <c r="N64" s="16">
        <f>tblStockSnapshots[[#This Row],[Unit Cost]]*tblStockSnapshots[[#This Row],[Quantity Available]]</f>
        <v>-2.52</v>
      </c>
      <c r="O64" s="1" t="str">
        <f>IF(_xlfn.MINIFS(Outflow[Date],Outflow[SKU],tblStockSnapshots[[#This Row],[SKU]],Outflow[Lot Number],tblStockSnapshots[[#This Row],[Lot Number]])=0,"No Date Found",_xlfn.MINIFS(Outflow[Date],Outflow[SKU],tblStockSnapshots[[#This Row],[SKU]],Outflow[Lot Number],tblStockSnapshots[[#This Row],[Lot Number]]))</f>
        <v>No Date Found</v>
      </c>
      <c r="P64" s="1" t="str">
        <f>IF(_xlfn.MAXIFS(Outflow[Date], Outflow[SKU], B84)=0,"No Date Found",_xlfn.MAXIFS(Outflow[Date], Outflow[SKU], B84))</f>
        <v>No Date Found</v>
      </c>
      <c r="Q64" t="str">
        <f>IFERROR(tblStockSnapshots[[#This Row],[Last Outflow Date]]-tblStockSnapshots[[#This Row],[First Outflow Date]]+1,"")</f>
        <v/>
      </c>
      <c r="R64" t="str">
        <f>IFERROR(IF(tblStockSnapshots[[#This Row],[Days Active]]&gt;0,tblStockSnapshots[[#This Row],[Quantity Out]]/tblStockSnapshots[[#This Row],[Days Active]],""),"")</f>
        <v/>
      </c>
      <c r="S64" t="str">
        <f>IFERROR(IF(tblStockSnapshots[[#This Row],[Average Daily Usage]]&gt;0,tblStockSnapshots[[#This Row],[Quantity Available]]/tblStockSnapshots[[#This Row],[Average Daily Usage]],""),"")</f>
        <v/>
      </c>
      <c r="T64">
        <f>VLOOKUP(tblStockSnapshots[[#This Row],[SKU]],MasterFile[#All],6,0)</f>
        <v>1600</v>
      </c>
      <c r="U64" s="1" t="str">
        <f>IF(_xlfn.MINIFS(Inflow[Date],Inflow[SKU],tblStockSnapshots[[#This Row],[SKU]],Inflow[Lot Number],tblStockSnapshots[[#This Row],[Lot Number]])=0,"No Date Found",_xlfn.MINIFS(Inflow[Date],Inflow[SKU],tblStockSnapshots[[#This Row],[SKU]],Inflow[Lot Number],tblStockSnapshots[[#This Row],[Lot Number]]))</f>
        <v>No Date Found</v>
      </c>
    </row>
    <row r="65" spans="1:21" ht="20.100000000000001" customHeight="1" x14ac:dyDescent="0.25">
      <c r="A65" s="1">
        <v>46187</v>
      </c>
      <c r="B65" t="s">
        <v>205</v>
      </c>
      <c r="C65" t="s">
        <v>206</v>
      </c>
      <c r="D65" t="s">
        <v>265</v>
      </c>
      <c r="E65" t="s">
        <v>272</v>
      </c>
      <c r="F65" s="62"/>
      <c r="G65">
        <v>-0.2</v>
      </c>
      <c r="H65">
        <v>0</v>
      </c>
      <c r="I65">
        <v>0.2</v>
      </c>
      <c r="J65" t="s">
        <v>573</v>
      </c>
      <c r="K65" s="15">
        <v>32</v>
      </c>
      <c r="L65" s="16">
        <f>tblStockSnapshots[[#This Row],[Unit Cost]]*tblStockSnapshots[[#This Row],[Quantity In]]</f>
        <v>0</v>
      </c>
      <c r="M65" s="16">
        <f>tblStockSnapshots[[#This Row],[Unit Cost]]*tblStockSnapshots[[#This Row],[Quantity Out]]</f>
        <v>6.4</v>
      </c>
      <c r="N65" s="16">
        <f>tblStockSnapshots[[#This Row],[Unit Cost]]*tblStockSnapshots[[#This Row],[Quantity Available]]</f>
        <v>-6.4</v>
      </c>
      <c r="O65" s="1" t="str">
        <f>IF(_xlfn.MINIFS(Outflow[Date],Outflow[SKU],tblStockSnapshots[[#This Row],[SKU]],Outflow[Lot Number],tblStockSnapshots[[#This Row],[Lot Number]])=0,"No Date Found",_xlfn.MINIFS(Outflow[Date],Outflow[SKU],tblStockSnapshots[[#This Row],[SKU]],Outflow[Lot Number],tblStockSnapshots[[#This Row],[Lot Number]]))</f>
        <v>No Date Found</v>
      </c>
      <c r="P65" s="1" t="str">
        <f>IF(_xlfn.MAXIFS(Outflow[Date], Outflow[SKU], B85)=0,"No Date Found",_xlfn.MAXIFS(Outflow[Date], Outflow[SKU], B85))</f>
        <v>No Date Found</v>
      </c>
      <c r="Q65" t="str">
        <f>IFERROR(tblStockSnapshots[[#This Row],[Last Outflow Date]]-tblStockSnapshots[[#This Row],[First Outflow Date]]+1,"")</f>
        <v/>
      </c>
      <c r="R65" t="str">
        <f>IFERROR(IF(tblStockSnapshots[[#This Row],[Days Active]]&gt;0,tblStockSnapshots[[#This Row],[Quantity Out]]/tblStockSnapshots[[#This Row],[Days Active]],""),"")</f>
        <v/>
      </c>
      <c r="S65" t="str">
        <f>IFERROR(IF(tblStockSnapshots[[#This Row],[Average Daily Usage]]&gt;0,tblStockSnapshots[[#This Row],[Quantity Available]]/tblStockSnapshots[[#This Row],[Average Daily Usage]],""),"")</f>
        <v/>
      </c>
      <c r="T65">
        <f>VLOOKUP(tblStockSnapshots[[#This Row],[SKU]],MasterFile[#All],6,0)</f>
        <v>40</v>
      </c>
      <c r="U65" s="1" t="str">
        <f>IF(_xlfn.MINIFS(Inflow[Date],Inflow[SKU],tblStockSnapshots[[#This Row],[SKU]],Inflow[Lot Number],tblStockSnapshots[[#This Row],[Lot Number]])=0,"No Date Found",_xlfn.MINIFS(Inflow[Date],Inflow[SKU],tblStockSnapshots[[#This Row],[SKU]],Inflow[Lot Number],tblStockSnapshots[[#This Row],[Lot Number]]))</f>
        <v>No Date Found</v>
      </c>
    </row>
    <row r="66" spans="1:21" ht="20.100000000000001" customHeight="1" x14ac:dyDescent="0.25">
      <c r="A66" s="1">
        <v>46187</v>
      </c>
      <c r="B66" t="s">
        <v>168</v>
      </c>
      <c r="C66" t="s">
        <v>176</v>
      </c>
      <c r="D66" t="s">
        <v>255</v>
      </c>
      <c r="E66" t="s">
        <v>256</v>
      </c>
      <c r="F66" s="62"/>
      <c r="G66">
        <v>-2.5</v>
      </c>
      <c r="H66">
        <v>0</v>
      </c>
      <c r="I66">
        <v>2.5</v>
      </c>
      <c r="J66" t="s">
        <v>595</v>
      </c>
      <c r="K66" s="15">
        <v>9.1</v>
      </c>
      <c r="L66" s="16">
        <f>tblStockSnapshots[[#This Row],[Unit Cost]]*tblStockSnapshots[[#This Row],[Quantity In]]</f>
        <v>0</v>
      </c>
      <c r="M66" s="16">
        <f>tblStockSnapshots[[#This Row],[Unit Cost]]*tblStockSnapshots[[#This Row],[Quantity Out]]</f>
        <v>22.75</v>
      </c>
      <c r="N66" s="16">
        <f>tblStockSnapshots[[#This Row],[Unit Cost]]*tblStockSnapshots[[#This Row],[Quantity Available]]</f>
        <v>-22.75</v>
      </c>
      <c r="O66" s="1" t="str">
        <f>IF(_xlfn.MINIFS(Outflow[Date],Outflow[SKU],tblStockSnapshots[[#This Row],[SKU]],Outflow[Lot Number],tblStockSnapshots[[#This Row],[Lot Number]])=0,"No Date Found",_xlfn.MINIFS(Outflow[Date],Outflow[SKU],tblStockSnapshots[[#This Row],[SKU]],Outflow[Lot Number],tblStockSnapshots[[#This Row],[Lot Number]]))</f>
        <v>No Date Found</v>
      </c>
      <c r="P66" s="1" t="str">
        <f>IF(_xlfn.MAXIFS(Outflow[Date], Outflow[SKU], B86)=0,"No Date Found",_xlfn.MAXIFS(Outflow[Date], Outflow[SKU], B86))</f>
        <v>No Date Found</v>
      </c>
      <c r="Q66" t="str">
        <f>IFERROR(tblStockSnapshots[[#This Row],[Last Outflow Date]]-tblStockSnapshots[[#This Row],[First Outflow Date]]+1,"")</f>
        <v/>
      </c>
      <c r="R66" t="str">
        <f>IFERROR(IF(tblStockSnapshots[[#This Row],[Days Active]]&gt;0,tblStockSnapshots[[#This Row],[Quantity Out]]/tblStockSnapshots[[#This Row],[Days Active]],""),"")</f>
        <v/>
      </c>
      <c r="S66" t="str">
        <f>IFERROR(IF(tblStockSnapshots[[#This Row],[Average Daily Usage]]&gt;0,tblStockSnapshots[[#This Row],[Quantity Available]]/tblStockSnapshots[[#This Row],[Average Daily Usage]],""),"")</f>
        <v/>
      </c>
      <c r="T66">
        <f>VLOOKUP(tblStockSnapshots[[#This Row],[SKU]],MasterFile[#All],6,0)</f>
        <v>120</v>
      </c>
      <c r="U66" s="1" t="str">
        <f>IF(_xlfn.MINIFS(Inflow[Date],Inflow[SKU],tblStockSnapshots[[#This Row],[SKU]],Inflow[Lot Number],tblStockSnapshots[[#This Row],[Lot Number]])=0,"No Date Found",_xlfn.MINIFS(Inflow[Date],Inflow[SKU],tblStockSnapshots[[#This Row],[SKU]],Inflow[Lot Number],tblStockSnapshots[[#This Row],[Lot Number]]))</f>
        <v>No Date Found</v>
      </c>
    </row>
    <row r="67" spans="1:21" ht="20.100000000000001" customHeight="1" x14ac:dyDescent="0.25">
      <c r="A67" s="1">
        <v>46187</v>
      </c>
      <c r="B67" t="s">
        <v>166</v>
      </c>
      <c r="C67" t="s">
        <v>174</v>
      </c>
      <c r="D67" t="s">
        <v>255</v>
      </c>
      <c r="E67" t="s">
        <v>256</v>
      </c>
      <c r="F67" s="62"/>
      <c r="G67">
        <v>-2</v>
      </c>
      <c r="H67">
        <v>0</v>
      </c>
      <c r="I67">
        <v>2</v>
      </c>
      <c r="J67" t="s">
        <v>572</v>
      </c>
      <c r="K67" s="15">
        <v>7.2</v>
      </c>
      <c r="L67" s="16">
        <f>tblStockSnapshots[[#This Row],[Unit Cost]]*tblStockSnapshots[[#This Row],[Quantity In]]</f>
        <v>0</v>
      </c>
      <c r="M67" s="16">
        <f>tblStockSnapshots[[#This Row],[Unit Cost]]*tblStockSnapshots[[#This Row],[Quantity Out]]</f>
        <v>14.4</v>
      </c>
      <c r="N67" s="16">
        <f>tblStockSnapshots[[#This Row],[Unit Cost]]*tblStockSnapshots[[#This Row],[Quantity Available]]</f>
        <v>-14.4</v>
      </c>
      <c r="O67" s="1" t="str">
        <f>IF(_xlfn.MINIFS(Outflow[Date],Outflow[SKU],tblStockSnapshots[[#This Row],[SKU]],Outflow[Lot Number],tblStockSnapshots[[#This Row],[Lot Number]])=0,"No Date Found",_xlfn.MINIFS(Outflow[Date],Outflow[SKU],tblStockSnapshots[[#This Row],[SKU]],Outflow[Lot Number],tblStockSnapshots[[#This Row],[Lot Number]]))</f>
        <v>No Date Found</v>
      </c>
      <c r="P67" s="1" t="str">
        <f>IF(_xlfn.MAXIFS(Outflow[Date], Outflow[SKU], B87)=0,"No Date Found",_xlfn.MAXIFS(Outflow[Date], Outflow[SKU], B87))</f>
        <v>No Date Found</v>
      </c>
      <c r="Q67" t="str">
        <f>IFERROR(tblStockSnapshots[[#This Row],[Last Outflow Date]]-tblStockSnapshots[[#This Row],[First Outflow Date]]+1,"")</f>
        <v/>
      </c>
      <c r="R67" t="str">
        <f>IFERROR(IF(tblStockSnapshots[[#This Row],[Days Active]]&gt;0,tblStockSnapshots[[#This Row],[Quantity Out]]/tblStockSnapshots[[#This Row],[Days Active]],""),"")</f>
        <v/>
      </c>
      <c r="S67" t="str">
        <f>IFERROR(IF(tblStockSnapshots[[#This Row],[Average Daily Usage]]&gt;0,tblStockSnapshots[[#This Row],[Quantity Available]]/tblStockSnapshots[[#This Row],[Average Daily Usage]],""),"")</f>
        <v/>
      </c>
      <c r="T67">
        <f>VLOOKUP(tblStockSnapshots[[#This Row],[SKU]],MasterFile[#All],6,0)</f>
        <v>240</v>
      </c>
      <c r="U67" s="1" t="str">
        <f>IF(_xlfn.MINIFS(Inflow[Date],Inflow[SKU],tblStockSnapshots[[#This Row],[SKU]],Inflow[Lot Number],tblStockSnapshots[[#This Row],[Lot Number]])=0,"No Date Found",_xlfn.MINIFS(Inflow[Date],Inflow[SKU],tblStockSnapshots[[#This Row],[SKU]],Inflow[Lot Number],tblStockSnapshots[[#This Row],[Lot Number]]))</f>
        <v>No Date Found</v>
      </c>
    </row>
    <row r="68" spans="1:21" ht="20.100000000000001" customHeight="1" x14ac:dyDescent="0.25">
      <c r="A68" s="1">
        <v>46187</v>
      </c>
      <c r="B68" t="s">
        <v>169</v>
      </c>
      <c r="C68" t="s">
        <v>177</v>
      </c>
      <c r="D68" t="s">
        <v>255</v>
      </c>
      <c r="E68" t="s">
        <v>258</v>
      </c>
      <c r="F68" s="62"/>
      <c r="G68">
        <v>-1</v>
      </c>
      <c r="H68">
        <v>0</v>
      </c>
      <c r="I68">
        <v>1</v>
      </c>
      <c r="J68" t="s">
        <v>578</v>
      </c>
      <c r="K68" s="15">
        <v>5.4</v>
      </c>
      <c r="L68" s="16">
        <f>tblStockSnapshots[[#This Row],[Unit Cost]]*tblStockSnapshots[[#This Row],[Quantity In]]</f>
        <v>0</v>
      </c>
      <c r="M68" s="16">
        <f>tblStockSnapshots[[#This Row],[Unit Cost]]*tblStockSnapshots[[#This Row],[Quantity Out]]</f>
        <v>5.4</v>
      </c>
      <c r="N68" s="16">
        <f>tblStockSnapshots[[#This Row],[Unit Cost]]*tblStockSnapshots[[#This Row],[Quantity Available]]</f>
        <v>-5.4</v>
      </c>
      <c r="O68" s="1" t="str">
        <f>IF(_xlfn.MINIFS(Outflow[Date],Outflow[SKU],tblStockSnapshots[[#This Row],[SKU]],Outflow[Lot Number],tblStockSnapshots[[#This Row],[Lot Number]])=0,"No Date Found",_xlfn.MINIFS(Outflow[Date],Outflow[SKU],tblStockSnapshots[[#This Row],[SKU]],Outflow[Lot Number],tblStockSnapshots[[#This Row],[Lot Number]]))</f>
        <v>No Date Found</v>
      </c>
      <c r="P68" s="1" t="str">
        <f>IF(_xlfn.MAXIFS(Outflow[Date], Outflow[SKU], B88)=0,"No Date Found",_xlfn.MAXIFS(Outflow[Date], Outflow[SKU], B88))</f>
        <v>No Date Found</v>
      </c>
      <c r="Q68" t="str">
        <f>IFERROR(tblStockSnapshots[[#This Row],[Last Outflow Date]]-tblStockSnapshots[[#This Row],[First Outflow Date]]+1,"")</f>
        <v/>
      </c>
      <c r="R68" t="str">
        <f>IFERROR(IF(tblStockSnapshots[[#This Row],[Days Active]]&gt;0,tblStockSnapshots[[#This Row],[Quantity Out]]/tblStockSnapshots[[#This Row],[Days Active]],""),"")</f>
        <v/>
      </c>
      <c r="S68" t="str">
        <f>IFERROR(IF(tblStockSnapshots[[#This Row],[Average Daily Usage]]&gt;0,tblStockSnapshots[[#This Row],[Quantity Available]]/tblStockSnapshots[[#This Row],[Average Daily Usage]],""),"")</f>
        <v/>
      </c>
      <c r="T68">
        <f>VLOOKUP(tblStockSnapshots[[#This Row],[SKU]],MasterFile[#All],6,0)</f>
        <v>320</v>
      </c>
      <c r="U68" s="1" t="str">
        <f>IF(_xlfn.MINIFS(Inflow[Date],Inflow[SKU],tblStockSnapshots[[#This Row],[SKU]],Inflow[Lot Number],tblStockSnapshots[[#This Row],[Lot Number]])=0,"No Date Found",_xlfn.MINIFS(Inflow[Date],Inflow[SKU],tblStockSnapshots[[#This Row],[SKU]],Inflow[Lot Number],tblStockSnapshots[[#This Row],[Lot Number]]))</f>
        <v>No Date Found</v>
      </c>
    </row>
    <row r="69" spans="1:21" ht="20.100000000000001" customHeight="1" x14ac:dyDescent="0.25">
      <c r="A69" s="1">
        <v>46187</v>
      </c>
      <c r="B69" t="s">
        <v>191</v>
      </c>
      <c r="C69" t="s">
        <v>192</v>
      </c>
      <c r="D69" t="s">
        <v>265</v>
      </c>
      <c r="E69" t="s">
        <v>266</v>
      </c>
      <c r="F69" s="62"/>
      <c r="G69">
        <v>-3</v>
      </c>
      <c r="H69">
        <v>0</v>
      </c>
      <c r="I69">
        <v>3</v>
      </c>
      <c r="J69" t="s">
        <v>591</v>
      </c>
      <c r="K69" s="15">
        <v>0.42</v>
      </c>
      <c r="L69" s="16">
        <f>tblStockSnapshots[[#This Row],[Unit Cost]]*tblStockSnapshots[[#This Row],[Quantity In]]</f>
        <v>0</v>
      </c>
      <c r="M69" s="16">
        <f>tblStockSnapshots[[#This Row],[Unit Cost]]*tblStockSnapshots[[#This Row],[Quantity Out]]</f>
        <v>1.26</v>
      </c>
      <c r="N69" s="16">
        <f>tblStockSnapshots[[#This Row],[Unit Cost]]*tblStockSnapshots[[#This Row],[Quantity Available]]</f>
        <v>-1.26</v>
      </c>
      <c r="O69" s="1" t="str">
        <f>IF(_xlfn.MINIFS(Outflow[Date],Outflow[SKU],tblStockSnapshots[[#This Row],[SKU]],Outflow[Lot Number],tblStockSnapshots[[#This Row],[Lot Number]])=0,"No Date Found",_xlfn.MINIFS(Outflow[Date],Outflow[SKU],tblStockSnapshots[[#This Row],[SKU]],Outflow[Lot Number],tblStockSnapshots[[#This Row],[Lot Number]]))</f>
        <v>No Date Found</v>
      </c>
      <c r="P69" s="1" t="str">
        <f>IF(_xlfn.MAXIFS(Outflow[Date], Outflow[SKU], B89)=0,"No Date Found",_xlfn.MAXIFS(Outflow[Date], Outflow[SKU], B89))</f>
        <v>No Date Found</v>
      </c>
      <c r="Q69" t="str">
        <f>IFERROR(tblStockSnapshots[[#This Row],[Last Outflow Date]]-tblStockSnapshots[[#This Row],[First Outflow Date]]+1,"")</f>
        <v/>
      </c>
      <c r="R69" t="str">
        <f>IFERROR(IF(tblStockSnapshots[[#This Row],[Days Active]]&gt;0,tblStockSnapshots[[#This Row],[Quantity Out]]/tblStockSnapshots[[#This Row],[Days Active]],""),"")</f>
        <v/>
      </c>
      <c r="S69" t="str">
        <f>IFERROR(IF(tblStockSnapshots[[#This Row],[Average Daily Usage]]&gt;0,tblStockSnapshots[[#This Row],[Quantity Available]]/tblStockSnapshots[[#This Row],[Average Daily Usage]],""),"")</f>
        <v/>
      </c>
      <c r="T69">
        <f>VLOOKUP(tblStockSnapshots[[#This Row],[SKU]],MasterFile[#All],6,0)</f>
        <v>1600</v>
      </c>
      <c r="U69" s="1" t="str">
        <f>IF(_xlfn.MINIFS(Inflow[Date],Inflow[SKU],tblStockSnapshots[[#This Row],[SKU]],Inflow[Lot Number],tblStockSnapshots[[#This Row],[Lot Number]])=0,"No Date Found",_xlfn.MINIFS(Inflow[Date],Inflow[SKU],tblStockSnapshots[[#This Row],[SKU]],Inflow[Lot Number],tblStockSnapshots[[#This Row],[Lot Number]]))</f>
        <v>No Date Found</v>
      </c>
    </row>
    <row r="70" spans="1:21" ht="20.100000000000001" customHeight="1" x14ac:dyDescent="0.25">
      <c r="A70" s="1">
        <v>46187</v>
      </c>
      <c r="B70" t="s">
        <v>205</v>
      </c>
      <c r="C70" t="s">
        <v>206</v>
      </c>
      <c r="D70" t="s">
        <v>265</v>
      </c>
      <c r="E70" t="s">
        <v>272</v>
      </c>
      <c r="F70" s="62"/>
      <c r="G70">
        <v>-0.1</v>
      </c>
      <c r="H70">
        <v>0</v>
      </c>
      <c r="I70">
        <v>0.1</v>
      </c>
      <c r="J70" t="s">
        <v>573</v>
      </c>
      <c r="K70" s="15">
        <v>32</v>
      </c>
      <c r="L70" s="16">
        <f>tblStockSnapshots[[#This Row],[Unit Cost]]*tblStockSnapshots[[#This Row],[Quantity In]]</f>
        <v>0</v>
      </c>
      <c r="M70" s="16">
        <f>tblStockSnapshots[[#This Row],[Unit Cost]]*tblStockSnapshots[[#This Row],[Quantity Out]]</f>
        <v>3.2</v>
      </c>
      <c r="N70" s="16">
        <f>tblStockSnapshots[[#This Row],[Unit Cost]]*tblStockSnapshots[[#This Row],[Quantity Available]]</f>
        <v>-3.2</v>
      </c>
      <c r="O70" s="1" t="str">
        <f>IF(_xlfn.MINIFS(Outflow[Date],Outflow[SKU],tblStockSnapshots[[#This Row],[SKU]],Outflow[Lot Number],tblStockSnapshots[[#This Row],[Lot Number]])=0,"No Date Found",_xlfn.MINIFS(Outflow[Date],Outflow[SKU],tblStockSnapshots[[#This Row],[SKU]],Outflow[Lot Number],tblStockSnapshots[[#This Row],[Lot Number]]))</f>
        <v>No Date Found</v>
      </c>
      <c r="P70" s="1" t="str">
        <f>IF(_xlfn.MAXIFS(Outflow[Date], Outflow[SKU], B90)=0,"No Date Found",_xlfn.MAXIFS(Outflow[Date], Outflow[SKU], B90))</f>
        <v>No Date Found</v>
      </c>
      <c r="Q70" t="str">
        <f>IFERROR(tblStockSnapshots[[#This Row],[Last Outflow Date]]-tblStockSnapshots[[#This Row],[First Outflow Date]]+1,"")</f>
        <v/>
      </c>
      <c r="R70" t="str">
        <f>IFERROR(IF(tblStockSnapshots[[#This Row],[Days Active]]&gt;0,tblStockSnapshots[[#This Row],[Quantity Out]]/tblStockSnapshots[[#This Row],[Days Active]],""),"")</f>
        <v/>
      </c>
      <c r="S70" t="str">
        <f>IFERROR(IF(tblStockSnapshots[[#This Row],[Average Daily Usage]]&gt;0,tblStockSnapshots[[#This Row],[Quantity Available]]/tblStockSnapshots[[#This Row],[Average Daily Usage]],""),"")</f>
        <v/>
      </c>
      <c r="T70">
        <f>VLOOKUP(tblStockSnapshots[[#This Row],[SKU]],MasterFile[#All],6,0)</f>
        <v>40</v>
      </c>
      <c r="U70" s="1" t="str">
        <f>IF(_xlfn.MINIFS(Inflow[Date],Inflow[SKU],tblStockSnapshots[[#This Row],[SKU]],Inflow[Lot Number],tblStockSnapshots[[#This Row],[Lot Number]])=0,"No Date Found",_xlfn.MINIFS(Inflow[Date],Inflow[SKU],tblStockSnapshots[[#This Row],[SKU]],Inflow[Lot Number],tblStockSnapshots[[#This Row],[Lot Number]]))</f>
        <v>No Date Found</v>
      </c>
    </row>
    <row r="71" spans="1:21" ht="20.100000000000001" customHeight="1" x14ac:dyDescent="0.25">
      <c r="A71" s="1">
        <v>46187</v>
      </c>
      <c r="B71" t="s">
        <v>239</v>
      </c>
      <c r="C71" t="s">
        <v>347</v>
      </c>
      <c r="D71" t="s">
        <v>288</v>
      </c>
      <c r="E71" t="s">
        <v>277</v>
      </c>
      <c r="F71" s="62"/>
      <c r="G71">
        <v>-0.15000000000000002</v>
      </c>
      <c r="H71">
        <v>0</v>
      </c>
      <c r="I71">
        <v>0.15000000000000002</v>
      </c>
      <c r="J71" t="s">
        <v>593</v>
      </c>
      <c r="K71" s="15">
        <v>24</v>
      </c>
      <c r="L71" s="16">
        <f>tblStockSnapshots[[#This Row],[Unit Cost]]*tblStockSnapshots[[#This Row],[Quantity In]]</f>
        <v>0</v>
      </c>
      <c r="M71" s="16">
        <f>tblStockSnapshots[[#This Row],[Unit Cost]]*tblStockSnapshots[[#This Row],[Quantity Out]]</f>
        <v>3.6000000000000005</v>
      </c>
      <c r="N71" s="16">
        <f>tblStockSnapshots[[#This Row],[Unit Cost]]*tblStockSnapshots[[#This Row],[Quantity Available]]</f>
        <v>-3.6000000000000005</v>
      </c>
      <c r="O71" s="1" t="str">
        <f>IF(_xlfn.MINIFS(Outflow[Date],Outflow[SKU],tblStockSnapshots[[#This Row],[SKU]],Outflow[Lot Number],tblStockSnapshots[[#This Row],[Lot Number]])=0,"No Date Found",_xlfn.MINIFS(Outflow[Date],Outflow[SKU],tblStockSnapshots[[#This Row],[SKU]],Outflow[Lot Number],tblStockSnapshots[[#This Row],[Lot Number]]))</f>
        <v>No Date Found</v>
      </c>
      <c r="P71" s="1" t="str">
        <f>IF(_xlfn.MAXIFS(Outflow[Date], Outflow[SKU], B91)=0,"No Date Found",_xlfn.MAXIFS(Outflow[Date], Outflow[SKU], B91))</f>
        <v>No Date Found</v>
      </c>
      <c r="Q71" t="str">
        <f>IFERROR(tblStockSnapshots[[#This Row],[Last Outflow Date]]-tblStockSnapshots[[#This Row],[First Outflow Date]]+1,"")</f>
        <v/>
      </c>
      <c r="R71" t="str">
        <f>IFERROR(IF(tblStockSnapshots[[#This Row],[Days Active]]&gt;0,tblStockSnapshots[[#This Row],[Quantity Out]]/tblStockSnapshots[[#This Row],[Days Active]],""),"")</f>
        <v/>
      </c>
      <c r="S71" t="str">
        <f>IFERROR(IF(tblStockSnapshots[[#This Row],[Average Daily Usage]]&gt;0,tblStockSnapshots[[#This Row],[Quantity Available]]/tblStockSnapshots[[#This Row],[Average Daily Usage]],""),"")</f>
        <v/>
      </c>
      <c r="T71">
        <f>VLOOKUP(tblStockSnapshots[[#This Row],[SKU]],MasterFile[#All],6,0)</f>
        <v>12</v>
      </c>
      <c r="U71" s="1" t="str">
        <f>IF(_xlfn.MINIFS(Inflow[Date],Inflow[SKU],tblStockSnapshots[[#This Row],[SKU]],Inflow[Lot Number],tblStockSnapshots[[#This Row],[Lot Number]])=0,"No Date Found",_xlfn.MINIFS(Inflow[Date],Inflow[SKU],tblStockSnapshots[[#This Row],[SKU]],Inflow[Lot Number],tblStockSnapshots[[#This Row],[Lot Number]]))</f>
        <v>No Date Found</v>
      </c>
    </row>
    <row r="72" spans="1:21" ht="20.100000000000001" customHeight="1" x14ac:dyDescent="0.25">
      <c r="A72" s="1">
        <v>46187</v>
      </c>
      <c r="B72" t="s">
        <v>241</v>
      </c>
      <c r="C72" t="s">
        <v>350</v>
      </c>
      <c r="D72" t="s">
        <v>288</v>
      </c>
      <c r="E72" t="s">
        <v>289</v>
      </c>
      <c r="F72" s="62"/>
      <c r="G72">
        <v>-0.30000000000000004</v>
      </c>
      <c r="H72">
        <v>0</v>
      </c>
      <c r="I72">
        <v>0.30000000000000004</v>
      </c>
      <c r="J72" t="s">
        <v>607</v>
      </c>
      <c r="K72" s="15">
        <v>18.5</v>
      </c>
      <c r="L72" s="16">
        <f>tblStockSnapshots[[#This Row],[Unit Cost]]*tblStockSnapshots[[#This Row],[Quantity In]]</f>
        <v>0</v>
      </c>
      <c r="M72" s="16">
        <f>tblStockSnapshots[[#This Row],[Unit Cost]]*tblStockSnapshots[[#This Row],[Quantity Out]]</f>
        <v>5.5500000000000007</v>
      </c>
      <c r="N72" s="16">
        <f>tblStockSnapshots[[#This Row],[Unit Cost]]*tblStockSnapshots[[#This Row],[Quantity Available]]</f>
        <v>-5.5500000000000007</v>
      </c>
      <c r="O72" s="1" t="str">
        <f>IF(_xlfn.MINIFS(Outflow[Date],Outflow[SKU],tblStockSnapshots[[#This Row],[SKU]],Outflow[Lot Number],tblStockSnapshots[[#This Row],[Lot Number]])=0,"No Date Found",_xlfn.MINIFS(Outflow[Date],Outflow[SKU],tblStockSnapshots[[#This Row],[SKU]],Outflow[Lot Number],tblStockSnapshots[[#This Row],[Lot Number]]))</f>
        <v>No Date Found</v>
      </c>
      <c r="P72" s="1" t="str">
        <f>IF(_xlfn.MAXIFS(Outflow[Date], Outflow[SKU], B92)=0,"No Date Found",_xlfn.MAXIFS(Outflow[Date], Outflow[SKU], B92))</f>
        <v>No Date Found</v>
      </c>
      <c r="Q72" t="str">
        <f>IFERROR(tblStockSnapshots[[#This Row],[Last Outflow Date]]-tblStockSnapshots[[#This Row],[First Outflow Date]]+1,"")</f>
        <v/>
      </c>
      <c r="R72" t="str">
        <f>IFERROR(IF(tblStockSnapshots[[#This Row],[Days Active]]&gt;0,tblStockSnapshots[[#This Row],[Quantity Out]]/tblStockSnapshots[[#This Row],[Days Active]],""),"")</f>
        <v/>
      </c>
      <c r="S72" t="str">
        <f>IFERROR(IF(tblStockSnapshots[[#This Row],[Average Daily Usage]]&gt;0,tblStockSnapshots[[#This Row],[Quantity Available]]/tblStockSnapshots[[#This Row],[Average Daily Usage]],""),"")</f>
        <v/>
      </c>
      <c r="T72">
        <f>VLOOKUP(tblStockSnapshots[[#This Row],[SKU]],MasterFile[#All],6,0)</f>
        <v>16</v>
      </c>
      <c r="U72" s="1" t="str">
        <f>IF(_xlfn.MINIFS(Inflow[Date],Inflow[SKU],tblStockSnapshots[[#This Row],[SKU]],Inflow[Lot Number],tblStockSnapshots[[#This Row],[Lot Number]])=0,"No Date Found",_xlfn.MINIFS(Inflow[Date],Inflow[SKU],tblStockSnapshots[[#This Row],[SKU]],Inflow[Lot Number],tblStockSnapshots[[#This Row],[Lot Number]]))</f>
        <v>No Date Found</v>
      </c>
    </row>
    <row r="73" spans="1:21" ht="20.100000000000001" customHeight="1" x14ac:dyDescent="0.25">
      <c r="A73" s="1">
        <v>46187</v>
      </c>
      <c r="B73" t="s">
        <v>243</v>
      </c>
      <c r="C73" t="s">
        <v>244</v>
      </c>
      <c r="D73" t="s">
        <v>288</v>
      </c>
      <c r="E73" t="s">
        <v>275</v>
      </c>
      <c r="F73" s="62"/>
      <c r="G73">
        <v>-0.75</v>
      </c>
      <c r="H73">
        <v>0</v>
      </c>
      <c r="I73">
        <v>0.75</v>
      </c>
      <c r="J73" t="s">
        <v>579</v>
      </c>
      <c r="K73" s="15">
        <v>12</v>
      </c>
      <c r="L73" s="16">
        <f>tblStockSnapshots[[#This Row],[Unit Cost]]*tblStockSnapshots[[#This Row],[Quantity In]]</f>
        <v>0</v>
      </c>
      <c r="M73" s="16">
        <f>tblStockSnapshots[[#This Row],[Unit Cost]]*tblStockSnapshots[[#This Row],[Quantity Out]]</f>
        <v>9</v>
      </c>
      <c r="N73" s="16">
        <f>tblStockSnapshots[[#This Row],[Unit Cost]]*tblStockSnapshots[[#This Row],[Quantity Available]]</f>
        <v>-9</v>
      </c>
      <c r="O73" s="1" t="str">
        <f>IF(_xlfn.MINIFS(Outflow[Date],Outflow[SKU],tblStockSnapshots[[#This Row],[SKU]],Outflow[Lot Number],tblStockSnapshots[[#This Row],[Lot Number]])=0,"No Date Found",_xlfn.MINIFS(Outflow[Date],Outflow[SKU],tblStockSnapshots[[#This Row],[SKU]],Outflow[Lot Number],tblStockSnapshots[[#This Row],[Lot Number]]))</f>
        <v>No Date Found</v>
      </c>
      <c r="P73" s="1" t="str">
        <f>IF(_xlfn.MAXIFS(Outflow[Date], Outflow[SKU], B93)=0,"No Date Found",_xlfn.MAXIFS(Outflow[Date], Outflow[SKU], B93))</f>
        <v>No Date Found</v>
      </c>
      <c r="Q73" t="str">
        <f>IFERROR(tblStockSnapshots[[#This Row],[Last Outflow Date]]-tblStockSnapshots[[#This Row],[First Outflow Date]]+1,"")</f>
        <v/>
      </c>
      <c r="R73" t="str">
        <f>IFERROR(IF(tblStockSnapshots[[#This Row],[Days Active]]&gt;0,tblStockSnapshots[[#This Row],[Quantity Out]]/tblStockSnapshots[[#This Row],[Days Active]],""),"")</f>
        <v/>
      </c>
      <c r="S73" t="str">
        <f>IFERROR(IF(tblStockSnapshots[[#This Row],[Average Daily Usage]]&gt;0,tblStockSnapshots[[#This Row],[Quantity Available]]/tblStockSnapshots[[#This Row],[Average Daily Usage]],""),"")</f>
        <v/>
      </c>
      <c r="T73">
        <f>VLOOKUP(tblStockSnapshots[[#This Row],[SKU]],MasterFile[#All],6,0)</f>
        <v>24</v>
      </c>
      <c r="U73" s="1" t="str">
        <f>IF(_xlfn.MINIFS(Inflow[Date],Inflow[SKU],tblStockSnapshots[[#This Row],[SKU]],Inflow[Lot Number],tblStockSnapshots[[#This Row],[Lot Number]])=0,"No Date Found",_xlfn.MINIFS(Inflow[Date],Inflow[SKU],tblStockSnapshots[[#This Row],[SKU]],Inflow[Lot Number],tblStockSnapshots[[#This Row],[Lot Number]]))</f>
        <v>No Date Found</v>
      </c>
    </row>
    <row r="74" spans="1:21" ht="20.100000000000001" customHeight="1" x14ac:dyDescent="0.25">
      <c r="A74" s="1">
        <v>46187</v>
      </c>
      <c r="B74" t="s">
        <v>251</v>
      </c>
      <c r="C74" t="s">
        <v>252</v>
      </c>
      <c r="D74" t="s">
        <v>288</v>
      </c>
      <c r="E74" t="s">
        <v>277</v>
      </c>
      <c r="F74" s="62"/>
      <c r="G74">
        <v>-0.30000000000000004</v>
      </c>
      <c r="H74">
        <v>0</v>
      </c>
      <c r="I74">
        <v>0.30000000000000004</v>
      </c>
      <c r="J74" t="s">
        <v>721</v>
      </c>
      <c r="K74" s="15">
        <v>4.5</v>
      </c>
      <c r="L74" s="16">
        <f>tblStockSnapshots[[#This Row],[Unit Cost]]*tblStockSnapshots[[#This Row],[Quantity In]]</f>
        <v>0</v>
      </c>
      <c r="M74" s="16">
        <f>tblStockSnapshots[[#This Row],[Unit Cost]]*tblStockSnapshots[[#This Row],[Quantity Out]]</f>
        <v>1.35</v>
      </c>
      <c r="N74" s="16">
        <f>tblStockSnapshots[[#This Row],[Unit Cost]]*tblStockSnapshots[[#This Row],[Quantity Available]]</f>
        <v>-1.35</v>
      </c>
      <c r="O74" s="1" t="str">
        <f>IF(_xlfn.MINIFS(Outflow[Date],Outflow[SKU],tblStockSnapshots[[#This Row],[SKU]],Outflow[Lot Number],tblStockSnapshots[[#This Row],[Lot Number]])=0,"No Date Found",_xlfn.MINIFS(Outflow[Date],Outflow[SKU],tblStockSnapshots[[#This Row],[SKU]],Outflow[Lot Number],tblStockSnapshots[[#This Row],[Lot Number]]))</f>
        <v>No Date Found</v>
      </c>
      <c r="P74" s="1" t="str">
        <f>IF(_xlfn.MAXIFS(Outflow[Date], Outflow[SKU], B94)=0,"No Date Found",_xlfn.MAXIFS(Outflow[Date], Outflow[SKU], B94))</f>
        <v>No Date Found</v>
      </c>
      <c r="Q74" t="str">
        <f>IFERROR(tblStockSnapshots[[#This Row],[Last Outflow Date]]-tblStockSnapshots[[#This Row],[First Outflow Date]]+1,"")</f>
        <v/>
      </c>
      <c r="R74" t="str">
        <f>IFERROR(IF(tblStockSnapshots[[#This Row],[Days Active]]&gt;0,tblStockSnapshots[[#This Row],[Quantity Out]]/tblStockSnapshots[[#This Row],[Days Active]],""),"")</f>
        <v/>
      </c>
      <c r="S74" t="str">
        <f>IFERROR(IF(tblStockSnapshots[[#This Row],[Average Daily Usage]]&gt;0,tblStockSnapshots[[#This Row],[Quantity Available]]/tblStockSnapshots[[#This Row],[Average Daily Usage]],""),"")</f>
        <v/>
      </c>
      <c r="T74">
        <f>VLOOKUP(tblStockSnapshots[[#This Row],[SKU]],MasterFile[#All],6,0)</f>
        <v>32</v>
      </c>
      <c r="U74" s="1" t="str">
        <f>IF(_xlfn.MINIFS(Inflow[Date],Inflow[SKU],tblStockSnapshots[[#This Row],[SKU]],Inflow[Lot Number],tblStockSnapshots[[#This Row],[Lot Number]])=0,"No Date Found",_xlfn.MINIFS(Inflow[Date],Inflow[SKU],tblStockSnapshots[[#This Row],[SKU]],Inflow[Lot Number],tblStockSnapshots[[#This Row],[Lot Number]]))</f>
        <v>No Date Found</v>
      </c>
    </row>
    <row r="75" spans="1:21" ht="20.100000000000001" customHeight="1" x14ac:dyDescent="0.25">
      <c r="A75" s="1"/>
    </row>
    <row r="76" spans="1:21" ht="20.100000000000001" customHeight="1" x14ac:dyDescent="0.25">
      <c r="A76" s="1"/>
    </row>
    <row r="77" spans="1:21" ht="20.100000000000001" customHeight="1" x14ac:dyDescent="0.25">
      <c r="A77" s="1"/>
    </row>
    <row r="78" spans="1:21" ht="20.100000000000001" customHeight="1" x14ac:dyDescent="0.25">
      <c r="A78" s="1"/>
    </row>
    <row r="79" spans="1:21" ht="20.100000000000001" customHeight="1" x14ac:dyDescent="0.25">
      <c r="A79" s="1"/>
    </row>
    <row r="80" spans="1:21" ht="20.100000000000001" customHeight="1" x14ac:dyDescent="0.25">
      <c r="A80" s="1"/>
    </row>
    <row r="81" spans="1:1" ht="20.100000000000001" customHeight="1" x14ac:dyDescent="0.25">
      <c r="A81" s="1"/>
    </row>
    <row r="82" spans="1:1" ht="20.100000000000001" customHeight="1" x14ac:dyDescent="0.25">
      <c r="A82" s="1"/>
    </row>
    <row r="83" spans="1:1" ht="20.100000000000001" customHeight="1" x14ac:dyDescent="0.25">
      <c r="A83" s="1"/>
    </row>
    <row r="84" spans="1:1" ht="20.100000000000001" customHeight="1" x14ac:dyDescent="0.25">
      <c r="A84" s="1"/>
    </row>
    <row r="85" spans="1:1" ht="20.100000000000001" customHeight="1" x14ac:dyDescent="0.25">
      <c r="A85" s="1"/>
    </row>
  </sheetData>
  <mergeCells count="1">
    <mergeCell ref="A1:T2"/>
  </mergeCells>
  <phoneticPr fontId="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37" r:id="rId4" name="Button 13">
              <controlPr defaultSize="0" print="0" autoFill="0" autoPict="0" macro="[0]!LogOrUpdateCurrentStockSnapshot_ToTable">
                <anchor moveWithCells="1" sizeWithCells="1">
                  <from>
                    <xdr:col>20</xdr:col>
                    <xdr:colOff>76200</xdr:colOff>
                    <xdr:row>0</xdr:row>
                    <xdr:rowOff>28575</xdr:rowOff>
                  </from>
                  <to>
                    <xdr:col>21</xdr:col>
                    <xdr:colOff>0</xdr:colOff>
                    <xdr:row>1</xdr:row>
                    <xdr:rowOff>276225</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997DD-16ED-4E18-B1DC-F8B4E3EC4803}">
  <sheetPr codeName="Sheet19">
    <tabColor theme="8" tint="0.39997558519241921"/>
  </sheetPr>
  <dimension ref="A1:EB609"/>
  <sheetViews>
    <sheetView topLeftCell="BX1" zoomScale="80" zoomScaleNormal="80" workbookViewId="0">
      <selection activeCell="CD9" sqref="CD9"/>
    </sheetView>
  </sheetViews>
  <sheetFormatPr defaultColWidth="8.85546875" defaultRowHeight="15" x14ac:dyDescent="0.25"/>
  <cols>
    <col min="1" max="1" width="15.42578125" bestFit="1" customWidth="1"/>
    <col min="2" max="2" width="20.140625" bestFit="1" customWidth="1"/>
    <col min="3" max="3" width="25.85546875" bestFit="1" customWidth="1"/>
    <col min="4" max="4" width="24.5703125" bestFit="1" customWidth="1"/>
    <col min="5" max="5" width="26.28515625" bestFit="1" customWidth="1"/>
    <col min="6" max="6" width="27.140625" bestFit="1" customWidth="1"/>
    <col min="7" max="11" width="25.85546875" customWidth="1"/>
    <col min="15" max="15" width="23" bestFit="1" customWidth="1"/>
    <col min="16" max="16" width="16" bestFit="1" customWidth="1"/>
    <col min="17" max="17" width="25" bestFit="1" customWidth="1"/>
    <col min="18" max="18" width="18" bestFit="1" customWidth="1"/>
    <col min="19" max="19" width="19.85546875" bestFit="1" customWidth="1"/>
    <col min="20" max="20" width="16.28515625" bestFit="1" customWidth="1"/>
    <col min="21" max="21" width="22.85546875" bestFit="1" customWidth="1"/>
    <col min="22" max="22" width="18.85546875" bestFit="1" customWidth="1"/>
    <col min="23" max="23" width="27.140625" bestFit="1" customWidth="1"/>
    <col min="24" max="24" width="16.5703125" bestFit="1" customWidth="1"/>
    <col min="25" max="25" width="19.42578125" bestFit="1" customWidth="1"/>
    <col min="26" max="26" width="21" bestFit="1" customWidth="1"/>
    <col min="29" max="29" width="14.140625" bestFit="1" customWidth="1"/>
    <col min="30" max="30" width="22.85546875" bestFit="1" customWidth="1"/>
    <col min="31" max="31" width="19.85546875" bestFit="1" customWidth="1"/>
    <col min="32" max="32" width="35.140625" bestFit="1" customWidth="1"/>
    <col min="33" max="33" width="27.140625" bestFit="1" customWidth="1"/>
    <col min="36" max="36" width="25" bestFit="1" customWidth="1"/>
    <col min="37" max="37" width="23.85546875" bestFit="1" customWidth="1"/>
    <col min="38" max="38" width="20.7109375" bestFit="1" customWidth="1"/>
    <col min="41" max="41" width="18" bestFit="1" customWidth="1"/>
    <col min="42" max="42" width="19.85546875" bestFit="1" customWidth="1"/>
    <col min="43" max="53" width="19.85546875" style="174" customWidth="1"/>
    <col min="54" max="55" width="17.42578125" bestFit="1" customWidth="1"/>
    <col min="57" max="57" width="14.140625" bestFit="1" customWidth="1"/>
    <col min="58" max="58" width="19.42578125" bestFit="1" customWidth="1"/>
    <col min="59" max="59" width="21" bestFit="1" customWidth="1"/>
    <col min="60" max="61" width="18.7109375" bestFit="1" customWidth="1"/>
    <col min="62" max="62" width="32.42578125" bestFit="1" customWidth="1"/>
    <col min="63" max="63" width="19.85546875" bestFit="1" customWidth="1"/>
    <col min="64" max="64" width="17.42578125" bestFit="1" customWidth="1"/>
    <col min="66" max="66" width="22.28515625" bestFit="1" customWidth="1"/>
    <col min="67" max="67" width="22.85546875" bestFit="1" customWidth="1"/>
    <col min="68" max="68" width="30" bestFit="1" customWidth="1"/>
    <col min="69" max="69" width="25" bestFit="1" customWidth="1"/>
    <col min="70" max="70" width="28.140625" bestFit="1" customWidth="1"/>
    <col min="71" max="71" width="22.85546875" bestFit="1" customWidth="1"/>
    <col min="72" max="72" width="19.85546875" bestFit="1" customWidth="1"/>
    <col min="76" max="76" width="14.140625" bestFit="1" customWidth="1"/>
    <col min="77" max="77" width="22.42578125" bestFit="1" customWidth="1"/>
    <col min="78" max="78" width="20" bestFit="1" customWidth="1"/>
    <col min="79" max="79" width="15.85546875" bestFit="1" customWidth="1"/>
    <col min="81" max="81" width="17.7109375" bestFit="1" customWidth="1"/>
    <col min="82" max="82" width="12.85546875" bestFit="1" customWidth="1"/>
    <col min="83" max="83" width="11.42578125" bestFit="1" customWidth="1"/>
    <col min="100" max="100" width="14.140625" bestFit="1" customWidth="1"/>
    <col min="101" max="103" width="19.5703125" bestFit="1" customWidth="1"/>
    <col min="104" max="104" width="21" bestFit="1" customWidth="1"/>
    <col min="105" max="105" width="19.42578125" bestFit="1" customWidth="1"/>
    <col min="106" max="106" width="21" bestFit="1" customWidth="1"/>
    <col min="107" max="107" width="19.42578125" bestFit="1" customWidth="1"/>
    <col min="108" max="108" width="21" bestFit="1" customWidth="1"/>
    <col min="109" max="109" width="19.42578125" bestFit="1" customWidth="1"/>
    <col min="110" max="110" width="21" bestFit="1" customWidth="1"/>
    <col min="111" max="111" width="19.42578125" bestFit="1" customWidth="1"/>
    <col min="112" max="112" width="21" bestFit="1" customWidth="1"/>
    <col min="113" max="113" width="19.42578125" bestFit="1" customWidth="1"/>
    <col min="114" max="114" width="14.140625" bestFit="1" customWidth="1"/>
    <col min="115" max="115" width="19.42578125" bestFit="1" customWidth="1"/>
    <col min="116" max="116" width="21" bestFit="1" customWidth="1"/>
    <col min="117" max="117" width="19.42578125" bestFit="1" customWidth="1"/>
    <col min="118" max="118" width="21" bestFit="1" customWidth="1"/>
    <col min="119" max="119" width="19.42578125" bestFit="1" customWidth="1"/>
    <col min="120" max="120" width="21" bestFit="1" customWidth="1"/>
    <col min="121" max="121" width="19.42578125" bestFit="1" customWidth="1"/>
    <col min="122" max="122" width="21" bestFit="1" customWidth="1"/>
    <col min="123" max="123" width="19.42578125" bestFit="1" customWidth="1"/>
    <col min="124" max="124" width="21" bestFit="1" customWidth="1"/>
    <col min="125" max="125" width="19.42578125" bestFit="1" customWidth="1"/>
    <col min="126" max="126" width="21" bestFit="1" customWidth="1"/>
    <col min="127" max="127" width="19.42578125" bestFit="1" customWidth="1"/>
    <col min="128" max="128" width="21" bestFit="1" customWidth="1"/>
    <col min="129" max="129" width="19.42578125" bestFit="1" customWidth="1"/>
    <col min="130" max="130" width="20.85546875" bestFit="1" customWidth="1"/>
    <col min="131" max="131" width="22.42578125" bestFit="1" customWidth="1"/>
    <col min="132" max="133" width="35.28515625" bestFit="1" customWidth="1"/>
    <col min="134" max="134" width="21" bestFit="1" customWidth="1"/>
    <col min="135" max="135" width="19.42578125" bestFit="1" customWidth="1"/>
    <col min="136" max="136" width="21" bestFit="1" customWidth="1"/>
    <col min="137" max="137" width="24.5703125" bestFit="1" customWidth="1"/>
    <col min="138" max="138" width="26.28515625" bestFit="1" customWidth="1"/>
    <col min="139" max="197" width="16.7109375" bestFit="1" customWidth="1"/>
    <col min="198" max="198" width="11.5703125" bestFit="1" customWidth="1"/>
    <col min="199" max="2669" width="16.7109375" bestFit="1" customWidth="1"/>
    <col min="2670" max="2670" width="11.5703125" bestFit="1" customWidth="1"/>
  </cols>
  <sheetData>
    <row r="1" spans="1:132" x14ac:dyDescent="0.25">
      <c r="A1" s="45" t="s">
        <v>4</v>
      </c>
      <c r="B1" s="174" t="s">
        <v>120</v>
      </c>
      <c r="C1" s="53">
        <f>GETPIVOTDATA("Sum of Current Stock",$A$7)</f>
        <v>837684.80999999994</v>
      </c>
      <c r="G1" s="11" t="s">
        <v>142</v>
      </c>
      <c r="H1" s="11" t="s">
        <v>143</v>
      </c>
      <c r="I1" s="11" t="s">
        <v>144</v>
      </c>
      <c r="J1" s="11" t="s">
        <v>145</v>
      </c>
      <c r="K1" s="11" t="s">
        <v>146</v>
      </c>
      <c r="L1" s="11" t="s">
        <v>147</v>
      </c>
      <c r="O1" s="45" t="s">
        <v>4</v>
      </c>
      <c r="P1" s="174" t="s">
        <v>120</v>
      </c>
      <c r="Q1">
        <f>GETPIVOTDATA("Sum of Quantity Available",$O$7)</f>
        <v>869701.50999999978</v>
      </c>
      <c r="AC1" s="45" t="s">
        <v>4</v>
      </c>
      <c r="AD1" s="174" t="s">
        <v>120</v>
      </c>
      <c r="AF1" s="45" t="s">
        <v>4</v>
      </c>
      <c r="AG1" s="174" t="s">
        <v>120</v>
      </c>
      <c r="AJ1" s="45" t="s">
        <v>4</v>
      </c>
      <c r="AK1" s="174" t="s">
        <v>120</v>
      </c>
      <c r="AO1" s="45" t="s">
        <v>4</v>
      </c>
      <c r="AP1" s="174" t="s">
        <v>120</v>
      </c>
      <c r="BE1" s="45" t="s">
        <v>4</v>
      </c>
      <c r="BF1" s="174" t="s">
        <v>120</v>
      </c>
      <c r="BJ1" s="45" t="s">
        <v>4</v>
      </c>
      <c r="BK1" s="174" t="s">
        <v>120</v>
      </c>
      <c r="BN1" s="45" t="s">
        <v>4</v>
      </c>
      <c r="BO1" s="174" t="s">
        <v>120</v>
      </c>
      <c r="BX1" s="11" t="s">
        <v>121</v>
      </c>
      <c r="CV1" s="45" t="s">
        <v>4</v>
      </c>
      <c r="CW1" s="174" t="s" vm="1">
        <v>1194</v>
      </c>
      <c r="DJ1" s="45" t="s">
        <v>4</v>
      </c>
      <c r="DK1" s="174" t="s" vm="1">
        <v>1194</v>
      </c>
      <c r="DZ1" s="45" t="s">
        <v>122</v>
      </c>
      <c r="EA1" s="174" t="s">
        <v>134</v>
      </c>
      <c r="EB1" s="174" t="s">
        <v>1203</v>
      </c>
    </row>
    <row r="2" spans="1:132" x14ac:dyDescent="0.25">
      <c r="A2" s="45" t="s">
        <v>5</v>
      </c>
      <c r="B2" s="174" t="s">
        <v>120</v>
      </c>
      <c r="C2" s="2">
        <f>GETPIVOTDATA("Sum of Current Stock Value",$A$7)</f>
        <v>365725.98304847727</v>
      </c>
      <c r="G2" s="3">
        <f>GETPIVOTDATA("Sum of Current Stock Value",$A$7)</f>
        <v>365725.98304847727</v>
      </c>
      <c r="H2" s="10">
        <f>SUM(PhysicalCount[Quantity])/GETPIVOTDATA("Sum of Current Stock",$A$7)</f>
        <v>8.5092864462947587E-2</v>
      </c>
      <c r="I2" s="10">
        <f>(SUM(GETPIVOTDATA("Sum of Current Stock",$A$7)-SUM(PhysicalCount[Quantity]))/SUM(GETPIVOTDATA("Sum of Current Stock",$A$7)))</f>
        <v>0.91490713553705239</v>
      </c>
      <c r="J2" s="8">
        <f>2*GETPIVOTDATA("Sum of Total Outflow Value",'Pivot Tables'!$A$7)/GETPIVOTDATA("Sum of Current Stock Value",'Pivot Tables'!$A$7)</f>
        <v>4.5576138673720089E-2</v>
      </c>
      <c r="K2" s="14">
        <f>GETPIVOTDATA("Sum of Current Stock",$A$7)/GETPIVOTDATA("Sum of Average Daily Usage",$A$7)</f>
        <v>2571.8620539975168</v>
      </c>
      <c r="O2" s="45" t="s">
        <v>5</v>
      </c>
      <c r="P2" s="174" t="s">
        <v>120</v>
      </c>
      <c r="Q2" s="3">
        <f>GETPIVOTDATA("Sum of Live Stock Value",$O$7)</f>
        <v>319175.46310991672</v>
      </c>
      <c r="AC2" s="45" t="s">
        <v>5</v>
      </c>
      <c r="AD2" s="174" t="s">
        <v>120</v>
      </c>
      <c r="AF2" s="45" t="s">
        <v>5</v>
      </c>
      <c r="AG2" s="174" t="s">
        <v>120</v>
      </c>
      <c r="AJ2" s="45" t="s">
        <v>5</v>
      </c>
      <c r="AK2" s="174" t="s">
        <v>120</v>
      </c>
      <c r="AO2" s="45" t="s">
        <v>5</v>
      </c>
      <c r="AP2" s="174" t="s">
        <v>120</v>
      </c>
      <c r="BE2" s="45" t="s">
        <v>5</v>
      </c>
      <c r="BF2" s="174" t="s">
        <v>120</v>
      </c>
      <c r="BJ2" s="45" t="s">
        <v>5</v>
      </c>
      <c r="BK2" s="174" t="s">
        <v>120</v>
      </c>
      <c r="BN2" s="45" t="s">
        <v>5</v>
      </c>
      <c r="BO2" s="174" t="s">
        <v>120</v>
      </c>
      <c r="BR2" s="45" t="s">
        <v>18</v>
      </c>
      <c r="BS2" s="174" t="s">
        <v>120</v>
      </c>
      <c r="CV2" s="45" t="s">
        <v>5</v>
      </c>
      <c r="CW2" s="174" t="s" vm="2">
        <v>1194</v>
      </c>
      <c r="DJ2" s="45" t="s">
        <v>5</v>
      </c>
      <c r="DK2" s="174" t="s" vm="2">
        <v>1194</v>
      </c>
      <c r="DZ2" s="47" t="s">
        <v>559</v>
      </c>
      <c r="EA2" s="176">
        <v>20</v>
      </c>
      <c r="EB2" s="176">
        <v>15</v>
      </c>
    </row>
    <row r="3" spans="1:132" x14ac:dyDescent="0.25">
      <c r="A3" s="45" t="s">
        <v>8</v>
      </c>
      <c r="B3" s="174" t="s">
        <v>120</v>
      </c>
      <c r="C3" s="2">
        <f>GETPIVOTDATA("Sum of Total Inflow Value",$A$7)</f>
        <v>326041.49</v>
      </c>
      <c r="O3" s="45" t="s">
        <v>8</v>
      </c>
      <c r="P3" s="174" t="s">
        <v>120</v>
      </c>
      <c r="Q3" s="3">
        <f>GETPIVOTDATA("Sum of Inflow Value",$O$7)</f>
        <v>327543.28159999981</v>
      </c>
      <c r="AC3" s="45" t="s">
        <v>8</v>
      </c>
      <c r="AD3" s="174" t="s">
        <v>120</v>
      </c>
      <c r="AF3" s="45" t="s">
        <v>8</v>
      </c>
      <c r="AG3" s="174" t="s">
        <v>120</v>
      </c>
      <c r="AJ3" s="45" t="s">
        <v>8</v>
      </c>
      <c r="AK3" s="174" t="s">
        <v>120</v>
      </c>
      <c r="AO3" s="45" t="s">
        <v>8</v>
      </c>
      <c r="AP3" s="174" t="s">
        <v>120</v>
      </c>
      <c r="BE3" s="45" t="s">
        <v>8</v>
      </c>
      <c r="BF3" s="174" t="s">
        <v>120</v>
      </c>
      <c r="BJ3" s="45" t="s">
        <v>18</v>
      </c>
      <c r="BK3" s="174" t="s">
        <v>120</v>
      </c>
      <c r="BN3" s="45" t="s">
        <v>18</v>
      </c>
      <c r="BO3" s="174" t="s">
        <v>120</v>
      </c>
      <c r="BR3" s="45" t="s">
        <v>3</v>
      </c>
      <c r="BS3" s="174" t="s">
        <v>120</v>
      </c>
      <c r="BX3" s="45" t="s">
        <v>17</v>
      </c>
      <c r="BY3" s="174" t="s">
        <v>120</v>
      </c>
      <c r="CV3" s="45" t="s">
        <v>8</v>
      </c>
      <c r="CW3" s="174" t="s" vm="3">
        <v>1194</v>
      </c>
      <c r="DJ3" s="45" t="s">
        <v>8</v>
      </c>
      <c r="DK3" s="174" t="s" vm="3">
        <v>1194</v>
      </c>
      <c r="DZ3" s="47" t="s">
        <v>558</v>
      </c>
      <c r="EA3" s="176">
        <v>516</v>
      </c>
      <c r="EB3" s="176">
        <v>271.7</v>
      </c>
    </row>
    <row r="4" spans="1:132" x14ac:dyDescent="0.25">
      <c r="A4" s="45" t="s">
        <v>3</v>
      </c>
      <c r="B4" s="174" t="s">
        <v>120</v>
      </c>
      <c r="C4" s="2">
        <f>GETPIVOTDATA("Sum of Total Outflow Value",$A$7)</f>
        <v>8334.1890600000006</v>
      </c>
      <c r="O4" s="45" t="s">
        <v>3</v>
      </c>
      <c r="P4" s="174" t="s">
        <v>120</v>
      </c>
      <c r="Q4" s="3">
        <f>GETPIVOTDATA("Sum of Outflow Value",$O$7)</f>
        <v>8184.1369942499969</v>
      </c>
      <c r="AC4" s="45" t="s">
        <v>3</v>
      </c>
      <c r="AD4" s="174" t="s">
        <v>120</v>
      </c>
      <c r="AF4" s="45" t="s">
        <v>18</v>
      </c>
      <c r="AG4" s="174" t="s">
        <v>120</v>
      </c>
      <c r="AJ4" s="45" t="s">
        <v>3</v>
      </c>
      <c r="AK4" s="174" t="s">
        <v>120</v>
      </c>
      <c r="AO4" s="45" t="s">
        <v>3</v>
      </c>
      <c r="AP4" s="174" t="s">
        <v>120</v>
      </c>
      <c r="BE4" s="45" t="s">
        <v>3</v>
      </c>
      <c r="BF4" s="174" t="s">
        <v>120</v>
      </c>
      <c r="BJ4" s="45" t="s">
        <v>8</v>
      </c>
      <c r="BK4" s="174" t="s">
        <v>120</v>
      </c>
      <c r="BN4" s="45" t="s">
        <v>3</v>
      </c>
      <c r="BO4" s="174" t="s">
        <v>120</v>
      </c>
      <c r="BR4" s="45" t="s">
        <v>5</v>
      </c>
      <c r="BS4" s="174" t="s">
        <v>120</v>
      </c>
      <c r="BX4" s="45" t="s">
        <v>3</v>
      </c>
      <c r="BY4" s="174" t="s">
        <v>120</v>
      </c>
      <c r="CC4" s="45" t="s">
        <v>3</v>
      </c>
      <c r="CD4" s="174" t="s">
        <v>120</v>
      </c>
      <c r="CV4" s="45" t="s">
        <v>3</v>
      </c>
      <c r="CW4" s="174" t="s" vm="4">
        <v>1194</v>
      </c>
      <c r="DJ4" s="45" t="s">
        <v>3</v>
      </c>
      <c r="DK4" s="174" t="s" vm="4">
        <v>1194</v>
      </c>
      <c r="DZ4" s="47" t="s">
        <v>557</v>
      </c>
      <c r="EA4" s="176">
        <v>324</v>
      </c>
      <c r="EB4" s="176">
        <v>324</v>
      </c>
    </row>
    <row r="5" spans="1:132" x14ac:dyDescent="0.25">
      <c r="A5" s="45" t="s">
        <v>16</v>
      </c>
      <c r="B5" s="174" t="s">
        <v>120</v>
      </c>
      <c r="O5" s="45" t="s">
        <v>16</v>
      </c>
      <c r="P5" s="174" t="s">
        <v>120</v>
      </c>
      <c r="AC5" s="45" t="s">
        <v>16</v>
      </c>
      <c r="AD5" s="174" t="s">
        <v>120</v>
      </c>
      <c r="AF5" s="45" t="s">
        <v>16</v>
      </c>
      <c r="AG5" s="174" t="s">
        <v>120</v>
      </c>
      <c r="AJ5" s="45" t="s">
        <v>16</v>
      </c>
      <c r="AK5" s="174" t="s">
        <v>120</v>
      </c>
      <c r="AO5" s="45" t="s">
        <v>16</v>
      </c>
      <c r="AP5" s="174" t="s">
        <v>120</v>
      </c>
      <c r="BE5" s="45" t="s">
        <v>16</v>
      </c>
      <c r="BF5" s="174" t="s">
        <v>120</v>
      </c>
      <c r="BJ5" s="45" t="s">
        <v>16</v>
      </c>
      <c r="BK5" s="174" t="s">
        <v>120</v>
      </c>
      <c r="BN5" s="45" t="s">
        <v>8</v>
      </c>
      <c r="BO5" s="174" t="s">
        <v>120</v>
      </c>
      <c r="BR5" s="45" t="s">
        <v>8</v>
      </c>
      <c r="BS5" s="174" t="s">
        <v>120</v>
      </c>
      <c r="CC5" s="45" t="s">
        <v>4</v>
      </c>
      <c r="CD5" s="174" t="s">
        <v>120</v>
      </c>
      <c r="CV5" s="45" t="s">
        <v>16</v>
      </c>
      <c r="CW5" s="174" t="s" vm="5">
        <v>1194</v>
      </c>
      <c r="DJ5" s="45" t="s">
        <v>16</v>
      </c>
      <c r="DK5" s="174" t="s" vm="5">
        <v>1194</v>
      </c>
      <c r="DZ5" s="47" t="s">
        <v>556</v>
      </c>
      <c r="EA5" s="176">
        <v>456</v>
      </c>
      <c r="EB5" s="176">
        <v>114</v>
      </c>
    </row>
    <row r="6" spans="1:132" x14ac:dyDescent="0.25">
      <c r="BR6" s="45" t="s">
        <v>16</v>
      </c>
      <c r="BS6" s="174" t="s">
        <v>120</v>
      </c>
      <c r="BX6" s="45" t="s">
        <v>122</v>
      </c>
      <c r="BY6" s="174" t="s">
        <v>134</v>
      </c>
      <c r="BZ6" s="174" t="s">
        <v>135</v>
      </c>
      <c r="CA6" s="174" t="s">
        <v>136</v>
      </c>
      <c r="CC6" s="45" t="s">
        <v>5</v>
      </c>
      <c r="CD6" s="174" t="s">
        <v>120</v>
      </c>
      <c r="DZ6" s="47" t="s">
        <v>139</v>
      </c>
      <c r="EA6" s="176">
        <v>1316</v>
      </c>
      <c r="EB6" s="176">
        <v>724.7</v>
      </c>
    </row>
    <row r="7" spans="1:132" x14ac:dyDescent="0.25">
      <c r="A7" s="45" t="s">
        <v>122</v>
      </c>
      <c r="B7" s="174" t="s">
        <v>148</v>
      </c>
      <c r="C7" s="174" t="s">
        <v>131</v>
      </c>
      <c r="D7" s="174" t="s">
        <v>149</v>
      </c>
      <c r="E7" s="174" t="s">
        <v>150</v>
      </c>
      <c r="F7" s="174" t="s">
        <v>127</v>
      </c>
      <c r="O7" s="45" t="s">
        <v>122</v>
      </c>
      <c r="P7" s="174" t="s">
        <v>151</v>
      </c>
      <c r="Q7" s="174" t="s">
        <v>123</v>
      </c>
      <c r="R7" s="174" t="s">
        <v>124</v>
      </c>
      <c r="S7" s="174" t="s">
        <v>125</v>
      </c>
      <c r="T7" s="174" t="s">
        <v>128</v>
      </c>
      <c r="U7" s="174" t="s">
        <v>152</v>
      </c>
      <c r="V7" s="174" t="s">
        <v>126</v>
      </c>
      <c r="W7" s="174" t="s">
        <v>127</v>
      </c>
      <c r="X7" s="174" t="s">
        <v>132</v>
      </c>
      <c r="Y7" s="174" t="s">
        <v>129</v>
      </c>
      <c r="Z7" s="174" t="s">
        <v>130</v>
      </c>
      <c r="AC7" s="45" t="s">
        <v>122</v>
      </c>
      <c r="AD7" t="s">
        <v>152</v>
      </c>
      <c r="AF7" s="45" t="s">
        <v>122</v>
      </c>
      <c r="AG7" t="s">
        <v>127</v>
      </c>
      <c r="AJ7" s="174" t="s">
        <v>123</v>
      </c>
      <c r="AK7" s="174" t="s">
        <v>133</v>
      </c>
      <c r="AO7" s="174" t="s">
        <v>124</v>
      </c>
      <c r="AP7" s="174" t="s">
        <v>125</v>
      </c>
      <c r="BE7" s="45" t="s">
        <v>122</v>
      </c>
      <c r="BF7" s="174" t="s">
        <v>129</v>
      </c>
      <c r="BG7" s="174" t="s">
        <v>130</v>
      </c>
      <c r="BJ7" s="45" t="s">
        <v>122</v>
      </c>
      <c r="BK7" t="s">
        <v>125</v>
      </c>
      <c r="BN7" s="45" t="s">
        <v>122</v>
      </c>
      <c r="BO7" t="s">
        <v>152</v>
      </c>
      <c r="BX7" s="46" t="s">
        <v>139</v>
      </c>
      <c r="BY7" s="176"/>
      <c r="BZ7" s="176"/>
      <c r="CA7" s="176"/>
      <c r="CV7" s="45" t="s">
        <v>122</v>
      </c>
      <c r="CW7" t="s">
        <v>1195</v>
      </c>
      <c r="DJ7" s="45" t="s">
        <v>122</v>
      </c>
      <c r="DK7" s="174" t="s">
        <v>129</v>
      </c>
      <c r="DL7" s="174" t="s">
        <v>130</v>
      </c>
    </row>
    <row r="8" spans="1:132" x14ac:dyDescent="0.25">
      <c r="A8" s="47" t="s">
        <v>727</v>
      </c>
      <c r="B8" s="176">
        <v>837684.80999999994</v>
      </c>
      <c r="C8" s="176">
        <v>365725.98304847727</v>
      </c>
      <c r="D8" s="176">
        <v>326041.49</v>
      </c>
      <c r="E8" s="176">
        <v>8334.1890600000006</v>
      </c>
      <c r="F8" s="176">
        <v>325.71140769310045</v>
      </c>
      <c r="O8" s="47" t="s">
        <v>1089</v>
      </c>
      <c r="P8" s="176">
        <v>0</v>
      </c>
      <c r="Q8" s="176">
        <v>865377.62999999977</v>
      </c>
      <c r="R8" s="176">
        <v>834263.6</v>
      </c>
      <c r="S8" s="176">
        <v>903.07000000000028</v>
      </c>
      <c r="T8" s="3">
        <v>3012.7202451010094</v>
      </c>
      <c r="U8" s="3">
        <v>311907.2208857502</v>
      </c>
      <c r="V8" s="176">
        <v>6493</v>
      </c>
      <c r="W8" s="176">
        <v>394.54092207467494</v>
      </c>
      <c r="X8" s="176">
        <v>39968.550000000003</v>
      </c>
      <c r="Y8" s="176">
        <v>318113.95159999991</v>
      </c>
      <c r="Z8" s="176">
        <v>6023.3318850833311</v>
      </c>
      <c r="AC8" s="47" t="s">
        <v>1089</v>
      </c>
      <c r="AD8" s="3">
        <v>311907.22088575002</v>
      </c>
      <c r="AF8" s="47" t="s">
        <v>190</v>
      </c>
      <c r="AG8" s="176">
        <v>16.291080966243289</v>
      </c>
      <c r="AJ8" s="176">
        <v>869701.50999999989</v>
      </c>
      <c r="AK8" s="176">
        <v>90670</v>
      </c>
      <c r="AO8" s="176">
        <v>838880.6</v>
      </c>
      <c r="AP8" s="176">
        <v>1195.7899999999993</v>
      </c>
      <c r="AQ8" s="176"/>
      <c r="AR8" s="176"/>
      <c r="AS8" s="176"/>
      <c r="AZ8" s="176"/>
      <c r="BE8" s="47" t="s">
        <v>1090</v>
      </c>
      <c r="BF8" s="3">
        <v>5821.53</v>
      </c>
      <c r="BG8" s="3">
        <v>4229.2393398333334</v>
      </c>
      <c r="BJ8" s="47" t="s">
        <v>173</v>
      </c>
      <c r="BK8" s="176">
        <v>30</v>
      </c>
      <c r="BN8" s="47" t="s">
        <v>299</v>
      </c>
      <c r="BO8" s="3">
        <v>227004.4118499168</v>
      </c>
      <c r="BR8" s="45" t="s">
        <v>122</v>
      </c>
      <c r="BS8" t="s">
        <v>152</v>
      </c>
      <c r="CC8" s="45" t="s">
        <v>122</v>
      </c>
      <c r="CD8" t="s">
        <v>137</v>
      </c>
      <c r="CV8" s="47" t="s">
        <v>1084</v>
      </c>
      <c r="CW8" s="176"/>
      <c r="DJ8" s="47" t="s">
        <v>1084</v>
      </c>
      <c r="DK8" s="3"/>
      <c r="DL8" s="3"/>
    </row>
    <row r="9" spans="1:132" x14ac:dyDescent="0.25">
      <c r="A9" s="49" t="s">
        <v>1083</v>
      </c>
      <c r="B9" s="176">
        <v>837684.80999999994</v>
      </c>
      <c r="C9" s="176">
        <v>365725.98304847727</v>
      </c>
      <c r="D9" s="176">
        <v>326041.49</v>
      </c>
      <c r="E9" s="176">
        <v>8334.1890600000006</v>
      </c>
      <c r="F9" s="176">
        <v>325.71140769310045</v>
      </c>
      <c r="O9" s="49" t="s">
        <v>1090</v>
      </c>
      <c r="P9" s="176">
        <v>0</v>
      </c>
      <c r="Q9" s="176">
        <v>15897.18</v>
      </c>
      <c r="R9" s="176">
        <v>16213</v>
      </c>
      <c r="S9" s="176">
        <v>300.62000000000006</v>
      </c>
      <c r="T9" s="3">
        <v>624.64440138888881</v>
      </c>
      <c r="U9" s="3">
        <v>1578.5822601666664</v>
      </c>
      <c r="V9" s="176">
        <v>3836</v>
      </c>
      <c r="W9" s="176">
        <v>110.49769987454145</v>
      </c>
      <c r="X9" s="176">
        <v>-4140.8</v>
      </c>
      <c r="Y9" s="176">
        <v>5821.53</v>
      </c>
      <c r="Z9" s="176">
        <v>4229.2393398333334</v>
      </c>
      <c r="AC9" s="49" t="s">
        <v>1090</v>
      </c>
      <c r="AD9" s="3">
        <v>1578.5822601666655</v>
      </c>
      <c r="AF9" s="47" t="s">
        <v>192</v>
      </c>
      <c r="AG9" s="176">
        <v>18.881343616819208</v>
      </c>
      <c r="BE9" s="47" t="s">
        <v>1094</v>
      </c>
      <c r="BF9" s="3">
        <v>312292.42159999983</v>
      </c>
      <c r="BG9" s="3">
        <v>1794.0925452500001</v>
      </c>
      <c r="BJ9" s="47" t="s">
        <v>532</v>
      </c>
      <c r="BK9" s="176">
        <v>31.07</v>
      </c>
      <c r="BN9" s="47" t="s">
        <v>364</v>
      </c>
      <c r="BO9" s="3">
        <v>74075.881259999995</v>
      </c>
      <c r="BR9" s="47" t="s">
        <v>255</v>
      </c>
      <c r="BS9" s="3">
        <v>29655.244708333357</v>
      </c>
      <c r="CC9" s="47" t="s">
        <v>138</v>
      </c>
      <c r="CD9" s="176">
        <v>20</v>
      </c>
      <c r="CV9" s="49" t="s">
        <v>1091</v>
      </c>
      <c r="CW9" s="176">
        <v>26652.923400000003</v>
      </c>
      <c r="DJ9" s="49" t="s">
        <v>1091</v>
      </c>
      <c r="DK9" s="3">
        <v>28813.730000000003</v>
      </c>
      <c r="DL9" s="3"/>
    </row>
    <row r="10" spans="1:132" x14ac:dyDescent="0.25">
      <c r="A10" s="48">
        <v>46200</v>
      </c>
      <c r="B10" s="176">
        <v>837684.80999999994</v>
      </c>
      <c r="C10" s="176">
        <v>365725.98304847727</v>
      </c>
      <c r="D10" s="176">
        <v>326041.49</v>
      </c>
      <c r="E10" s="176">
        <v>8334.1890600000006</v>
      </c>
      <c r="F10" s="176">
        <v>325.71140769310045</v>
      </c>
      <c r="O10" s="167" t="s">
        <v>1091</v>
      </c>
      <c r="P10" s="176">
        <v>0</v>
      </c>
      <c r="Q10" s="176">
        <v>14658.510000000002</v>
      </c>
      <c r="R10" s="176">
        <v>14753</v>
      </c>
      <c r="S10" s="176">
        <v>94.49</v>
      </c>
      <c r="T10" s="3">
        <v>146.79041805555553</v>
      </c>
      <c r="U10" s="3">
        <v>2483.3776018333328</v>
      </c>
      <c r="V10" s="176">
        <v>1423</v>
      </c>
      <c r="W10" s="176">
        <v>31.588304496632652</v>
      </c>
      <c r="X10" s="176">
        <v>-1423</v>
      </c>
      <c r="Y10" s="176">
        <v>2923.8599999999997</v>
      </c>
      <c r="Z10" s="176">
        <v>440.48239816666671</v>
      </c>
      <c r="AC10" s="167" t="s">
        <v>1091</v>
      </c>
      <c r="AD10" s="3">
        <v>2483.3776018333324</v>
      </c>
      <c r="AF10" s="47" t="s">
        <v>196</v>
      </c>
      <c r="AG10" s="176">
        <v>50</v>
      </c>
      <c r="BE10" s="47" t="s">
        <v>1085</v>
      </c>
      <c r="BF10" s="3">
        <v>9429.33</v>
      </c>
      <c r="BG10" s="3">
        <v>2160.8051091666666</v>
      </c>
      <c r="BJ10" s="47" t="s">
        <v>196</v>
      </c>
      <c r="BK10" s="176">
        <v>50</v>
      </c>
      <c r="BN10" s="47" t="s">
        <v>478</v>
      </c>
      <c r="BO10" s="3">
        <v>18095.170000000002</v>
      </c>
      <c r="BR10" s="47" t="s">
        <v>260</v>
      </c>
      <c r="BS10" s="3">
        <v>3175.5000000000005</v>
      </c>
      <c r="CC10" s="47" t="s">
        <v>140</v>
      </c>
      <c r="CD10" s="176">
        <v>4</v>
      </c>
      <c r="CV10" s="49" t="s">
        <v>1092</v>
      </c>
      <c r="CW10" s="176">
        <v>6676.4734000000008</v>
      </c>
      <c r="DJ10" s="49" t="s">
        <v>1092</v>
      </c>
      <c r="DK10" s="3">
        <v>8837.2799999999988</v>
      </c>
      <c r="DL10" s="3"/>
    </row>
    <row r="11" spans="1:132" x14ac:dyDescent="0.25">
      <c r="A11" s="47" t="s">
        <v>139</v>
      </c>
      <c r="B11" s="176">
        <v>837684.80999999994</v>
      </c>
      <c r="C11" s="176">
        <v>365725.98304847727</v>
      </c>
      <c r="D11" s="176">
        <v>326041.49</v>
      </c>
      <c r="E11" s="176">
        <v>8334.1890600000006</v>
      </c>
      <c r="F11" s="176">
        <v>325.71140769310045</v>
      </c>
      <c r="O11" s="50">
        <v>46024</v>
      </c>
      <c r="P11" s="176">
        <v>0</v>
      </c>
      <c r="Q11" s="176">
        <v>-36.5</v>
      </c>
      <c r="R11" s="176">
        <v>4</v>
      </c>
      <c r="S11" s="176">
        <v>40.5</v>
      </c>
      <c r="T11" s="3">
        <v>38.911930555555557</v>
      </c>
      <c r="U11" s="3">
        <v>65.992020833333328</v>
      </c>
      <c r="V11" s="176">
        <v>855</v>
      </c>
      <c r="W11" s="176">
        <v>0.23684210526315788</v>
      </c>
      <c r="X11" s="176">
        <v>-855</v>
      </c>
      <c r="Y11" s="176">
        <v>128</v>
      </c>
      <c r="Z11" s="176">
        <v>62.007979166666672</v>
      </c>
      <c r="AC11" s="167" t="s">
        <v>1092</v>
      </c>
      <c r="AD11" s="3">
        <v>-923.68964033333339</v>
      </c>
      <c r="AF11" s="47" t="s">
        <v>210</v>
      </c>
      <c r="AG11" s="176">
        <v>100</v>
      </c>
      <c r="BE11" s="47" t="s">
        <v>139</v>
      </c>
      <c r="BF11" s="3">
        <v>327543.28159999987</v>
      </c>
      <c r="BG11" s="3">
        <v>8184.1369942499996</v>
      </c>
      <c r="BJ11" s="47" t="s">
        <v>190</v>
      </c>
      <c r="BK11" s="176">
        <v>60</v>
      </c>
      <c r="BN11" s="47" t="s">
        <v>139</v>
      </c>
      <c r="BO11" s="3">
        <v>319175.46310991677</v>
      </c>
      <c r="BR11" s="47" t="s">
        <v>265</v>
      </c>
      <c r="BS11" s="3">
        <v>7997.6658000000025</v>
      </c>
      <c r="CC11" s="47" t="s">
        <v>141</v>
      </c>
      <c r="CD11" s="176">
        <v>66</v>
      </c>
      <c r="CV11" s="49" t="s">
        <v>1093</v>
      </c>
      <c r="CW11" s="176">
        <v>1507.9634000000001</v>
      </c>
      <c r="DJ11" s="49" t="s">
        <v>1093</v>
      </c>
      <c r="DK11" s="3">
        <v>3668.77</v>
      </c>
      <c r="DL11" s="3"/>
    </row>
    <row r="12" spans="1:132" x14ac:dyDescent="0.25">
      <c r="O12" s="130" t="s">
        <v>153</v>
      </c>
      <c r="P12" s="176">
        <v>0</v>
      </c>
      <c r="Q12" s="176">
        <v>4</v>
      </c>
      <c r="R12" s="176">
        <v>4</v>
      </c>
      <c r="S12" s="176">
        <v>0</v>
      </c>
      <c r="T12" s="3">
        <v>32</v>
      </c>
      <c r="U12" s="3">
        <v>128</v>
      </c>
      <c r="V12" s="176">
        <v>0</v>
      </c>
      <c r="W12" s="176">
        <v>0</v>
      </c>
      <c r="X12" s="176">
        <v>0</v>
      </c>
      <c r="Y12" s="176">
        <v>128</v>
      </c>
      <c r="Z12" s="176">
        <v>0</v>
      </c>
      <c r="AC12" s="167" t="s">
        <v>1093</v>
      </c>
      <c r="AD12" s="3">
        <v>18.894298666666558</v>
      </c>
      <c r="AF12" s="47" t="s">
        <v>216</v>
      </c>
      <c r="AG12" s="176">
        <v>16.398</v>
      </c>
      <c r="BJ12" s="47" t="s">
        <v>175</v>
      </c>
      <c r="BK12" s="176">
        <v>63</v>
      </c>
      <c r="BR12" s="47" t="s">
        <v>274</v>
      </c>
      <c r="BS12" s="3">
        <v>2232.8658042500001</v>
      </c>
      <c r="CC12" s="47" t="s">
        <v>139</v>
      </c>
      <c r="CD12" s="176">
        <v>90</v>
      </c>
      <c r="CV12" s="49" t="s">
        <v>1095</v>
      </c>
      <c r="CW12" s="176">
        <v>443.47339999999986</v>
      </c>
      <c r="DJ12" s="49" t="s">
        <v>1095</v>
      </c>
      <c r="DK12" s="3">
        <v>2604.2799999999997</v>
      </c>
      <c r="DL12" s="3"/>
    </row>
    <row r="13" spans="1:132" x14ac:dyDescent="0.25">
      <c r="O13" s="52">
        <v>46168</v>
      </c>
      <c r="P13" s="176">
        <v>0</v>
      </c>
      <c r="Q13" s="176">
        <v>4</v>
      </c>
      <c r="R13" s="176">
        <v>4</v>
      </c>
      <c r="S13" s="176">
        <v>0</v>
      </c>
      <c r="T13" s="3">
        <v>32</v>
      </c>
      <c r="U13" s="3">
        <v>128</v>
      </c>
      <c r="V13" s="176">
        <v>0</v>
      </c>
      <c r="W13" s="176">
        <v>0</v>
      </c>
      <c r="X13" s="176">
        <v>0</v>
      </c>
      <c r="Y13" s="176">
        <v>128</v>
      </c>
      <c r="Z13" s="176">
        <v>0</v>
      </c>
      <c r="AC13" s="49" t="s">
        <v>1094</v>
      </c>
      <c r="AD13" s="3">
        <v>310328.63862558338</v>
      </c>
      <c r="AF13" s="47" t="s">
        <v>414</v>
      </c>
      <c r="AG13" s="176">
        <v>14.7</v>
      </c>
      <c r="BJ13" s="47" t="s">
        <v>176</v>
      </c>
      <c r="BK13" s="176">
        <v>90</v>
      </c>
      <c r="BR13" s="47" t="s">
        <v>281</v>
      </c>
      <c r="BS13" s="3">
        <v>18638.901664000001</v>
      </c>
      <c r="CV13" s="49" t="s">
        <v>1096</v>
      </c>
      <c r="CW13" s="176">
        <v>175369.22339999999</v>
      </c>
      <c r="DJ13" s="49" t="s">
        <v>1096</v>
      </c>
      <c r="DK13" s="3">
        <v>177530.03</v>
      </c>
      <c r="DL13" s="3"/>
    </row>
    <row r="14" spans="1:132" x14ac:dyDescent="0.25">
      <c r="O14" s="169"/>
      <c r="P14" s="176">
        <v>0</v>
      </c>
      <c r="Q14" s="176">
        <v>4</v>
      </c>
      <c r="R14" s="176">
        <v>4</v>
      </c>
      <c r="S14" s="176">
        <v>0</v>
      </c>
      <c r="T14" s="3">
        <v>32</v>
      </c>
      <c r="U14" s="3">
        <v>128</v>
      </c>
      <c r="V14" s="176">
        <v>0</v>
      </c>
      <c r="W14" s="176">
        <v>0</v>
      </c>
      <c r="X14" s="176">
        <v>0</v>
      </c>
      <c r="Y14" s="176">
        <v>128</v>
      </c>
      <c r="Z14" s="176">
        <v>0</v>
      </c>
      <c r="AC14" s="47" t="s">
        <v>1084</v>
      </c>
      <c r="AD14" s="3">
        <v>7268.2422241666618</v>
      </c>
      <c r="AF14" s="47" t="s">
        <v>438</v>
      </c>
      <c r="AG14" s="176">
        <v>18.3</v>
      </c>
      <c r="BJ14" s="47" t="s">
        <v>174</v>
      </c>
      <c r="BK14" s="176">
        <v>94.5</v>
      </c>
      <c r="BR14" s="47" t="s">
        <v>348</v>
      </c>
      <c r="BS14" s="3">
        <v>165304.23387333337</v>
      </c>
      <c r="CV14" s="49" t="s">
        <v>727</v>
      </c>
      <c r="CW14" s="176">
        <v>27640.683399999998</v>
      </c>
      <c r="DJ14" s="49" t="s">
        <v>727</v>
      </c>
      <c r="DK14" s="3">
        <v>29801.489999999998</v>
      </c>
      <c r="DL14" s="3"/>
    </row>
    <row r="15" spans="1:132" x14ac:dyDescent="0.25">
      <c r="O15" s="51">
        <v>46024</v>
      </c>
      <c r="P15" s="176">
        <v>0</v>
      </c>
      <c r="Q15" s="176">
        <v>-40.5</v>
      </c>
      <c r="R15" s="176">
        <v>0</v>
      </c>
      <c r="S15" s="176">
        <v>40.5</v>
      </c>
      <c r="T15" s="3">
        <v>6.9119305555555552</v>
      </c>
      <c r="U15" s="3">
        <v>-62.007979166666672</v>
      </c>
      <c r="V15" s="176">
        <v>855</v>
      </c>
      <c r="W15" s="176">
        <v>0.23684210526315788</v>
      </c>
      <c r="X15" s="176">
        <v>-855</v>
      </c>
      <c r="Y15" s="176">
        <v>0</v>
      </c>
      <c r="Z15" s="176">
        <v>62.007979166666672</v>
      </c>
      <c r="AC15" s="49" t="s">
        <v>1085</v>
      </c>
      <c r="AD15" s="3">
        <v>7268.2422241666618</v>
      </c>
      <c r="AF15" s="47" t="s">
        <v>467</v>
      </c>
      <c r="AG15" s="176">
        <v>17.02</v>
      </c>
      <c r="AZ15" s="177"/>
      <c r="BJ15" s="47" t="s">
        <v>210</v>
      </c>
      <c r="BK15" s="176">
        <v>100</v>
      </c>
      <c r="BR15" s="47" t="s">
        <v>359</v>
      </c>
      <c r="BS15" s="3">
        <v>20379.5</v>
      </c>
      <c r="CV15" s="49" t="s">
        <v>1192</v>
      </c>
      <c r="CW15" s="176">
        <v>52090.193400000004</v>
      </c>
      <c r="DJ15" s="49" t="s">
        <v>1192</v>
      </c>
      <c r="DK15" s="3">
        <v>54251</v>
      </c>
      <c r="DL15" s="3"/>
    </row>
    <row r="16" spans="1:132" x14ac:dyDescent="0.25">
      <c r="O16" s="52" t="s">
        <v>153</v>
      </c>
      <c r="P16" s="176">
        <v>0</v>
      </c>
      <c r="Q16" s="176">
        <v>-40.5</v>
      </c>
      <c r="R16" s="176">
        <v>0</v>
      </c>
      <c r="S16" s="176">
        <v>40.5</v>
      </c>
      <c r="T16" s="3">
        <v>6.9119305555555552</v>
      </c>
      <c r="U16" s="3">
        <v>-62.007979166666672</v>
      </c>
      <c r="V16" s="176">
        <v>855</v>
      </c>
      <c r="W16" s="176">
        <v>0.23684210526315788</v>
      </c>
      <c r="X16" s="176">
        <v>-855</v>
      </c>
      <c r="Y16" s="176">
        <v>0</v>
      </c>
      <c r="Z16" s="176">
        <v>62.007979166666672</v>
      </c>
      <c r="AC16" s="47" t="s">
        <v>139</v>
      </c>
      <c r="AD16" s="3">
        <v>319175.46310991666</v>
      </c>
      <c r="AF16" s="47" t="s">
        <v>512</v>
      </c>
      <c r="AG16" s="176">
        <v>19.93</v>
      </c>
      <c r="AZ16" s="177"/>
      <c r="BJ16" s="47" t="s">
        <v>177</v>
      </c>
      <c r="BK16" s="176">
        <v>162</v>
      </c>
      <c r="BR16" s="47" t="s">
        <v>381</v>
      </c>
      <c r="BS16" s="3">
        <v>485.49275999999998</v>
      </c>
      <c r="CV16" s="49" t="s">
        <v>1193</v>
      </c>
      <c r="CW16" s="176">
        <v>-1924.8065999999999</v>
      </c>
      <c r="DJ16" s="49" t="s">
        <v>1193</v>
      </c>
      <c r="DK16" s="3">
        <v>236</v>
      </c>
      <c r="DL16" s="3"/>
    </row>
    <row r="17" spans="15:116" x14ac:dyDescent="0.25">
      <c r="O17" s="168">
        <v>46194</v>
      </c>
      <c r="P17" s="176">
        <v>0</v>
      </c>
      <c r="Q17" s="176">
        <v>-40.5</v>
      </c>
      <c r="R17" s="176">
        <v>0</v>
      </c>
      <c r="S17" s="176">
        <v>40.5</v>
      </c>
      <c r="T17" s="3">
        <v>6.9119305555555552</v>
      </c>
      <c r="U17" s="3">
        <v>-62.007979166666672</v>
      </c>
      <c r="V17" s="176">
        <v>855</v>
      </c>
      <c r="W17" s="176">
        <v>0.23684210526315788</v>
      </c>
      <c r="X17" s="176">
        <v>-855</v>
      </c>
      <c r="Y17" s="176">
        <v>0</v>
      </c>
      <c r="Z17" s="176">
        <v>62.007979166666672</v>
      </c>
      <c r="AF17" s="47" t="s">
        <v>520</v>
      </c>
      <c r="AG17" s="176">
        <v>16.93</v>
      </c>
      <c r="AZ17" s="177"/>
      <c r="BJ17" s="47" t="s">
        <v>192</v>
      </c>
      <c r="BK17" s="176">
        <v>256.94</v>
      </c>
      <c r="BR17" s="47" t="s">
        <v>392</v>
      </c>
      <c r="BS17" s="3">
        <v>3024</v>
      </c>
      <c r="CV17" s="49" t="s">
        <v>1086</v>
      </c>
      <c r="CW17" s="176">
        <v>2168.6034</v>
      </c>
      <c r="DJ17" s="49" t="s">
        <v>1086</v>
      </c>
      <c r="DK17" s="3">
        <v>4329.41</v>
      </c>
      <c r="DL17" s="3"/>
    </row>
    <row r="18" spans="15:116" x14ac:dyDescent="0.25">
      <c r="O18" s="50">
        <v>46033</v>
      </c>
      <c r="P18" s="176">
        <v>0</v>
      </c>
      <c r="Q18" s="176">
        <v>-12.89</v>
      </c>
      <c r="R18" s="176">
        <v>0</v>
      </c>
      <c r="S18" s="176">
        <v>12.89</v>
      </c>
      <c r="T18" s="3">
        <v>2.7100000000000003E-2</v>
      </c>
      <c r="U18" s="3">
        <v>-0.34931900000000005</v>
      </c>
      <c r="V18" s="176">
        <v>1</v>
      </c>
      <c r="W18" s="176">
        <v>12.89</v>
      </c>
      <c r="X18" s="176">
        <v>-1</v>
      </c>
      <c r="Y18" s="176">
        <v>0</v>
      </c>
      <c r="Z18" s="176">
        <v>0.34931900000000005</v>
      </c>
      <c r="AF18" s="47" t="s">
        <v>139</v>
      </c>
      <c r="AG18" s="176">
        <v>288.4504245830625</v>
      </c>
      <c r="AZ18" s="177"/>
      <c r="BJ18" s="47" t="s">
        <v>139</v>
      </c>
      <c r="BK18" s="176">
        <v>937.5100000000001</v>
      </c>
      <c r="BR18" s="47" t="s">
        <v>409</v>
      </c>
      <c r="BS18" s="3">
        <v>8678.3685000000005</v>
      </c>
      <c r="CV18" s="49" t="s">
        <v>1087</v>
      </c>
      <c r="CW18" s="176">
        <v>2407.0234</v>
      </c>
      <c r="DJ18" s="49" t="s">
        <v>1087</v>
      </c>
      <c r="DK18" s="3">
        <v>4567.83</v>
      </c>
      <c r="DL18" s="3">
        <v>1976.5718999999999</v>
      </c>
    </row>
    <row r="19" spans="15:116" x14ac:dyDescent="0.25">
      <c r="O19" s="51">
        <v>46033</v>
      </c>
      <c r="P19" s="176">
        <v>0</v>
      </c>
      <c r="Q19" s="176">
        <v>-12.89</v>
      </c>
      <c r="R19" s="176">
        <v>0</v>
      </c>
      <c r="S19" s="176">
        <v>12.89</v>
      </c>
      <c r="T19" s="3">
        <v>2.7100000000000003E-2</v>
      </c>
      <c r="U19" s="3">
        <v>-0.34931900000000005</v>
      </c>
      <c r="V19" s="176">
        <v>1</v>
      </c>
      <c r="W19" s="176">
        <v>12.89</v>
      </c>
      <c r="X19" s="176">
        <v>-1</v>
      </c>
      <c r="Y19" s="176">
        <v>0</v>
      </c>
      <c r="Z19" s="176">
        <v>0.34931900000000005</v>
      </c>
      <c r="AV19" s="177"/>
      <c r="AW19" s="177"/>
      <c r="AX19" s="177"/>
      <c r="AY19" s="177"/>
      <c r="AZ19" s="177"/>
      <c r="BA19" s="177"/>
      <c r="BR19" s="47" t="s">
        <v>426</v>
      </c>
      <c r="BS19" s="3">
        <v>4901.2</v>
      </c>
      <c r="CV19" s="49" t="s">
        <v>1088</v>
      </c>
      <c r="CW19" s="176">
        <v>-1628.7066</v>
      </c>
      <c r="DJ19" s="49" t="s">
        <v>1088</v>
      </c>
      <c r="DK19" s="3">
        <v>532.1</v>
      </c>
      <c r="DL19" s="3">
        <v>184.2347</v>
      </c>
    </row>
    <row r="20" spans="15:116" x14ac:dyDescent="0.25">
      <c r="O20" s="52" t="s">
        <v>153</v>
      </c>
      <c r="P20" s="176">
        <v>0</v>
      </c>
      <c r="Q20" s="176">
        <v>-12.89</v>
      </c>
      <c r="R20" s="176">
        <v>0</v>
      </c>
      <c r="S20" s="176">
        <v>12.89</v>
      </c>
      <c r="T20" s="3">
        <v>2.7100000000000003E-2</v>
      </c>
      <c r="U20" s="3">
        <v>-0.34931900000000005</v>
      </c>
      <c r="V20" s="176">
        <v>1</v>
      </c>
      <c r="W20" s="176">
        <v>12.89</v>
      </c>
      <c r="X20" s="176">
        <v>-1</v>
      </c>
      <c r="Y20" s="176">
        <v>0</v>
      </c>
      <c r="Z20" s="176">
        <v>0.34931900000000005</v>
      </c>
      <c r="AV20" s="177"/>
      <c r="AW20" s="177"/>
      <c r="AX20" s="177"/>
      <c r="AY20" s="177"/>
      <c r="AZ20" s="177"/>
      <c r="BA20" s="177"/>
      <c r="BR20" s="47" t="s">
        <v>447</v>
      </c>
      <c r="BS20" s="3">
        <v>35418</v>
      </c>
      <c r="CV20" s="47" t="s">
        <v>1089</v>
      </c>
      <c r="CW20" s="176"/>
      <c r="DJ20" s="47" t="s">
        <v>1089</v>
      </c>
      <c r="DK20" s="3"/>
      <c r="DL20" s="3"/>
    </row>
    <row r="21" spans="15:116" x14ac:dyDescent="0.25">
      <c r="O21" s="168">
        <v>46033</v>
      </c>
      <c r="P21" s="176">
        <v>0</v>
      </c>
      <c r="Q21" s="176">
        <v>-12.89</v>
      </c>
      <c r="R21" s="176">
        <v>0</v>
      </c>
      <c r="S21" s="176">
        <v>12.89</v>
      </c>
      <c r="T21" s="3">
        <v>2.7100000000000003E-2</v>
      </c>
      <c r="U21" s="3">
        <v>-0.34931900000000005</v>
      </c>
      <c r="V21" s="176">
        <v>1</v>
      </c>
      <c r="W21" s="176">
        <v>12.89</v>
      </c>
      <c r="X21" s="176">
        <v>-1</v>
      </c>
      <c r="Y21" s="176">
        <v>0</v>
      </c>
      <c r="Z21" s="176">
        <v>0.34931900000000005</v>
      </c>
      <c r="AV21" s="177"/>
      <c r="AW21" s="177"/>
      <c r="AX21" s="177"/>
      <c r="AY21" s="177"/>
      <c r="AZ21" s="177"/>
      <c r="BA21" s="177"/>
      <c r="BR21" s="47" t="s">
        <v>468</v>
      </c>
      <c r="BS21" s="3">
        <v>1315.3200000000002</v>
      </c>
      <c r="CV21" s="49" t="s">
        <v>1091</v>
      </c>
      <c r="CW21" s="176">
        <v>23403.290940000006</v>
      </c>
      <c r="DJ21" s="49" t="s">
        <v>1091</v>
      </c>
      <c r="DK21" s="3">
        <v>2923.75</v>
      </c>
      <c r="DL21" s="3">
        <v>440.48320000000001</v>
      </c>
    </row>
    <row r="22" spans="15:116" x14ac:dyDescent="0.25">
      <c r="O22" s="50">
        <v>46040</v>
      </c>
      <c r="P22" s="176">
        <v>0</v>
      </c>
      <c r="Q22" s="176">
        <v>12</v>
      </c>
      <c r="R22" s="176">
        <v>12</v>
      </c>
      <c r="S22" s="176">
        <v>0</v>
      </c>
      <c r="T22" s="3">
        <v>3</v>
      </c>
      <c r="U22" s="3">
        <v>36</v>
      </c>
      <c r="V22" s="176">
        <v>0</v>
      </c>
      <c r="W22" s="176">
        <v>0</v>
      </c>
      <c r="X22" s="176">
        <v>0</v>
      </c>
      <c r="Y22" s="176">
        <v>36</v>
      </c>
      <c r="Z22" s="176">
        <v>0</v>
      </c>
      <c r="AV22" s="177"/>
      <c r="AW22" s="177"/>
      <c r="AX22" s="177"/>
      <c r="AY22" s="177"/>
      <c r="AZ22" s="177"/>
      <c r="BA22" s="177"/>
      <c r="BR22" s="47" t="s">
        <v>474</v>
      </c>
      <c r="BS22" s="3">
        <v>10575.04</v>
      </c>
      <c r="CV22" s="49" t="s">
        <v>1092</v>
      </c>
      <c r="CW22" s="176">
        <v>743.51094000000012</v>
      </c>
      <c r="DJ22" s="49" t="s">
        <v>1092</v>
      </c>
      <c r="DK22" s="3">
        <v>240.42</v>
      </c>
      <c r="DL22" s="3">
        <v>1164.1008000000002</v>
      </c>
    </row>
    <row r="23" spans="15:116" x14ac:dyDescent="0.25">
      <c r="O23" s="130" t="s">
        <v>153</v>
      </c>
      <c r="P23" s="176">
        <v>0</v>
      </c>
      <c r="Q23" s="176">
        <v>12</v>
      </c>
      <c r="R23" s="176">
        <v>12</v>
      </c>
      <c r="S23" s="176">
        <v>0</v>
      </c>
      <c r="T23" s="3">
        <v>3</v>
      </c>
      <c r="U23" s="3">
        <v>36</v>
      </c>
      <c r="V23" s="176">
        <v>0</v>
      </c>
      <c r="W23" s="176">
        <v>0</v>
      </c>
      <c r="X23" s="176">
        <v>0</v>
      </c>
      <c r="Y23" s="176">
        <v>36</v>
      </c>
      <c r="Z23" s="176">
        <v>0</v>
      </c>
      <c r="AV23" s="177"/>
      <c r="AW23" s="177"/>
      <c r="AX23" s="177"/>
      <c r="AY23" s="177"/>
      <c r="AZ23" s="177"/>
      <c r="BA23" s="177"/>
      <c r="BR23" s="47" t="s">
        <v>501</v>
      </c>
      <c r="BS23" s="3">
        <v>4752.9800000000005</v>
      </c>
      <c r="CV23" s="49" t="s">
        <v>1093</v>
      </c>
      <c r="CW23" s="176">
        <v>-2008.1990600000008</v>
      </c>
      <c r="DJ23" s="49" t="s">
        <v>1093</v>
      </c>
      <c r="DK23" s="3">
        <v>2657.2200000000003</v>
      </c>
      <c r="DL23" s="3">
        <v>2624.6554000000001</v>
      </c>
    </row>
    <row r="24" spans="15:116" x14ac:dyDescent="0.25">
      <c r="O24" s="52">
        <v>46170</v>
      </c>
      <c r="P24" s="176">
        <v>0</v>
      </c>
      <c r="Q24" s="176">
        <v>12</v>
      </c>
      <c r="R24" s="176">
        <v>12</v>
      </c>
      <c r="S24" s="176">
        <v>0</v>
      </c>
      <c r="T24" s="3">
        <v>3</v>
      </c>
      <c r="U24" s="3">
        <v>36</v>
      </c>
      <c r="V24" s="176">
        <v>0</v>
      </c>
      <c r="W24" s="176">
        <v>0</v>
      </c>
      <c r="X24" s="176">
        <v>0</v>
      </c>
      <c r="Y24" s="176">
        <v>36</v>
      </c>
      <c r="Z24" s="176">
        <v>0</v>
      </c>
      <c r="AV24" s="177"/>
      <c r="AW24" s="177"/>
      <c r="AX24" s="177"/>
      <c r="AY24" s="177"/>
      <c r="AZ24" s="177"/>
      <c r="BA24" s="177"/>
      <c r="BR24" s="47" t="s">
        <v>525</v>
      </c>
      <c r="BS24" s="3">
        <v>2341.15</v>
      </c>
      <c r="CV24" s="49" t="s">
        <v>1095</v>
      </c>
      <c r="CW24" s="176">
        <v>-5489.789060000001</v>
      </c>
      <c r="DJ24" s="49" t="s">
        <v>1095</v>
      </c>
      <c r="DK24" s="3">
        <v>240.12</v>
      </c>
      <c r="DL24" s="3">
        <v>272.74759999999998</v>
      </c>
    </row>
    <row r="25" spans="15:116" x14ac:dyDescent="0.25">
      <c r="O25" s="169"/>
      <c r="P25" s="176">
        <v>0</v>
      </c>
      <c r="Q25" s="176">
        <v>12</v>
      </c>
      <c r="R25" s="176">
        <v>12</v>
      </c>
      <c r="S25" s="176">
        <v>0</v>
      </c>
      <c r="T25" s="3">
        <v>3</v>
      </c>
      <c r="U25" s="3">
        <v>36</v>
      </c>
      <c r="V25" s="176">
        <v>0</v>
      </c>
      <c r="W25" s="176">
        <v>0</v>
      </c>
      <c r="X25" s="176">
        <v>0</v>
      </c>
      <c r="Y25" s="176">
        <v>36</v>
      </c>
      <c r="Z25" s="176">
        <v>0</v>
      </c>
      <c r="AV25" s="177"/>
      <c r="AW25" s="177"/>
      <c r="AX25" s="177"/>
      <c r="AY25" s="177"/>
      <c r="AZ25" s="177"/>
      <c r="BA25" s="177"/>
      <c r="BR25" s="47" t="s">
        <v>545</v>
      </c>
      <c r="BS25" s="3">
        <v>300</v>
      </c>
      <c r="CV25" s="49" t="s">
        <v>1096</v>
      </c>
      <c r="CW25" s="176">
        <v>173849.86094000001</v>
      </c>
      <c r="DJ25" s="49" t="s">
        <v>1096</v>
      </c>
      <c r="DK25" s="3">
        <v>4654.0200000000004</v>
      </c>
      <c r="DL25" s="3">
        <v>770.76670000000013</v>
      </c>
    </row>
    <row r="26" spans="15:116" x14ac:dyDescent="0.25">
      <c r="O26" s="50">
        <v>46032</v>
      </c>
      <c r="P26" s="176">
        <v>0</v>
      </c>
      <c r="Q26" s="176">
        <v>1200</v>
      </c>
      <c r="R26" s="176">
        <v>1200</v>
      </c>
      <c r="S26" s="176">
        <v>0</v>
      </c>
      <c r="T26" s="3">
        <v>2.0899999999999998E-2</v>
      </c>
      <c r="U26" s="3">
        <v>25.08</v>
      </c>
      <c r="V26" s="176">
        <v>0</v>
      </c>
      <c r="W26" s="176">
        <v>0</v>
      </c>
      <c r="X26" s="176">
        <v>0</v>
      </c>
      <c r="Y26" s="176">
        <v>25.08</v>
      </c>
      <c r="Z26" s="176">
        <v>0</v>
      </c>
      <c r="AV26" s="177"/>
      <c r="AW26" s="177"/>
      <c r="AX26" s="177"/>
      <c r="AY26" s="177"/>
      <c r="AZ26" s="177"/>
      <c r="BA26" s="177"/>
      <c r="BR26" s="47" t="s">
        <v>139</v>
      </c>
      <c r="BS26" s="3">
        <v>319175.46310991672</v>
      </c>
      <c r="CV26" s="49" t="s">
        <v>727</v>
      </c>
      <c r="CW26" s="176">
        <v>21621.340939999998</v>
      </c>
      <c r="DJ26" s="49" t="s">
        <v>727</v>
      </c>
      <c r="DK26" s="3">
        <v>154.04</v>
      </c>
      <c r="DL26" s="3">
        <v>900.62876000000006</v>
      </c>
    </row>
    <row r="27" spans="15:116" x14ac:dyDescent="0.25">
      <c r="O27" s="130" t="s">
        <v>153</v>
      </c>
      <c r="P27" s="176">
        <v>0</v>
      </c>
      <c r="Q27" s="176">
        <v>1200</v>
      </c>
      <c r="R27" s="176">
        <v>1200</v>
      </c>
      <c r="S27" s="176">
        <v>0</v>
      </c>
      <c r="T27" s="3">
        <v>2.0899999999999998E-2</v>
      </c>
      <c r="U27" s="3">
        <v>25.08</v>
      </c>
      <c r="V27" s="176">
        <v>0</v>
      </c>
      <c r="W27" s="176">
        <v>0</v>
      </c>
      <c r="X27" s="176">
        <v>0</v>
      </c>
      <c r="Y27" s="176">
        <v>25.08</v>
      </c>
      <c r="Z27" s="176">
        <v>0</v>
      </c>
      <c r="AV27" s="177"/>
      <c r="AW27" s="177"/>
      <c r="AX27" s="177"/>
      <c r="AY27" s="177"/>
      <c r="AZ27" s="177"/>
      <c r="BA27" s="177"/>
      <c r="BP27" s="45" t="s">
        <v>2</v>
      </c>
      <c r="BQ27" s="174" t="s">
        <v>120</v>
      </c>
      <c r="CV27" s="49" t="s">
        <v>1192</v>
      </c>
      <c r="CW27" s="176">
        <v>45916.810939999996</v>
      </c>
      <c r="DJ27" s="47" t="s">
        <v>139</v>
      </c>
      <c r="DK27" s="3">
        <v>326041.48999999982</v>
      </c>
      <c r="DL27" s="3">
        <v>8334.1890600000006</v>
      </c>
    </row>
    <row r="28" spans="15:116" x14ac:dyDescent="0.25">
      <c r="O28" s="52">
        <v>46168</v>
      </c>
      <c r="P28" s="176">
        <v>0</v>
      </c>
      <c r="Q28" s="176">
        <v>1200</v>
      </c>
      <c r="R28" s="176">
        <v>1200</v>
      </c>
      <c r="S28" s="176">
        <v>0</v>
      </c>
      <c r="T28" s="3">
        <v>2.0899999999999998E-2</v>
      </c>
      <c r="U28" s="3">
        <v>25.08</v>
      </c>
      <c r="V28" s="176">
        <v>0</v>
      </c>
      <c r="W28" s="176">
        <v>0</v>
      </c>
      <c r="X28" s="176">
        <v>0</v>
      </c>
      <c r="Y28" s="176">
        <v>25.08</v>
      </c>
      <c r="Z28" s="176">
        <v>0</v>
      </c>
      <c r="AV28" s="177"/>
      <c r="AW28" s="177"/>
      <c r="AX28" s="177"/>
      <c r="AY28" s="177"/>
      <c r="AZ28" s="177"/>
      <c r="BA28" s="177"/>
      <c r="BP28" s="45" t="s">
        <v>4</v>
      </c>
      <c r="BQ28" s="174" t="s">
        <v>120</v>
      </c>
      <c r="CV28" s="49" t="s">
        <v>1193</v>
      </c>
      <c r="CW28" s="176">
        <v>-8098.1890600000006</v>
      </c>
    </row>
    <row r="29" spans="15:116" x14ac:dyDescent="0.25">
      <c r="O29" s="168">
        <v>46055</v>
      </c>
      <c r="P29" s="176">
        <v>0</v>
      </c>
      <c r="Q29" s="176">
        <v>1200</v>
      </c>
      <c r="R29" s="176">
        <v>1200</v>
      </c>
      <c r="S29" s="176">
        <v>0</v>
      </c>
      <c r="T29" s="3">
        <v>2.0899999999999998E-2</v>
      </c>
      <c r="U29" s="3">
        <v>25.08</v>
      </c>
      <c r="V29" s="176">
        <v>0</v>
      </c>
      <c r="W29" s="176">
        <v>0</v>
      </c>
      <c r="X29" s="176">
        <v>0</v>
      </c>
      <c r="Y29" s="176">
        <v>25.08</v>
      </c>
      <c r="Z29" s="176">
        <v>0</v>
      </c>
      <c r="AV29" s="177"/>
      <c r="AW29" s="177"/>
      <c r="AX29" s="177"/>
      <c r="AY29" s="177"/>
      <c r="AZ29" s="177"/>
      <c r="BA29" s="177"/>
      <c r="BP29" s="45" t="s">
        <v>5</v>
      </c>
      <c r="BQ29" s="174" t="s">
        <v>120</v>
      </c>
      <c r="CV29" s="49" t="s">
        <v>1086</v>
      </c>
      <c r="CW29" s="176">
        <v>-4004.7790600000008</v>
      </c>
    </row>
    <row r="30" spans="15:116" x14ac:dyDescent="0.25">
      <c r="O30" s="50">
        <v>46043</v>
      </c>
      <c r="P30" s="176">
        <v>0</v>
      </c>
      <c r="Q30" s="176">
        <v>16</v>
      </c>
      <c r="R30" s="176">
        <v>16</v>
      </c>
      <c r="S30" s="176">
        <v>0</v>
      </c>
      <c r="T30" s="3">
        <v>12</v>
      </c>
      <c r="U30" s="3">
        <v>192</v>
      </c>
      <c r="V30" s="176">
        <v>0</v>
      </c>
      <c r="W30" s="176">
        <v>0</v>
      </c>
      <c r="X30" s="176">
        <v>0</v>
      </c>
      <c r="Y30" s="176">
        <v>192</v>
      </c>
      <c r="Z30" s="176">
        <v>0</v>
      </c>
      <c r="AV30" s="177"/>
      <c r="AW30" s="177"/>
      <c r="AX30" s="177"/>
      <c r="AY30" s="177"/>
      <c r="AZ30" s="177"/>
      <c r="BA30" s="177"/>
      <c r="BP30" s="45" t="s">
        <v>16</v>
      </c>
      <c r="BQ30" s="174" t="s">
        <v>120</v>
      </c>
      <c r="CV30" s="49" t="s">
        <v>1087</v>
      </c>
      <c r="CW30" s="176">
        <v>-3766.3590600000007</v>
      </c>
    </row>
    <row r="31" spans="15:116" x14ac:dyDescent="0.25">
      <c r="O31" s="130" t="s">
        <v>153</v>
      </c>
      <c r="P31" s="176">
        <v>0</v>
      </c>
      <c r="Q31" s="176">
        <v>16</v>
      </c>
      <c r="R31" s="176">
        <v>16</v>
      </c>
      <c r="S31" s="176">
        <v>0</v>
      </c>
      <c r="T31" s="3">
        <v>12</v>
      </c>
      <c r="U31" s="3">
        <v>192</v>
      </c>
      <c r="V31" s="176">
        <v>0</v>
      </c>
      <c r="W31" s="176">
        <v>0</v>
      </c>
      <c r="X31" s="176">
        <v>0</v>
      </c>
      <c r="Y31" s="176">
        <v>192</v>
      </c>
      <c r="Z31" s="176">
        <v>0</v>
      </c>
      <c r="AV31" s="177"/>
      <c r="AW31" s="177"/>
      <c r="AX31" s="177"/>
      <c r="AY31" s="177"/>
      <c r="AZ31" s="177"/>
      <c r="BA31" s="177"/>
      <c r="BP31" s="45" t="s">
        <v>18</v>
      </c>
      <c r="BQ31" s="174" t="s">
        <v>120</v>
      </c>
      <c r="CV31" s="49" t="s">
        <v>1088</v>
      </c>
      <c r="CW31" s="176">
        <v>-7802.0890600000002</v>
      </c>
    </row>
    <row r="32" spans="15:116" x14ac:dyDescent="0.25">
      <c r="O32" s="52">
        <v>46174</v>
      </c>
      <c r="P32" s="176">
        <v>0</v>
      </c>
      <c r="Q32" s="176">
        <v>16</v>
      </c>
      <c r="R32" s="176">
        <v>16</v>
      </c>
      <c r="S32" s="176">
        <v>0</v>
      </c>
      <c r="T32" s="3">
        <v>12</v>
      </c>
      <c r="U32" s="3">
        <v>192</v>
      </c>
      <c r="V32" s="176">
        <v>0</v>
      </c>
      <c r="W32" s="176">
        <v>0</v>
      </c>
      <c r="X32" s="176">
        <v>0</v>
      </c>
      <c r="Y32" s="176">
        <v>192</v>
      </c>
      <c r="Z32" s="176">
        <v>0</v>
      </c>
      <c r="AV32" s="177"/>
      <c r="AW32" s="177"/>
      <c r="AX32" s="177"/>
      <c r="AY32" s="177"/>
      <c r="AZ32" s="177"/>
      <c r="BA32" s="177"/>
      <c r="BP32" s="45" t="s">
        <v>3</v>
      </c>
      <c r="BQ32" s="174" t="s">
        <v>120</v>
      </c>
      <c r="CV32" s="47" t="s">
        <v>139</v>
      </c>
      <c r="CW32" s="176">
        <v>317707.30093999981</v>
      </c>
    </row>
    <row r="33" spans="15:69" x14ac:dyDescent="0.25">
      <c r="O33" s="169"/>
      <c r="P33" s="176">
        <v>0</v>
      </c>
      <c r="Q33" s="176">
        <v>16</v>
      </c>
      <c r="R33" s="176">
        <v>16</v>
      </c>
      <c r="S33" s="176">
        <v>0</v>
      </c>
      <c r="T33" s="3">
        <v>12</v>
      </c>
      <c r="U33" s="3">
        <v>192</v>
      </c>
      <c r="V33" s="176">
        <v>0</v>
      </c>
      <c r="W33" s="176">
        <v>0</v>
      </c>
      <c r="X33" s="176">
        <v>0</v>
      </c>
      <c r="Y33" s="176">
        <v>192</v>
      </c>
      <c r="Z33" s="176">
        <v>0</v>
      </c>
    </row>
    <row r="34" spans="15:69" x14ac:dyDescent="0.25">
      <c r="O34" s="50">
        <v>46046</v>
      </c>
      <c r="P34" s="176">
        <v>0</v>
      </c>
      <c r="Q34" s="176">
        <v>3600</v>
      </c>
      <c r="R34" s="176">
        <v>3600</v>
      </c>
      <c r="S34" s="176">
        <v>0</v>
      </c>
      <c r="T34" s="3">
        <v>5.0450000000000002E-2</v>
      </c>
      <c r="U34" s="3">
        <v>181.62</v>
      </c>
      <c r="V34" s="176">
        <v>0</v>
      </c>
      <c r="W34" s="176">
        <v>0</v>
      </c>
      <c r="X34" s="176">
        <v>0</v>
      </c>
      <c r="Y34" s="176">
        <v>181.62</v>
      </c>
      <c r="Z34" s="176">
        <v>0</v>
      </c>
      <c r="BP34" s="45" t="s">
        <v>122</v>
      </c>
      <c r="BQ34" t="s">
        <v>123</v>
      </c>
    </row>
    <row r="35" spans="15:69" x14ac:dyDescent="0.25">
      <c r="O35" s="130" t="s">
        <v>153</v>
      </c>
      <c r="P35" s="176">
        <v>0</v>
      </c>
      <c r="Q35" s="176">
        <v>3600</v>
      </c>
      <c r="R35" s="176">
        <v>3600</v>
      </c>
      <c r="S35" s="176">
        <v>0</v>
      </c>
      <c r="T35" s="3">
        <v>5.0450000000000002E-2</v>
      </c>
      <c r="U35" s="3">
        <v>181.62</v>
      </c>
      <c r="V35" s="176">
        <v>0</v>
      </c>
      <c r="W35" s="176">
        <v>0</v>
      </c>
      <c r="X35" s="176">
        <v>0</v>
      </c>
      <c r="Y35" s="176">
        <v>181.62</v>
      </c>
      <c r="Z35" s="176">
        <v>0</v>
      </c>
      <c r="BP35" s="47" t="s">
        <v>730</v>
      </c>
      <c r="BQ35" s="176">
        <v>34690.300000000003</v>
      </c>
    </row>
    <row r="36" spans="15:69" x14ac:dyDescent="0.25">
      <c r="O36" s="52">
        <v>46179</v>
      </c>
      <c r="P36" s="176">
        <v>0</v>
      </c>
      <c r="Q36" s="176">
        <v>3600</v>
      </c>
      <c r="R36" s="176">
        <v>3600</v>
      </c>
      <c r="S36" s="176">
        <v>0</v>
      </c>
      <c r="T36" s="3">
        <v>5.0450000000000002E-2</v>
      </c>
      <c r="U36" s="3">
        <v>181.62</v>
      </c>
      <c r="V36" s="176">
        <v>0</v>
      </c>
      <c r="W36" s="176">
        <v>0</v>
      </c>
      <c r="X36" s="176">
        <v>0</v>
      </c>
      <c r="Y36" s="176">
        <v>181.62</v>
      </c>
      <c r="Z36" s="176">
        <v>0</v>
      </c>
      <c r="BP36" s="47" t="s">
        <v>322</v>
      </c>
      <c r="BQ36" s="176">
        <v>620056.41999999969</v>
      </c>
    </row>
    <row r="37" spans="15:69" x14ac:dyDescent="0.25">
      <c r="O37" s="169"/>
      <c r="P37" s="176">
        <v>0</v>
      </c>
      <c r="Q37" s="176">
        <v>3600</v>
      </c>
      <c r="R37" s="176">
        <v>3600</v>
      </c>
      <c r="S37" s="176">
        <v>0</v>
      </c>
      <c r="T37" s="3">
        <v>5.0450000000000002E-2</v>
      </c>
      <c r="U37" s="3">
        <v>181.62</v>
      </c>
      <c r="V37" s="176">
        <v>0</v>
      </c>
      <c r="W37" s="176">
        <v>0</v>
      </c>
      <c r="X37" s="176">
        <v>0</v>
      </c>
      <c r="Y37" s="176">
        <v>181.62</v>
      </c>
      <c r="Z37" s="176">
        <v>0</v>
      </c>
      <c r="BP37" s="47" t="s">
        <v>734</v>
      </c>
      <c r="BQ37" s="176">
        <v>75968.849999999962</v>
      </c>
    </row>
    <row r="38" spans="15:69" x14ac:dyDescent="0.25">
      <c r="O38" s="50">
        <v>46049</v>
      </c>
      <c r="P38" s="176">
        <v>0</v>
      </c>
      <c r="Q38" s="176">
        <v>321</v>
      </c>
      <c r="R38" s="176">
        <v>321</v>
      </c>
      <c r="S38" s="176">
        <v>0</v>
      </c>
      <c r="T38" s="3">
        <v>62.083333333333336</v>
      </c>
      <c r="U38" s="3">
        <v>2070</v>
      </c>
      <c r="V38" s="176">
        <v>0</v>
      </c>
      <c r="W38" s="176">
        <v>0</v>
      </c>
      <c r="X38" s="176">
        <v>0</v>
      </c>
      <c r="Y38" s="176">
        <v>2070</v>
      </c>
      <c r="Z38" s="176">
        <v>0</v>
      </c>
      <c r="BP38" s="47" t="s">
        <v>735</v>
      </c>
      <c r="BQ38" s="176">
        <v>128581.59</v>
      </c>
    </row>
    <row r="39" spans="15:69" x14ac:dyDescent="0.25">
      <c r="O39" s="130" t="s">
        <v>153</v>
      </c>
      <c r="P39" s="176">
        <v>0</v>
      </c>
      <c r="Q39" s="176">
        <v>321</v>
      </c>
      <c r="R39" s="176">
        <v>321</v>
      </c>
      <c r="S39" s="176">
        <v>0</v>
      </c>
      <c r="T39" s="3">
        <v>62.083333333333336</v>
      </c>
      <c r="U39" s="3">
        <v>2070</v>
      </c>
      <c r="V39" s="176">
        <v>0</v>
      </c>
      <c r="W39" s="176">
        <v>0</v>
      </c>
      <c r="X39" s="176">
        <v>0</v>
      </c>
      <c r="Y39" s="176">
        <v>2070</v>
      </c>
      <c r="Z39" s="176">
        <v>0</v>
      </c>
      <c r="BP39" s="47" t="s">
        <v>736</v>
      </c>
      <c r="BQ39" s="176">
        <v>10404.35</v>
      </c>
    </row>
    <row r="40" spans="15:69" x14ac:dyDescent="0.25">
      <c r="O40" s="52">
        <v>46184</v>
      </c>
      <c r="P40" s="176">
        <v>0</v>
      </c>
      <c r="Q40" s="176">
        <v>33</v>
      </c>
      <c r="R40" s="176">
        <v>33</v>
      </c>
      <c r="S40" s="176">
        <v>0</v>
      </c>
      <c r="T40" s="3">
        <v>62</v>
      </c>
      <c r="U40" s="3">
        <v>2046</v>
      </c>
      <c r="V40" s="176">
        <v>0</v>
      </c>
      <c r="W40" s="176">
        <v>0</v>
      </c>
      <c r="X40" s="176">
        <v>0</v>
      </c>
      <c r="Y40" s="176">
        <v>2046</v>
      </c>
      <c r="Z40" s="176">
        <v>0</v>
      </c>
      <c r="BP40" s="47" t="s">
        <v>139</v>
      </c>
      <c r="BQ40" s="176">
        <v>869701.50999999966</v>
      </c>
    </row>
    <row r="41" spans="15:69" x14ac:dyDescent="0.25">
      <c r="O41" s="168">
        <v>46069</v>
      </c>
      <c r="P41" s="176">
        <v>0</v>
      </c>
      <c r="Q41" s="176">
        <v>33</v>
      </c>
      <c r="R41" s="176">
        <v>33</v>
      </c>
      <c r="S41" s="176">
        <v>0</v>
      </c>
      <c r="T41" s="3">
        <v>62</v>
      </c>
      <c r="U41" s="3">
        <v>2046</v>
      </c>
      <c r="V41" s="176">
        <v>0</v>
      </c>
      <c r="W41" s="176">
        <v>0</v>
      </c>
      <c r="X41" s="176">
        <v>0</v>
      </c>
      <c r="Y41" s="176">
        <v>2046</v>
      </c>
      <c r="Z41" s="176">
        <v>0</v>
      </c>
    </row>
    <row r="42" spans="15:69" x14ac:dyDescent="0.25">
      <c r="O42" s="52" t="s">
        <v>153</v>
      </c>
      <c r="P42" s="176">
        <v>0</v>
      </c>
      <c r="Q42" s="176">
        <v>288</v>
      </c>
      <c r="R42" s="176">
        <v>288</v>
      </c>
      <c r="S42" s="176">
        <v>0</v>
      </c>
      <c r="T42" s="3">
        <v>8.3333333333333329E-2</v>
      </c>
      <c r="U42" s="3">
        <v>24</v>
      </c>
      <c r="V42" s="176">
        <v>0</v>
      </c>
      <c r="W42" s="176">
        <v>0</v>
      </c>
      <c r="X42" s="176">
        <v>0</v>
      </c>
      <c r="Y42" s="176">
        <v>24</v>
      </c>
      <c r="Z42" s="176">
        <v>0</v>
      </c>
    </row>
    <row r="43" spans="15:69" x14ac:dyDescent="0.25">
      <c r="O43" s="169"/>
      <c r="P43" s="176">
        <v>0</v>
      </c>
      <c r="Q43" s="176">
        <v>288</v>
      </c>
      <c r="R43" s="176">
        <v>288</v>
      </c>
      <c r="S43" s="176">
        <v>0</v>
      </c>
      <c r="T43" s="3">
        <v>8.3333333333333329E-2</v>
      </c>
      <c r="U43" s="3">
        <v>24</v>
      </c>
      <c r="V43" s="176">
        <v>0</v>
      </c>
      <c r="W43" s="176">
        <v>0</v>
      </c>
      <c r="X43" s="176">
        <v>0</v>
      </c>
      <c r="Y43" s="176">
        <v>24</v>
      </c>
      <c r="Z43" s="176">
        <v>0</v>
      </c>
    </row>
    <row r="44" spans="15:69" x14ac:dyDescent="0.25">
      <c r="O44" s="50">
        <v>46053</v>
      </c>
      <c r="P44" s="176">
        <v>0</v>
      </c>
      <c r="Q44" s="176">
        <v>9577.2000000000007</v>
      </c>
      <c r="R44" s="176">
        <v>9600</v>
      </c>
      <c r="S44" s="176">
        <v>22.8</v>
      </c>
      <c r="T44" s="3">
        <v>14.696704166666667</v>
      </c>
      <c r="U44" s="3">
        <v>205.83490000000003</v>
      </c>
      <c r="V44" s="176">
        <v>566</v>
      </c>
      <c r="W44" s="176">
        <v>0.16146239136949353</v>
      </c>
      <c r="X44" s="176">
        <v>-566</v>
      </c>
      <c r="Y44" s="176">
        <v>291.16000000000003</v>
      </c>
      <c r="Z44" s="176">
        <v>85.325099999999992</v>
      </c>
    </row>
    <row r="45" spans="15:69" x14ac:dyDescent="0.25">
      <c r="O45" s="130" t="s">
        <v>153</v>
      </c>
      <c r="P45" s="176">
        <v>0</v>
      </c>
      <c r="Q45" s="176">
        <v>9600</v>
      </c>
      <c r="R45" s="176">
        <v>9600</v>
      </c>
      <c r="S45" s="176">
        <v>0</v>
      </c>
      <c r="T45" s="3">
        <v>3.0329166666666671E-2</v>
      </c>
      <c r="U45" s="3">
        <v>291.16000000000003</v>
      </c>
      <c r="V45" s="176">
        <v>0</v>
      </c>
      <c r="W45" s="176">
        <v>0</v>
      </c>
      <c r="X45" s="176">
        <v>0</v>
      </c>
      <c r="Y45" s="176">
        <v>291.16000000000003</v>
      </c>
      <c r="Z45" s="176">
        <v>0</v>
      </c>
    </row>
    <row r="46" spans="15:69" x14ac:dyDescent="0.25">
      <c r="O46" s="52" t="s">
        <v>153</v>
      </c>
      <c r="P46" s="176">
        <v>0</v>
      </c>
      <c r="Q46" s="176">
        <v>9600</v>
      </c>
      <c r="R46" s="176">
        <v>9600</v>
      </c>
      <c r="S46" s="176">
        <v>0</v>
      </c>
      <c r="T46" s="3">
        <v>3.0329166666666671E-2</v>
      </c>
      <c r="U46" s="3">
        <v>291.16000000000003</v>
      </c>
      <c r="V46" s="176">
        <v>0</v>
      </c>
      <c r="W46" s="176">
        <v>0</v>
      </c>
      <c r="X46" s="176">
        <v>0</v>
      </c>
      <c r="Y46" s="176">
        <v>291.16000000000003</v>
      </c>
      <c r="Z46" s="176">
        <v>0</v>
      </c>
    </row>
    <row r="47" spans="15:69" x14ac:dyDescent="0.25">
      <c r="O47" s="169"/>
      <c r="P47" s="176">
        <v>0</v>
      </c>
      <c r="Q47" s="176">
        <v>9600</v>
      </c>
      <c r="R47" s="176">
        <v>9600</v>
      </c>
      <c r="S47" s="176">
        <v>0</v>
      </c>
      <c r="T47" s="3">
        <v>3.0329166666666671E-2</v>
      </c>
      <c r="U47" s="3">
        <v>291.16000000000003</v>
      </c>
      <c r="V47" s="176">
        <v>0</v>
      </c>
      <c r="W47" s="176">
        <v>0</v>
      </c>
      <c r="X47" s="176">
        <v>0</v>
      </c>
      <c r="Y47" s="176">
        <v>291.16000000000003</v>
      </c>
      <c r="Z47" s="176">
        <v>0</v>
      </c>
    </row>
    <row r="48" spans="15:69" x14ac:dyDescent="0.25">
      <c r="O48" s="51">
        <v>46053</v>
      </c>
      <c r="P48" s="176">
        <v>0</v>
      </c>
      <c r="Q48" s="176">
        <v>-22.8</v>
      </c>
      <c r="R48" s="176">
        <v>0</v>
      </c>
      <c r="S48" s="176">
        <v>22.8</v>
      </c>
      <c r="T48" s="3">
        <v>14.666375</v>
      </c>
      <c r="U48" s="3">
        <v>-85.325099999999992</v>
      </c>
      <c r="V48" s="176">
        <v>566</v>
      </c>
      <c r="W48" s="176">
        <v>0.16146239136949353</v>
      </c>
      <c r="X48" s="176">
        <v>-566</v>
      </c>
      <c r="Y48" s="176">
        <v>0</v>
      </c>
      <c r="Z48" s="176">
        <v>85.325099999999992</v>
      </c>
    </row>
    <row r="49" spans="15:26" x14ac:dyDescent="0.25">
      <c r="O49" s="52" t="s">
        <v>153</v>
      </c>
      <c r="P49" s="176">
        <v>0</v>
      </c>
      <c r="Q49" s="176">
        <v>-22.8</v>
      </c>
      <c r="R49" s="176">
        <v>0</v>
      </c>
      <c r="S49" s="176">
        <v>22.8</v>
      </c>
      <c r="T49" s="3">
        <v>14.666375</v>
      </c>
      <c r="U49" s="3">
        <v>-85.325099999999992</v>
      </c>
      <c r="V49" s="176">
        <v>566</v>
      </c>
      <c r="W49" s="176">
        <v>0.16146239136949353</v>
      </c>
      <c r="X49" s="176">
        <v>-566</v>
      </c>
      <c r="Y49" s="176">
        <v>0</v>
      </c>
      <c r="Z49" s="176">
        <v>85.325099999999992</v>
      </c>
    </row>
    <row r="50" spans="15:26" x14ac:dyDescent="0.25">
      <c r="O50" s="168">
        <v>46193</v>
      </c>
      <c r="P50" s="176">
        <v>0</v>
      </c>
      <c r="Q50" s="176">
        <v>-18</v>
      </c>
      <c r="R50" s="176">
        <v>0</v>
      </c>
      <c r="S50" s="176">
        <v>18</v>
      </c>
      <c r="T50" s="3">
        <v>7.4243750000000004</v>
      </c>
      <c r="U50" s="3">
        <v>-52.912500000000001</v>
      </c>
      <c r="V50" s="176">
        <v>282</v>
      </c>
      <c r="W50" s="176">
        <v>0.1276595744680851</v>
      </c>
      <c r="X50" s="176">
        <v>-282</v>
      </c>
      <c r="Y50" s="176">
        <v>0</v>
      </c>
      <c r="Z50" s="176">
        <v>52.912500000000001</v>
      </c>
    </row>
    <row r="51" spans="15:26" x14ac:dyDescent="0.25">
      <c r="O51" s="168">
        <v>46194</v>
      </c>
      <c r="P51" s="176">
        <v>0</v>
      </c>
      <c r="Q51" s="176">
        <v>-4.8</v>
      </c>
      <c r="R51" s="176">
        <v>0</v>
      </c>
      <c r="S51" s="176">
        <v>4.8</v>
      </c>
      <c r="T51" s="3">
        <v>7.242</v>
      </c>
      <c r="U51" s="3">
        <v>-32.412599999999998</v>
      </c>
      <c r="V51" s="176">
        <v>284</v>
      </c>
      <c r="W51" s="176">
        <v>3.3802816901408447E-2</v>
      </c>
      <c r="X51" s="176">
        <v>-284</v>
      </c>
      <c r="Y51" s="176">
        <v>0</v>
      </c>
      <c r="Z51" s="176">
        <v>32.412599999999998</v>
      </c>
    </row>
    <row r="52" spans="15:26" x14ac:dyDescent="0.25">
      <c r="O52" s="50">
        <v>46025</v>
      </c>
      <c r="P52" s="176">
        <v>0</v>
      </c>
      <c r="Q52" s="176">
        <v>-18.3</v>
      </c>
      <c r="R52" s="176">
        <v>0</v>
      </c>
      <c r="S52" s="176">
        <v>18.3</v>
      </c>
      <c r="T52" s="3">
        <v>16</v>
      </c>
      <c r="U52" s="3">
        <v>-292.8</v>
      </c>
      <c r="V52" s="176">
        <v>1</v>
      </c>
      <c r="W52" s="176">
        <v>18.3</v>
      </c>
      <c r="X52" s="176">
        <v>-1</v>
      </c>
      <c r="Y52" s="176">
        <v>0</v>
      </c>
      <c r="Z52" s="176">
        <v>292.8</v>
      </c>
    </row>
    <row r="53" spans="15:26" x14ac:dyDescent="0.25">
      <c r="O53" s="51">
        <v>46025</v>
      </c>
      <c r="P53" s="176">
        <v>0</v>
      </c>
      <c r="Q53" s="176">
        <v>-18.3</v>
      </c>
      <c r="R53" s="176">
        <v>0</v>
      </c>
      <c r="S53" s="176">
        <v>18.3</v>
      </c>
      <c r="T53" s="3">
        <v>16</v>
      </c>
      <c r="U53" s="3">
        <v>-292.8</v>
      </c>
      <c r="V53" s="176">
        <v>1</v>
      </c>
      <c r="W53" s="176">
        <v>18.3</v>
      </c>
      <c r="X53" s="176">
        <v>-1</v>
      </c>
      <c r="Y53" s="176">
        <v>0</v>
      </c>
      <c r="Z53" s="176">
        <v>292.8</v>
      </c>
    </row>
    <row r="54" spans="15:26" x14ac:dyDescent="0.25">
      <c r="O54" s="52" t="s">
        <v>153</v>
      </c>
      <c r="P54" s="176">
        <v>0</v>
      </c>
      <c r="Q54" s="176">
        <v>-18.3</v>
      </c>
      <c r="R54" s="176">
        <v>0</v>
      </c>
      <c r="S54" s="176">
        <v>18.3</v>
      </c>
      <c r="T54" s="3">
        <v>16</v>
      </c>
      <c r="U54" s="3">
        <v>-292.8</v>
      </c>
      <c r="V54" s="176">
        <v>1</v>
      </c>
      <c r="W54" s="176">
        <v>18.3</v>
      </c>
      <c r="X54" s="176">
        <v>-1</v>
      </c>
      <c r="Y54" s="176">
        <v>0</v>
      </c>
      <c r="Z54" s="176">
        <v>292.8</v>
      </c>
    </row>
    <row r="55" spans="15:26" x14ac:dyDescent="0.25">
      <c r="O55" s="168">
        <v>46025</v>
      </c>
      <c r="P55" s="176">
        <v>0</v>
      </c>
      <c r="Q55" s="176">
        <v>-18.3</v>
      </c>
      <c r="R55" s="176">
        <v>0</v>
      </c>
      <c r="S55" s="176">
        <v>18.3</v>
      </c>
      <c r="T55" s="3">
        <v>16</v>
      </c>
      <c r="U55" s="3">
        <v>-292.8</v>
      </c>
      <c r="V55" s="176">
        <v>1</v>
      </c>
      <c r="W55" s="176">
        <v>18.3</v>
      </c>
      <c r="X55" s="176">
        <v>-1</v>
      </c>
      <c r="Y55" s="176">
        <v>0</v>
      </c>
      <c r="Z55" s="176">
        <v>292.8</v>
      </c>
    </row>
    <row r="56" spans="15:26" x14ac:dyDescent="0.25">
      <c r="O56" s="167" t="s">
        <v>1092</v>
      </c>
      <c r="P56" s="176">
        <v>0</v>
      </c>
      <c r="Q56" s="176">
        <v>-14.760000000000005</v>
      </c>
      <c r="R56" s="176">
        <v>54</v>
      </c>
      <c r="S56" s="176">
        <v>68.56</v>
      </c>
      <c r="T56" s="3">
        <v>193.64734999999999</v>
      </c>
      <c r="U56" s="3">
        <v>-923.68964033333339</v>
      </c>
      <c r="V56" s="176">
        <v>1190</v>
      </c>
      <c r="W56" s="176">
        <v>24.397121212121213</v>
      </c>
      <c r="X56" s="176">
        <v>-1242.8</v>
      </c>
      <c r="Y56" s="176">
        <v>240.42</v>
      </c>
      <c r="Z56" s="176">
        <v>1164.1012403333334</v>
      </c>
    </row>
    <row r="57" spans="15:26" x14ac:dyDescent="0.25">
      <c r="O57" s="50">
        <v>46055</v>
      </c>
      <c r="P57" s="176">
        <v>0</v>
      </c>
      <c r="Q57" s="176">
        <v>-7.13</v>
      </c>
      <c r="R57" s="176">
        <v>0</v>
      </c>
      <c r="S57" s="176">
        <v>7.13</v>
      </c>
      <c r="T57" s="3">
        <v>2.0899999999999998E-2</v>
      </c>
      <c r="U57" s="3">
        <v>-0.14901699999999998</v>
      </c>
      <c r="V57" s="176">
        <v>1</v>
      </c>
      <c r="W57" s="176">
        <v>7.13</v>
      </c>
      <c r="X57" s="176">
        <v>-1</v>
      </c>
      <c r="Y57" s="176">
        <v>0</v>
      </c>
      <c r="Z57" s="176">
        <v>0.14901699999999998</v>
      </c>
    </row>
    <row r="58" spans="15:26" x14ac:dyDescent="0.25">
      <c r="O58" s="51">
        <v>46055</v>
      </c>
      <c r="P58" s="176">
        <v>0</v>
      </c>
      <c r="Q58" s="176">
        <v>-7.13</v>
      </c>
      <c r="R58" s="176">
        <v>0</v>
      </c>
      <c r="S58" s="176">
        <v>7.13</v>
      </c>
      <c r="T58" s="3">
        <v>2.0899999999999998E-2</v>
      </c>
      <c r="U58" s="3">
        <v>-0.14901699999999998</v>
      </c>
      <c r="V58" s="176">
        <v>1</v>
      </c>
      <c r="W58" s="176">
        <v>7.13</v>
      </c>
      <c r="X58" s="176">
        <v>-1</v>
      </c>
      <c r="Y58" s="176">
        <v>0</v>
      </c>
      <c r="Z58" s="176">
        <v>0.14901699999999998</v>
      </c>
    </row>
    <row r="59" spans="15:26" x14ac:dyDescent="0.25">
      <c r="O59" s="52" t="s">
        <v>153</v>
      </c>
      <c r="P59" s="176">
        <v>0</v>
      </c>
      <c r="Q59" s="176">
        <v>-7.13</v>
      </c>
      <c r="R59" s="176">
        <v>0</v>
      </c>
      <c r="S59" s="176">
        <v>7.13</v>
      </c>
      <c r="T59" s="3">
        <v>2.0899999999999998E-2</v>
      </c>
      <c r="U59" s="3">
        <v>-0.14901699999999998</v>
      </c>
      <c r="V59" s="176">
        <v>1</v>
      </c>
      <c r="W59" s="176">
        <v>7.13</v>
      </c>
      <c r="X59" s="176">
        <v>-1</v>
      </c>
      <c r="Y59" s="176">
        <v>0</v>
      </c>
      <c r="Z59" s="176">
        <v>0.14901699999999998</v>
      </c>
    </row>
    <row r="60" spans="15:26" x14ac:dyDescent="0.25">
      <c r="O60" s="168">
        <v>46055</v>
      </c>
      <c r="P60" s="176">
        <v>0</v>
      </c>
      <c r="Q60" s="176">
        <v>-7.13</v>
      </c>
      <c r="R60" s="176">
        <v>0</v>
      </c>
      <c r="S60" s="176">
        <v>7.13</v>
      </c>
      <c r="T60" s="3">
        <v>2.0899999999999998E-2</v>
      </c>
      <c r="U60" s="3">
        <v>-0.14901699999999998</v>
      </c>
      <c r="V60" s="176">
        <v>1</v>
      </c>
      <c r="W60" s="176">
        <v>7.13</v>
      </c>
      <c r="X60" s="176">
        <v>-1</v>
      </c>
      <c r="Y60" s="176">
        <v>0</v>
      </c>
      <c r="Z60" s="176">
        <v>0.14901699999999998</v>
      </c>
    </row>
    <row r="61" spans="15:26" x14ac:dyDescent="0.25">
      <c r="O61" s="50">
        <v>46063</v>
      </c>
      <c r="P61" s="176">
        <v>0</v>
      </c>
      <c r="Q61" s="176">
        <v>-43.2</v>
      </c>
      <c r="R61" s="176">
        <v>0</v>
      </c>
      <c r="S61" s="176">
        <v>43</v>
      </c>
      <c r="T61" s="3">
        <v>11.374916666666666</v>
      </c>
      <c r="U61" s="3">
        <v>-113.49398333333333</v>
      </c>
      <c r="V61" s="176">
        <v>660</v>
      </c>
      <c r="W61" s="176">
        <v>0.32575757575757575</v>
      </c>
      <c r="X61" s="176">
        <v>-712.8</v>
      </c>
      <c r="Y61" s="176">
        <v>0</v>
      </c>
      <c r="Z61" s="176">
        <v>113.48558333333334</v>
      </c>
    </row>
    <row r="62" spans="15:26" x14ac:dyDescent="0.25">
      <c r="O62" s="51">
        <v>46063</v>
      </c>
      <c r="P62" s="176">
        <v>0</v>
      </c>
      <c r="Q62" s="176">
        <v>-43.2</v>
      </c>
      <c r="R62" s="176">
        <v>0</v>
      </c>
      <c r="S62" s="176">
        <v>43</v>
      </c>
      <c r="T62" s="3">
        <v>11.374916666666666</v>
      </c>
      <c r="U62" s="3">
        <v>-113.49398333333333</v>
      </c>
      <c r="V62" s="176">
        <v>660</v>
      </c>
      <c r="W62" s="176">
        <v>0.32575757575757575</v>
      </c>
      <c r="X62" s="176">
        <v>-712.8</v>
      </c>
      <c r="Y62" s="176">
        <v>0</v>
      </c>
      <c r="Z62" s="176">
        <v>113.48558333333334</v>
      </c>
    </row>
    <row r="63" spans="15:26" x14ac:dyDescent="0.25">
      <c r="O63" s="52" t="s">
        <v>153</v>
      </c>
      <c r="P63" s="176">
        <v>0</v>
      </c>
      <c r="Q63" s="176">
        <v>-43.2</v>
      </c>
      <c r="R63" s="176">
        <v>0</v>
      </c>
      <c r="S63" s="176">
        <v>43</v>
      </c>
      <c r="T63" s="3">
        <v>11.374916666666666</v>
      </c>
      <c r="U63" s="3">
        <v>-113.49398333333333</v>
      </c>
      <c r="V63" s="176">
        <v>660</v>
      </c>
      <c r="W63" s="176">
        <v>0.32575757575757575</v>
      </c>
      <c r="X63" s="176">
        <v>-712.8</v>
      </c>
      <c r="Y63" s="176">
        <v>0</v>
      </c>
      <c r="Z63" s="176">
        <v>113.48558333333334</v>
      </c>
    </row>
    <row r="64" spans="15:26" x14ac:dyDescent="0.25">
      <c r="O64" s="168">
        <v>46194</v>
      </c>
      <c r="P64" s="176">
        <v>0</v>
      </c>
      <c r="Q64" s="176">
        <v>-43.2</v>
      </c>
      <c r="R64" s="176">
        <v>0</v>
      </c>
      <c r="S64" s="176">
        <v>43</v>
      </c>
      <c r="T64" s="3">
        <v>11.374916666666666</v>
      </c>
      <c r="U64" s="3">
        <v>-113.49398333333333</v>
      </c>
      <c r="V64" s="176">
        <v>660</v>
      </c>
      <c r="W64" s="176">
        <v>0.32575757575757575</v>
      </c>
      <c r="X64" s="176">
        <v>-712.8</v>
      </c>
      <c r="Y64" s="176">
        <v>0</v>
      </c>
      <c r="Z64" s="176">
        <v>113.48558333333334</v>
      </c>
    </row>
    <row r="65" spans="15:26" x14ac:dyDescent="0.25">
      <c r="O65" s="50">
        <v>46070</v>
      </c>
      <c r="P65" s="176">
        <v>0</v>
      </c>
      <c r="Q65" s="176">
        <v>2</v>
      </c>
      <c r="R65" s="176">
        <v>2</v>
      </c>
      <c r="S65" s="176">
        <v>0</v>
      </c>
      <c r="T65" s="3">
        <v>89.5</v>
      </c>
      <c r="U65" s="3">
        <v>179</v>
      </c>
      <c r="V65" s="176">
        <v>0</v>
      </c>
      <c r="W65" s="176">
        <v>0</v>
      </c>
      <c r="X65" s="176">
        <v>0</v>
      </c>
      <c r="Y65" s="176">
        <v>179</v>
      </c>
      <c r="Z65" s="176">
        <v>0</v>
      </c>
    </row>
    <row r="66" spans="15:26" x14ac:dyDescent="0.25">
      <c r="O66" s="130" t="s">
        <v>153</v>
      </c>
      <c r="P66" s="176">
        <v>0</v>
      </c>
      <c r="Q66" s="176">
        <v>2</v>
      </c>
      <c r="R66" s="176">
        <v>2</v>
      </c>
      <c r="S66" s="176">
        <v>0</v>
      </c>
      <c r="T66" s="3">
        <v>89.5</v>
      </c>
      <c r="U66" s="3">
        <v>179</v>
      </c>
      <c r="V66" s="176">
        <v>0</v>
      </c>
      <c r="W66" s="176">
        <v>0</v>
      </c>
      <c r="X66" s="176">
        <v>0</v>
      </c>
      <c r="Y66" s="176">
        <v>179</v>
      </c>
      <c r="Z66" s="176">
        <v>0</v>
      </c>
    </row>
    <row r="67" spans="15:26" x14ac:dyDescent="0.25">
      <c r="O67" s="52" t="s">
        <v>153</v>
      </c>
      <c r="P67" s="176">
        <v>0</v>
      </c>
      <c r="Q67" s="176">
        <v>2</v>
      </c>
      <c r="R67" s="176">
        <v>2</v>
      </c>
      <c r="S67" s="176">
        <v>0</v>
      </c>
      <c r="T67" s="3">
        <v>89.5</v>
      </c>
      <c r="U67" s="3">
        <v>179</v>
      </c>
      <c r="V67" s="176">
        <v>0</v>
      </c>
      <c r="W67" s="176">
        <v>0</v>
      </c>
      <c r="X67" s="176">
        <v>0</v>
      </c>
      <c r="Y67" s="176">
        <v>179</v>
      </c>
      <c r="Z67" s="176">
        <v>0</v>
      </c>
    </row>
    <row r="68" spans="15:26" x14ac:dyDescent="0.25">
      <c r="O68" s="169"/>
      <c r="P68" s="176">
        <v>0</v>
      </c>
      <c r="Q68" s="176">
        <v>2</v>
      </c>
      <c r="R68" s="176">
        <v>2</v>
      </c>
      <c r="S68" s="176">
        <v>0</v>
      </c>
      <c r="T68" s="3">
        <v>89.5</v>
      </c>
      <c r="U68" s="3">
        <v>179</v>
      </c>
      <c r="V68" s="176">
        <v>0</v>
      </c>
      <c r="W68" s="176">
        <v>0</v>
      </c>
      <c r="X68" s="176">
        <v>0</v>
      </c>
      <c r="Y68" s="176">
        <v>179</v>
      </c>
      <c r="Z68" s="176">
        <v>0</v>
      </c>
    </row>
    <row r="69" spans="15:26" x14ac:dyDescent="0.25">
      <c r="O69" s="50">
        <v>46072</v>
      </c>
      <c r="P69" s="176">
        <v>0</v>
      </c>
      <c r="Q69" s="176">
        <v>2</v>
      </c>
      <c r="R69" s="176">
        <v>2</v>
      </c>
      <c r="S69" s="176">
        <v>0</v>
      </c>
      <c r="T69" s="3">
        <v>28</v>
      </c>
      <c r="U69" s="3">
        <v>56</v>
      </c>
      <c r="V69" s="176">
        <v>0</v>
      </c>
      <c r="W69" s="176">
        <v>0</v>
      </c>
      <c r="X69" s="176">
        <v>0</v>
      </c>
      <c r="Y69" s="176">
        <v>56</v>
      </c>
      <c r="Z69" s="176">
        <v>0</v>
      </c>
    </row>
    <row r="70" spans="15:26" x14ac:dyDescent="0.25">
      <c r="O70" s="130" t="s">
        <v>153</v>
      </c>
      <c r="P70" s="176">
        <v>0</v>
      </c>
      <c r="Q70" s="176">
        <v>2</v>
      </c>
      <c r="R70" s="176">
        <v>2</v>
      </c>
      <c r="S70" s="176">
        <v>0</v>
      </c>
      <c r="T70" s="3">
        <v>28</v>
      </c>
      <c r="U70" s="3">
        <v>56</v>
      </c>
      <c r="V70" s="176">
        <v>0</v>
      </c>
      <c r="W70" s="176">
        <v>0</v>
      </c>
      <c r="X70" s="176">
        <v>0</v>
      </c>
      <c r="Y70" s="176">
        <v>56</v>
      </c>
      <c r="Z70" s="176">
        <v>0</v>
      </c>
    </row>
    <row r="71" spans="15:26" x14ac:dyDescent="0.25">
      <c r="O71" s="52" t="s">
        <v>153</v>
      </c>
      <c r="P71" s="176">
        <v>0</v>
      </c>
      <c r="Q71" s="176">
        <v>2</v>
      </c>
      <c r="R71" s="176">
        <v>2</v>
      </c>
      <c r="S71" s="176">
        <v>0</v>
      </c>
      <c r="T71" s="3">
        <v>28</v>
      </c>
      <c r="U71" s="3">
        <v>56</v>
      </c>
      <c r="V71" s="176">
        <v>0</v>
      </c>
      <c r="W71" s="176">
        <v>0</v>
      </c>
      <c r="X71" s="176">
        <v>0</v>
      </c>
      <c r="Y71" s="176">
        <v>56</v>
      </c>
      <c r="Z71" s="176">
        <v>0</v>
      </c>
    </row>
    <row r="72" spans="15:26" x14ac:dyDescent="0.25">
      <c r="O72" s="169"/>
      <c r="P72" s="176">
        <v>0</v>
      </c>
      <c r="Q72" s="176">
        <v>2</v>
      </c>
      <c r="R72" s="176">
        <v>2</v>
      </c>
      <c r="S72" s="176">
        <v>0</v>
      </c>
      <c r="T72" s="3">
        <v>28</v>
      </c>
      <c r="U72" s="3">
        <v>56</v>
      </c>
      <c r="V72" s="176">
        <v>0</v>
      </c>
      <c r="W72" s="176">
        <v>0</v>
      </c>
      <c r="X72" s="176">
        <v>0</v>
      </c>
      <c r="Y72" s="176">
        <v>56</v>
      </c>
      <c r="Z72" s="176">
        <v>0</v>
      </c>
    </row>
    <row r="73" spans="15:26" x14ac:dyDescent="0.25">
      <c r="O73" s="50">
        <v>46077</v>
      </c>
      <c r="P73" s="176">
        <v>0</v>
      </c>
      <c r="Q73" s="176">
        <v>50</v>
      </c>
      <c r="R73" s="176">
        <v>50</v>
      </c>
      <c r="S73" s="176">
        <v>0</v>
      </c>
      <c r="T73" s="3">
        <v>0.1084</v>
      </c>
      <c r="U73" s="3">
        <v>5.42</v>
      </c>
      <c r="V73" s="176">
        <v>0</v>
      </c>
      <c r="W73" s="176">
        <v>0</v>
      </c>
      <c r="X73" s="176">
        <v>0</v>
      </c>
      <c r="Y73" s="176">
        <v>5.42</v>
      </c>
      <c r="Z73" s="176">
        <v>0</v>
      </c>
    </row>
    <row r="74" spans="15:26" x14ac:dyDescent="0.25">
      <c r="O74" s="130" t="s">
        <v>153</v>
      </c>
      <c r="P74" s="176">
        <v>0</v>
      </c>
      <c r="Q74" s="176">
        <v>50</v>
      </c>
      <c r="R74" s="176">
        <v>50</v>
      </c>
      <c r="S74" s="176">
        <v>0</v>
      </c>
      <c r="T74" s="3">
        <v>0.1084</v>
      </c>
      <c r="U74" s="3">
        <v>5.42</v>
      </c>
      <c r="V74" s="176">
        <v>0</v>
      </c>
      <c r="W74" s="176">
        <v>0</v>
      </c>
      <c r="X74" s="176">
        <v>0</v>
      </c>
      <c r="Y74" s="176">
        <v>5.42</v>
      </c>
      <c r="Z74" s="176">
        <v>0</v>
      </c>
    </row>
    <row r="75" spans="15:26" x14ac:dyDescent="0.25">
      <c r="O75" s="52" t="s">
        <v>153</v>
      </c>
      <c r="P75" s="176">
        <v>0</v>
      </c>
      <c r="Q75" s="176">
        <v>50</v>
      </c>
      <c r="R75" s="176">
        <v>50</v>
      </c>
      <c r="S75" s="176">
        <v>0</v>
      </c>
      <c r="T75" s="3">
        <v>0.1084</v>
      </c>
      <c r="U75" s="3">
        <v>5.42</v>
      </c>
      <c r="V75" s="176">
        <v>0</v>
      </c>
      <c r="W75" s="176">
        <v>0</v>
      </c>
      <c r="X75" s="176">
        <v>0</v>
      </c>
      <c r="Y75" s="176">
        <v>5.42</v>
      </c>
      <c r="Z75" s="176">
        <v>0</v>
      </c>
    </row>
    <row r="76" spans="15:26" x14ac:dyDescent="0.25">
      <c r="O76" s="168">
        <v>46090</v>
      </c>
      <c r="P76" s="176">
        <v>0</v>
      </c>
      <c r="Q76" s="176">
        <v>50</v>
      </c>
      <c r="R76" s="176">
        <v>50</v>
      </c>
      <c r="S76" s="176">
        <v>0</v>
      </c>
      <c r="T76" s="3">
        <v>0.1084</v>
      </c>
      <c r="U76" s="3">
        <v>5.42</v>
      </c>
      <c r="V76" s="176">
        <v>0</v>
      </c>
      <c r="W76" s="176">
        <v>0</v>
      </c>
      <c r="X76" s="176">
        <v>0</v>
      </c>
      <c r="Y76" s="176">
        <v>5.42</v>
      </c>
      <c r="Z76" s="176">
        <v>0</v>
      </c>
    </row>
    <row r="77" spans="15:26" x14ac:dyDescent="0.25">
      <c r="O77" s="50">
        <v>46062</v>
      </c>
      <c r="P77" s="176">
        <v>0</v>
      </c>
      <c r="Q77" s="176">
        <v>-1.5</v>
      </c>
      <c r="R77" s="176">
        <v>0</v>
      </c>
      <c r="S77" s="176">
        <v>1.5</v>
      </c>
      <c r="T77" s="3">
        <v>2.6431333333333331</v>
      </c>
      <c r="U77" s="3">
        <v>-0.80664000000000002</v>
      </c>
      <c r="V77" s="176">
        <v>528</v>
      </c>
      <c r="W77" s="176">
        <v>1.1363636363636364E-2</v>
      </c>
      <c r="X77" s="176">
        <v>-528</v>
      </c>
      <c r="Y77" s="176">
        <v>0</v>
      </c>
      <c r="Z77" s="176">
        <v>0.80664000000000002</v>
      </c>
    </row>
    <row r="78" spans="15:26" x14ac:dyDescent="0.25">
      <c r="O78" s="51">
        <v>46062</v>
      </c>
      <c r="P78" s="176">
        <v>0</v>
      </c>
      <c r="Q78" s="176">
        <v>-1.5</v>
      </c>
      <c r="R78" s="176">
        <v>0</v>
      </c>
      <c r="S78" s="176">
        <v>1.5</v>
      </c>
      <c r="T78" s="3">
        <v>2.6431333333333331</v>
      </c>
      <c r="U78" s="3">
        <v>-0.80664000000000002</v>
      </c>
      <c r="V78" s="176">
        <v>528</v>
      </c>
      <c r="W78" s="176">
        <v>1.1363636363636364E-2</v>
      </c>
      <c r="X78" s="176">
        <v>-528</v>
      </c>
      <c r="Y78" s="176">
        <v>0</v>
      </c>
      <c r="Z78" s="176">
        <v>0.80664000000000002</v>
      </c>
    </row>
    <row r="79" spans="15:26" x14ac:dyDescent="0.25">
      <c r="O79" s="52" t="s">
        <v>153</v>
      </c>
      <c r="P79" s="176">
        <v>0</v>
      </c>
      <c r="Q79" s="176">
        <v>-1.5</v>
      </c>
      <c r="R79" s="176">
        <v>0</v>
      </c>
      <c r="S79" s="176">
        <v>1.5</v>
      </c>
      <c r="T79" s="3">
        <v>2.6431333333333331</v>
      </c>
      <c r="U79" s="3">
        <v>-0.80664000000000002</v>
      </c>
      <c r="V79" s="176">
        <v>528</v>
      </c>
      <c r="W79" s="176">
        <v>1.1363636363636364E-2</v>
      </c>
      <c r="X79" s="176">
        <v>-528</v>
      </c>
      <c r="Y79" s="176">
        <v>0</v>
      </c>
      <c r="Z79" s="176">
        <v>0.80664000000000002</v>
      </c>
    </row>
    <row r="80" spans="15:26" x14ac:dyDescent="0.25">
      <c r="O80" s="168">
        <v>46193</v>
      </c>
      <c r="P80" s="176">
        <v>0</v>
      </c>
      <c r="Q80" s="176">
        <v>-1.5</v>
      </c>
      <c r="R80" s="176">
        <v>0</v>
      </c>
      <c r="S80" s="176">
        <v>1.5</v>
      </c>
      <c r="T80" s="3">
        <v>2.6431333333333331</v>
      </c>
      <c r="U80" s="3">
        <v>-0.80664000000000002</v>
      </c>
      <c r="V80" s="176">
        <v>528</v>
      </c>
      <c r="W80" s="176">
        <v>1.1363636363636364E-2</v>
      </c>
      <c r="X80" s="176">
        <v>-528</v>
      </c>
      <c r="Y80" s="176">
        <v>0</v>
      </c>
      <c r="Z80" s="176">
        <v>0.80664000000000002</v>
      </c>
    </row>
    <row r="81" spans="15:26" x14ac:dyDescent="0.25">
      <c r="O81" s="50">
        <v>46069</v>
      </c>
      <c r="P81" s="176">
        <v>0</v>
      </c>
      <c r="Q81" s="176">
        <v>-16.93</v>
      </c>
      <c r="R81" s="176">
        <v>0</v>
      </c>
      <c r="S81" s="176">
        <v>16.93</v>
      </c>
      <c r="T81" s="3">
        <v>62</v>
      </c>
      <c r="U81" s="3">
        <v>-1049.6600000000001</v>
      </c>
      <c r="V81" s="176">
        <v>1</v>
      </c>
      <c r="W81" s="176">
        <v>16.93</v>
      </c>
      <c r="X81" s="176">
        <v>-1</v>
      </c>
      <c r="Y81" s="176">
        <v>0</v>
      </c>
      <c r="Z81" s="176">
        <v>1049.6600000000001</v>
      </c>
    </row>
    <row r="82" spans="15:26" x14ac:dyDescent="0.25">
      <c r="O82" s="51">
        <v>46069</v>
      </c>
      <c r="P82" s="176">
        <v>0</v>
      </c>
      <c r="Q82" s="176">
        <v>-16.93</v>
      </c>
      <c r="R82" s="176">
        <v>0</v>
      </c>
      <c r="S82" s="176">
        <v>16.93</v>
      </c>
      <c r="T82" s="3">
        <v>62</v>
      </c>
      <c r="U82" s="3">
        <v>-1049.6600000000001</v>
      </c>
      <c r="V82" s="176">
        <v>1</v>
      </c>
      <c r="W82" s="176">
        <v>16.93</v>
      </c>
      <c r="X82" s="176">
        <v>-1</v>
      </c>
      <c r="Y82" s="176">
        <v>0</v>
      </c>
      <c r="Z82" s="176">
        <v>1049.6600000000001</v>
      </c>
    </row>
    <row r="83" spans="15:26" x14ac:dyDescent="0.25">
      <c r="O83" s="52" t="s">
        <v>153</v>
      </c>
      <c r="P83" s="176">
        <v>0</v>
      </c>
      <c r="Q83" s="176">
        <v>-16.93</v>
      </c>
      <c r="R83" s="176">
        <v>0</v>
      </c>
      <c r="S83" s="176">
        <v>16.93</v>
      </c>
      <c r="T83" s="3">
        <v>62</v>
      </c>
      <c r="U83" s="3">
        <v>-1049.6600000000001</v>
      </c>
      <c r="V83" s="176">
        <v>1</v>
      </c>
      <c r="W83" s="176">
        <v>16.93</v>
      </c>
      <c r="X83" s="176">
        <v>-1</v>
      </c>
      <c r="Y83" s="176">
        <v>0</v>
      </c>
      <c r="Z83" s="176">
        <v>1049.6600000000001</v>
      </c>
    </row>
    <row r="84" spans="15:26" x14ac:dyDescent="0.25">
      <c r="O84" s="168">
        <v>46069</v>
      </c>
      <c r="P84" s="176">
        <v>0</v>
      </c>
      <c r="Q84" s="176">
        <v>-16.93</v>
      </c>
      <c r="R84" s="176">
        <v>0</v>
      </c>
      <c r="S84" s="176">
        <v>16.93</v>
      </c>
      <c r="T84" s="3">
        <v>62</v>
      </c>
      <c r="U84" s="3">
        <v>-1049.6600000000001</v>
      </c>
      <c r="V84" s="176">
        <v>1</v>
      </c>
      <c r="W84" s="176">
        <v>16.93</v>
      </c>
      <c r="X84" s="176">
        <v>-1</v>
      </c>
      <c r="Y84" s="176">
        <v>0</v>
      </c>
      <c r="Z84" s="176">
        <v>1049.6600000000001</v>
      </c>
    </row>
    <row r="85" spans="15:26" x14ac:dyDescent="0.25">
      <c r="O85" s="167" t="s">
        <v>1093</v>
      </c>
      <c r="P85" s="176">
        <v>0</v>
      </c>
      <c r="Q85" s="176">
        <v>1253.43</v>
      </c>
      <c r="R85" s="176">
        <v>1406</v>
      </c>
      <c r="S85" s="176">
        <v>137.57</v>
      </c>
      <c r="T85" s="3">
        <v>284.20663333333334</v>
      </c>
      <c r="U85" s="3">
        <v>18.894298666666714</v>
      </c>
      <c r="V85" s="176">
        <v>1223</v>
      </c>
      <c r="W85" s="176">
        <v>54.512274165787574</v>
      </c>
      <c r="X85" s="176">
        <v>-1475</v>
      </c>
      <c r="Y85" s="176">
        <v>2657.25</v>
      </c>
      <c r="Z85" s="176">
        <v>2624.6557013333336</v>
      </c>
    </row>
    <row r="86" spans="15:26" x14ac:dyDescent="0.25">
      <c r="O86" s="50">
        <v>46105</v>
      </c>
      <c r="P86" s="176">
        <v>0</v>
      </c>
      <c r="Q86" s="176">
        <v>-19.93</v>
      </c>
      <c r="R86" s="176">
        <v>0</v>
      </c>
      <c r="S86" s="176">
        <v>19.93</v>
      </c>
      <c r="T86" s="3">
        <v>86</v>
      </c>
      <c r="U86" s="3">
        <v>-1713.98</v>
      </c>
      <c r="V86" s="176">
        <v>1</v>
      </c>
      <c r="W86" s="176">
        <v>19.93</v>
      </c>
      <c r="X86" s="176">
        <v>-1</v>
      </c>
      <c r="Y86" s="176">
        <v>0</v>
      </c>
      <c r="Z86" s="176">
        <v>1713.98</v>
      </c>
    </row>
    <row r="87" spans="15:26" x14ac:dyDescent="0.25">
      <c r="O87" s="51">
        <v>46105</v>
      </c>
      <c r="P87" s="176">
        <v>0</v>
      </c>
      <c r="Q87" s="176">
        <v>-19.93</v>
      </c>
      <c r="R87" s="176">
        <v>0</v>
      </c>
      <c r="S87" s="176">
        <v>19.93</v>
      </c>
      <c r="T87" s="3">
        <v>86</v>
      </c>
      <c r="U87" s="3">
        <v>-1713.98</v>
      </c>
      <c r="V87" s="176">
        <v>1</v>
      </c>
      <c r="W87" s="176">
        <v>19.93</v>
      </c>
      <c r="X87" s="176">
        <v>-1</v>
      </c>
      <c r="Y87" s="176">
        <v>0</v>
      </c>
      <c r="Z87" s="176">
        <v>1713.98</v>
      </c>
    </row>
    <row r="88" spans="15:26" x14ac:dyDescent="0.25">
      <c r="O88" s="52" t="s">
        <v>153</v>
      </c>
      <c r="P88" s="176">
        <v>0</v>
      </c>
      <c r="Q88" s="176">
        <v>-19.93</v>
      </c>
      <c r="R88" s="176">
        <v>0</v>
      </c>
      <c r="S88" s="176">
        <v>19.93</v>
      </c>
      <c r="T88" s="3">
        <v>86</v>
      </c>
      <c r="U88" s="3">
        <v>-1713.98</v>
      </c>
      <c r="V88" s="176">
        <v>1</v>
      </c>
      <c r="W88" s="176">
        <v>19.93</v>
      </c>
      <c r="X88" s="176">
        <v>-1</v>
      </c>
      <c r="Y88" s="176">
        <v>0</v>
      </c>
      <c r="Z88" s="176">
        <v>1713.98</v>
      </c>
    </row>
    <row r="89" spans="15:26" x14ac:dyDescent="0.25">
      <c r="O89" s="168">
        <v>46105</v>
      </c>
      <c r="P89" s="176">
        <v>0</v>
      </c>
      <c r="Q89" s="176">
        <v>-19.93</v>
      </c>
      <c r="R89" s="176">
        <v>0</v>
      </c>
      <c r="S89" s="176">
        <v>19.93</v>
      </c>
      <c r="T89" s="3">
        <v>86</v>
      </c>
      <c r="U89" s="3">
        <v>-1713.98</v>
      </c>
      <c r="V89" s="176">
        <v>1</v>
      </c>
      <c r="W89" s="176">
        <v>19.93</v>
      </c>
      <c r="X89" s="176">
        <v>-1</v>
      </c>
      <c r="Y89" s="176">
        <v>0</v>
      </c>
      <c r="Z89" s="176">
        <v>1713.98</v>
      </c>
    </row>
    <row r="90" spans="15:26" x14ac:dyDescent="0.25">
      <c r="O90" s="50">
        <v>46082</v>
      </c>
      <c r="P90" s="176">
        <v>0</v>
      </c>
      <c r="Q90" s="176">
        <v>28</v>
      </c>
      <c r="R90" s="176">
        <v>28</v>
      </c>
      <c r="S90" s="176">
        <v>0</v>
      </c>
      <c r="T90" s="3">
        <v>86</v>
      </c>
      <c r="U90" s="3">
        <v>2408</v>
      </c>
      <c r="V90" s="176">
        <v>0</v>
      </c>
      <c r="W90" s="176">
        <v>0</v>
      </c>
      <c r="X90" s="176">
        <v>0</v>
      </c>
      <c r="Y90" s="176">
        <v>2408</v>
      </c>
      <c r="Z90" s="176">
        <v>0</v>
      </c>
    </row>
    <row r="91" spans="15:26" x14ac:dyDescent="0.25">
      <c r="O91" s="130" t="s">
        <v>153</v>
      </c>
      <c r="P91" s="176">
        <v>0</v>
      </c>
      <c r="Q91" s="176">
        <v>28</v>
      </c>
      <c r="R91" s="176">
        <v>28</v>
      </c>
      <c r="S91" s="176">
        <v>0</v>
      </c>
      <c r="T91" s="3">
        <v>86</v>
      </c>
      <c r="U91" s="3">
        <v>2408</v>
      </c>
      <c r="V91" s="176">
        <v>0</v>
      </c>
      <c r="W91" s="176">
        <v>0</v>
      </c>
      <c r="X91" s="176">
        <v>0</v>
      </c>
      <c r="Y91" s="176">
        <v>2408</v>
      </c>
      <c r="Z91" s="176">
        <v>0</v>
      </c>
    </row>
    <row r="92" spans="15:26" x14ac:dyDescent="0.25">
      <c r="O92" s="52" t="s">
        <v>153</v>
      </c>
      <c r="P92" s="176">
        <v>0</v>
      </c>
      <c r="Q92" s="176">
        <v>28</v>
      </c>
      <c r="R92" s="176">
        <v>28</v>
      </c>
      <c r="S92" s="176">
        <v>0</v>
      </c>
      <c r="T92" s="3">
        <v>86</v>
      </c>
      <c r="U92" s="3">
        <v>2408</v>
      </c>
      <c r="V92" s="176">
        <v>0</v>
      </c>
      <c r="W92" s="176">
        <v>0</v>
      </c>
      <c r="X92" s="176">
        <v>0</v>
      </c>
      <c r="Y92" s="176">
        <v>2408</v>
      </c>
      <c r="Z92" s="176">
        <v>0</v>
      </c>
    </row>
    <row r="93" spans="15:26" x14ac:dyDescent="0.25">
      <c r="O93" s="168">
        <v>46105</v>
      </c>
      <c r="P93" s="176">
        <v>0</v>
      </c>
      <c r="Q93" s="176">
        <v>28</v>
      </c>
      <c r="R93" s="176">
        <v>28</v>
      </c>
      <c r="S93" s="176">
        <v>0</v>
      </c>
      <c r="T93" s="3">
        <v>86</v>
      </c>
      <c r="U93" s="3">
        <v>2408</v>
      </c>
      <c r="V93" s="176">
        <v>0</v>
      </c>
      <c r="W93" s="176">
        <v>0</v>
      </c>
      <c r="X93" s="176">
        <v>0</v>
      </c>
      <c r="Y93" s="176">
        <v>2408</v>
      </c>
      <c r="Z93" s="176">
        <v>0</v>
      </c>
    </row>
    <row r="94" spans="15:26" x14ac:dyDescent="0.25">
      <c r="O94" s="50">
        <v>46086</v>
      </c>
      <c r="P94" s="176">
        <v>0</v>
      </c>
      <c r="Q94" s="176">
        <v>100</v>
      </c>
      <c r="R94" s="176">
        <v>100</v>
      </c>
      <c r="S94" s="176">
        <v>0</v>
      </c>
      <c r="T94" s="3">
        <v>0.14499999999999999</v>
      </c>
      <c r="U94" s="3">
        <v>14.499999999999998</v>
      </c>
      <c r="V94" s="176">
        <v>0</v>
      </c>
      <c r="W94" s="176">
        <v>0</v>
      </c>
      <c r="X94" s="176">
        <v>0</v>
      </c>
      <c r="Y94" s="176">
        <v>14.499999999999998</v>
      </c>
      <c r="Z94" s="176">
        <v>0</v>
      </c>
    </row>
    <row r="95" spans="15:26" x14ac:dyDescent="0.25">
      <c r="O95" s="130" t="s">
        <v>153</v>
      </c>
      <c r="P95" s="176">
        <v>0</v>
      </c>
      <c r="Q95" s="176">
        <v>100</v>
      </c>
      <c r="R95" s="176">
        <v>100</v>
      </c>
      <c r="S95" s="176">
        <v>0</v>
      </c>
      <c r="T95" s="3">
        <v>0.14499999999999999</v>
      </c>
      <c r="U95" s="3">
        <v>14.499999999999998</v>
      </c>
      <c r="V95" s="176">
        <v>0</v>
      </c>
      <c r="W95" s="176">
        <v>0</v>
      </c>
      <c r="X95" s="176">
        <v>0</v>
      </c>
      <c r="Y95" s="176">
        <v>14.499999999999998</v>
      </c>
      <c r="Z95" s="176">
        <v>0</v>
      </c>
    </row>
    <row r="96" spans="15:26" x14ac:dyDescent="0.25">
      <c r="O96" s="52" t="s">
        <v>153</v>
      </c>
      <c r="P96" s="176">
        <v>0</v>
      </c>
      <c r="Q96" s="176">
        <v>100</v>
      </c>
      <c r="R96" s="176">
        <v>100</v>
      </c>
      <c r="S96" s="176">
        <v>0</v>
      </c>
      <c r="T96" s="3">
        <v>0.14499999999999999</v>
      </c>
      <c r="U96" s="3">
        <v>14.499999999999998</v>
      </c>
      <c r="V96" s="176">
        <v>0</v>
      </c>
      <c r="W96" s="176">
        <v>0</v>
      </c>
      <c r="X96" s="176">
        <v>0</v>
      </c>
      <c r="Y96" s="176">
        <v>14.499999999999998</v>
      </c>
      <c r="Z96" s="176">
        <v>0</v>
      </c>
    </row>
    <row r="97" spans="15:26" x14ac:dyDescent="0.25">
      <c r="O97" s="168">
        <v>46102</v>
      </c>
      <c r="P97" s="176">
        <v>0</v>
      </c>
      <c r="Q97" s="176">
        <v>100</v>
      </c>
      <c r="R97" s="176">
        <v>100</v>
      </c>
      <c r="S97" s="176">
        <v>0</v>
      </c>
      <c r="T97" s="3">
        <v>0.14499999999999999</v>
      </c>
      <c r="U97" s="3">
        <v>14.499999999999998</v>
      </c>
      <c r="V97" s="176">
        <v>0</v>
      </c>
      <c r="W97" s="176">
        <v>0</v>
      </c>
      <c r="X97" s="176">
        <v>0</v>
      </c>
      <c r="Y97" s="176">
        <v>14.499999999999998</v>
      </c>
      <c r="Z97" s="176">
        <v>0</v>
      </c>
    </row>
    <row r="98" spans="15:26" x14ac:dyDescent="0.25">
      <c r="O98" s="50">
        <v>46097</v>
      </c>
      <c r="P98" s="176">
        <v>0</v>
      </c>
      <c r="Q98" s="176">
        <v>4</v>
      </c>
      <c r="R98" s="176">
        <v>4</v>
      </c>
      <c r="S98" s="176">
        <v>0</v>
      </c>
      <c r="T98" s="3">
        <v>18</v>
      </c>
      <c r="U98" s="3">
        <v>72</v>
      </c>
      <c r="V98" s="176">
        <v>0</v>
      </c>
      <c r="W98" s="176">
        <v>0</v>
      </c>
      <c r="X98" s="176">
        <v>0</v>
      </c>
      <c r="Y98" s="176">
        <v>72</v>
      </c>
      <c r="Z98" s="176">
        <v>0</v>
      </c>
    </row>
    <row r="99" spans="15:26" x14ac:dyDescent="0.25">
      <c r="O99" s="130" t="s">
        <v>153</v>
      </c>
      <c r="P99" s="176">
        <v>0</v>
      </c>
      <c r="Q99" s="176">
        <v>4</v>
      </c>
      <c r="R99" s="176">
        <v>4</v>
      </c>
      <c r="S99" s="176">
        <v>0</v>
      </c>
      <c r="T99" s="3">
        <v>18</v>
      </c>
      <c r="U99" s="3">
        <v>72</v>
      </c>
      <c r="V99" s="176">
        <v>0</v>
      </c>
      <c r="W99" s="176">
        <v>0</v>
      </c>
      <c r="X99" s="176">
        <v>0</v>
      </c>
      <c r="Y99" s="176">
        <v>72</v>
      </c>
      <c r="Z99" s="176">
        <v>0</v>
      </c>
    </row>
    <row r="100" spans="15:26" x14ac:dyDescent="0.25">
      <c r="O100" s="52" t="s">
        <v>153</v>
      </c>
      <c r="P100" s="176">
        <v>0</v>
      </c>
      <c r="Q100" s="176">
        <v>4</v>
      </c>
      <c r="R100" s="176">
        <v>4</v>
      </c>
      <c r="S100" s="176">
        <v>0</v>
      </c>
      <c r="T100" s="3">
        <v>18</v>
      </c>
      <c r="U100" s="3">
        <v>72</v>
      </c>
      <c r="V100" s="176">
        <v>0</v>
      </c>
      <c r="W100" s="176">
        <v>0</v>
      </c>
      <c r="X100" s="176">
        <v>0</v>
      </c>
      <c r="Y100" s="176">
        <v>72</v>
      </c>
      <c r="Z100" s="176">
        <v>0</v>
      </c>
    </row>
    <row r="101" spans="15:26" x14ac:dyDescent="0.25">
      <c r="O101" s="168">
        <v>46113</v>
      </c>
      <c r="P101" s="176">
        <v>0</v>
      </c>
      <c r="Q101" s="176">
        <v>4</v>
      </c>
      <c r="R101" s="176">
        <v>4</v>
      </c>
      <c r="S101" s="176">
        <v>0</v>
      </c>
      <c r="T101" s="3">
        <v>18</v>
      </c>
      <c r="U101" s="3">
        <v>72</v>
      </c>
      <c r="V101" s="176">
        <v>0</v>
      </c>
      <c r="W101" s="176">
        <v>0</v>
      </c>
      <c r="X101" s="176">
        <v>0</v>
      </c>
      <c r="Y101" s="176">
        <v>72</v>
      </c>
      <c r="Z101" s="176">
        <v>0</v>
      </c>
    </row>
    <row r="102" spans="15:26" x14ac:dyDescent="0.25">
      <c r="O102" s="50">
        <v>46103</v>
      </c>
      <c r="P102" s="176">
        <v>0</v>
      </c>
      <c r="Q102" s="176">
        <v>24</v>
      </c>
      <c r="R102" s="176">
        <v>24</v>
      </c>
      <c r="S102" s="176">
        <v>0</v>
      </c>
      <c r="T102" s="3">
        <v>0.93</v>
      </c>
      <c r="U102" s="3">
        <v>22.32</v>
      </c>
      <c r="V102" s="176">
        <v>0</v>
      </c>
      <c r="W102" s="176">
        <v>0</v>
      </c>
      <c r="X102" s="176">
        <v>0</v>
      </c>
      <c r="Y102" s="176">
        <v>22.32</v>
      </c>
      <c r="Z102" s="176">
        <v>0</v>
      </c>
    </row>
    <row r="103" spans="15:26" x14ac:dyDescent="0.25">
      <c r="O103" s="130" t="s">
        <v>153</v>
      </c>
      <c r="P103" s="176">
        <v>0</v>
      </c>
      <c r="Q103" s="176">
        <v>24</v>
      </c>
      <c r="R103" s="176">
        <v>24</v>
      </c>
      <c r="S103" s="176">
        <v>0</v>
      </c>
      <c r="T103" s="3">
        <v>0.93</v>
      </c>
      <c r="U103" s="3">
        <v>22.32</v>
      </c>
      <c r="V103" s="176">
        <v>0</v>
      </c>
      <c r="W103" s="176">
        <v>0</v>
      </c>
      <c r="X103" s="176">
        <v>0</v>
      </c>
      <c r="Y103" s="176">
        <v>22.32</v>
      </c>
      <c r="Z103" s="176">
        <v>0</v>
      </c>
    </row>
    <row r="104" spans="15:26" x14ac:dyDescent="0.25">
      <c r="O104" s="52" t="s">
        <v>153</v>
      </c>
      <c r="P104" s="176">
        <v>0</v>
      </c>
      <c r="Q104" s="176">
        <v>24</v>
      </c>
      <c r="R104" s="176">
        <v>24</v>
      </c>
      <c r="S104" s="176">
        <v>0</v>
      </c>
      <c r="T104" s="3">
        <v>0.93</v>
      </c>
      <c r="U104" s="3">
        <v>22.32</v>
      </c>
      <c r="V104" s="176">
        <v>0</v>
      </c>
      <c r="W104" s="176">
        <v>0</v>
      </c>
      <c r="X104" s="176">
        <v>0</v>
      </c>
      <c r="Y104" s="176">
        <v>22.32</v>
      </c>
      <c r="Z104" s="176">
        <v>0</v>
      </c>
    </row>
    <row r="105" spans="15:26" x14ac:dyDescent="0.25">
      <c r="O105" s="169"/>
      <c r="P105" s="176">
        <v>0</v>
      </c>
      <c r="Q105" s="176">
        <v>24</v>
      </c>
      <c r="R105" s="176">
        <v>24</v>
      </c>
      <c r="S105" s="176">
        <v>0</v>
      </c>
      <c r="T105" s="3">
        <v>0.93</v>
      </c>
      <c r="U105" s="3">
        <v>22.32</v>
      </c>
      <c r="V105" s="176">
        <v>0</v>
      </c>
      <c r="W105" s="176">
        <v>0</v>
      </c>
      <c r="X105" s="176">
        <v>0</v>
      </c>
      <c r="Y105" s="176">
        <v>22.32</v>
      </c>
      <c r="Z105" s="176">
        <v>0</v>
      </c>
    </row>
    <row r="106" spans="15:26" x14ac:dyDescent="0.25">
      <c r="O106" s="50">
        <v>46111</v>
      </c>
      <c r="P106" s="176">
        <v>0</v>
      </c>
      <c r="Q106" s="176">
        <v>2.5999999999999943</v>
      </c>
      <c r="R106" s="176">
        <v>50</v>
      </c>
      <c r="S106" s="176">
        <v>32.4</v>
      </c>
      <c r="T106" s="3">
        <v>26.401291666666669</v>
      </c>
      <c r="U106" s="3">
        <v>-97.977633333333344</v>
      </c>
      <c r="V106" s="176">
        <v>754</v>
      </c>
      <c r="W106" s="176">
        <v>0.3874354561101549</v>
      </c>
      <c r="X106" s="176">
        <v>-1006</v>
      </c>
      <c r="Y106" s="176">
        <v>18</v>
      </c>
      <c r="Z106" s="176">
        <v>102.27763333333334</v>
      </c>
    </row>
    <row r="107" spans="15:26" x14ac:dyDescent="0.25">
      <c r="O107" s="130" t="s">
        <v>153</v>
      </c>
      <c r="P107" s="176">
        <v>0</v>
      </c>
      <c r="Q107" s="176">
        <v>50</v>
      </c>
      <c r="R107" s="176">
        <v>50</v>
      </c>
      <c r="S107" s="176">
        <v>0</v>
      </c>
      <c r="T107" s="3">
        <v>0.36</v>
      </c>
      <c r="U107" s="3">
        <v>18</v>
      </c>
      <c r="V107" s="176">
        <v>0</v>
      </c>
      <c r="W107" s="176">
        <v>0</v>
      </c>
      <c r="X107" s="176">
        <v>0</v>
      </c>
      <c r="Y107" s="176">
        <v>18</v>
      </c>
      <c r="Z107" s="176">
        <v>0</v>
      </c>
    </row>
    <row r="108" spans="15:26" x14ac:dyDescent="0.25">
      <c r="O108" s="52" t="s">
        <v>153</v>
      </c>
      <c r="P108" s="176">
        <v>0</v>
      </c>
      <c r="Q108" s="176">
        <v>50</v>
      </c>
      <c r="R108" s="176">
        <v>50</v>
      </c>
      <c r="S108" s="176">
        <v>0</v>
      </c>
      <c r="T108" s="3">
        <v>0.36</v>
      </c>
      <c r="U108" s="3">
        <v>18</v>
      </c>
      <c r="V108" s="176">
        <v>0</v>
      </c>
      <c r="W108" s="176">
        <v>0</v>
      </c>
      <c r="X108" s="176">
        <v>0</v>
      </c>
      <c r="Y108" s="176">
        <v>18</v>
      </c>
      <c r="Z108" s="176">
        <v>0</v>
      </c>
    </row>
    <row r="109" spans="15:26" x14ac:dyDescent="0.25">
      <c r="O109" s="169"/>
      <c r="P109" s="176">
        <v>0</v>
      </c>
      <c r="Q109" s="176">
        <v>50</v>
      </c>
      <c r="R109" s="176">
        <v>50</v>
      </c>
      <c r="S109" s="176">
        <v>0</v>
      </c>
      <c r="T109" s="3">
        <v>0.36</v>
      </c>
      <c r="U109" s="3">
        <v>18</v>
      </c>
      <c r="V109" s="176">
        <v>0</v>
      </c>
      <c r="W109" s="176">
        <v>0</v>
      </c>
      <c r="X109" s="176">
        <v>0</v>
      </c>
      <c r="Y109" s="176">
        <v>18</v>
      </c>
      <c r="Z109" s="176">
        <v>0</v>
      </c>
    </row>
    <row r="110" spans="15:26" x14ac:dyDescent="0.25">
      <c r="O110" s="51">
        <v>46111</v>
      </c>
      <c r="P110" s="176">
        <v>0</v>
      </c>
      <c r="Q110" s="176">
        <v>-47.400000000000006</v>
      </c>
      <c r="R110" s="176">
        <v>0</v>
      </c>
      <c r="S110" s="176">
        <v>32.4</v>
      </c>
      <c r="T110" s="3">
        <v>26.04129166666667</v>
      </c>
      <c r="U110" s="3">
        <v>-115.97763333333334</v>
      </c>
      <c r="V110" s="176">
        <v>754</v>
      </c>
      <c r="W110" s="176">
        <v>0.3874354561101549</v>
      </c>
      <c r="X110" s="176">
        <v>-1006</v>
      </c>
      <c r="Y110" s="176">
        <v>0</v>
      </c>
      <c r="Z110" s="176">
        <v>102.27763333333334</v>
      </c>
    </row>
    <row r="111" spans="15:26" x14ac:dyDescent="0.25">
      <c r="O111" s="52" t="s">
        <v>153</v>
      </c>
      <c r="P111" s="176">
        <v>0</v>
      </c>
      <c r="Q111" s="176">
        <v>-47.400000000000006</v>
      </c>
      <c r="R111" s="176">
        <v>0</v>
      </c>
      <c r="S111" s="176">
        <v>32.4</v>
      </c>
      <c r="T111" s="3">
        <v>26.04129166666667</v>
      </c>
      <c r="U111" s="3">
        <v>-115.97763333333334</v>
      </c>
      <c r="V111" s="176">
        <v>754</v>
      </c>
      <c r="W111" s="176">
        <v>0.3874354561101549</v>
      </c>
      <c r="X111" s="176">
        <v>-1006</v>
      </c>
      <c r="Y111" s="176">
        <v>0</v>
      </c>
      <c r="Z111" s="176">
        <v>102.27763333333334</v>
      </c>
    </row>
    <row r="112" spans="15:26" x14ac:dyDescent="0.25">
      <c r="O112" s="168">
        <v>46193</v>
      </c>
      <c r="P112" s="176">
        <v>0</v>
      </c>
      <c r="Q112" s="176">
        <v>-12</v>
      </c>
      <c r="R112" s="176">
        <v>0</v>
      </c>
      <c r="S112" s="176">
        <v>12</v>
      </c>
      <c r="T112" s="3">
        <v>7.4243750000000004</v>
      </c>
      <c r="U112" s="3">
        <v>-35.275000000000006</v>
      </c>
      <c r="V112" s="176">
        <v>166</v>
      </c>
      <c r="W112" s="176">
        <v>0.14457831325301207</v>
      </c>
      <c r="X112" s="176">
        <v>-166</v>
      </c>
      <c r="Y112" s="176">
        <v>0</v>
      </c>
      <c r="Z112" s="176">
        <v>35.275000000000006</v>
      </c>
    </row>
    <row r="113" spans="15:26" x14ac:dyDescent="0.25">
      <c r="O113" s="168">
        <v>46194</v>
      </c>
      <c r="P113" s="176">
        <v>0</v>
      </c>
      <c r="Q113" s="176">
        <v>-35.400000000000006</v>
      </c>
      <c r="R113" s="176">
        <v>0</v>
      </c>
      <c r="S113" s="176">
        <v>20.399999999999999</v>
      </c>
      <c r="T113" s="3">
        <v>18.616916666666668</v>
      </c>
      <c r="U113" s="3">
        <v>-80.702633333333338</v>
      </c>
      <c r="V113" s="176">
        <v>588</v>
      </c>
      <c r="W113" s="176">
        <v>0.24285714285714283</v>
      </c>
      <c r="X113" s="176">
        <v>-840</v>
      </c>
      <c r="Y113" s="176">
        <v>0</v>
      </c>
      <c r="Z113" s="176">
        <v>67.002633333333335</v>
      </c>
    </row>
    <row r="114" spans="15:26" x14ac:dyDescent="0.25">
      <c r="O114" s="50">
        <v>46112</v>
      </c>
      <c r="P114" s="176">
        <v>0</v>
      </c>
      <c r="Q114" s="176">
        <v>1200</v>
      </c>
      <c r="R114" s="176">
        <v>1200</v>
      </c>
      <c r="S114" s="176">
        <v>0</v>
      </c>
      <c r="T114" s="3">
        <v>0.102025</v>
      </c>
      <c r="U114" s="3">
        <v>122.43</v>
      </c>
      <c r="V114" s="176">
        <v>0</v>
      </c>
      <c r="W114" s="176">
        <v>0</v>
      </c>
      <c r="X114" s="176">
        <v>0</v>
      </c>
      <c r="Y114" s="176">
        <v>122.43</v>
      </c>
      <c r="Z114" s="176">
        <v>0</v>
      </c>
    </row>
    <row r="115" spans="15:26" x14ac:dyDescent="0.25">
      <c r="O115" s="130" t="s">
        <v>153</v>
      </c>
      <c r="P115" s="176">
        <v>0</v>
      </c>
      <c r="Q115" s="176">
        <v>1200</v>
      </c>
      <c r="R115" s="176">
        <v>1200</v>
      </c>
      <c r="S115" s="176">
        <v>0</v>
      </c>
      <c r="T115" s="3">
        <v>0.102025</v>
      </c>
      <c r="U115" s="3">
        <v>122.43</v>
      </c>
      <c r="V115" s="176">
        <v>0</v>
      </c>
      <c r="W115" s="176">
        <v>0</v>
      </c>
      <c r="X115" s="176">
        <v>0</v>
      </c>
      <c r="Y115" s="176">
        <v>122.43</v>
      </c>
      <c r="Z115" s="176">
        <v>0</v>
      </c>
    </row>
    <row r="116" spans="15:26" x14ac:dyDescent="0.25">
      <c r="O116" s="52" t="s">
        <v>153</v>
      </c>
      <c r="P116" s="176">
        <v>0</v>
      </c>
      <c r="Q116" s="176">
        <v>1200</v>
      </c>
      <c r="R116" s="176">
        <v>1200</v>
      </c>
      <c r="S116" s="176">
        <v>0</v>
      </c>
      <c r="T116" s="3">
        <v>0.102025</v>
      </c>
      <c r="U116" s="3">
        <v>122.43</v>
      </c>
      <c r="V116" s="176">
        <v>0</v>
      </c>
      <c r="W116" s="176">
        <v>0</v>
      </c>
      <c r="X116" s="176">
        <v>0</v>
      </c>
      <c r="Y116" s="176">
        <v>122.43</v>
      </c>
      <c r="Z116" s="176">
        <v>0</v>
      </c>
    </row>
    <row r="117" spans="15:26" x14ac:dyDescent="0.25">
      <c r="O117" s="168">
        <v>46136</v>
      </c>
      <c r="P117" s="176">
        <v>0</v>
      </c>
      <c r="Q117" s="176">
        <v>1200</v>
      </c>
      <c r="R117" s="176">
        <v>1200</v>
      </c>
      <c r="S117" s="176">
        <v>0</v>
      </c>
      <c r="T117" s="3">
        <v>0.102025</v>
      </c>
      <c r="U117" s="3">
        <v>122.43</v>
      </c>
      <c r="V117" s="176">
        <v>0</v>
      </c>
      <c r="W117" s="176">
        <v>0</v>
      </c>
      <c r="X117" s="176">
        <v>0</v>
      </c>
      <c r="Y117" s="176">
        <v>122.43</v>
      </c>
      <c r="Z117" s="176">
        <v>0</v>
      </c>
    </row>
    <row r="118" spans="15:26" x14ac:dyDescent="0.25">
      <c r="O118" s="50">
        <v>46090</v>
      </c>
      <c r="P118" s="176">
        <v>0</v>
      </c>
      <c r="Q118" s="176">
        <v>-6.77</v>
      </c>
      <c r="R118" s="176">
        <v>0</v>
      </c>
      <c r="S118" s="176">
        <v>6.77</v>
      </c>
      <c r="T118" s="3">
        <v>0.1084</v>
      </c>
      <c r="U118" s="3">
        <v>-0.73386799999999996</v>
      </c>
      <c r="V118" s="176">
        <v>1</v>
      </c>
      <c r="W118" s="176">
        <v>6.77</v>
      </c>
      <c r="X118" s="176">
        <v>-1</v>
      </c>
      <c r="Y118" s="176">
        <v>0</v>
      </c>
      <c r="Z118" s="176">
        <v>0.73386799999999996</v>
      </c>
    </row>
    <row r="119" spans="15:26" x14ac:dyDescent="0.25">
      <c r="O119" s="51">
        <v>46090</v>
      </c>
      <c r="P119" s="176">
        <v>0</v>
      </c>
      <c r="Q119" s="176">
        <v>-6.77</v>
      </c>
      <c r="R119" s="176">
        <v>0</v>
      </c>
      <c r="S119" s="176">
        <v>6.77</v>
      </c>
      <c r="T119" s="3">
        <v>0.1084</v>
      </c>
      <c r="U119" s="3">
        <v>-0.73386799999999996</v>
      </c>
      <c r="V119" s="176">
        <v>1</v>
      </c>
      <c r="W119" s="176">
        <v>6.77</v>
      </c>
      <c r="X119" s="176">
        <v>-1</v>
      </c>
      <c r="Y119" s="176">
        <v>0</v>
      </c>
      <c r="Z119" s="176">
        <v>0.73386799999999996</v>
      </c>
    </row>
    <row r="120" spans="15:26" x14ac:dyDescent="0.25">
      <c r="O120" s="52" t="s">
        <v>153</v>
      </c>
      <c r="P120" s="176">
        <v>0</v>
      </c>
      <c r="Q120" s="176">
        <v>-6.77</v>
      </c>
      <c r="R120" s="176">
        <v>0</v>
      </c>
      <c r="S120" s="176">
        <v>6.77</v>
      </c>
      <c r="T120" s="3">
        <v>0.1084</v>
      </c>
      <c r="U120" s="3">
        <v>-0.73386799999999996</v>
      </c>
      <c r="V120" s="176">
        <v>1</v>
      </c>
      <c r="W120" s="176">
        <v>6.77</v>
      </c>
      <c r="X120" s="176">
        <v>-1</v>
      </c>
      <c r="Y120" s="176">
        <v>0</v>
      </c>
      <c r="Z120" s="176">
        <v>0.73386799999999996</v>
      </c>
    </row>
    <row r="121" spans="15:26" x14ac:dyDescent="0.25">
      <c r="O121" s="168">
        <v>46090</v>
      </c>
      <c r="P121" s="176">
        <v>0</v>
      </c>
      <c r="Q121" s="176">
        <v>-6.77</v>
      </c>
      <c r="R121" s="176">
        <v>0</v>
      </c>
      <c r="S121" s="176">
        <v>6.77</v>
      </c>
      <c r="T121" s="3">
        <v>0.1084</v>
      </c>
      <c r="U121" s="3">
        <v>-0.73386799999999996</v>
      </c>
      <c r="V121" s="176">
        <v>1</v>
      </c>
      <c r="W121" s="176">
        <v>6.77</v>
      </c>
      <c r="X121" s="176">
        <v>-1</v>
      </c>
      <c r="Y121" s="176">
        <v>0</v>
      </c>
      <c r="Z121" s="176">
        <v>0.73386799999999996</v>
      </c>
    </row>
    <row r="122" spans="15:26" x14ac:dyDescent="0.25">
      <c r="O122" s="50">
        <v>46102</v>
      </c>
      <c r="P122" s="176">
        <v>0</v>
      </c>
      <c r="Q122" s="176">
        <v>-66.3</v>
      </c>
      <c r="R122" s="176">
        <v>0</v>
      </c>
      <c r="S122" s="176">
        <v>66.3</v>
      </c>
      <c r="T122" s="3">
        <v>11.519916666666665</v>
      </c>
      <c r="U122" s="3">
        <v>-138.31420000000003</v>
      </c>
      <c r="V122" s="176">
        <v>466</v>
      </c>
      <c r="W122" s="176">
        <v>15.254838709677419</v>
      </c>
      <c r="X122" s="176">
        <v>-466</v>
      </c>
      <c r="Y122" s="176">
        <v>0</v>
      </c>
      <c r="Z122" s="176">
        <v>138.31420000000003</v>
      </c>
    </row>
    <row r="123" spans="15:26" x14ac:dyDescent="0.25">
      <c r="O123" s="51">
        <v>46102</v>
      </c>
      <c r="P123" s="176">
        <v>0</v>
      </c>
      <c r="Q123" s="176">
        <v>-66.3</v>
      </c>
      <c r="R123" s="176">
        <v>0</v>
      </c>
      <c r="S123" s="176">
        <v>66.3</v>
      </c>
      <c r="T123" s="3">
        <v>11.519916666666665</v>
      </c>
      <c r="U123" s="3">
        <v>-138.31420000000003</v>
      </c>
      <c r="V123" s="176">
        <v>466</v>
      </c>
      <c r="W123" s="176">
        <v>15.254838709677419</v>
      </c>
      <c r="X123" s="176">
        <v>-466</v>
      </c>
      <c r="Y123" s="176">
        <v>0</v>
      </c>
      <c r="Z123" s="176">
        <v>138.31420000000003</v>
      </c>
    </row>
    <row r="124" spans="15:26" x14ac:dyDescent="0.25">
      <c r="O124" s="52" t="s">
        <v>153</v>
      </c>
      <c r="P124" s="176">
        <v>0</v>
      </c>
      <c r="Q124" s="176">
        <v>-66.3</v>
      </c>
      <c r="R124" s="176">
        <v>0</v>
      </c>
      <c r="S124" s="176">
        <v>66.3</v>
      </c>
      <c r="T124" s="3">
        <v>11.519916666666665</v>
      </c>
      <c r="U124" s="3">
        <v>-138.31420000000003</v>
      </c>
      <c r="V124" s="176">
        <v>466</v>
      </c>
      <c r="W124" s="176">
        <v>15.254838709677419</v>
      </c>
      <c r="X124" s="176">
        <v>-466</v>
      </c>
      <c r="Y124" s="176">
        <v>0</v>
      </c>
      <c r="Z124" s="176">
        <v>138.31420000000003</v>
      </c>
    </row>
    <row r="125" spans="15:26" x14ac:dyDescent="0.25">
      <c r="O125" s="168">
        <v>46194</v>
      </c>
      <c r="P125" s="176">
        <v>0</v>
      </c>
      <c r="Q125" s="176">
        <v>-51.6</v>
      </c>
      <c r="R125" s="176">
        <v>0</v>
      </c>
      <c r="S125" s="176">
        <v>51.6</v>
      </c>
      <c r="T125" s="3">
        <v>11.374916666666666</v>
      </c>
      <c r="U125" s="3">
        <v>-136.18270000000004</v>
      </c>
      <c r="V125" s="176">
        <v>465</v>
      </c>
      <c r="W125" s="176">
        <v>0.55483870967741933</v>
      </c>
      <c r="X125" s="176">
        <v>-465</v>
      </c>
      <c r="Y125" s="176">
        <v>0</v>
      </c>
      <c r="Z125" s="176">
        <v>136.18270000000004</v>
      </c>
    </row>
    <row r="126" spans="15:26" x14ac:dyDescent="0.25">
      <c r="O126" s="168">
        <v>46102</v>
      </c>
      <c r="P126" s="176">
        <v>0</v>
      </c>
      <c r="Q126" s="176">
        <v>-14.7</v>
      </c>
      <c r="R126" s="176">
        <v>0</v>
      </c>
      <c r="S126" s="176">
        <v>14.7</v>
      </c>
      <c r="T126" s="3">
        <v>0.14499999999999999</v>
      </c>
      <c r="U126" s="3">
        <v>-2.1315</v>
      </c>
      <c r="V126" s="176">
        <v>1</v>
      </c>
      <c r="W126" s="176">
        <v>14.7</v>
      </c>
      <c r="X126" s="176">
        <v>-1</v>
      </c>
      <c r="Y126" s="176">
        <v>0</v>
      </c>
      <c r="Z126" s="176">
        <v>2.1315</v>
      </c>
    </row>
    <row r="127" spans="15:26" x14ac:dyDescent="0.25">
      <c r="O127" s="50">
        <v>46110</v>
      </c>
      <c r="P127" s="176">
        <v>0</v>
      </c>
      <c r="Q127" s="176">
        <v>-12.17</v>
      </c>
      <c r="R127" s="176">
        <v>0</v>
      </c>
      <c r="S127" s="176">
        <v>12.17</v>
      </c>
      <c r="T127" s="3">
        <v>55</v>
      </c>
      <c r="U127" s="3">
        <v>-669.35</v>
      </c>
      <c r="V127" s="176">
        <v>1</v>
      </c>
      <c r="W127" s="176">
        <v>12.17</v>
      </c>
      <c r="X127" s="176">
        <v>-1</v>
      </c>
      <c r="Y127" s="176">
        <v>0</v>
      </c>
      <c r="Z127" s="176">
        <v>669.35</v>
      </c>
    </row>
    <row r="128" spans="15:26" x14ac:dyDescent="0.25">
      <c r="O128" s="51">
        <v>46110</v>
      </c>
      <c r="P128" s="176">
        <v>0</v>
      </c>
      <c r="Q128" s="176">
        <v>-12.17</v>
      </c>
      <c r="R128" s="176">
        <v>0</v>
      </c>
      <c r="S128" s="176">
        <v>12.17</v>
      </c>
      <c r="T128" s="3">
        <v>55</v>
      </c>
      <c r="U128" s="3">
        <v>-669.35</v>
      </c>
      <c r="V128" s="176">
        <v>1</v>
      </c>
      <c r="W128" s="176">
        <v>12.17</v>
      </c>
      <c r="X128" s="176">
        <v>-1</v>
      </c>
      <c r="Y128" s="176">
        <v>0</v>
      </c>
      <c r="Z128" s="176">
        <v>669.35</v>
      </c>
    </row>
    <row r="129" spans="15:26" x14ac:dyDescent="0.25">
      <c r="O129" s="52" t="s">
        <v>153</v>
      </c>
      <c r="P129" s="176">
        <v>0</v>
      </c>
      <c r="Q129" s="176">
        <v>-12.17</v>
      </c>
      <c r="R129" s="176">
        <v>0</v>
      </c>
      <c r="S129" s="176">
        <v>12.17</v>
      </c>
      <c r="T129" s="3">
        <v>55</v>
      </c>
      <c r="U129" s="3">
        <v>-669.35</v>
      </c>
      <c r="V129" s="176">
        <v>1</v>
      </c>
      <c r="W129" s="176">
        <v>12.17</v>
      </c>
      <c r="X129" s="176">
        <v>-1</v>
      </c>
      <c r="Y129" s="176">
        <v>0</v>
      </c>
      <c r="Z129" s="176">
        <v>669.35</v>
      </c>
    </row>
    <row r="130" spans="15:26" x14ac:dyDescent="0.25">
      <c r="O130" s="168">
        <v>46110</v>
      </c>
      <c r="P130" s="176">
        <v>0</v>
      </c>
      <c r="Q130" s="176">
        <v>-12.17</v>
      </c>
      <c r="R130" s="176">
        <v>0</v>
      </c>
      <c r="S130" s="176">
        <v>12.17</v>
      </c>
      <c r="T130" s="3">
        <v>55</v>
      </c>
      <c r="U130" s="3">
        <v>-669.35</v>
      </c>
      <c r="V130" s="176">
        <v>1</v>
      </c>
      <c r="W130" s="176">
        <v>12.17</v>
      </c>
      <c r="X130" s="176">
        <v>-1</v>
      </c>
      <c r="Y130" s="176">
        <v>0</v>
      </c>
      <c r="Z130" s="176">
        <v>669.35</v>
      </c>
    </row>
    <row r="131" spans="15:26" x14ac:dyDescent="0.25">
      <c r="O131" s="49" t="s">
        <v>1094</v>
      </c>
      <c r="P131" s="176">
        <v>0</v>
      </c>
      <c r="Q131" s="176">
        <v>849480.44999999972</v>
      </c>
      <c r="R131" s="176">
        <v>818050.6</v>
      </c>
      <c r="S131" s="176">
        <v>602.45000000000005</v>
      </c>
      <c r="T131" s="3">
        <v>2388.0758437121208</v>
      </c>
      <c r="U131" s="3">
        <v>310328.6386255835</v>
      </c>
      <c r="V131" s="176">
        <v>2657</v>
      </c>
      <c r="W131" s="176">
        <v>284.04322220013347</v>
      </c>
      <c r="X131" s="176">
        <v>44109.35</v>
      </c>
      <c r="Y131" s="176">
        <v>312292.42159999994</v>
      </c>
      <c r="Z131" s="176">
        <v>1794.0925452499989</v>
      </c>
    </row>
    <row r="132" spans="15:26" x14ac:dyDescent="0.25">
      <c r="O132" s="167" t="s">
        <v>1095</v>
      </c>
      <c r="P132" s="176">
        <v>0</v>
      </c>
      <c r="Q132" s="176">
        <v>1435.87</v>
      </c>
      <c r="R132" s="176">
        <v>1604</v>
      </c>
      <c r="S132" s="176">
        <v>165.13</v>
      </c>
      <c r="T132" s="3">
        <v>143.65175000000002</v>
      </c>
      <c r="U132" s="3">
        <v>-39.460250249999987</v>
      </c>
      <c r="V132" s="176">
        <v>1773</v>
      </c>
      <c r="W132" s="176">
        <v>21.388071009598342</v>
      </c>
      <c r="X132" s="176">
        <v>-2148.8333333333335</v>
      </c>
      <c r="Y132" s="176">
        <v>240.14999999999998</v>
      </c>
      <c r="Z132" s="176">
        <v>272.74706275</v>
      </c>
    </row>
    <row r="133" spans="15:26" x14ac:dyDescent="0.25">
      <c r="O133" s="50">
        <v>46125</v>
      </c>
      <c r="P133" s="176">
        <v>0</v>
      </c>
      <c r="Q133" s="176">
        <v>4</v>
      </c>
      <c r="R133" s="176">
        <v>4</v>
      </c>
      <c r="S133" s="176">
        <v>0</v>
      </c>
      <c r="T133" s="3">
        <v>88</v>
      </c>
      <c r="U133" s="3">
        <v>196</v>
      </c>
      <c r="V133" s="176">
        <v>0</v>
      </c>
      <c r="W133" s="176">
        <v>0</v>
      </c>
      <c r="X133" s="176">
        <v>0</v>
      </c>
      <c r="Y133" s="176">
        <v>196</v>
      </c>
      <c r="Z133" s="176">
        <v>0</v>
      </c>
    </row>
    <row r="134" spans="15:26" x14ac:dyDescent="0.25">
      <c r="O134" s="130" t="s">
        <v>153</v>
      </c>
      <c r="P134" s="176">
        <v>0</v>
      </c>
      <c r="Q134" s="176">
        <v>4</v>
      </c>
      <c r="R134" s="176">
        <v>4</v>
      </c>
      <c r="S134" s="176">
        <v>0</v>
      </c>
      <c r="T134" s="3">
        <v>88</v>
      </c>
      <c r="U134" s="3">
        <v>196</v>
      </c>
      <c r="V134" s="176">
        <v>0</v>
      </c>
      <c r="W134" s="176">
        <v>0</v>
      </c>
      <c r="X134" s="176">
        <v>0</v>
      </c>
      <c r="Y134" s="176">
        <v>196</v>
      </c>
      <c r="Z134" s="176">
        <v>0</v>
      </c>
    </row>
    <row r="135" spans="15:26" x14ac:dyDescent="0.25">
      <c r="O135" s="52" t="s">
        <v>153</v>
      </c>
      <c r="P135" s="176">
        <v>0</v>
      </c>
      <c r="Q135" s="176">
        <v>4</v>
      </c>
      <c r="R135" s="176">
        <v>4</v>
      </c>
      <c r="S135" s="176">
        <v>0</v>
      </c>
      <c r="T135" s="3">
        <v>88</v>
      </c>
      <c r="U135" s="3">
        <v>196</v>
      </c>
      <c r="V135" s="176">
        <v>0</v>
      </c>
      <c r="W135" s="176">
        <v>0</v>
      </c>
      <c r="X135" s="176">
        <v>0</v>
      </c>
      <c r="Y135" s="176">
        <v>196</v>
      </c>
      <c r="Z135" s="176">
        <v>0</v>
      </c>
    </row>
    <row r="136" spans="15:26" x14ac:dyDescent="0.25">
      <c r="O136" s="169"/>
      <c r="P136" s="176">
        <v>0</v>
      </c>
      <c r="Q136" s="176">
        <v>4</v>
      </c>
      <c r="R136" s="176">
        <v>4</v>
      </c>
      <c r="S136" s="176">
        <v>0</v>
      </c>
      <c r="T136" s="3">
        <v>88</v>
      </c>
      <c r="U136" s="3">
        <v>196</v>
      </c>
      <c r="V136" s="176">
        <v>0</v>
      </c>
      <c r="W136" s="176">
        <v>0</v>
      </c>
      <c r="X136" s="176">
        <v>0</v>
      </c>
      <c r="Y136" s="176">
        <v>196</v>
      </c>
      <c r="Z136" s="176">
        <v>0</v>
      </c>
    </row>
    <row r="137" spans="15:26" x14ac:dyDescent="0.25">
      <c r="O137" s="50">
        <v>46135</v>
      </c>
      <c r="P137" s="176">
        <v>0</v>
      </c>
      <c r="Q137" s="176">
        <v>-48.6</v>
      </c>
      <c r="R137" s="176">
        <v>0</v>
      </c>
      <c r="S137" s="176">
        <v>48.6</v>
      </c>
      <c r="T137" s="3">
        <v>6.9119305555555552</v>
      </c>
      <c r="U137" s="3">
        <v>-74.409575000000004</v>
      </c>
      <c r="V137" s="176">
        <v>300</v>
      </c>
      <c r="W137" s="176">
        <v>0.80999999999999994</v>
      </c>
      <c r="X137" s="176">
        <v>-300</v>
      </c>
      <c r="Y137" s="176">
        <v>0</v>
      </c>
      <c r="Z137" s="176">
        <v>74.409575000000004</v>
      </c>
    </row>
    <row r="138" spans="15:26" x14ac:dyDescent="0.25">
      <c r="O138" s="51">
        <v>46135</v>
      </c>
      <c r="P138" s="176">
        <v>0</v>
      </c>
      <c r="Q138" s="176">
        <v>-48.6</v>
      </c>
      <c r="R138" s="176">
        <v>0</v>
      </c>
      <c r="S138" s="176">
        <v>48.6</v>
      </c>
      <c r="T138" s="3">
        <v>6.9119305555555552</v>
      </c>
      <c r="U138" s="3">
        <v>-74.409575000000004</v>
      </c>
      <c r="V138" s="176">
        <v>300</v>
      </c>
      <c r="W138" s="176">
        <v>0.80999999999999994</v>
      </c>
      <c r="X138" s="176">
        <v>-300</v>
      </c>
      <c r="Y138" s="176">
        <v>0</v>
      </c>
      <c r="Z138" s="176">
        <v>74.409575000000004</v>
      </c>
    </row>
    <row r="139" spans="15:26" x14ac:dyDescent="0.25">
      <c r="O139" s="52" t="s">
        <v>153</v>
      </c>
      <c r="P139" s="176">
        <v>0</v>
      </c>
      <c r="Q139" s="176">
        <v>-48.6</v>
      </c>
      <c r="R139" s="176">
        <v>0</v>
      </c>
      <c r="S139" s="176">
        <v>48.6</v>
      </c>
      <c r="T139" s="3">
        <v>6.9119305555555552</v>
      </c>
      <c r="U139" s="3">
        <v>-74.409575000000004</v>
      </c>
      <c r="V139" s="176">
        <v>300</v>
      </c>
      <c r="W139" s="176">
        <v>0.80999999999999994</v>
      </c>
      <c r="X139" s="176">
        <v>-300</v>
      </c>
      <c r="Y139" s="176">
        <v>0</v>
      </c>
      <c r="Z139" s="176">
        <v>74.409575000000004</v>
      </c>
    </row>
    <row r="140" spans="15:26" x14ac:dyDescent="0.25">
      <c r="O140" s="168">
        <v>46194</v>
      </c>
      <c r="P140" s="176">
        <v>0</v>
      </c>
      <c r="Q140" s="176">
        <v>-48.6</v>
      </c>
      <c r="R140" s="176">
        <v>0</v>
      </c>
      <c r="S140" s="176">
        <v>48.6</v>
      </c>
      <c r="T140" s="3">
        <v>6.9119305555555552</v>
      </c>
      <c r="U140" s="3">
        <v>-74.409575000000004</v>
      </c>
      <c r="V140" s="176">
        <v>300</v>
      </c>
      <c r="W140" s="176">
        <v>0.80999999999999994</v>
      </c>
      <c r="X140" s="176">
        <v>-300</v>
      </c>
      <c r="Y140" s="176">
        <v>0</v>
      </c>
      <c r="Z140" s="176">
        <v>74.409575000000004</v>
      </c>
    </row>
    <row r="141" spans="15:26" x14ac:dyDescent="0.25">
      <c r="O141" s="50">
        <v>46136</v>
      </c>
      <c r="P141" s="176">
        <v>0</v>
      </c>
      <c r="Q141" s="176">
        <v>-30.619999999999997</v>
      </c>
      <c r="R141" s="176">
        <v>0</v>
      </c>
      <c r="S141" s="176">
        <v>30.619999999999997</v>
      </c>
      <c r="T141" s="3">
        <v>11.476941666666665</v>
      </c>
      <c r="U141" s="3">
        <v>-46.763408833333337</v>
      </c>
      <c r="V141" s="176">
        <v>296</v>
      </c>
      <c r="W141" s="176">
        <v>13.711525423728814</v>
      </c>
      <c r="X141" s="176">
        <v>-296</v>
      </c>
      <c r="Y141" s="176">
        <v>0</v>
      </c>
      <c r="Z141" s="176">
        <v>46.763408833333337</v>
      </c>
    </row>
    <row r="142" spans="15:26" x14ac:dyDescent="0.25">
      <c r="O142" s="51">
        <v>46136</v>
      </c>
      <c r="P142" s="176">
        <v>0</v>
      </c>
      <c r="Q142" s="176">
        <v>-30.619999999999997</v>
      </c>
      <c r="R142" s="176">
        <v>0</v>
      </c>
      <c r="S142" s="176">
        <v>30.619999999999997</v>
      </c>
      <c r="T142" s="3">
        <v>11.476941666666665</v>
      </c>
      <c r="U142" s="3">
        <v>-46.763408833333337</v>
      </c>
      <c r="V142" s="176">
        <v>296</v>
      </c>
      <c r="W142" s="176">
        <v>13.711525423728814</v>
      </c>
      <c r="X142" s="176">
        <v>-296</v>
      </c>
      <c r="Y142" s="176">
        <v>0</v>
      </c>
      <c r="Z142" s="176">
        <v>46.763408833333337</v>
      </c>
    </row>
    <row r="143" spans="15:26" x14ac:dyDescent="0.25">
      <c r="O143" s="52" t="s">
        <v>153</v>
      </c>
      <c r="P143" s="176">
        <v>0</v>
      </c>
      <c r="Q143" s="176">
        <v>-30.619999999999997</v>
      </c>
      <c r="R143" s="176">
        <v>0</v>
      </c>
      <c r="S143" s="176">
        <v>30.619999999999997</v>
      </c>
      <c r="T143" s="3">
        <v>11.476941666666665</v>
      </c>
      <c r="U143" s="3">
        <v>-46.763408833333337</v>
      </c>
      <c r="V143" s="176">
        <v>296</v>
      </c>
      <c r="W143" s="176">
        <v>13.711525423728814</v>
      </c>
      <c r="X143" s="176">
        <v>-296</v>
      </c>
      <c r="Y143" s="176">
        <v>0</v>
      </c>
      <c r="Z143" s="176">
        <v>46.763408833333337</v>
      </c>
    </row>
    <row r="144" spans="15:26" x14ac:dyDescent="0.25">
      <c r="O144" s="168">
        <v>46194</v>
      </c>
      <c r="P144" s="176">
        <v>0</v>
      </c>
      <c r="Q144" s="176">
        <v>-17.2</v>
      </c>
      <c r="R144" s="176">
        <v>0</v>
      </c>
      <c r="S144" s="176">
        <v>17.2</v>
      </c>
      <c r="T144" s="3">
        <v>11.374916666666666</v>
      </c>
      <c r="U144" s="3">
        <v>-45.394233333333339</v>
      </c>
      <c r="V144" s="176">
        <v>295</v>
      </c>
      <c r="W144" s="176">
        <v>0.29152542372881357</v>
      </c>
      <c r="X144" s="176">
        <v>-295</v>
      </c>
      <c r="Y144" s="176">
        <v>0</v>
      </c>
      <c r="Z144" s="176">
        <v>45.394233333333339</v>
      </c>
    </row>
    <row r="145" spans="15:26" x14ac:dyDescent="0.25">
      <c r="O145" s="168">
        <v>46136</v>
      </c>
      <c r="P145" s="176">
        <v>0</v>
      </c>
      <c r="Q145" s="176">
        <v>-13.42</v>
      </c>
      <c r="R145" s="176">
        <v>0</v>
      </c>
      <c r="S145" s="176">
        <v>13.42</v>
      </c>
      <c r="T145" s="3">
        <v>0.102025</v>
      </c>
      <c r="U145" s="3">
        <v>-1.3691755000000001</v>
      </c>
      <c r="V145" s="176">
        <v>1</v>
      </c>
      <c r="W145" s="176">
        <v>13.42</v>
      </c>
      <c r="X145" s="176">
        <v>-1</v>
      </c>
      <c r="Y145" s="176">
        <v>0</v>
      </c>
      <c r="Z145" s="176">
        <v>1.3691755000000001</v>
      </c>
    </row>
    <row r="146" spans="15:26" x14ac:dyDescent="0.25">
      <c r="O146" s="50">
        <v>46132</v>
      </c>
      <c r="P146" s="176">
        <v>0</v>
      </c>
      <c r="Q146" s="176">
        <v>1185.1099999999999</v>
      </c>
      <c r="R146" s="176">
        <v>1200</v>
      </c>
      <c r="S146" s="176">
        <v>14.89</v>
      </c>
      <c r="T146" s="3">
        <v>0.13184999999999999</v>
      </c>
      <c r="U146" s="3">
        <v>34.270847750000001</v>
      </c>
      <c r="V146" s="176">
        <v>5</v>
      </c>
      <c r="W146" s="176">
        <v>2.9780000000000002</v>
      </c>
      <c r="X146" s="176">
        <v>-5</v>
      </c>
      <c r="Y146" s="176">
        <v>35.79</v>
      </c>
      <c r="Z146" s="176">
        <v>1.5191522500000001</v>
      </c>
    </row>
    <row r="147" spans="15:26" x14ac:dyDescent="0.25">
      <c r="O147" s="130" t="s">
        <v>153</v>
      </c>
      <c r="P147" s="176">
        <v>0</v>
      </c>
      <c r="Q147" s="176">
        <v>1200</v>
      </c>
      <c r="R147" s="176">
        <v>1200</v>
      </c>
      <c r="S147" s="176">
        <v>0</v>
      </c>
      <c r="T147" s="3">
        <v>2.9825000000000001E-2</v>
      </c>
      <c r="U147" s="3">
        <v>35.79</v>
      </c>
      <c r="V147" s="176">
        <v>0</v>
      </c>
      <c r="W147" s="176">
        <v>0</v>
      </c>
      <c r="X147" s="176">
        <v>0</v>
      </c>
      <c r="Y147" s="176">
        <v>35.79</v>
      </c>
      <c r="Z147" s="176">
        <v>0</v>
      </c>
    </row>
    <row r="148" spans="15:26" x14ac:dyDescent="0.25">
      <c r="O148" s="52" t="s">
        <v>153</v>
      </c>
      <c r="P148" s="176">
        <v>0</v>
      </c>
      <c r="Q148" s="176">
        <v>1200</v>
      </c>
      <c r="R148" s="176">
        <v>1200</v>
      </c>
      <c r="S148" s="176">
        <v>0</v>
      </c>
      <c r="T148" s="3">
        <v>2.9825000000000001E-2</v>
      </c>
      <c r="U148" s="3">
        <v>35.79</v>
      </c>
      <c r="V148" s="176">
        <v>0</v>
      </c>
      <c r="W148" s="176">
        <v>0</v>
      </c>
      <c r="X148" s="176">
        <v>0</v>
      </c>
      <c r="Y148" s="176">
        <v>35.79</v>
      </c>
      <c r="Z148" s="176">
        <v>0</v>
      </c>
    </row>
    <row r="149" spans="15:26" x14ac:dyDescent="0.25">
      <c r="O149" s="169"/>
      <c r="P149" s="176">
        <v>0</v>
      </c>
      <c r="Q149" s="176">
        <v>1200</v>
      </c>
      <c r="R149" s="176">
        <v>1200</v>
      </c>
      <c r="S149" s="176">
        <v>0</v>
      </c>
      <c r="T149" s="3">
        <v>2.9825000000000001E-2</v>
      </c>
      <c r="U149" s="3">
        <v>35.79</v>
      </c>
      <c r="V149" s="176">
        <v>0</v>
      </c>
      <c r="W149" s="176">
        <v>0</v>
      </c>
      <c r="X149" s="176">
        <v>0</v>
      </c>
      <c r="Y149" s="176">
        <v>35.79</v>
      </c>
      <c r="Z149" s="176">
        <v>0</v>
      </c>
    </row>
    <row r="150" spans="15:26" x14ac:dyDescent="0.25">
      <c r="O150" s="51">
        <v>46132</v>
      </c>
      <c r="P150" s="176">
        <v>0</v>
      </c>
      <c r="Q150" s="176">
        <v>-14.89</v>
      </c>
      <c r="R150" s="176">
        <v>0</v>
      </c>
      <c r="S150" s="176">
        <v>14.89</v>
      </c>
      <c r="T150" s="3">
        <v>0.102025</v>
      </c>
      <c r="U150" s="3">
        <v>-1.5191522500000001</v>
      </c>
      <c r="V150" s="176">
        <v>5</v>
      </c>
      <c r="W150" s="176">
        <v>2.9780000000000002</v>
      </c>
      <c r="X150" s="176">
        <v>-5</v>
      </c>
      <c r="Y150" s="176">
        <v>0</v>
      </c>
      <c r="Z150" s="176">
        <v>1.5191522500000001</v>
      </c>
    </row>
    <row r="151" spans="15:26" x14ac:dyDescent="0.25">
      <c r="O151" s="52" t="s">
        <v>153</v>
      </c>
      <c r="P151" s="176">
        <v>0</v>
      </c>
      <c r="Q151" s="176">
        <v>-14.89</v>
      </c>
      <c r="R151" s="176">
        <v>0</v>
      </c>
      <c r="S151" s="176">
        <v>14.89</v>
      </c>
      <c r="T151" s="3">
        <v>0.102025</v>
      </c>
      <c r="U151" s="3">
        <v>-1.5191522500000001</v>
      </c>
      <c r="V151" s="176">
        <v>5</v>
      </c>
      <c r="W151" s="176">
        <v>2.9780000000000002</v>
      </c>
      <c r="X151" s="176">
        <v>-5</v>
      </c>
      <c r="Y151" s="176">
        <v>0</v>
      </c>
      <c r="Z151" s="176">
        <v>1.5191522500000001</v>
      </c>
    </row>
    <row r="152" spans="15:26" x14ac:dyDescent="0.25">
      <c r="O152" s="168">
        <v>46136</v>
      </c>
      <c r="P152" s="176">
        <v>0</v>
      </c>
      <c r="Q152" s="176">
        <v>-14.89</v>
      </c>
      <c r="R152" s="176">
        <v>0</v>
      </c>
      <c r="S152" s="176">
        <v>14.89</v>
      </c>
      <c r="T152" s="3">
        <v>0.102025</v>
      </c>
      <c r="U152" s="3">
        <v>-1.5191522500000001</v>
      </c>
      <c r="V152" s="176">
        <v>5</v>
      </c>
      <c r="W152" s="176">
        <v>2.9780000000000002</v>
      </c>
      <c r="X152" s="176">
        <v>-5</v>
      </c>
      <c r="Y152" s="176">
        <v>0</v>
      </c>
      <c r="Z152" s="176">
        <v>1.5191522500000001</v>
      </c>
    </row>
    <row r="153" spans="15:26" x14ac:dyDescent="0.25">
      <c r="O153" s="50">
        <v>46139</v>
      </c>
      <c r="P153" s="176">
        <v>0</v>
      </c>
      <c r="Q153" s="176">
        <v>398.5</v>
      </c>
      <c r="R153" s="176">
        <v>400</v>
      </c>
      <c r="S153" s="176">
        <v>1.5</v>
      </c>
      <c r="T153" s="3">
        <v>2.6640333333333333</v>
      </c>
      <c r="U153" s="3">
        <v>7.5533599999999996</v>
      </c>
      <c r="V153" s="176">
        <v>220</v>
      </c>
      <c r="W153" s="176">
        <v>2.7272727272727271E-2</v>
      </c>
      <c r="X153" s="176">
        <v>-220</v>
      </c>
      <c r="Y153" s="176">
        <v>8.36</v>
      </c>
      <c r="Z153" s="176">
        <v>0.80664000000000002</v>
      </c>
    </row>
    <row r="154" spans="15:26" x14ac:dyDescent="0.25">
      <c r="O154" s="130" t="s">
        <v>153</v>
      </c>
      <c r="P154" s="176">
        <v>0</v>
      </c>
      <c r="Q154" s="176">
        <v>400</v>
      </c>
      <c r="R154" s="176">
        <v>400</v>
      </c>
      <c r="S154" s="176">
        <v>0</v>
      </c>
      <c r="T154" s="3">
        <v>2.0899999999999998E-2</v>
      </c>
      <c r="U154" s="3">
        <v>8.36</v>
      </c>
      <c r="V154" s="176">
        <v>0</v>
      </c>
      <c r="W154" s="176">
        <v>0</v>
      </c>
      <c r="X154" s="176">
        <v>0</v>
      </c>
      <c r="Y154" s="176">
        <v>8.36</v>
      </c>
      <c r="Z154" s="176">
        <v>0</v>
      </c>
    </row>
    <row r="155" spans="15:26" x14ac:dyDescent="0.25">
      <c r="O155" s="52" t="s">
        <v>153</v>
      </c>
      <c r="P155" s="176">
        <v>0</v>
      </c>
      <c r="Q155" s="176">
        <v>400</v>
      </c>
      <c r="R155" s="176">
        <v>400</v>
      </c>
      <c r="S155" s="176">
        <v>0</v>
      </c>
      <c r="T155" s="3">
        <v>2.0899999999999998E-2</v>
      </c>
      <c r="U155" s="3">
        <v>8.36</v>
      </c>
      <c r="V155" s="176">
        <v>0</v>
      </c>
      <c r="W155" s="176">
        <v>0</v>
      </c>
      <c r="X155" s="176">
        <v>0</v>
      </c>
      <c r="Y155" s="176">
        <v>8.36</v>
      </c>
      <c r="Z155" s="176">
        <v>0</v>
      </c>
    </row>
    <row r="156" spans="15:26" x14ac:dyDescent="0.25">
      <c r="O156" s="169"/>
      <c r="P156" s="176">
        <v>0</v>
      </c>
      <c r="Q156" s="176">
        <v>400</v>
      </c>
      <c r="R156" s="176">
        <v>400</v>
      </c>
      <c r="S156" s="176">
        <v>0</v>
      </c>
      <c r="T156" s="3">
        <v>2.0899999999999998E-2</v>
      </c>
      <c r="U156" s="3">
        <v>8.36</v>
      </c>
      <c r="V156" s="176">
        <v>0</v>
      </c>
      <c r="W156" s="176">
        <v>0</v>
      </c>
      <c r="X156" s="176">
        <v>0</v>
      </c>
      <c r="Y156" s="176">
        <v>8.36</v>
      </c>
      <c r="Z156" s="176">
        <v>0</v>
      </c>
    </row>
    <row r="157" spans="15:26" x14ac:dyDescent="0.25">
      <c r="O157" s="51">
        <v>46139</v>
      </c>
      <c r="P157" s="176">
        <v>0</v>
      </c>
      <c r="Q157" s="176">
        <v>-1.5</v>
      </c>
      <c r="R157" s="176">
        <v>0</v>
      </c>
      <c r="S157" s="176">
        <v>1.5</v>
      </c>
      <c r="T157" s="3">
        <v>2.6431333333333331</v>
      </c>
      <c r="U157" s="3">
        <v>-0.80664000000000002</v>
      </c>
      <c r="V157" s="176">
        <v>220</v>
      </c>
      <c r="W157" s="176">
        <v>2.7272727272727271E-2</v>
      </c>
      <c r="X157" s="176">
        <v>-220</v>
      </c>
      <c r="Y157" s="176">
        <v>0</v>
      </c>
      <c r="Z157" s="176">
        <v>0.80664000000000002</v>
      </c>
    </row>
    <row r="158" spans="15:26" x14ac:dyDescent="0.25">
      <c r="O158" s="52" t="s">
        <v>153</v>
      </c>
      <c r="P158" s="176">
        <v>0</v>
      </c>
      <c r="Q158" s="176">
        <v>-1.5</v>
      </c>
      <c r="R158" s="176">
        <v>0</v>
      </c>
      <c r="S158" s="176">
        <v>1.5</v>
      </c>
      <c r="T158" s="3">
        <v>2.6431333333333331</v>
      </c>
      <c r="U158" s="3">
        <v>-0.80664000000000002</v>
      </c>
      <c r="V158" s="176">
        <v>220</v>
      </c>
      <c r="W158" s="176">
        <v>2.7272727272727271E-2</v>
      </c>
      <c r="X158" s="176">
        <v>-220</v>
      </c>
      <c r="Y158" s="176">
        <v>0</v>
      </c>
      <c r="Z158" s="176">
        <v>0.80664000000000002</v>
      </c>
    </row>
    <row r="159" spans="15:26" x14ac:dyDescent="0.25">
      <c r="O159" s="168">
        <v>46193</v>
      </c>
      <c r="P159" s="176">
        <v>0</v>
      </c>
      <c r="Q159" s="176">
        <v>-1.5</v>
      </c>
      <c r="R159" s="176">
        <v>0</v>
      </c>
      <c r="S159" s="176">
        <v>1.5</v>
      </c>
      <c r="T159" s="3">
        <v>2.6431333333333331</v>
      </c>
      <c r="U159" s="3">
        <v>-0.80664000000000002</v>
      </c>
      <c r="V159" s="176">
        <v>220</v>
      </c>
      <c r="W159" s="176">
        <v>2.7272727272727271E-2</v>
      </c>
      <c r="X159" s="176">
        <v>-220</v>
      </c>
      <c r="Y159" s="176">
        <v>0</v>
      </c>
      <c r="Z159" s="176">
        <v>0.80664000000000002</v>
      </c>
    </row>
    <row r="160" spans="15:26" x14ac:dyDescent="0.25">
      <c r="O160" s="50">
        <v>46113</v>
      </c>
      <c r="P160" s="176">
        <v>0</v>
      </c>
      <c r="Q160" s="176">
        <v>-2.72</v>
      </c>
      <c r="R160" s="176">
        <v>0</v>
      </c>
      <c r="S160" s="176">
        <v>2.72</v>
      </c>
      <c r="T160" s="3">
        <v>18</v>
      </c>
      <c r="U160" s="3">
        <v>-48.96</v>
      </c>
      <c r="V160" s="176">
        <v>1</v>
      </c>
      <c r="W160" s="176">
        <v>2.72</v>
      </c>
      <c r="X160" s="176">
        <v>-1</v>
      </c>
      <c r="Y160" s="176">
        <v>0</v>
      </c>
      <c r="Z160" s="176">
        <v>48.96</v>
      </c>
    </row>
    <row r="161" spans="15:26" x14ac:dyDescent="0.25">
      <c r="O161" s="51">
        <v>46113</v>
      </c>
      <c r="P161" s="176">
        <v>0</v>
      </c>
      <c r="Q161" s="176">
        <v>-2.72</v>
      </c>
      <c r="R161" s="176">
        <v>0</v>
      </c>
      <c r="S161" s="176">
        <v>2.72</v>
      </c>
      <c r="T161" s="3">
        <v>18</v>
      </c>
      <c r="U161" s="3">
        <v>-48.96</v>
      </c>
      <c r="V161" s="176">
        <v>1</v>
      </c>
      <c r="W161" s="176">
        <v>2.72</v>
      </c>
      <c r="X161" s="176">
        <v>-1</v>
      </c>
      <c r="Y161" s="176">
        <v>0</v>
      </c>
      <c r="Z161" s="176">
        <v>48.96</v>
      </c>
    </row>
    <row r="162" spans="15:26" x14ac:dyDescent="0.25">
      <c r="O162" s="52" t="s">
        <v>153</v>
      </c>
      <c r="P162" s="176">
        <v>0</v>
      </c>
      <c r="Q162" s="176">
        <v>-2.72</v>
      </c>
      <c r="R162" s="176">
        <v>0</v>
      </c>
      <c r="S162" s="176">
        <v>2.72</v>
      </c>
      <c r="T162" s="3">
        <v>18</v>
      </c>
      <c r="U162" s="3">
        <v>-48.96</v>
      </c>
      <c r="V162" s="176">
        <v>1</v>
      </c>
      <c r="W162" s="176">
        <v>2.72</v>
      </c>
      <c r="X162" s="176">
        <v>-1</v>
      </c>
      <c r="Y162" s="176">
        <v>0</v>
      </c>
      <c r="Z162" s="176">
        <v>48.96</v>
      </c>
    </row>
    <row r="163" spans="15:26" x14ac:dyDescent="0.25">
      <c r="O163" s="168">
        <v>46113</v>
      </c>
      <c r="P163" s="176">
        <v>0</v>
      </c>
      <c r="Q163" s="176">
        <v>-2.72</v>
      </c>
      <c r="R163" s="176">
        <v>0</v>
      </c>
      <c r="S163" s="176">
        <v>2.72</v>
      </c>
      <c r="T163" s="3">
        <v>18</v>
      </c>
      <c r="U163" s="3">
        <v>-48.96</v>
      </c>
      <c r="V163" s="176">
        <v>1</v>
      </c>
      <c r="W163" s="176">
        <v>2.72</v>
      </c>
      <c r="X163" s="176">
        <v>-1</v>
      </c>
      <c r="Y163" s="176">
        <v>0</v>
      </c>
      <c r="Z163" s="176">
        <v>48.96</v>
      </c>
    </row>
    <row r="164" spans="15:26" x14ac:dyDescent="0.25">
      <c r="O164" s="50">
        <v>46124</v>
      </c>
      <c r="P164" s="176">
        <v>0</v>
      </c>
      <c r="Q164" s="176">
        <v>-16.7</v>
      </c>
      <c r="R164" s="176">
        <v>0</v>
      </c>
      <c r="S164" s="176">
        <v>16.2</v>
      </c>
      <c r="T164" s="3">
        <v>6.9119305555555552</v>
      </c>
      <c r="U164" s="3">
        <v>-24.824191666666668</v>
      </c>
      <c r="V164" s="176">
        <v>416</v>
      </c>
      <c r="W164" s="176">
        <v>0.22686726419120787</v>
      </c>
      <c r="X164" s="176">
        <v>-746</v>
      </c>
      <c r="Y164" s="176">
        <v>0</v>
      </c>
      <c r="Z164" s="176">
        <v>24.80319166666667</v>
      </c>
    </row>
    <row r="165" spans="15:26" x14ac:dyDescent="0.25">
      <c r="O165" s="51">
        <v>46063</v>
      </c>
      <c r="P165" s="176">
        <v>0</v>
      </c>
      <c r="Q165" s="176">
        <v>-0.7</v>
      </c>
      <c r="R165" s="176">
        <v>0</v>
      </c>
      <c r="S165" s="176">
        <v>0.2</v>
      </c>
      <c r="T165" s="3">
        <v>4.2000000000000003E-2</v>
      </c>
      <c r="U165" s="3">
        <v>-2.9399999999999999E-2</v>
      </c>
      <c r="V165" s="176">
        <v>132</v>
      </c>
      <c r="W165" s="176">
        <v>1.5151515151515152E-3</v>
      </c>
      <c r="X165" s="176">
        <v>-461.99999999999994</v>
      </c>
      <c r="Y165" s="176">
        <v>0</v>
      </c>
      <c r="Z165" s="176">
        <v>8.4000000000000012E-3</v>
      </c>
    </row>
    <row r="166" spans="15:26" x14ac:dyDescent="0.25">
      <c r="O166" s="52" t="s">
        <v>153</v>
      </c>
      <c r="P166" s="176">
        <v>0</v>
      </c>
      <c r="Q166" s="176">
        <v>-0.7</v>
      </c>
      <c r="R166" s="176">
        <v>0</v>
      </c>
      <c r="S166" s="176">
        <v>0.2</v>
      </c>
      <c r="T166" s="3">
        <v>4.2000000000000003E-2</v>
      </c>
      <c r="U166" s="3">
        <v>-2.9399999999999999E-2</v>
      </c>
      <c r="V166" s="176">
        <v>132</v>
      </c>
      <c r="W166" s="176">
        <v>1.5151515151515152E-3</v>
      </c>
      <c r="X166" s="176">
        <v>-461.99999999999994</v>
      </c>
      <c r="Y166" s="176">
        <v>0</v>
      </c>
      <c r="Z166" s="176">
        <v>8.4000000000000012E-3</v>
      </c>
    </row>
    <row r="167" spans="15:26" x14ac:dyDescent="0.25">
      <c r="O167" s="168">
        <v>46194</v>
      </c>
      <c r="P167" s="176">
        <v>0</v>
      </c>
      <c r="Q167" s="176">
        <v>-0.7</v>
      </c>
      <c r="R167" s="176">
        <v>0</v>
      </c>
      <c r="S167" s="176">
        <v>0.2</v>
      </c>
      <c r="T167" s="3">
        <v>4.2000000000000003E-2</v>
      </c>
      <c r="U167" s="3">
        <v>-2.9399999999999999E-2</v>
      </c>
      <c r="V167" s="176">
        <v>132</v>
      </c>
      <c r="W167" s="176">
        <v>1.5151515151515152E-3</v>
      </c>
      <c r="X167" s="176">
        <v>-461.99999999999994</v>
      </c>
      <c r="Y167" s="176">
        <v>0</v>
      </c>
      <c r="Z167" s="176">
        <v>8.4000000000000012E-3</v>
      </c>
    </row>
    <row r="168" spans="15:26" x14ac:dyDescent="0.25">
      <c r="O168" s="51">
        <v>46124</v>
      </c>
      <c r="P168" s="176">
        <v>0</v>
      </c>
      <c r="Q168" s="176">
        <v>-16</v>
      </c>
      <c r="R168" s="176">
        <v>0</v>
      </c>
      <c r="S168" s="176">
        <v>16</v>
      </c>
      <c r="T168" s="3">
        <v>6.8699305555555554</v>
      </c>
      <c r="U168" s="3">
        <v>-24.794791666666669</v>
      </c>
      <c r="V168" s="176">
        <v>284</v>
      </c>
      <c r="W168" s="176">
        <v>0.22535211267605634</v>
      </c>
      <c r="X168" s="176">
        <v>-284</v>
      </c>
      <c r="Y168" s="176">
        <v>0</v>
      </c>
      <c r="Z168" s="176">
        <v>24.794791666666669</v>
      </c>
    </row>
    <row r="169" spans="15:26" x14ac:dyDescent="0.25">
      <c r="O169" s="52" t="s">
        <v>153</v>
      </c>
      <c r="P169" s="176">
        <v>0</v>
      </c>
      <c r="Q169" s="176">
        <v>-16</v>
      </c>
      <c r="R169" s="176">
        <v>0</v>
      </c>
      <c r="S169" s="176">
        <v>16</v>
      </c>
      <c r="T169" s="3">
        <v>6.8699305555555554</v>
      </c>
      <c r="U169" s="3">
        <v>-24.794791666666669</v>
      </c>
      <c r="V169" s="176">
        <v>284</v>
      </c>
      <c r="W169" s="176">
        <v>0.22535211267605634</v>
      </c>
      <c r="X169" s="176">
        <v>-284</v>
      </c>
      <c r="Y169" s="176">
        <v>0</v>
      </c>
      <c r="Z169" s="176">
        <v>24.794791666666669</v>
      </c>
    </row>
    <row r="170" spans="15:26" x14ac:dyDescent="0.25">
      <c r="O170" s="168">
        <v>46194</v>
      </c>
      <c r="P170" s="176">
        <v>0</v>
      </c>
      <c r="Q170" s="176">
        <v>-16</v>
      </c>
      <c r="R170" s="176">
        <v>0</v>
      </c>
      <c r="S170" s="176">
        <v>16</v>
      </c>
      <c r="T170" s="3">
        <v>6.8699305555555554</v>
      </c>
      <c r="U170" s="3">
        <v>-24.794791666666669</v>
      </c>
      <c r="V170" s="176">
        <v>284</v>
      </c>
      <c r="W170" s="176">
        <v>0.22535211267605634</v>
      </c>
      <c r="X170" s="176">
        <v>-284</v>
      </c>
      <c r="Y170" s="176">
        <v>0</v>
      </c>
      <c r="Z170" s="176">
        <v>24.794791666666669</v>
      </c>
    </row>
    <row r="171" spans="15:26" x14ac:dyDescent="0.25">
      <c r="O171" s="50">
        <v>46129</v>
      </c>
      <c r="P171" s="176">
        <v>0</v>
      </c>
      <c r="Q171" s="176">
        <v>-2</v>
      </c>
      <c r="R171" s="176">
        <v>0</v>
      </c>
      <c r="S171" s="176">
        <v>2</v>
      </c>
      <c r="T171" s="3">
        <v>2.6431333333333331</v>
      </c>
      <c r="U171" s="3">
        <v>-1.07552</v>
      </c>
      <c r="V171" s="176">
        <v>260</v>
      </c>
      <c r="W171" s="176">
        <v>3.0769230769230771E-2</v>
      </c>
      <c r="X171" s="176">
        <v>-260</v>
      </c>
      <c r="Y171" s="176">
        <v>0</v>
      </c>
      <c r="Z171" s="176">
        <v>1.07552</v>
      </c>
    </row>
    <row r="172" spans="15:26" x14ac:dyDescent="0.25">
      <c r="O172" s="51">
        <v>46129</v>
      </c>
      <c r="P172" s="176">
        <v>0</v>
      </c>
      <c r="Q172" s="176">
        <v>-2</v>
      </c>
      <c r="R172" s="176">
        <v>0</v>
      </c>
      <c r="S172" s="176">
        <v>2</v>
      </c>
      <c r="T172" s="3">
        <v>2.6431333333333331</v>
      </c>
      <c r="U172" s="3">
        <v>-1.07552</v>
      </c>
      <c r="V172" s="176">
        <v>260</v>
      </c>
      <c r="W172" s="176">
        <v>3.0769230769230771E-2</v>
      </c>
      <c r="X172" s="176">
        <v>-260</v>
      </c>
      <c r="Y172" s="176">
        <v>0</v>
      </c>
      <c r="Z172" s="176">
        <v>1.07552</v>
      </c>
    </row>
    <row r="173" spans="15:26" x14ac:dyDescent="0.25">
      <c r="O173" s="52" t="s">
        <v>153</v>
      </c>
      <c r="P173" s="176">
        <v>0</v>
      </c>
      <c r="Q173" s="176">
        <v>-2</v>
      </c>
      <c r="R173" s="176">
        <v>0</v>
      </c>
      <c r="S173" s="176">
        <v>2</v>
      </c>
      <c r="T173" s="3">
        <v>2.6431333333333331</v>
      </c>
      <c r="U173" s="3">
        <v>-1.07552</v>
      </c>
      <c r="V173" s="176">
        <v>260</v>
      </c>
      <c r="W173" s="176">
        <v>3.0769230769230771E-2</v>
      </c>
      <c r="X173" s="176">
        <v>-260</v>
      </c>
      <c r="Y173" s="176">
        <v>0</v>
      </c>
      <c r="Z173" s="176">
        <v>1.07552</v>
      </c>
    </row>
    <row r="174" spans="15:26" x14ac:dyDescent="0.25">
      <c r="O174" s="168">
        <v>46193</v>
      </c>
      <c r="P174" s="176">
        <v>0</v>
      </c>
      <c r="Q174" s="176">
        <v>-2</v>
      </c>
      <c r="R174" s="176">
        <v>0</v>
      </c>
      <c r="S174" s="176">
        <v>2</v>
      </c>
      <c r="T174" s="3">
        <v>2.6431333333333331</v>
      </c>
      <c r="U174" s="3">
        <v>-1.07552</v>
      </c>
      <c r="V174" s="176">
        <v>260</v>
      </c>
      <c r="W174" s="176">
        <v>3.0769230769230771E-2</v>
      </c>
      <c r="X174" s="176">
        <v>-260</v>
      </c>
      <c r="Y174" s="176">
        <v>0</v>
      </c>
      <c r="Z174" s="176">
        <v>1.07552</v>
      </c>
    </row>
    <row r="175" spans="15:26" x14ac:dyDescent="0.25">
      <c r="O175" s="50">
        <v>46140</v>
      </c>
      <c r="P175" s="176">
        <v>0</v>
      </c>
      <c r="Q175" s="176">
        <v>-51.1</v>
      </c>
      <c r="R175" s="176">
        <v>0</v>
      </c>
      <c r="S175" s="176">
        <v>48.6</v>
      </c>
      <c r="T175" s="3">
        <v>6.9119305555555552</v>
      </c>
      <c r="U175" s="3">
        <v>-81.251762499999998</v>
      </c>
      <c r="V175" s="176">
        <v>275</v>
      </c>
      <c r="W175" s="176">
        <v>0.88363636363636355</v>
      </c>
      <c r="X175" s="176">
        <v>-320.83333333333337</v>
      </c>
      <c r="Y175" s="176">
        <v>0</v>
      </c>
      <c r="Z175" s="176">
        <v>74.409575000000004</v>
      </c>
    </row>
    <row r="176" spans="15:26" x14ac:dyDescent="0.25">
      <c r="O176" s="51">
        <v>46140</v>
      </c>
      <c r="P176" s="176">
        <v>0</v>
      </c>
      <c r="Q176" s="176">
        <v>-51.1</v>
      </c>
      <c r="R176" s="176">
        <v>0</v>
      </c>
      <c r="S176" s="176">
        <v>48.6</v>
      </c>
      <c r="T176" s="3">
        <v>6.9119305555555552</v>
      </c>
      <c r="U176" s="3">
        <v>-81.251762499999998</v>
      </c>
      <c r="V176" s="176">
        <v>275</v>
      </c>
      <c r="W176" s="176">
        <v>0.88363636363636355</v>
      </c>
      <c r="X176" s="176">
        <v>-320.83333333333337</v>
      </c>
      <c r="Y176" s="176">
        <v>0</v>
      </c>
      <c r="Z176" s="176">
        <v>74.409575000000004</v>
      </c>
    </row>
    <row r="177" spans="15:26" x14ac:dyDescent="0.25">
      <c r="O177" s="52" t="s">
        <v>153</v>
      </c>
      <c r="P177" s="176">
        <v>0</v>
      </c>
      <c r="Q177" s="176">
        <v>-51.1</v>
      </c>
      <c r="R177" s="176">
        <v>0</v>
      </c>
      <c r="S177" s="176">
        <v>48.6</v>
      </c>
      <c r="T177" s="3">
        <v>6.9119305555555552</v>
      </c>
      <c r="U177" s="3">
        <v>-81.251762499999998</v>
      </c>
      <c r="V177" s="176">
        <v>275</v>
      </c>
      <c r="W177" s="176">
        <v>0.88363636363636355</v>
      </c>
      <c r="X177" s="176">
        <v>-320.83333333333337</v>
      </c>
      <c r="Y177" s="176">
        <v>0</v>
      </c>
      <c r="Z177" s="176">
        <v>74.409575000000004</v>
      </c>
    </row>
    <row r="178" spans="15:26" x14ac:dyDescent="0.25">
      <c r="O178" s="168">
        <v>46194</v>
      </c>
      <c r="P178" s="176">
        <v>0</v>
      </c>
      <c r="Q178" s="176">
        <v>-51.1</v>
      </c>
      <c r="R178" s="176">
        <v>0</v>
      </c>
      <c r="S178" s="176">
        <v>48.6</v>
      </c>
      <c r="T178" s="3">
        <v>6.9119305555555552</v>
      </c>
      <c r="U178" s="3">
        <v>-81.251762499999998</v>
      </c>
      <c r="V178" s="176">
        <v>275</v>
      </c>
      <c r="W178" s="176">
        <v>0.88363636363636355</v>
      </c>
      <c r="X178" s="176">
        <v>-320.83333333333337</v>
      </c>
      <c r="Y178" s="176">
        <v>0</v>
      </c>
      <c r="Z178" s="176">
        <v>74.409575000000004</v>
      </c>
    </row>
    <row r="179" spans="15:26" x14ac:dyDescent="0.25">
      <c r="O179" s="167" t="s">
        <v>1096</v>
      </c>
      <c r="P179" s="176">
        <v>0</v>
      </c>
      <c r="Q179" s="176">
        <v>5950.2399999999989</v>
      </c>
      <c r="R179" s="176">
        <v>6064</v>
      </c>
      <c r="S179" s="176">
        <v>108.75999999999999</v>
      </c>
      <c r="T179" s="3">
        <v>567.80093907407411</v>
      </c>
      <c r="U179" s="3">
        <v>3878.7260900000001</v>
      </c>
      <c r="V179" s="176">
        <v>691</v>
      </c>
      <c r="W179" s="176">
        <v>19.945191150575099</v>
      </c>
      <c r="X179" s="176">
        <v>-719</v>
      </c>
      <c r="Y179" s="176">
        <v>4654.0600000000004</v>
      </c>
      <c r="Z179" s="176">
        <v>770.76724333333345</v>
      </c>
    </row>
    <row r="180" spans="15:26" x14ac:dyDescent="0.25">
      <c r="O180" s="50">
        <v>46145</v>
      </c>
      <c r="P180" s="176">
        <v>0</v>
      </c>
      <c r="Q180" s="176">
        <v>243.4</v>
      </c>
      <c r="R180" s="176">
        <v>300</v>
      </c>
      <c r="S180" s="176">
        <v>51.6</v>
      </c>
      <c r="T180" s="3">
        <v>13.586316666666667</v>
      </c>
      <c r="U180" s="3">
        <v>204.39063333333331</v>
      </c>
      <c r="V180" s="176">
        <v>284</v>
      </c>
      <c r="W180" s="176">
        <v>0.91057142857142859</v>
      </c>
      <c r="X180" s="176">
        <v>-312</v>
      </c>
      <c r="Y180" s="176">
        <v>345.14</v>
      </c>
      <c r="Z180" s="176">
        <v>136.18270000000001</v>
      </c>
    </row>
    <row r="181" spans="15:26" x14ac:dyDescent="0.25">
      <c r="O181" s="130" t="s">
        <v>153</v>
      </c>
      <c r="P181" s="176">
        <v>0</v>
      </c>
      <c r="Q181" s="176">
        <v>300</v>
      </c>
      <c r="R181" s="176">
        <v>300</v>
      </c>
      <c r="S181" s="176">
        <v>0</v>
      </c>
      <c r="T181" s="3">
        <v>2.2114000000000003</v>
      </c>
      <c r="U181" s="3">
        <v>345.14</v>
      </c>
      <c r="V181" s="176">
        <v>0</v>
      </c>
      <c r="W181" s="176">
        <v>0</v>
      </c>
      <c r="X181" s="176">
        <v>0</v>
      </c>
      <c r="Y181" s="176">
        <v>345.14</v>
      </c>
      <c r="Z181" s="176">
        <v>0</v>
      </c>
    </row>
    <row r="182" spans="15:26" x14ac:dyDescent="0.25">
      <c r="O182" s="52" t="s">
        <v>153</v>
      </c>
      <c r="P182" s="176">
        <v>0</v>
      </c>
      <c r="Q182" s="176">
        <v>300</v>
      </c>
      <c r="R182" s="176">
        <v>300</v>
      </c>
      <c r="S182" s="176">
        <v>0</v>
      </c>
      <c r="T182" s="3">
        <v>2.2114000000000003</v>
      </c>
      <c r="U182" s="3">
        <v>345.14</v>
      </c>
      <c r="V182" s="176">
        <v>0</v>
      </c>
      <c r="W182" s="176">
        <v>0</v>
      </c>
      <c r="X182" s="176">
        <v>0</v>
      </c>
      <c r="Y182" s="176">
        <v>345.14</v>
      </c>
      <c r="Z182" s="176">
        <v>0</v>
      </c>
    </row>
    <row r="183" spans="15:26" x14ac:dyDescent="0.25">
      <c r="O183" s="169"/>
      <c r="P183" s="176">
        <v>0</v>
      </c>
      <c r="Q183" s="176">
        <v>200</v>
      </c>
      <c r="R183" s="176">
        <v>200</v>
      </c>
      <c r="S183" s="176">
        <v>0</v>
      </c>
      <c r="T183" s="3">
        <v>1.24</v>
      </c>
      <c r="U183" s="3">
        <v>248</v>
      </c>
      <c r="V183" s="176">
        <v>0</v>
      </c>
      <c r="W183" s="176">
        <v>0</v>
      </c>
      <c r="X183" s="176">
        <v>0</v>
      </c>
      <c r="Y183" s="176">
        <v>248</v>
      </c>
      <c r="Z183" s="176">
        <v>0</v>
      </c>
    </row>
    <row r="184" spans="15:26" x14ac:dyDescent="0.25">
      <c r="O184" s="168">
        <v>46158</v>
      </c>
      <c r="P184" s="176">
        <v>0</v>
      </c>
      <c r="Q184" s="176">
        <v>100</v>
      </c>
      <c r="R184" s="176">
        <v>100</v>
      </c>
      <c r="S184" s="176">
        <v>0</v>
      </c>
      <c r="T184" s="3">
        <v>0.97140000000000004</v>
      </c>
      <c r="U184" s="3">
        <v>97.14</v>
      </c>
      <c r="V184" s="176">
        <v>0</v>
      </c>
      <c r="W184" s="176">
        <v>0</v>
      </c>
      <c r="X184" s="176">
        <v>0</v>
      </c>
      <c r="Y184" s="176">
        <v>97.14</v>
      </c>
      <c r="Z184" s="176">
        <v>0</v>
      </c>
    </row>
    <row r="185" spans="15:26" x14ac:dyDescent="0.25">
      <c r="O185" s="51">
        <v>46111</v>
      </c>
      <c r="P185" s="176">
        <v>0</v>
      </c>
      <c r="Q185" s="176">
        <v>-20</v>
      </c>
      <c r="R185" s="176">
        <v>0</v>
      </c>
      <c r="S185" s="176">
        <v>15</v>
      </c>
      <c r="T185" s="3">
        <v>0.91333333333333344</v>
      </c>
      <c r="U185" s="3">
        <v>-18.266666666666669</v>
      </c>
      <c r="V185" s="176">
        <v>84</v>
      </c>
      <c r="W185" s="176">
        <v>0.17857142857142858</v>
      </c>
      <c r="X185" s="176">
        <v>-112</v>
      </c>
      <c r="Y185" s="176">
        <v>0</v>
      </c>
      <c r="Z185" s="176">
        <v>13.700000000000001</v>
      </c>
    </row>
    <row r="186" spans="15:26" x14ac:dyDescent="0.25">
      <c r="O186" s="52" t="s">
        <v>153</v>
      </c>
      <c r="P186" s="176">
        <v>0</v>
      </c>
      <c r="Q186" s="176">
        <v>-20</v>
      </c>
      <c r="R186" s="176">
        <v>0</v>
      </c>
      <c r="S186" s="176">
        <v>15</v>
      </c>
      <c r="T186" s="3">
        <v>0.91333333333333344</v>
      </c>
      <c r="U186" s="3">
        <v>-18.266666666666669</v>
      </c>
      <c r="V186" s="176">
        <v>84</v>
      </c>
      <c r="W186" s="176">
        <v>0.17857142857142858</v>
      </c>
      <c r="X186" s="176">
        <v>-112</v>
      </c>
      <c r="Y186" s="176">
        <v>0</v>
      </c>
      <c r="Z186" s="176">
        <v>13.700000000000001</v>
      </c>
    </row>
    <row r="187" spans="15:26" x14ac:dyDescent="0.25">
      <c r="O187" s="168">
        <v>46194</v>
      </c>
      <c r="P187" s="176">
        <v>0</v>
      </c>
      <c r="Q187" s="176">
        <v>-20</v>
      </c>
      <c r="R187" s="176">
        <v>0</v>
      </c>
      <c r="S187" s="176">
        <v>15</v>
      </c>
      <c r="T187" s="3">
        <v>0.91333333333333344</v>
      </c>
      <c r="U187" s="3">
        <v>-18.266666666666669</v>
      </c>
      <c r="V187" s="176">
        <v>84</v>
      </c>
      <c r="W187" s="176">
        <v>0.17857142857142858</v>
      </c>
      <c r="X187" s="176">
        <v>-112</v>
      </c>
      <c r="Y187" s="176">
        <v>0</v>
      </c>
      <c r="Z187" s="176">
        <v>13.700000000000001</v>
      </c>
    </row>
    <row r="188" spans="15:26" x14ac:dyDescent="0.25">
      <c r="O188" s="51">
        <v>46145</v>
      </c>
      <c r="P188" s="176">
        <v>0</v>
      </c>
      <c r="Q188" s="176">
        <v>-36.6</v>
      </c>
      <c r="R188" s="176">
        <v>0</v>
      </c>
      <c r="S188" s="176">
        <v>36.6</v>
      </c>
      <c r="T188" s="3">
        <v>10.461583333333333</v>
      </c>
      <c r="U188" s="3">
        <v>-122.48270000000001</v>
      </c>
      <c r="V188" s="176">
        <v>200</v>
      </c>
      <c r="W188" s="176">
        <v>0.73199999999999998</v>
      </c>
      <c r="X188" s="176">
        <v>-200</v>
      </c>
      <c r="Y188" s="176">
        <v>0</v>
      </c>
      <c r="Z188" s="176">
        <v>122.48270000000001</v>
      </c>
    </row>
    <row r="189" spans="15:26" x14ac:dyDescent="0.25">
      <c r="O189" s="52" t="s">
        <v>153</v>
      </c>
      <c r="P189" s="176">
        <v>0</v>
      </c>
      <c r="Q189" s="176">
        <v>-36.6</v>
      </c>
      <c r="R189" s="176">
        <v>0</v>
      </c>
      <c r="S189" s="176">
        <v>36.6</v>
      </c>
      <c r="T189" s="3">
        <v>10.461583333333333</v>
      </c>
      <c r="U189" s="3">
        <v>-122.48270000000001</v>
      </c>
      <c r="V189" s="176">
        <v>200</v>
      </c>
      <c r="W189" s="176">
        <v>0.73199999999999998</v>
      </c>
      <c r="X189" s="176">
        <v>-200</v>
      </c>
      <c r="Y189" s="176">
        <v>0</v>
      </c>
      <c r="Z189" s="176">
        <v>122.48270000000001</v>
      </c>
    </row>
    <row r="190" spans="15:26" x14ac:dyDescent="0.25">
      <c r="O190" s="168">
        <v>46194</v>
      </c>
      <c r="P190" s="176">
        <v>0</v>
      </c>
      <c r="Q190" s="176">
        <v>-36.6</v>
      </c>
      <c r="R190" s="176">
        <v>0</v>
      </c>
      <c r="S190" s="176">
        <v>36.6</v>
      </c>
      <c r="T190" s="3">
        <v>10.461583333333333</v>
      </c>
      <c r="U190" s="3">
        <v>-122.48270000000001</v>
      </c>
      <c r="V190" s="176">
        <v>200</v>
      </c>
      <c r="W190" s="176">
        <v>0.73199999999999998</v>
      </c>
      <c r="X190" s="176">
        <v>-200</v>
      </c>
      <c r="Y190" s="176">
        <v>0</v>
      </c>
      <c r="Z190" s="176">
        <v>122.48270000000001</v>
      </c>
    </row>
    <row r="191" spans="15:26" x14ac:dyDescent="0.25">
      <c r="O191" s="50">
        <v>46146</v>
      </c>
      <c r="P191" s="176">
        <v>0</v>
      </c>
      <c r="Q191" s="176">
        <v>2</v>
      </c>
      <c r="R191" s="176">
        <v>2</v>
      </c>
      <c r="S191" s="176">
        <v>0</v>
      </c>
      <c r="T191" s="3">
        <v>312</v>
      </c>
      <c r="U191" s="3">
        <v>624</v>
      </c>
      <c r="V191" s="176">
        <v>0</v>
      </c>
      <c r="W191" s="176">
        <v>0</v>
      </c>
      <c r="X191" s="176">
        <v>0</v>
      </c>
      <c r="Y191" s="176">
        <v>624</v>
      </c>
      <c r="Z191" s="176">
        <v>0</v>
      </c>
    </row>
    <row r="192" spans="15:26" x14ac:dyDescent="0.25">
      <c r="O192" s="130" t="s">
        <v>153</v>
      </c>
      <c r="P192" s="176">
        <v>0</v>
      </c>
      <c r="Q192" s="176">
        <v>2</v>
      </c>
      <c r="R192" s="176">
        <v>2</v>
      </c>
      <c r="S192" s="176">
        <v>0</v>
      </c>
      <c r="T192" s="3">
        <v>312</v>
      </c>
      <c r="U192" s="3">
        <v>624</v>
      </c>
      <c r="V192" s="176">
        <v>0</v>
      </c>
      <c r="W192" s="176">
        <v>0</v>
      </c>
      <c r="X192" s="176">
        <v>0</v>
      </c>
      <c r="Y192" s="176">
        <v>624</v>
      </c>
      <c r="Z192" s="176">
        <v>0</v>
      </c>
    </row>
    <row r="193" spans="15:26" x14ac:dyDescent="0.25">
      <c r="O193" s="52" t="s">
        <v>153</v>
      </c>
      <c r="P193" s="176">
        <v>0</v>
      </c>
      <c r="Q193" s="176">
        <v>2</v>
      </c>
      <c r="R193" s="176">
        <v>2</v>
      </c>
      <c r="S193" s="176">
        <v>0</v>
      </c>
      <c r="T193" s="3">
        <v>312</v>
      </c>
      <c r="U193" s="3">
        <v>624</v>
      </c>
      <c r="V193" s="176">
        <v>0</v>
      </c>
      <c r="W193" s="176">
        <v>0</v>
      </c>
      <c r="X193" s="176">
        <v>0</v>
      </c>
      <c r="Y193" s="176">
        <v>624</v>
      </c>
      <c r="Z193" s="176">
        <v>0</v>
      </c>
    </row>
    <row r="194" spans="15:26" x14ac:dyDescent="0.25">
      <c r="O194" s="169"/>
      <c r="P194" s="176">
        <v>0</v>
      </c>
      <c r="Q194" s="176">
        <v>2</v>
      </c>
      <c r="R194" s="176">
        <v>2</v>
      </c>
      <c r="S194" s="176">
        <v>0</v>
      </c>
      <c r="T194" s="3">
        <v>312</v>
      </c>
      <c r="U194" s="3">
        <v>624</v>
      </c>
      <c r="V194" s="176">
        <v>0</v>
      </c>
      <c r="W194" s="176">
        <v>0</v>
      </c>
      <c r="X194" s="176">
        <v>0</v>
      </c>
      <c r="Y194" s="176">
        <v>624</v>
      </c>
      <c r="Z194" s="176">
        <v>0</v>
      </c>
    </row>
    <row r="195" spans="15:26" x14ac:dyDescent="0.25">
      <c r="O195" s="50">
        <v>46148</v>
      </c>
      <c r="P195" s="176">
        <v>0</v>
      </c>
      <c r="Q195" s="176">
        <v>2</v>
      </c>
      <c r="R195" s="176">
        <v>2</v>
      </c>
      <c r="S195" s="176">
        <v>0</v>
      </c>
      <c r="T195" s="3">
        <v>1.4999999999999999E-2</v>
      </c>
      <c r="U195" s="3">
        <v>0.03</v>
      </c>
      <c r="V195" s="176">
        <v>0</v>
      </c>
      <c r="W195" s="176">
        <v>0</v>
      </c>
      <c r="X195" s="176">
        <v>0</v>
      </c>
      <c r="Y195" s="176">
        <v>0.03</v>
      </c>
      <c r="Z195" s="176">
        <v>0</v>
      </c>
    </row>
    <row r="196" spans="15:26" x14ac:dyDescent="0.25">
      <c r="O196" s="130" t="s">
        <v>153</v>
      </c>
      <c r="P196" s="176">
        <v>0</v>
      </c>
      <c r="Q196" s="176">
        <v>2</v>
      </c>
      <c r="R196" s="176">
        <v>2</v>
      </c>
      <c r="S196" s="176">
        <v>0</v>
      </c>
      <c r="T196" s="3">
        <v>1.4999999999999999E-2</v>
      </c>
      <c r="U196" s="3">
        <v>0.03</v>
      </c>
      <c r="V196" s="176">
        <v>0</v>
      </c>
      <c r="W196" s="176">
        <v>0</v>
      </c>
      <c r="X196" s="176">
        <v>0</v>
      </c>
      <c r="Y196" s="176">
        <v>0.03</v>
      </c>
      <c r="Z196" s="176">
        <v>0</v>
      </c>
    </row>
    <row r="197" spans="15:26" x14ac:dyDescent="0.25">
      <c r="O197" s="52" t="s">
        <v>153</v>
      </c>
      <c r="P197" s="176">
        <v>0</v>
      </c>
      <c r="Q197" s="176">
        <v>2</v>
      </c>
      <c r="R197" s="176">
        <v>2</v>
      </c>
      <c r="S197" s="176">
        <v>0</v>
      </c>
      <c r="T197" s="3">
        <v>1.4999999999999999E-2</v>
      </c>
      <c r="U197" s="3">
        <v>0.03</v>
      </c>
      <c r="V197" s="176">
        <v>0</v>
      </c>
      <c r="W197" s="176">
        <v>0</v>
      </c>
      <c r="X197" s="176">
        <v>0</v>
      </c>
      <c r="Y197" s="176">
        <v>0.03</v>
      </c>
      <c r="Z197" s="176">
        <v>0</v>
      </c>
    </row>
    <row r="198" spans="15:26" x14ac:dyDescent="0.25">
      <c r="O198" s="168">
        <v>46193</v>
      </c>
      <c r="P198" s="176">
        <v>0</v>
      </c>
      <c r="Q198" s="176">
        <v>2</v>
      </c>
      <c r="R198" s="176">
        <v>2</v>
      </c>
      <c r="S198" s="176">
        <v>0</v>
      </c>
      <c r="T198" s="3">
        <v>1.4999999999999999E-2</v>
      </c>
      <c r="U198" s="3">
        <v>0.03</v>
      </c>
      <c r="V198" s="176">
        <v>0</v>
      </c>
      <c r="W198" s="176">
        <v>0</v>
      </c>
      <c r="X198" s="176">
        <v>0</v>
      </c>
      <c r="Y198" s="176">
        <v>0.03</v>
      </c>
      <c r="Z198" s="176">
        <v>0</v>
      </c>
    </row>
    <row r="199" spans="15:26" x14ac:dyDescent="0.25">
      <c r="O199" s="50">
        <v>46159</v>
      </c>
      <c r="P199" s="176">
        <v>0</v>
      </c>
      <c r="Q199" s="176">
        <v>4</v>
      </c>
      <c r="R199" s="176">
        <v>4</v>
      </c>
      <c r="S199" s="176">
        <v>0</v>
      </c>
      <c r="T199" s="3">
        <v>24</v>
      </c>
      <c r="U199" s="3">
        <v>96</v>
      </c>
      <c r="V199" s="176">
        <v>0</v>
      </c>
      <c r="W199" s="176">
        <v>0</v>
      </c>
      <c r="X199" s="176">
        <v>0</v>
      </c>
      <c r="Y199" s="176">
        <v>96</v>
      </c>
      <c r="Z199" s="176">
        <v>0</v>
      </c>
    </row>
    <row r="200" spans="15:26" x14ac:dyDescent="0.25">
      <c r="O200" s="130" t="s">
        <v>153</v>
      </c>
      <c r="P200" s="176">
        <v>0</v>
      </c>
      <c r="Q200" s="176">
        <v>4</v>
      </c>
      <c r="R200" s="176">
        <v>4</v>
      </c>
      <c r="S200" s="176">
        <v>0</v>
      </c>
      <c r="T200" s="3">
        <v>24</v>
      </c>
      <c r="U200" s="3">
        <v>96</v>
      </c>
      <c r="V200" s="176">
        <v>0</v>
      </c>
      <c r="W200" s="176">
        <v>0</v>
      </c>
      <c r="X200" s="176">
        <v>0</v>
      </c>
      <c r="Y200" s="176">
        <v>96</v>
      </c>
      <c r="Z200" s="176">
        <v>0</v>
      </c>
    </row>
    <row r="201" spans="15:26" x14ac:dyDescent="0.25">
      <c r="O201" s="52" t="s">
        <v>153</v>
      </c>
      <c r="P201" s="176">
        <v>0</v>
      </c>
      <c r="Q201" s="176">
        <v>4</v>
      </c>
      <c r="R201" s="176">
        <v>4</v>
      </c>
      <c r="S201" s="176">
        <v>0</v>
      </c>
      <c r="T201" s="3">
        <v>24</v>
      </c>
      <c r="U201" s="3">
        <v>96</v>
      </c>
      <c r="V201" s="176">
        <v>0</v>
      </c>
      <c r="W201" s="176">
        <v>0</v>
      </c>
      <c r="X201" s="176">
        <v>0</v>
      </c>
      <c r="Y201" s="176">
        <v>96</v>
      </c>
      <c r="Z201" s="176">
        <v>0</v>
      </c>
    </row>
    <row r="202" spans="15:26" x14ac:dyDescent="0.25">
      <c r="O202" s="169"/>
      <c r="P202" s="176">
        <v>0</v>
      </c>
      <c r="Q202" s="176">
        <v>4</v>
      </c>
      <c r="R202" s="176">
        <v>4</v>
      </c>
      <c r="S202" s="176">
        <v>0</v>
      </c>
      <c r="T202" s="3">
        <v>24</v>
      </c>
      <c r="U202" s="3">
        <v>96</v>
      </c>
      <c r="V202" s="176">
        <v>0</v>
      </c>
      <c r="W202" s="176">
        <v>0</v>
      </c>
      <c r="X202" s="176">
        <v>0</v>
      </c>
      <c r="Y202" s="176">
        <v>96</v>
      </c>
      <c r="Z202" s="176">
        <v>0</v>
      </c>
    </row>
    <row r="203" spans="15:26" x14ac:dyDescent="0.25">
      <c r="O203" s="50">
        <v>46143</v>
      </c>
      <c r="P203" s="176">
        <v>0</v>
      </c>
      <c r="Q203" s="176">
        <v>1096</v>
      </c>
      <c r="R203" s="176">
        <v>1096</v>
      </c>
      <c r="S203" s="176">
        <v>0</v>
      </c>
      <c r="T203" s="3">
        <v>14.389074074074074</v>
      </c>
      <c r="U203" s="3">
        <v>644.20000000000005</v>
      </c>
      <c r="V203" s="176">
        <v>0</v>
      </c>
      <c r="W203" s="176">
        <v>0</v>
      </c>
      <c r="X203" s="176">
        <v>0</v>
      </c>
      <c r="Y203" s="176">
        <v>644.20000000000005</v>
      </c>
      <c r="Z203" s="176">
        <v>0</v>
      </c>
    </row>
    <row r="204" spans="15:26" x14ac:dyDescent="0.25">
      <c r="O204" s="130" t="s">
        <v>153</v>
      </c>
      <c r="P204" s="176">
        <v>0</v>
      </c>
      <c r="Q204" s="176">
        <v>1096</v>
      </c>
      <c r="R204" s="176">
        <v>1096</v>
      </c>
      <c r="S204" s="176">
        <v>0</v>
      </c>
      <c r="T204" s="3">
        <v>14.389074074074074</v>
      </c>
      <c r="U204" s="3">
        <v>644.20000000000005</v>
      </c>
      <c r="V204" s="176">
        <v>0</v>
      </c>
      <c r="W204" s="176">
        <v>0</v>
      </c>
      <c r="X204" s="176">
        <v>0</v>
      </c>
      <c r="Y204" s="176">
        <v>644.20000000000005</v>
      </c>
      <c r="Z204" s="176">
        <v>0</v>
      </c>
    </row>
    <row r="205" spans="15:26" x14ac:dyDescent="0.25">
      <c r="O205" s="52" t="s">
        <v>153</v>
      </c>
      <c r="P205" s="176">
        <v>0</v>
      </c>
      <c r="Q205" s="176">
        <v>1096</v>
      </c>
      <c r="R205" s="176">
        <v>1096</v>
      </c>
      <c r="S205" s="176">
        <v>0</v>
      </c>
      <c r="T205" s="3">
        <v>14.389074074074074</v>
      </c>
      <c r="U205" s="3">
        <v>644.20000000000005</v>
      </c>
      <c r="V205" s="176">
        <v>0</v>
      </c>
      <c r="W205" s="176">
        <v>0</v>
      </c>
      <c r="X205" s="176">
        <v>0</v>
      </c>
      <c r="Y205" s="176">
        <v>644.20000000000005</v>
      </c>
      <c r="Z205" s="176">
        <v>0</v>
      </c>
    </row>
    <row r="206" spans="15:26" x14ac:dyDescent="0.25">
      <c r="O206" s="169"/>
      <c r="P206" s="176">
        <v>0</v>
      </c>
      <c r="Q206" s="176">
        <v>1096</v>
      </c>
      <c r="R206" s="176">
        <v>1096</v>
      </c>
      <c r="S206" s="176">
        <v>0</v>
      </c>
      <c r="T206" s="3">
        <v>14.389074074074074</v>
      </c>
      <c r="U206" s="3">
        <v>644.20000000000005</v>
      </c>
      <c r="V206" s="176">
        <v>0</v>
      </c>
      <c r="W206" s="176">
        <v>0</v>
      </c>
      <c r="X206" s="176">
        <v>0</v>
      </c>
      <c r="Y206" s="176">
        <v>644.20000000000005</v>
      </c>
      <c r="Z206" s="176">
        <v>0</v>
      </c>
    </row>
    <row r="207" spans="15:26" x14ac:dyDescent="0.25">
      <c r="O207" s="50">
        <v>46144</v>
      </c>
      <c r="P207" s="176">
        <v>0</v>
      </c>
      <c r="Q207" s="176">
        <v>24</v>
      </c>
      <c r="R207" s="176">
        <v>24</v>
      </c>
      <c r="S207" s="176">
        <v>0</v>
      </c>
      <c r="T207" s="3">
        <v>42</v>
      </c>
      <c r="U207" s="3">
        <v>1008</v>
      </c>
      <c r="V207" s="176">
        <v>0</v>
      </c>
      <c r="W207" s="176">
        <v>0</v>
      </c>
      <c r="X207" s="176">
        <v>0</v>
      </c>
      <c r="Y207" s="176">
        <v>1008</v>
      </c>
      <c r="Z207" s="176">
        <v>0</v>
      </c>
    </row>
    <row r="208" spans="15:26" x14ac:dyDescent="0.25">
      <c r="O208" s="130" t="s">
        <v>153</v>
      </c>
      <c r="P208" s="176">
        <v>0</v>
      </c>
      <c r="Q208" s="176">
        <v>24</v>
      </c>
      <c r="R208" s="176">
        <v>24</v>
      </c>
      <c r="S208" s="176">
        <v>0</v>
      </c>
      <c r="T208" s="3">
        <v>42</v>
      </c>
      <c r="U208" s="3">
        <v>1008</v>
      </c>
      <c r="V208" s="176">
        <v>0</v>
      </c>
      <c r="W208" s="176">
        <v>0</v>
      </c>
      <c r="X208" s="176">
        <v>0</v>
      </c>
      <c r="Y208" s="176">
        <v>1008</v>
      </c>
      <c r="Z208" s="176">
        <v>0</v>
      </c>
    </row>
    <row r="209" spans="15:26" x14ac:dyDescent="0.25">
      <c r="O209" s="52" t="s">
        <v>153</v>
      </c>
      <c r="P209" s="176">
        <v>0</v>
      </c>
      <c r="Q209" s="176">
        <v>24</v>
      </c>
      <c r="R209" s="176">
        <v>24</v>
      </c>
      <c r="S209" s="176">
        <v>0</v>
      </c>
      <c r="T209" s="3">
        <v>42</v>
      </c>
      <c r="U209" s="3">
        <v>1008</v>
      </c>
      <c r="V209" s="176">
        <v>0</v>
      </c>
      <c r="W209" s="176">
        <v>0</v>
      </c>
      <c r="X209" s="176">
        <v>0</v>
      </c>
      <c r="Y209" s="176">
        <v>1008</v>
      </c>
      <c r="Z209" s="176">
        <v>0</v>
      </c>
    </row>
    <row r="210" spans="15:26" x14ac:dyDescent="0.25">
      <c r="O210" s="168">
        <v>46167</v>
      </c>
      <c r="P210" s="176">
        <v>0</v>
      </c>
      <c r="Q210" s="176">
        <v>24</v>
      </c>
      <c r="R210" s="176">
        <v>24</v>
      </c>
      <c r="S210" s="176">
        <v>0</v>
      </c>
      <c r="T210" s="3">
        <v>42</v>
      </c>
      <c r="U210" s="3">
        <v>1008</v>
      </c>
      <c r="V210" s="176">
        <v>0</v>
      </c>
      <c r="W210" s="176">
        <v>0</v>
      </c>
      <c r="X210" s="176">
        <v>0</v>
      </c>
      <c r="Y210" s="176">
        <v>1008</v>
      </c>
      <c r="Z210" s="176">
        <v>0</v>
      </c>
    </row>
    <row r="211" spans="15:26" x14ac:dyDescent="0.25">
      <c r="O211" s="50">
        <v>46150</v>
      </c>
      <c r="P211" s="176">
        <v>0</v>
      </c>
      <c r="Q211" s="176">
        <v>1200</v>
      </c>
      <c r="R211" s="176">
        <v>1200</v>
      </c>
      <c r="S211" s="176">
        <v>0</v>
      </c>
      <c r="T211" s="3">
        <v>2.0758333333333333E-2</v>
      </c>
      <c r="U211" s="3">
        <v>24.91</v>
      </c>
      <c r="V211" s="176">
        <v>0</v>
      </c>
      <c r="W211" s="176">
        <v>0</v>
      </c>
      <c r="X211" s="176">
        <v>0</v>
      </c>
      <c r="Y211" s="176">
        <v>24.91</v>
      </c>
      <c r="Z211" s="176">
        <v>0</v>
      </c>
    </row>
    <row r="212" spans="15:26" x14ac:dyDescent="0.25">
      <c r="O212" s="130" t="s">
        <v>153</v>
      </c>
      <c r="P212" s="176">
        <v>0</v>
      </c>
      <c r="Q212" s="176">
        <v>1200</v>
      </c>
      <c r="R212" s="176">
        <v>1200</v>
      </c>
      <c r="S212" s="176">
        <v>0</v>
      </c>
      <c r="T212" s="3">
        <v>2.0758333333333333E-2</v>
      </c>
      <c r="U212" s="3">
        <v>24.91</v>
      </c>
      <c r="V212" s="176">
        <v>0</v>
      </c>
      <c r="W212" s="176">
        <v>0</v>
      </c>
      <c r="X212" s="176">
        <v>0</v>
      </c>
      <c r="Y212" s="176">
        <v>24.91</v>
      </c>
      <c r="Z212" s="176">
        <v>0</v>
      </c>
    </row>
    <row r="213" spans="15:26" x14ac:dyDescent="0.25">
      <c r="O213" s="52" t="s">
        <v>153</v>
      </c>
      <c r="P213" s="176">
        <v>0</v>
      </c>
      <c r="Q213" s="176">
        <v>1200</v>
      </c>
      <c r="R213" s="176">
        <v>1200</v>
      </c>
      <c r="S213" s="176">
        <v>0</v>
      </c>
      <c r="T213" s="3">
        <v>2.0758333333333333E-2</v>
      </c>
      <c r="U213" s="3">
        <v>24.91</v>
      </c>
      <c r="V213" s="176">
        <v>0</v>
      </c>
      <c r="W213" s="176">
        <v>0</v>
      </c>
      <c r="X213" s="176">
        <v>0</v>
      </c>
      <c r="Y213" s="176">
        <v>24.91</v>
      </c>
      <c r="Z213" s="176">
        <v>0</v>
      </c>
    </row>
    <row r="214" spans="15:26" x14ac:dyDescent="0.25">
      <c r="O214" s="169"/>
      <c r="P214" s="176">
        <v>0</v>
      </c>
      <c r="Q214" s="176">
        <v>1200</v>
      </c>
      <c r="R214" s="176">
        <v>1200</v>
      </c>
      <c r="S214" s="176">
        <v>0</v>
      </c>
      <c r="T214" s="3">
        <v>2.0758333333333333E-2</v>
      </c>
      <c r="U214" s="3">
        <v>24.91</v>
      </c>
      <c r="V214" s="176">
        <v>0</v>
      </c>
      <c r="W214" s="176">
        <v>0</v>
      </c>
      <c r="X214" s="176">
        <v>0</v>
      </c>
      <c r="Y214" s="176">
        <v>24.91</v>
      </c>
      <c r="Z214" s="176">
        <v>0</v>
      </c>
    </row>
    <row r="215" spans="15:26" x14ac:dyDescent="0.25">
      <c r="O215" s="50">
        <v>46157</v>
      </c>
      <c r="P215" s="176">
        <v>0</v>
      </c>
      <c r="Q215" s="176">
        <v>3000</v>
      </c>
      <c r="R215" s="176">
        <v>3000</v>
      </c>
      <c r="S215" s="176">
        <v>0</v>
      </c>
      <c r="T215" s="3">
        <v>0.36404000000000003</v>
      </c>
      <c r="U215" s="3">
        <v>1092.1200000000001</v>
      </c>
      <c r="V215" s="176">
        <v>0</v>
      </c>
      <c r="W215" s="176">
        <v>0</v>
      </c>
      <c r="X215" s="176">
        <v>0</v>
      </c>
      <c r="Y215" s="176">
        <v>1092.1200000000001</v>
      </c>
      <c r="Z215" s="176">
        <v>0</v>
      </c>
    </row>
    <row r="216" spans="15:26" x14ac:dyDescent="0.25">
      <c r="O216" s="130" t="s">
        <v>153</v>
      </c>
      <c r="P216" s="176">
        <v>0</v>
      </c>
      <c r="Q216" s="176">
        <v>3000</v>
      </c>
      <c r="R216" s="176">
        <v>3000</v>
      </c>
      <c r="S216" s="176">
        <v>0</v>
      </c>
      <c r="T216" s="3">
        <v>0.36404000000000003</v>
      </c>
      <c r="U216" s="3">
        <v>1092.1200000000001</v>
      </c>
      <c r="V216" s="176">
        <v>0</v>
      </c>
      <c r="W216" s="176">
        <v>0</v>
      </c>
      <c r="X216" s="176">
        <v>0</v>
      </c>
      <c r="Y216" s="176">
        <v>1092.1200000000001</v>
      </c>
      <c r="Z216" s="176">
        <v>0</v>
      </c>
    </row>
    <row r="217" spans="15:26" x14ac:dyDescent="0.25">
      <c r="O217" s="52" t="s">
        <v>153</v>
      </c>
      <c r="P217" s="176">
        <v>0</v>
      </c>
      <c r="Q217" s="176">
        <v>3000</v>
      </c>
      <c r="R217" s="176">
        <v>3000</v>
      </c>
      <c r="S217" s="176">
        <v>0</v>
      </c>
      <c r="T217" s="3">
        <v>0.36404000000000003</v>
      </c>
      <c r="U217" s="3">
        <v>1092.1200000000001</v>
      </c>
      <c r="V217" s="176">
        <v>0</v>
      </c>
      <c r="W217" s="176">
        <v>0</v>
      </c>
      <c r="X217" s="176">
        <v>0</v>
      </c>
      <c r="Y217" s="176">
        <v>1092.1200000000001</v>
      </c>
      <c r="Z217" s="176">
        <v>0</v>
      </c>
    </row>
    <row r="218" spans="15:26" x14ac:dyDescent="0.25">
      <c r="O218" s="169"/>
      <c r="P218" s="176">
        <v>0</v>
      </c>
      <c r="Q218" s="176">
        <v>3000</v>
      </c>
      <c r="R218" s="176">
        <v>3000</v>
      </c>
      <c r="S218" s="176">
        <v>0</v>
      </c>
      <c r="T218" s="3">
        <v>0.36404000000000003</v>
      </c>
      <c r="U218" s="3">
        <v>1092.1200000000001</v>
      </c>
      <c r="V218" s="176">
        <v>0</v>
      </c>
      <c r="W218" s="176">
        <v>0</v>
      </c>
      <c r="X218" s="176">
        <v>0</v>
      </c>
      <c r="Y218" s="176">
        <v>1092.1200000000001</v>
      </c>
      <c r="Z218" s="176">
        <v>0</v>
      </c>
    </row>
    <row r="219" spans="15:26" x14ac:dyDescent="0.25">
      <c r="O219" s="50">
        <v>46161</v>
      </c>
      <c r="P219" s="176">
        <v>0</v>
      </c>
      <c r="Q219" s="176">
        <v>24</v>
      </c>
      <c r="R219" s="176">
        <v>24</v>
      </c>
      <c r="S219" s="176">
        <v>0</v>
      </c>
      <c r="T219" s="3">
        <v>7.8999999999999995</v>
      </c>
      <c r="U219" s="3">
        <v>189.6</v>
      </c>
      <c r="V219" s="176">
        <v>0</v>
      </c>
      <c r="W219" s="176">
        <v>0</v>
      </c>
      <c r="X219" s="176">
        <v>0</v>
      </c>
      <c r="Y219" s="176">
        <v>189.6</v>
      </c>
      <c r="Z219" s="176">
        <v>0</v>
      </c>
    </row>
    <row r="220" spans="15:26" x14ac:dyDescent="0.25">
      <c r="O220" s="130" t="s">
        <v>153</v>
      </c>
      <c r="P220" s="176">
        <v>0</v>
      </c>
      <c r="Q220" s="176">
        <v>24</v>
      </c>
      <c r="R220" s="176">
        <v>24</v>
      </c>
      <c r="S220" s="176">
        <v>0</v>
      </c>
      <c r="T220" s="3">
        <v>7.8999999999999995</v>
      </c>
      <c r="U220" s="3">
        <v>189.6</v>
      </c>
      <c r="V220" s="176">
        <v>0</v>
      </c>
      <c r="W220" s="176">
        <v>0</v>
      </c>
      <c r="X220" s="176">
        <v>0</v>
      </c>
      <c r="Y220" s="176">
        <v>189.6</v>
      </c>
      <c r="Z220" s="176">
        <v>0</v>
      </c>
    </row>
    <row r="221" spans="15:26" x14ac:dyDescent="0.25">
      <c r="O221" s="52" t="s">
        <v>153</v>
      </c>
      <c r="P221" s="176">
        <v>0</v>
      </c>
      <c r="Q221" s="176">
        <v>24</v>
      </c>
      <c r="R221" s="176">
        <v>24</v>
      </c>
      <c r="S221" s="176">
        <v>0</v>
      </c>
      <c r="T221" s="3">
        <v>7.8999999999999995</v>
      </c>
      <c r="U221" s="3">
        <v>189.6</v>
      </c>
      <c r="V221" s="176">
        <v>0</v>
      </c>
      <c r="W221" s="176">
        <v>0</v>
      </c>
      <c r="X221" s="176">
        <v>0</v>
      </c>
      <c r="Y221" s="176">
        <v>189.6</v>
      </c>
      <c r="Z221" s="176">
        <v>0</v>
      </c>
    </row>
    <row r="222" spans="15:26" x14ac:dyDescent="0.25">
      <c r="O222" s="169"/>
      <c r="P222" s="176">
        <v>0</v>
      </c>
      <c r="Q222" s="176">
        <v>24</v>
      </c>
      <c r="R222" s="176">
        <v>24</v>
      </c>
      <c r="S222" s="176">
        <v>0</v>
      </c>
      <c r="T222" s="3">
        <v>7.8999999999999995</v>
      </c>
      <c r="U222" s="3">
        <v>189.6</v>
      </c>
      <c r="V222" s="176">
        <v>0</v>
      </c>
      <c r="W222" s="176">
        <v>0</v>
      </c>
      <c r="X222" s="176">
        <v>0</v>
      </c>
      <c r="Y222" s="176">
        <v>189.6</v>
      </c>
      <c r="Z222" s="176">
        <v>0</v>
      </c>
    </row>
    <row r="223" spans="15:26" x14ac:dyDescent="0.25">
      <c r="O223" s="50">
        <v>46162</v>
      </c>
      <c r="P223" s="176">
        <v>0</v>
      </c>
      <c r="Q223" s="176">
        <v>10</v>
      </c>
      <c r="R223" s="176">
        <v>10</v>
      </c>
      <c r="S223" s="176">
        <v>0</v>
      </c>
      <c r="T223" s="3">
        <v>48</v>
      </c>
      <c r="U223" s="3">
        <v>480</v>
      </c>
      <c r="V223" s="176">
        <v>0</v>
      </c>
      <c r="W223" s="176">
        <v>0</v>
      </c>
      <c r="X223" s="176">
        <v>0</v>
      </c>
      <c r="Y223" s="176">
        <v>480</v>
      </c>
      <c r="Z223" s="176">
        <v>0</v>
      </c>
    </row>
    <row r="224" spans="15:26" x14ac:dyDescent="0.25">
      <c r="O224" s="130" t="s">
        <v>153</v>
      </c>
      <c r="P224" s="176">
        <v>0</v>
      </c>
      <c r="Q224" s="176">
        <v>10</v>
      </c>
      <c r="R224" s="176">
        <v>10</v>
      </c>
      <c r="S224" s="176">
        <v>0</v>
      </c>
      <c r="T224" s="3">
        <v>48</v>
      </c>
      <c r="U224" s="3">
        <v>480</v>
      </c>
      <c r="V224" s="176">
        <v>0</v>
      </c>
      <c r="W224" s="176">
        <v>0</v>
      </c>
      <c r="X224" s="176">
        <v>0</v>
      </c>
      <c r="Y224" s="176">
        <v>480</v>
      </c>
      <c r="Z224" s="176">
        <v>0</v>
      </c>
    </row>
    <row r="225" spans="15:26" x14ac:dyDescent="0.25">
      <c r="O225" s="52" t="s">
        <v>153</v>
      </c>
      <c r="P225" s="176">
        <v>0</v>
      </c>
      <c r="Q225" s="176">
        <v>10</v>
      </c>
      <c r="R225" s="176">
        <v>10</v>
      </c>
      <c r="S225" s="176">
        <v>0</v>
      </c>
      <c r="T225" s="3">
        <v>48</v>
      </c>
      <c r="U225" s="3">
        <v>480</v>
      </c>
      <c r="V225" s="176">
        <v>0</v>
      </c>
      <c r="W225" s="176">
        <v>0</v>
      </c>
      <c r="X225" s="176">
        <v>0</v>
      </c>
      <c r="Y225" s="176">
        <v>480</v>
      </c>
      <c r="Z225" s="176">
        <v>0</v>
      </c>
    </row>
    <row r="226" spans="15:26" x14ac:dyDescent="0.25">
      <c r="O226" s="168">
        <v>46181</v>
      </c>
      <c r="P226" s="176">
        <v>0</v>
      </c>
      <c r="Q226" s="176">
        <v>10</v>
      </c>
      <c r="R226" s="176">
        <v>10</v>
      </c>
      <c r="S226" s="176">
        <v>0</v>
      </c>
      <c r="T226" s="3">
        <v>48</v>
      </c>
      <c r="U226" s="3">
        <v>480</v>
      </c>
      <c r="V226" s="176">
        <v>0</v>
      </c>
      <c r="W226" s="176">
        <v>0</v>
      </c>
      <c r="X226" s="176">
        <v>0</v>
      </c>
      <c r="Y226" s="176">
        <v>480</v>
      </c>
      <c r="Z226" s="176">
        <v>0</v>
      </c>
    </row>
    <row r="227" spans="15:26" x14ac:dyDescent="0.25">
      <c r="O227" s="50">
        <v>46168</v>
      </c>
      <c r="P227" s="176">
        <v>0</v>
      </c>
      <c r="Q227" s="176">
        <v>202</v>
      </c>
      <c r="R227" s="176">
        <v>202</v>
      </c>
      <c r="S227" s="176">
        <v>0</v>
      </c>
      <c r="T227" s="3">
        <v>48.030299999999997</v>
      </c>
      <c r="U227" s="3">
        <v>102.06</v>
      </c>
      <c r="V227" s="176">
        <v>0</v>
      </c>
      <c r="W227" s="176">
        <v>0</v>
      </c>
      <c r="X227" s="176">
        <v>0</v>
      </c>
      <c r="Y227" s="176">
        <v>102.06</v>
      </c>
      <c r="Z227" s="176">
        <v>0</v>
      </c>
    </row>
    <row r="228" spans="15:26" x14ac:dyDescent="0.25">
      <c r="O228" s="130" t="s">
        <v>153</v>
      </c>
      <c r="P228" s="176">
        <v>0</v>
      </c>
      <c r="Q228" s="176">
        <v>202</v>
      </c>
      <c r="R228" s="176">
        <v>202</v>
      </c>
      <c r="S228" s="176">
        <v>0</v>
      </c>
      <c r="T228" s="3">
        <v>48.030299999999997</v>
      </c>
      <c r="U228" s="3">
        <v>102.06</v>
      </c>
      <c r="V228" s="176">
        <v>0</v>
      </c>
      <c r="W228" s="176">
        <v>0</v>
      </c>
      <c r="X228" s="176">
        <v>0</v>
      </c>
      <c r="Y228" s="176">
        <v>102.06</v>
      </c>
      <c r="Z228" s="176">
        <v>0</v>
      </c>
    </row>
    <row r="229" spans="15:26" x14ac:dyDescent="0.25">
      <c r="O229" s="52" t="s">
        <v>153</v>
      </c>
      <c r="P229" s="176">
        <v>0</v>
      </c>
      <c r="Q229" s="176">
        <v>202</v>
      </c>
      <c r="R229" s="176">
        <v>202</v>
      </c>
      <c r="S229" s="176">
        <v>0</v>
      </c>
      <c r="T229" s="3">
        <v>48.030299999999997</v>
      </c>
      <c r="U229" s="3">
        <v>102.06</v>
      </c>
      <c r="V229" s="176">
        <v>0</v>
      </c>
      <c r="W229" s="176">
        <v>0</v>
      </c>
      <c r="X229" s="176">
        <v>0</v>
      </c>
      <c r="Y229" s="176">
        <v>102.06</v>
      </c>
      <c r="Z229" s="176">
        <v>0</v>
      </c>
    </row>
    <row r="230" spans="15:26" x14ac:dyDescent="0.25">
      <c r="O230" s="169"/>
      <c r="P230" s="176">
        <v>0</v>
      </c>
      <c r="Q230" s="176">
        <v>202</v>
      </c>
      <c r="R230" s="176">
        <v>202</v>
      </c>
      <c r="S230" s="176">
        <v>0</v>
      </c>
      <c r="T230" s="3">
        <v>48.030299999999997</v>
      </c>
      <c r="U230" s="3">
        <v>102.06</v>
      </c>
      <c r="V230" s="176">
        <v>0</v>
      </c>
      <c r="W230" s="176">
        <v>0</v>
      </c>
      <c r="X230" s="176">
        <v>0</v>
      </c>
      <c r="Y230" s="176">
        <v>102.06</v>
      </c>
      <c r="Z230" s="176">
        <v>0</v>
      </c>
    </row>
    <row r="231" spans="15:26" x14ac:dyDescent="0.25">
      <c r="O231" s="50">
        <v>46170</v>
      </c>
      <c r="P231" s="176">
        <v>0</v>
      </c>
      <c r="Q231" s="176">
        <v>200</v>
      </c>
      <c r="R231" s="176">
        <v>200</v>
      </c>
      <c r="S231" s="176">
        <v>0</v>
      </c>
      <c r="T231" s="3">
        <v>0.24</v>
      </c>
      <c r="U231" s="3">
        <v>48</v>
      </c>
      <c r="V231" s="176">
        <v>0</v>
      </c>
      <c r="W231" s="176">
        <v>0</v>
      </c>
      <c r="X231" s="176">
        <v>0</v>
      </c>
      <c r="Y231" s="176">
        <v>48</v>
      </c>
      <c r="Z231" s="176">
        <v>0</v>
      </c>
    </row>
    <row r="232" spans="15:26" x14ac:dyDescent="0.25">
      <c r="O232" s="130" t="s">
        <v>153</v>
      </c>
      <c r="P232" s="176">
        <v>0</v>
      </c>
      <c r="Q232" s="176">
        <v>200</v>
      </c>
      <c r="R232" s="176">
        <v>200</v>
      </c>
      <c r="S232" s="176">
        <v>0</v>
      </c>
      <c r="T232" s="3">
        <v>0.24</v>
      </c>
      <c r="U232" s="3">
        <v>48</v>
      </c>
      <c r="V232" s="176">
        <v>0</v>
      </c>
      <c r="W232" s="176">
        <v>0</v>
      </c>
      <c r="X232" s="176">
        <v>0</v>
      </c>
      <c r="Y232" s="176">
        <v>48</v>
      </c>
      <c r="Z232" s="176">
        <v>0</v>
      </c>
    </row>
    <row r="233" spans="15:26" x14ac:dyDescent="0.25">
      <c r="O233" s="52" t="s">
        <v>153</v>
      </c>
      <c r="P233" s="176">
        <v>0</v>
      </c>
      <c r="Q233" s="176">
        <v>200</v>
      </c>
      <c r="R233" s="176">
        <v>200</v>
      </c>
      <c r="S233" s="176">
        <v>0</v>
      </c>
      <c r="T233" s="3">
        <v>0.24</v>
      </c>
      <c r="U233" s="3">
        <v>48</v>
      </c>
      <c r="V233" s="176">
        <v>0</v>
      </c>
      <c r="W233" s="176">
        <v>0</v>
      </c>
      <c r="X233" s="176">
        <v>0</v>
      </c>
      <c r="Y233" s="176">
        <v>48</v>
      </c>
      <c r="Z233" s="176">
        <v>0</v>
      </c>
    </row>
    <row r="234" spans="15:26" x14ac:dyDescent="0.25">
      <c r="O234" s="169"/>
      <c r="P234" s="176">
        <v>0</v>
      </c>
      <c r="Q234" s="176">
        <v>200</v>
      </c>
      <c r="R234" s="176">
        <v>200</v>
      </c>
      <c r="S234" s="176">
        <v>0</v>
      </c>
      <c r="T234" s="3">
        <v>0.24</v>
      </c>
      <c r="U234" s="3">
        <v>48</v>
      </c>
      <c r="V234" s="176">
        <v>0</v>
      </c>
      <c r="W234" s="176">
        <v>0</v>
      </c>
      <c r="X234" s="176">
        <v>0</v>
      </c>
      <c r="Y234" s="176">
        <v>48</v>
      </c>
      <c r="Z234" s="176">
        <v>0</v>
      </c>
    </row>
    <row r="235" spans="15:26" x14ac:dyDescent="0.25">
      <c r="O235" s="50">
        <v>46147</v>
      </c>
      <c r="P235" s="176">
        <v>0</v>
      </c>
      <c r="Q235" s="176">
        <v>-17.2</v>
      </c>
      <c r="R235" s="176">
        <v>0</v>
      </c>
      <c r="S235" s="176">
        <v>17.2</v>
      </c>
      <c r="T235" s="3">
        <v>11.374916666666666</v>
      </c>
      <c r="U235" s="3">
        <v>-45.394233333333339</v>
      </c>
      <c r="V235" s="176">
        <v>240</v>
      </c>
      <c r="W235" s="176">
        <v>0.35833333333333328</v>
      </c>
      <c r="X235" s="176">
        <v>-240</v>
      </c>
      <c r="Y235" s="176">
        <v>0</v>
      </c>
      <c r="Z235" s="176">
        <v>45.394233333333339</v>
      </c>
    </row>
    <row r="236" spans="15:26" x14ac:dyDescent="0.25">
      <c r="O236" s="51">
        <v>46147</v>
      </c>
      <c r="P236" s="176">
        <v>0</v>
      </c>
      <c r="Q236" s="176">
        <v>-17.2</v>
      </c>
      <c r="R236" s="176">
        <v>0</v>
      </c>
      <c r="S236" s="176">
        <v>17.2</v>
      </c>
      <c r="T236" s="3">
        <v>11.374916666666666</v>
      </c>
      <c r="U236" s="3">
        <v>-45.394233333333339</v>
      </c>
      <c r="V236" s="176">
        <v>240</v>
      </c>
      <c r="W236" s="176">
        <v>0.35833333333333328</v>
      </c>
      <c r="X236" s="176">
        <v>-240</v>
      </c>
      <c r="Y236" s="176">
        <v>0</v>
      </c>
      <c r="Z236" s="176">
        <v>45.394233333333339</v>
      </c>
    </row>
    <row r="237" spans="15:26" x14ac:dyDescent="0.25">
      <c r="O237" s="52" t="s">
        <v>153</v>
      </c>
      <c r="P237" s="176">
        <v>0</v>
      </c>
      <c r="Q237" s="176">
        <v>-17.2</v>
      </c>
      <c r="R237" s="176">
        <v>0</v>
      </c>
      <c r="S237" s="176">
        <v>17.2</v>
      </c>
      <c r="T237" s="3">
        <v>11.374916666666666</v>
      </c>
      <c r="U237" s="3">
        <v>-45.394233333333339</v>
      </c>
      <c r="V237" s="176">
        <v>240</v>
      </c>
      <c r="W237" s="176">
        <v>0.35833333333333328</v>
      </c>
      <c r="X237" s="176">
        <v>-240</v>
      </c>
      <c r="Y237" s="176">
        <v>0</v>
      </c>
      <c r="Z237" s="176">
        <v>45.394233333333339</v>
      </c>
    </row>
    <row r="238" spans="15:26" x14ac:dyDescent="0.25">
      <c r="O238" s="168">
        <v>46194</v>
      </c>
      <c r="P238" s="176">
        <v>0</v>
      </c>
      <c r="Q238" s="176">
        <v>-17.2</v>
      </c>
      <c r="R238" s="176">
        <v>0</v>
      </c>
      <c r="S238" s="176">
        <v>17.2</v>
      </c>
      <c r="T238" s="3">
        <v>11.374916666666666</v>
      </c>
      <c r="U238" s="3">
        <v>-45.394233333333339</v>
      </c>
      <c r="V238" s="176">
        <v>240</v>
      </c>
      <c r="W238" s="176">
        <v>0.35833333333333328</v>
      </c>
      <c r="X238" s="176">
        <v>-240</v>
      </c>
      <c r="Y238" s="176">
        <v>0</v>
      </c>
      <c r="Z238" s="176">
        <v>45.394233333333339</v>
      </c>
    </row>
    <row r="239" spans="15:26" x14ac:dyDescent="0.25">
      <c r="O239" s="50">
        <v>46153</v>
      </c>
      <c r="P239" s="176">
        <v>0</v>
      </c>
      <c r="Q239" s="176">
        <v>-18.84</v>
      </c>
      <c r="R239" s="176">
        <v>0</v>
      </c>
      <c r="S239" s="176">
        <v>18.84</v>
      </c>
      <c r="T239" s="3">
        <v>0.26600000000000001</v>
      </c>
      <c r="U239" s="3">
        <v>-5.0114400000000003</v>
      </c>
      <c r="V239" s="176">
        <v>41</v>
      </c>
      <c r="W239" s="176">
        <v>0.45951219512195124</v>
      </c>
      <c r="X239" s="176">
        <v>-41</v>
      </c>
      <c r="Y239" s="176">
        <v>0</v>
      </c>
      <c r="Z239" s="176">
        <v>5.0114400000000003</v>
      </c>
    </row>
    <row r="240" spans="15:26" x14ac:dyDescent="0.25">
      <c r="O240" s="51">
        <v>46153</v>
      </c>
      <c r="P240" s="176">
        <v>0</v>
      </c>
      <c r="Q240" s="176">
        <v>-18.84</v>
      </c>
      <c r="R240" s="176">
        <v>0</v>
      </c>
      <c r="S240" s="176">
        <v>18.84</v>
      </c>
      <c r="T240" s="3">
        <v>0.26600000000000001</v>
      </c>
      <c r="U240" s="3">
        <v>-5.0114400000000003</v>
      </c>
      <c r="V240" s="176">
        <v>41</v>
      </c>
      <c r="W240" s="176">
        <v>0.45951219512195124</v>
      </c>
      <c r="X240" s="176">
        <v>-41</v>
      </c>
      <c r="Y240" s="176">
        <v>0</v>
      </c>
      <c r="Z240" s="176">
        <v>5.0114400000000003</v>
      </c>
    </row>
    <row r="241" spans="15:26" x14ac:dyDescent="0.25">
      <c r="O241" s="52" t="s">
        <v>153</v>
      </c>
      <c r="P241" s="176">
        <v>0</v>
      </c>
      <c r="Q241" s="176">
        <v>-18.84</v>
      </c>
      <c r="R241" s="176">
        <v>0</v>
      </c>
      <c r="S241" s="176">
        <v>18.84</v>
      </c>
      <c r="T241" s="3">
        <v>0.26600000000000001</v>
      </c>
      <c r="U241" s="3">
        <v>-5.0114400000000003</v>
      </c>
      <c r="V241" s="176">
        <v>41</v>
      </c>
      <c r="W241" s="176">
        <v>0.45951219512195124</v>
      </c>
      <c r="X241" s="176">
        <v>-41</v>
      </c>
      <c r="Y241" s="176">
        <v>0</v>
      </c>
      <c r="Z241" s="176">
        <v>5.0114400000000003</v>
      </c>
    </row>
    <row r="242" spans="15:26" x14ac:dyDescent="0.25">
      <c r="O242" s="168">
        <v>46193</v>
      </c>
      <c r="P242" s="176">
        <v>0</v>
      </c>
      <c r="Q242" s="176">
        <v>-18.84</v>
      </c>
      <c r="R242" s="176">
        <v>0</v>
      </c>
      <c r="S242" s="176">
        <v>18.84</v>
      </c>
      <c r="T242" s="3">
        <v>0.26600000000000001</v>
      </c>
      <c r="U242" s="3">
        <v>-5.0114400000000003</v>
      </c>
      <c r="V242" s="176">
        <v>41</v>
      </c>
      <c r="W242" s="176">
        <v>0.45951219512195124</v>
      </c>
      <c r="X242" s="176">
        <v>-41</v>
      </c>
      <c r="Y242" s="176">
        <v>0</v>
      </c>
      <c r="Z242" s="176">
        <v>5.0114400000000003</v>
      </c>
    </row>
    <row r="243" spans="15:26" x14ac:dyDescent="0.25">
      <c r="O243" s="50">
        <v>46158</v>
      </c>
      <c r="P243" s="176">
        <v>0</v>
      </c>
      <c r="Q243" s="176">
        <v>-4.3499999999999996</v>
      </c>
      <c r="R243" s="176">
        <v>0</v>
      </c>
      <c r="S243" s="176">
        <v>4.3499999999999996</v>
      </c>
      <c r="T243" s="3">
        <v>0.97140000000000004</v>
      </c>
      <c r="U243" s="3">
        <v>-4.2255899999999995</v>
      </c>
      <c r="V243" s="176">
        <v>1</v>
      </c>
      <c r="W243" s="176">
        <v>4.3499999999999996</v>
      </c>
      <c r="X243" s="176">
        <v>-1</v>
      </c>
      <c r="Y243" s="176">
        <v>0</v>
      </c>
      <c r="Z243" s="176">
        <v>4.2255899999999995</v>
      </c>
    </row>
    <row r="244" spans="15:26" x14ac:dyDescent="0.25">
      <c r="O244" s="51">
        <v>46158</v>
      </c>
      <c r="P244" s="176">
        <v>0</v>
      </c>
      <c r="Q244" s="176">
        <v>-4.3499999999999996</v>
      </c>
      <c r="R244" s="176">
        <v>0</v>
      </c>
      <c r="S244" s="176">
        <v>4.3499999999999996</v>
      </c>
      <c r="T244" s="3">
        <v>0.97140000000000004</v>
      </c>
      <c r="U244" s="3">
        <v>-4.2255899999999995</v>
      </c>
      <c r="V244" s="176">
        <v>1</v>
      </c>
      <c r="W244" s="176">
        <v>4.3499999999999996</v>
      </c>
      <c r="X244" s="176">
        <v>-1</v>
      </c>
      <c r="Y244" s="176">
        <v>0</v>
      </c>
      <c r="Z244" s="176">
        <v>4.2255899999999995</v>
      </c>
    </row>
    <row r="245" spans="15:26" x14ac:dyDescent="0.25">
      <c r="O245" s="52" t="s">
        <v>153</v>
      </c>
      <c r="P245" s="176">
        <v>0</v>
      </c>
      <c r="Q245" s="176">
        <v>-4.3499999999999996</v>
      </c>
      <c r="R245" s="176">
        <v>0</v>
      </c>
      <c r="S245" s="176">
        <v>4.3499999999999996</v>
      </c>
      <c r="T245" s="3">
        <v>0.97140000000000004</v>
      </c>
      <c r="U245" s="3">
        <v>-4.2255899999999995</v>
      </c>
      <c r="V245" s="176">
        <v>1</v>
      </c>
      <c r="W245" s="176">
        <v>4.3499999999999996</v>
      </c>
      <c r="X245" s="176">
        <v>-1</v>
      </c>
      <c r="Y245" s="176">
        <v>0</v>
      </c>
      <c r="Z245" s="176">
        <v>4.2255899999999995</v>
      </c>
    </row>
    <row r="246" spans="15:26" x14ac:dyDescent="0.25">
      <c r="O246" s="168">
        <v>46158</v>
      </c>
      <c r="P246" s="176">
        <v>0</v>
      </c>
      <c r="Q246" s="176">
        <v>-4.3499999999999996</v>
      </c>
      <c r="R246" s="176">
        <v>0</v>
      </c>
      <c r="S246" s="176">
        <v>4.3499999999999996</v>
      </c>
      <c r="T246" s="3">
        <v>0.97140000000000004</v>
      </c>
      <c r="U246" s="3">
        <v>-4.2255899999999995</v>
      </c>
      <c r="V246" s="176">
        <v>1</v>
      </c>
      <c r="W246" s="176">
        <v>4.3499999999999996</v>
      </c>
      <c r="X246" s="176">
        <v>-1</v>
      </c>
      <c r="Y246" s="176">
        <v>0</v>
      </c>
      <c r="Z246" s="176">
        <v>4.2255899999999995</v>
      </c>
    </row>
    <row r="247" spans="15:26" x14ac:dyDescent="0.25">
      <c r="O247" s="50">
        <v>46163</v>
      </c>
      <c r="P247" s="176">
        <v>0</v>
      </c>
      <c r="Q247" s="176">
        <v>-3</v>
      </c>
      <c r="R247" s="176">
        <v>0</v>
      </c>
      <c r="S247" s="176">
        <v>3</v>
      </c>
      <c r="T247" s="3">
        <v>2.6431333333333331</v>
      </c>
      <c r="U247" s="3">
        <v>-1.61328</v>
      </c>
      <c r="V247" s="176">
        <v>124</v>
      </c>
      <c r="W247" s="176">
        <v>9.6774193548387094E-2</v>
      </c>
      <c r="X247" s="176">
        <v>-124</v>
      </c>
      <c r="Y247" s="176">
        <v>0</v>
      </c>
      <c r="Z247" s="176">
        <v>1.61328</v>
      </c>
    </row>
    <row r="248" spans="15:26" x14ac:dyDescent="0.25">
      <c r="O248" s="51">
        <v>46163</v>
      </c>
      <c r="P248" s="176">
        <v>0</v>
      </c>
      <c r="Q248" s="176">
        <v>-3</v>
      </c>
      <c r="R248" s="176">
        <v>0</v>
      </c>
      <c r="S248" s="176">
        <v>3</v>
      </c>
      <c r="T248" s="3">
        <v>2.6431333333333331</v>
      </c>
      <c r="U248" s="3">
        <v>-1.61328</v>
      </c>
      <c r="V248" s="176">
        <v>124</v>
      </c>
      <c r="W248" s="176">
        <v>9.6774193548387094E-2</v>
      </c>
      <c r="X248" s="176">
        <v>-124</v>
      </c>
      <c r="Y248" s="176">
        <v>0</v>
      </c>
      <c r="Z248" s="176">
        <v>1.61328</v>
      </c>
    </row>
    <row r="249" spans="15:26" x14ac:dyDescent="0.25">
      <c r="O249" s="52" t="s">
        <v>153</v>
      </c>
      <c r="P249" s="176">
        <v>0</v>
      </c>
      <c r="Q249" s="176">
        <v>-3</v>
      </c>
      <c r="R249" s="176">
        <v>0</v>
      </c>
      <c r="S249" s="176">
        <v>3</v>
      </c>
      <c r="T249" s="3">
        <v>2.6431333333333331</v>
      </c>
      <c r="U249" s="3">
        <v>-1.61328</v>
      </c>
      <c r="V249" s="176">
        <v>124</v>
      </c>
      <c r="W249" s="176">
        <v>9.6774193548387094E-2</v>
      </c>
      <c r="X249" s="176">
        <v>-124</v>
      </c>
      <c r="Y249" s="176">
        <v>0</v>
      </c>
      <c r="Z249" s="176">
        <v>1.61328</v>
      </c>
    </row>
    <row r="250" spans="15:26" x14ac:dyDescent="0.25">
      <c r="O250" s="168">
        <v>46193</v>
      </c>
      <c r="P250" s="176">
        <v>0</v>
      </c>
      <c r="Q250" s="176">
        <v>-3</v>
      </c>
      <c r="R250" s="176">
        <v>0</v>
      </c>
      <c r="S250" s="176">
        <v>3</v>
      </c>
      <c r="T250" s="3">
        <v>2.6431333333333331</v>
      </c>
      <c r="U250" s="3">
        <v>-1.61328</v>
      </c>
      <c r="V250" s="176">
        <v>124</v>
      </c>
      <c r="W250" s="176">
        <v>9.6774193548387094E-2</v>
      </c>
      <c r="X250" s="176">
        <v>-124</v>
      </c>
      <c r="Y250" s="176">
        <v>0</v>
      </c>
      <c r="Z250" s="176">
        <v>1.61328</v>
      </c>
    </row>
    <row r="251" spans="15:26" x14ac:dyDescent="0.25">
      <c r="O251" s="50">
        <v>46167</v>
      </c>
      <c r="P251" s="176">
        <v>0</v>
      </c>
      <c r="Q251" s="176">
        <v>-13.77</v>
      </c>
      <c r="R251" s="176">
        <v>0</v>
      </c>
      <c r="S251" s="176">
        <v>13.77</v>
      </c>
      <c r="T251" s="3">
        <v>42</v>
      </c>
      <c r="U251" s="3">
        <v>-578.34</v>
      </c>
      <c r="V251" s="176">
        <v>1</v>
      </c>
      <c r="W251" s="176">
        <v>13.77</v>
      </c>
      <c r="X251" s="176">
        <v>-1</v>
      </c>
      <c r="Y251" s="176">
        <v>0</v>
      </c>
      <c r="Z251" s="176">
        <v>578.34</v>
      </c>
    </row>
    <row r="252" spans="15:26" x14ac:dyDescent="0.25">
      <c r="O252" s="51">
        <v>46167</v>
      </c>
      <c r="P252" s="176">
        <v>0</v>
      </c>
      <c r="Q252" s="176">
        <v>-13.77</v>
      </c>
      <c r="R252" s="176">
        <v>0</v>
      </c>
      <c r="S252" s="176">
        <v>13.77</v>
      </c>
      <c r="T252" s="3">
        <v>42</v>
      </c>
      <c r="U252" s="3">
        <v>-578.34</v>
      </c>
      <c r="V252" s="176">
        <v>1</v>
      </c>
      <c r="W252" s="176">
        <v>13.77</v>
      </c>
      <c r="X252" s="176">
        <v>-1</v>
      </c>
      <c r="Y252" s="176">
        <v>0</v>
      </c>
      <c r="Z252" s="176">
        <v>578.34</v>
      </c>
    </row>
    <row r="253" spans="15:26" x14ac:dyDescent="0.25">
      <c r="O253" s="52" t="s">
        <v>153</v>
      </c>
      <c r="P253" s="176">
        <v>0</v>
      </c>
      <c r="Q253" s="176">
        <v>-13.77</v>
      </c>
      <c r="R253" s="176">
        <v>0</v>
      </c>
      <c r="S253" s="176">
        <v>13.77</v>
      </c>
      <c r="T253" s="3">
        <v>42</v>
      </c>
      <c r="U253" s="3">
        <v>-578.34</v>
      </c>
      <c r="V253" s="176">
        <v>1</v>
      </c>
      <c r="W253" s="176">
        <v>13.77</v>
      </c>
      <c r="X253" s="176">
        <v>-1</v>
      </c>
      <c r="Y253" s="176">
        <v>0</v>
      </c>
      <c r="Z253" s="176">
        <v>578.34</v>
      </c>
    </row>
    <row r="254" spans="15:26" x14ac:dyDescent="0.25">
      <c r="O254" s="168">
        <v>46167</v>
      </c>
      <c r="P254" s="176">
        <v>0</v>
      </c>
      <c r="Q254" s="176">
        <v>-13.77</v>
      </c>
      <c r="R254" s="176">
        <v>0</v>
      </c>
      <c r="S254" s="176">
        <v>13.77</v>
      </c>
      <c r="T254" s="3">
        <v>42</v>
      </c>
      <c r="U254" s="3">
        <v>-578.34</v>
      </c>
      <c r="V254" s="176">
        <v>1</v>
      </c>
      <c r="W254" s="176">
        <v>13.77</v>
      </c>
      <c r="X254" s="176">
        <v>-1</v>
      </c>
      <c r="Y254" s="176">
        <v>0</v>
      </c>
      <c r="Z254" s="176">
        <v>578.34</v>
      </c>
    </row>
    <row r="255" spans="15:26" x14ac:dyDescent="0.25">
      <c r="O255" s="167" t="s">
        <v>727</v>
      </c>
      <c r="P255" s="176">
        <v>0</v>
      </c>
      <c r="Q255" s="176">
        <v>842094.33999999985</v>
      </c>
      <c r="R255" s="176">
        <v>810382.6</v>
      </c>
      <c r="S255" s="176">
        <v>328.56</v>
      </c>
      <c r="T255" s="3">
        <v>1676.6231546380477</v>
      </c>
      <c r="U255" s="3">
        <v>306489.37278583349</v>
      </c>
      <c r="V255" s="176">
        <v>193</v>
      </c>
      <c r="W255" s="176">
        <v>242.70996003996001</v>
      </c>
      <c r="X255" s="176">
        <v>46977.183333333334</v>
      </c>
      <c r="Y255" s="176">
        <v>307398.21159999992</v>
      </c>
      <c r="Z255" s="176">
        <v>750.57823916666666</v>
      </c>
    </row>
    <row r="256" spans="15:26" x14ac:dyDescent="0.25">
      <c r="O256" s="50">
        <v>46184</v>
      </c>
      <c r="P256" s="176">
        <v>0</v>
      </c>
      <c r="Q256" s="176">
        <v>96</v>
      </c>
      <c r="R256" s="176">
        <v>96</v>
      </c>
      <c r="S256" s="176">
        <v>0</v>
      </c>
      <c r="T256" s="3">
        <v>1.0833333333333333</v>
      </c>
      <c r="U256" s="3">
        <v>104</v>
      </c>
      <c r="V256" s="176">
        <v>0</v>
      </c>
      <c r="W256" s="176">
        <v>0</v>
      </c>
      <c r="X256" s="176">
        <v>0</v>
      </c>
      <c r="Y256" s="176">
        <v>104</v>
      </c>
      <c r="Z256" s="176">
        <v>0</v>
      </c>
    </row>
    <row r="257" spans="15:26" x14ac:dyDescent="0.25">
      <c r="O257" s="130" t="s">
        <v>153</v>
      </c>
      <c r="P257" s="176">
        <v>0</v>
      </c>
      <c r="Q257" s="176">
        <v>96</v>
      </c>
      <c r="R257" s="176">
        <v>96</v>
      </c>
      <c r="S257" s="176">
        <v>0</v>
      </c>
      <c r="T257" s="3">
        <v>1.0833333333333333</v>
      </c>
      <c r="U257" s="3">
        <v>104</v>
      </c>
      <c r="V257" s="176">
        <v>0</v>
      </c>
      <c r="W257" s="176">
        <v>0</v>
      </c>
      <c r="X257" s="176">
        <v>0</v>
      </c>
      <c r="Y257" s="176">
        <v>104</v>
      </c>
      <c r="Z257" s="176">
        <v>0</v>
      </c>
    </row>
    <row r="258" spans="15:26" x14ac:dyDescent="0.25">
      <c r="O258" s="52" t="s">
        <v>153</v>
      </c>
      <c r="P258" s="176">
        <v>0</v>
      </c>
      <c r="Q258" s="176">
        <v>96</v>
      </c>
      <c r="R258" s="176">
        <v>96</v>
      </c>
      <c r="S258" s="176">
        <v>0</v>
      </c>
      <c r="T258" s="3">
        <v>1.0833333333333333</v>
      </c>
      <c r="U258" s="3">
        <v>104</v>
      </c>
      <c r="V258" s="176">
        <v>0</v>
      </c>
      <c r="W258" s="176">
        <v>0</v>
      </c>
      <c r="X258" s="176">
        <v>0</v>
      </c>
      <c r="Y258" s="176">
        <v>104</v>
      </c>
      <c r="Z258" s="176">
        <v>0</v>
      </c>
    </row>
    <row r="259" spans="15:26" x14ac:dyDescent="0.25">
      <c r="O259" s="169"/>
      <c r="P259" s="176">
        <v>0</v>
      </c>
      <c r="Q259" s="176">
        <v>96</v>
      </c>
      <c r="R259" s="176">
        <v>96</v>
      </c>
      <c r="S259" s="176">
        <v>0</v>
      </c>
      <c r="T259" s="3">
        <v>1.0833333333333333</v>
      </c>
      <c r="U259" s="3">
        <v>104</v>
      </c>
      <c r="V259" s="176">
        <v>0</v>
      </c>
      <c r="W259" s="176">
        <v>0</v>
      </c>
      <c r="X259" s="176">
        <v>0</v>
      </c>
      <c r="Y259" s="176">
        <v>104</v>
      </c>
      <c r="Z259" s="176">
        <v>0</v>
      </c>
    </row>
    <row r="260" spans="15:26" x14ac:dyDescent="0.25">
      <c r="O260" s="50">
        <v>46188</v>
      </c>
      <c r="P260" s="176">
        <v>0</v>
      </c>
      <c r="Q260" s="176">
        <v>-3.93</v>
      </c>
      <c r="R260" s="176">
        <v>0</v>
      </c>
      <c r="S260" s="176">
        <v>3.93</v>
      </c>
      <c r="T260" s="3">
        <v>1.395</v>
      </c>
      <c r="U260" s="3">
        <v>-5.4823500000000003</v>
      </c>
      <c r="V260" s="176">
        <v>7</v>
      </c>
      <c r="W260" s="176">
        <v>0.5614285714285715</v>
      </c>
      <c r="X260" s="176">
        <v>-6.9999999999999991</v>
      </c>
      <c r="Y260" s="176">
        <v>0</v>
      </c>
      <c r="Z260" s="176">
        <v>5.4823500000000003</v>
      </c>
    </row>
    <row r="261" spans="15:26" x14ac:dyDescent="0.25">
      <c r="O261" s="51">
        <v>46188</v>
      </c>
      <c r="P261" s="176">
        <v>0</v>
      </c>
      <c r="Q261" s="176">
        <v>-3.93</v>
      </c>
      <c r="R261" s="176">
        <v>0</v>
      </c>
      <c r="S261" s="176">
        <v>3.93</v>
      </c>
      <c r="T261" s="3">
        <v>1.395</v>
      </c>
      <c r="U261" s="3">
        <v>-5.4823500000000003</v>
      </c>
      <c r="V261" s="176">
        <v>7</v>
      </c>
      <c r="W261" s="176">
        <v>0.5614285714285715</v>
      </c>
      <c r="X261" s="176">
        <v>-6.9999999999999991</v>
      </c>
      <c r="Y261" s="176">
        <v>0</v>
      </c>
      <c r="Z261" s="176">
        <v>5.4823500000000003</v>
      </c>
    </row>
    <row r="262" spans="15:26" x14ac:dyDescent="0.25">
      <c r="O262" s="52" t="s">
        <v>153</v>
      </c>
      <c r="P262" s="176">
        <v>0</v>
      </c>
      <c r="Q262" s="176">
        <v>-3.93</v>
      </c>
      <c r="R262" s="176">
        <v>0</v>
      </c>
      <c r="S262" s="176">
        <v>3.93</v>
      </c>
      <c r="T262" s="3">
        <v>1.395</v>
      </c>
      <c r="U262" s="3">
        <v>-5.4823500000000003</v>
      </c>
      <c r="V262" s="176">
        <v>7</v>
      </c>
      <c r="W262" s="176">
        <v>0.5614285714285715</v>
      </c>
      <c r="X262" s="176">
        <v>-6.9999999999999991</v>
      </c>
      <c r="Y262" s="176">
        <v>0</v>
      </c>
      <c r="Z262" s="176">
        <v>5.4823500000000003</v>
      </c>
    </row>
    <row r="263" spans="15:26" x14ac:dyDescent="0.25">
      <c r="O263" s="168">
        <v>46194</v>
      </c>
      <c r="P263" s="176">
        <v>0</v>
      </c>
      <c r="Q263" s="176">
        <v>-3.93</v>
      </c>
      <c r="R263" s="176">
        <v>0</v>
      </c>
      <c r="S263" s="176">
        <v>3.93</v>
      </c>
      <c r="T263" s="3">
        <v>1.395</v>
      </c>
      <c r="U263" s="3">
        <v>-5.4823500000000003</v>
      </c>
      <c r="V263" s="176">
        <v>7</v>
      </c>
      <c r="W263" s="176">
        <v>0.5614285714285715</v>
      </c>
      <c r="X263" s="176">
        <v>-6.9999999999999991</v>
      </c>
      <c r="Y263" s="176">
        <v>0</v>
      </c>
      <c r="Z263" s="176">
        <v>5.4823500000000003</v>
      </c>
    </row>
    <row r="264" spans="15:26" x14ac:dyDescent="0.25">
      <c r="O264" s="50">
        <v>46193</v>
      </c>
      <c r="P264" s="176">
        <v>0</v>
      </c>
      <c r="Q264" s="176">
        <v>841601.99999999977</v>
      </c>
      <c r="R264" s="176">
        <v>809836.6</v>
      </c>
      <c r="S264" s="176">
        <v>277.89999999999998</v>
      </c>
      <c r="T264" s="3">
        <v>1618.3377907491586</v>
      </c>
      <c r="U264" s="3">
        <v>306710.07374000014</v>
      </c>
      <c r="V264" s="176">
        <v>78</v>
      </c>
      <c r="W264" s="176">
        <v>232.95</v>
      </c>
      <c r="X264" s="176">
        <v>47158.183333333334</v>
      </c>
      <c r="Y264" s="176">
        <v>307244.17159999994</v>
      </c>
      <c r="Z264" s="176">
        <v>384.04791</v>
      </c>
    </row>
    <row r="265" spans="15:26" x14ac:dyDescent="0.25">
      <c r="O265" s="130" t="s">
        <v>153</v>
      </c>
      <c r="P265" s="176">
        <v>0</v>
      </c>
      <c r="Q265" s="176">
        <v>781047</v>
      </c>
      <c r="R265" s="176">
        <v>781047</v>
      </c>
      <c r="S265" s="176">
        <v>0</v>
      </c>
      <c r="T265" s="3">
        <v>1529.3836639814815</v>
      </c>
      <c r="U265" s="3">
        <v>264946.37</v>
      </c>
      <c r="V265" s="176">
        <v>0</v>
      </c>
      <c r="W265" s="176">
        <v>0</v>
      </c>
      <c r="X265" s="176">
        <v>0</v>
      </c>
      <c r="Y265" s="176">
        <v>264946.37</v>
      </c>
      <c r="Z265" s="176">
        <v>0</v>
      </c>
    </row>
    <row r="266" spans="15:26" x14ac:dyDescent="0.25">
      <c r="O266" s="52">
        <v>45825</v>
      </c>
      <c r="P266" s="176">
        <v>0</v>
      </c>
      <c r="Q266" s="176">
        <v>1032</v>
      </c>
      <c r="R266" s="176">
        <v>1032</v>
      </c>
      <c r="S266" s="176">
        <v>0</v>
      </c>
      <c r="T266" s="3">
        <v>26</v>
      </c>
      <c r="U266" s="3">
        <v>14432</v>
      </c>
      <c r="V266" s="176">
        <v>0</v>
      </c>
      <c r="W266" s="176">
        <v>0</v>
      </c>
      <c r="X266" s="176">
        <v>0</v>
      </c>
      <c r="Y266" s="176">
        <v>14432</v>
      </c>
      <c r="Z266" s="176">
        <v>0</v>
      </c>
    </row>
    <row r="267" spans="15:26" x14ac:dyDescent="0.25">
      <c r="O267" s="169"/>
      <c r="P267" s="176">
        <v>0</v>
      </c>
      <c r="Q267" s="176">
        <v>1032</v>
      </c>
      <c r="R267" s="176">
        <v>1032</v>
      </c>
      <c r="S267" s="176">
        <v>0</v>
      </c>
      <c r="T267" s="3">
        <v>26</v>
      </c>
      <c r="U267" s="3">
        <v>14432</v>
      </c>
      <c r="V267" s="176">
        <v>0</v>
      </c>
      <c r="W267" s="176">
        <v>0</v>
      </c>
      <c r="X267" s="176">
        <v>0</v>
      </c>
      <c r="Y267" s="176">
        <v>14432</v>
      </c>
      <c r="Z267" s="176">
        <v>0</v>
      </c>
    </row>
    <row r="268" spans="15:26" x14ac:dyDescent="0.25">
      <c r="O268" s="52">
        <v>45818</v>
      </c>
      <c r="P268" s="176">
        <v>0</v>
      </c>
      <c r="Q268" s="176">
        <v>11</v>
      </c>
      <c r="R268" s="176">
        <v>11</v>
      </c>
      <c r="S268" s="176">
        <v>0</v>
      </c>
      <c r="T268" s="3">
        <v>89.5</v>
      </c>
      <c r="U268" s="3">
        <v>984.5</v>
      </c>
      <c r="V268" s="176">
        <v>0</v>
      </c>
      <c r="W268" s="176">
        <v>0</v>
      </c>
      <c r="X268" s="176">
        <v>0</v>
      </c>
      <c r="Y268" s="176">
        <v>984.5</v>
      </c>
      <c r="Z268" s="176">
        <v>0</v>
      </c>
    </row>
    <row r="269" spans="15:26" x14ac:dyDescent="0.25">
      <c r="O269" s="169"/>
      <c r="P269" s="176">
        <v>0</v>
      </c>
      <c r="Q269" s="176">
        <v>11</v>
      </c>
      <c r="R269" s="176">
        <v>11</v>
      </c>
      <c r="S269" s="176">
        <v>0</v>
      </c>
      <c r="T269" s="3">
        <v>89.5</v>
      </c>
      <c r="U269" s="3">
        <v>984.5</v>
      </c>
      <c r="V269" s="176">
        <v>0</v>
      </c>
      <c r="W269" s="176">
        <v>0</v>
      </c>
      <c r="X269" s="176">
        <v>0</v>
      </c>
      <c r="Y269" s="176">
        <v>984.5</v>
      </c>
      <c r="Z269" s="176">
        <v>0</v>
      </c>
    </row>
    <row r="270" spans="15:26" x14ac:dyDescent="0.25">
      <c r="O270" s="52">
        <v>45820</v>
      </c>
      <c r="P270" s="176">
        <v>0</v>
      </c>
      <c r="Q270" s="176">
        <v>12</v>
      </c>
      <c r="R270" s="176">
        <v>12</v>
      </c>
      <c r="S270" s="176">
        <v>0</v>
      </c>
      <c r="T270" s="3">
        <v>312</v>
      </c>
      <c r="U270" s="3">
        <v>3744</v>
      </c>
      <c r="V270" s="176">
        <v>0</v>
      </c>
      <c r="W270" s="176">
        <v>0</v>
      </c>
      <c r="X270" s="176">
        <v>0</v>
      </c>
      <c r="Y270" s="176">
        <v>3744</v>
      </c>
      <c r="Z270" s="176">
        <v>0</v>
      </c>
    </row>
    <row r="271" spans="15:26" x14ac:dyDescent="0.25">
      <c r="O271" s="169"/>
      <c r="P271" s="176">
        <v>0</v>
      </c>
      <c r="Q271" s="176">
        <v>12</v>
      </c>
      <c r="R271" s="176">
        <v>12</v>
      </c>
      <c r="S271" s="176">
        <v>0</v>
      </c>
      <c r="T271" s="3">
        <v>312</v>
      </c>
      <c r="U271" s="3">
        <v>3744</v>
      </c>
      <c r="V271" s="176">
        <v>0</v>
      </c>
      <c r="W271" s="176">
        <v>0</v>
      </c>
      <c r="X271" s="176">
        <v>0</v>
      </c>
      <c r="Y271" s="176">
        <v>3744</v>
      </c>
      <c r="Z271" s="176">
        <v>0</v>
      </c>
    </row>
    <row r="272" spans="15:26" x14ac:dyDescent="0.25">
      <c r="O272" s="52">
        <v>45832</v>
      </c>
      <c r="P272" s="176">
        <v>0</v>
      </c>
      <c r="Q272" s="176">
        <v>24</v>
      </c>
      <c r="R272" s="176">
        <v>24</v>
      </c>
      <c r="S272" s="176">
        <v>0</v>
      </c>
      <c r="T272" s="3">
        <v>4.5</v>
      </c>
      <c r="U272" s="3">
        <v>108</v>
      </c>
      <c r="V272" s="176">
        <v>0</v>
      </c>
      <c r="W272" s="176">
        <v>0</v>
      </c>
      <c r="X272" s="176">
        <v>0</v>
      </c>
      <c r="Y272" s="176">
        <v>108</v>
      </c>
      <c r="Z272" s="176">
        <v>0</v>
      </c>
    </row>
    <row r="273" spans="15:26" x14ac:dyDescent="0.25">
      <c r="O273" s="169"/>
      <c r="P273" s="176">
        <v>0</v>
      </c>
      <c r="Q273" s="176">
        <v>24</v>
      </c>
      <c r="R273" s="176">
        <v>24</v>
      </c>
      <c r="S273" s="176">
        <v>0</v>
      </c>
      <c r="T273" s="3">
        <v>4.5</v>
      </c>
      <c r="U273" s="3">
        <v>108</v>
      </c>
      <c r="V273" s="176">
        <v>0</v>
      </c>
      <c r="W273" s="176">
        <v>0</v>
      </c>
      <c r="X273" s="176">
        <v>0</v>
      </c>
      <c r="Y273" s="176">
        <v>108</v>
      </c>
      <c r="Z273" s="176">
        <v>0</v>
      </c>
    </row>
    <row r="274" spans="15:26" x14ac:dyDescent="0.25">
      <c r="O274" s="52">
        <v>45833</v>
      </c>
      <c r="P274" s="176">
        <v>0</v>
      </c>
      <c r="Q274" s="176">
        <v>10000</v>
      </c>
      <c r="R274" s="176">
        <v>10000</v>
      </c>
      <c r="S274" s="176">
        <v>0</v>
      </c>
      <c r="T274" s="3">
        <v>3.5999999999999997E-2</v>
      </c>
      <c r="U274" s="3">
        <v>360</v>
      </c>
      <c r="V274" s="176">
        <v>0</v>
      </c>
      <c r="W274" s="176">
        <v>0</v>
      </c>
      <c r="X274" s="176">
        <v>0</v>
      </c>
      <c r="Y274" s="176">
        <v>360</v>
      </c>
      <c r="Z274" s="176">
        <v>0</v>
      </c>
    </row>
    <row r="275" spans="15:26" x14ac:dyDescent="0.25">
      <c r="O275" s="168">
        <v>45994</v>
      </c>
      <c r="P275" s="176">
        <v>0</v>
      </c>
      <c r="Q275" s="176">
        <v>10000</v>
      </c>
      <c r="R275" s="176">
        <v>10000</v>
      </c>
      <c r="S275" s="176">
        <v>0</v>
      </c>
      <c r="T275" s="3">
        <v>3.5999999999999997E-2</v>
      </c>
      <c r="U275" s="3">
        <v>360</v>
      </c>
      <c r="V275" s="176">
        <v>0</v>
      </c>
      <c r="W275" s="176">
        <v>0</v>
      </c>
      <c r="X275" s="176">
        <v>0</v>
      </c>
      <c r="Y275" s="176">
        <v>360</v>
      </c>
      <c r="Z275" s="176">
        <v>0</v>
      </c>
    </row>
    <row r="276" spans="15:26" x14ac:dyDescent="0.25">
      <c r="O276" s="52">
        <v>45834</v>
      </c>
      <c r="P276" s="176">
        <v>0</v>
      </c>
      <c r="Q276" s="176">
        <v>500</v>
      </c>
      <c r="R276" s="176">
        <v>500</v>
      </c>
      <c r="S276" s="176">
        <v>0</v>
      </c>
      <c r="T276" s="3">
        <v>1.24</v>
      </c>
      <c r="U276" s="3">
        <v>620</v>
      </c>
      <c r="V276" s="176">
        <v>0</v>
      </c>
      <c r="W276" s="176">
        <v>0</v>
      </c>
      <c r="X276" s="176">
        <v>0</v>
      </c>
      <c r="Y276" s="176">
        <v>620</v>
      </c>
      <c r="Z276" s="176">
        <v>0</v>
      </c>
    </row>
    <row r="277" spans="15:26" x14ac:dyDescent="0.25">
      <c r="O277" s="169"/>
      <c r="P277" s="176">
        <v>0</v>
      </c>
      <c r="Q277" s="176">
        <v>500</v>
      </c>
      <c r="R277" s="176">
        <v>500</v>
      </c>
      <c r="S277" s="176">
        <v>0</v>
      </c>
      <c r="T277" s="3">
        <v>1.24</v>
      </c>
      <c r="U277" s="3">
        <v>620</v>
      </c>
      <c r="V277" s="176">
        <v>0</v>
      </c>
      <c r="W277" s="176">
        <v>0</v>
      </c>
      <c r="X277" s="176">
        <v>0</v>
      </c>
      <c r="Y277" s="176">
        <v>620</v>
      </c>
      <c r="Z277" s="176">
        <v>0</v>
      </c>
    </row>
    <row r="278" spans="15:26" x14ac:dyDescent="0.25">
      <c r="O278" s="52">
        <v>45837</v>
      </c>
      <c r="P278" s="176">
        <v>0</v>
      </c>
      <c r="Q278" s="176">
        <v>608</v>
      </c>
      <c r="R278" s="176">
        <v>608</v>
      </c>
      <c r="S278" s="176">
        <v>0</v>
      </c>
      <c r="T278" s="3">
        <v>30.48</v>
      </c>
      <c r="U278" s="3">
        <v>1752</v>
      </c>
      <c r="V278" s="176">
        <v>0</v>
      </c>
      <c r="W278" s="176">
        <v>0</v>
      </c>
      <c r="X278" s="176">
        <v>0</v>
      </c>
      <c r="Y278" s="176">
        <v>1752</v>
      </c>
      <c r="Z278" s="176">
        <v>0</v>
      </c>
    </row>
    <row r="279" spans="15:26" x14ac:dyDescent="0.25">
      <c r="O279" s="169"/>
      <c r="P279" s="176">
        <v>0</v>
      </c>
      <c r="Q279" s="176">
        <v>608</v>
      </c>
      <c r="R279" s="176">
        <v>608</v>
      </c>
      <c r="S279" s="176">
        <v>0</v>
      </c>
      <c r="T279" s="3">
        <v>30.48</v>
      </c>
      <c r="U279" s="3">
        <v>1752</v>
      </c>
      <c r="V279" s="176">
        <v>0</v>
      </c>
      <c r="W279" s="176">
        <v>0</v>
      </c>
      <c r="X279" s="176">
        <v>0</v>
      </c>
      <c r="Y279" s="176">
        <v>1752</v>
      </c>
      <c r="Z279" s="176">
        <v>0</v>
      </c>
    </row>
    <row r="280" spans="15:26" x14ac:dyDescent="0.25">
      <c r="O280" s="52">
        <v>45838</v>
      </c>
      <c r="P280" s="176">
        <v>0</v>
      </c>
      <c r="Q280" s="176">
        <v>28200</v>
      </c>
      <c r="R280" s="176">
        <v>28200</v>
      </c>
      <c r="S280" s="176">
        <v>0</v>
      </c>
      <c r="T280" s="3">
        <v>0.57000000000000006</v>
      </c>
      <c r="U280" s="3">
        <v>6789.0000000000009</v>
      </c>
      <c r="V280" s="176">
        <v>0</v>
      </c>
      <c r="W280" s="176">
        <v>0</v>
      </c>
      <c r="X280" s="176">
        <v>0</v>
      </c>
      <c r="Y280" s="176">
        <v>6789.0000000000009</v>
      </c>
      <c r="Z280" s="176">
        <v>0</v>
      </c>
    </row>
    <row r="281" spans="15:26" x14ac:dyDescent="0.25">
      <c r="O281" s="169"/>
      <c r="P281" s="176">
        <v>0</v>
      </c>
      <c r="Q281" s="176">
        <v>22300</v>
      </c>
      <c r="R281" s="176">
        <v>22300</v>
      </c>
      <c r="S281" s="176">
        <v>0</v>
      </c>
      <c r="T281" s="3">
        <v>0.42500000000000004</v>
      </c>
      <c r="U281" s="3">
        <v>5933.5000000000009</v>
      </c>
      <c r="V281" s="176">
        <v>0</v>
      </c>
      <c r="W281" s="176">
        <v>0</v>
      </c>
      <c r="X281" s="176">
        <v>0</v>
      </c>
      <c r="Y281" s="176">
        <v>5933.5000000000009</v>
      </c>
      <c r="Z281" s="176">
        <v>0</v>
      </c>
    </row>
    <row r="282" spans="15:26" x14ac:dyDescent="0.25">
      <c r="O282" s="168">
        <v>46102</v>
      </c>
      <c r="P282" s="176">
        <v>0</v>
      </c>
      <c r="Q282" s="176">
        <v>5900</v>
      </c>
      <c r="R282" s="176">
        <v>5900</v>
      </c>
      <c r="S282" s="176">
        <v>0</v>
      </c>
      <c r="T282" s="3">
        <v>0.14499999999999999</v>
      </c>
      <c r="U282" s="3">
        <v>855.49999999999989</v>
      </c>
      <c r="V282" s="176">
        <v>0</v>
      </c>
      <c r="W282" s="176">
        <v>0</v>
      </c>
      <c r="X282" s="176">
        <v>0</v>
      </c>
      <c r="Y282" s="176">
        <v>855.49999999999989</v>
      </c>
      <c r="Z282" s="176">
        <v>0</v>
      </c>
    </row>
    <row r="283" spans="15:26" x14ac:dyDescent="0.25">
      <c r="O283" s="52">
        <v>45839</v>
      </c>
      <c r="P283" s="176">
        <v>0</v>
      </c>
      <c r="Q283" s="176">
        <v>20892</v>
      </c>
      <c r="R283" s="176">
        <v>20892</v>
      </c>
      <c r="S283" s="176">
        <v>0</v>
      </c>
      <c r="T283" s="3">
        <v>48.083333333333336</v>
      </c>
      <c r="U283" s="3">
        <v>2316</v>
      </c>
      <c r="V283" s="176">
        <v>0</v>
      </c>
      <c r="W283" s="176">
        <v>0</v>
      </c>
      <c r="X283" s="176">
        <v>0</v>
      </c>
      <c r="Y283" s="176">
        <v>2316</v>
      </c>
      <c r="Z283" s="176">
        <v>0</v>
      </c>
    </row>
    <row r="284" spans="15:26" x14ac:dyDescent="0.25">
      <c r="O284" s="169"/>
      <c r="P284" s="176">
        <v>0</v>
      </c>
      <c r="Q284" s="176">
        <v>20892</v>
      </c>
      <c r="R284" s="176">
        <v>20892</v>
      </c>
      <c r="S284" s="176">
        <v>0</v>
      </c>
      <c r="T284" s="3">
        <v>48.083333333333336</v>
      </c>
      <c r="U284" s="3">
        <v>2316</v>
      </c>
      <c r="V284" s="176">
        <v>0</v>
      </c>
      <c r="W284" s="176">
        <v>0</v>
      </c>
      <c r="X284" s="176">
        <v>0</v>
      </c>
      <c r="Y284" s="176">
        <v>2316</v>
      </c>
      <c r="Z284" s="176">
        <v>0</v>
      </c>
    </row>
    <row r="285" spans="15:26" x14ac:dyDescent="0.25">
      <c r="O285" s="52">
        <v>45841</v>
      </c>
      <c r="P285" s="176">
        <v>0</v>
      </c>
      <c r="Q285" s="176">
        <v>504</v>
      </c>
      <c r="R285" s="176">
        <v>504</v>
      </c>
      <c r="S285" s="176">
        <v>0</v>
      </c>
      <c r="T285" s="3">
        <v>35</v>
      </c>
      <c r="U285" s="3">
        <v>2556</v>
      </c>
      <c r="V285" s="176">
        <v>0</v>
      </c>
      <c r="W285" s="176">
        <v>0</v>
      </c>
      <c r="X285" s="176">
        <v>0</v>
      </c>
      <c r="Y285" s="176">
        <v>2556</v>
      </c>
      <c r="Z285" s="176">
        <v>0</v>
      </c>
    </row>
    <row r="286" spans="15:26" x14ac:dyDescent="0.25">
      <c r="O286" s="169"/>
      <c r="P286" s="176">
        <v>0</v>
      </c>
      <c r="Q286" s="176">
        <v>504</v>
      </c>
      <c r="R286" s="176">
        <v>504</v>
      </c>
      <c r="S286" s="176">
        <v>0</v>
      </c>
      <c r="T286" s="3">
        <v>35</v>
      </c>
      <c r="U286" s="3">
        <v>2556</v>
      </c>
      <c r="V286" s="176">
        <v>0</v>
      </c>
      <c r="W286" s="176">
        <v>0</v>
      </c>
      <c r="X286" s="176">
        <v>0</v>
      </c>
      <c r="Y286" s="176">
        <v>2556</v>
      </c>
      <c r="Z286" s="176">
        <v>0</v>
      </c>
    </row>
    <row r="287" spans="15:26" x14ac:dyDescent="0.25">
      <c r="O287" s="52">
        <v>45843</v>
      </c>
      <c r="P287" s="176">
        <v>0</v>
      </c>
      <c r="Q287" s="176">
        <v>1145</v>
      </c>
      <c r="R287" s="176">
        <v>1145</v>
      </c>
      <c r="S287" s="176">
        <v>0</v>
      </c>
      <c r="T287" s="3">
        <v>16.88</v>
      </c>
      <c r="U287" s="3">
        <v>1310</v>
      </c>
      <c r="V287" s="176">
        <v>0</v>
      </c>
      <c r="W287" s="176">
        <v>0</v>
      </c>
      <c r="X287" s="176">
        <v>0</v>
      </c>
      <c r="Y287" s="176">
        <v>1310</v>
      </c>
      <c r="Z287" s="176">
        <v>0</v>
      </c>
    </row>
    <row r="288" spans="15:26" x14ac:dyDescent="0.25">
      <c r="O288" s="169"/>
      <c r="P288" s="176">
        <v>0</v>
      </c>
      <c r="Q288" s="176">
        <v>1125</v>
      </c>
      <c r="R288" s="176">
        <v>1125</v>
      </c>
      <c r="S288" s="176">
        <v>0</v>
      </c>
      <c r="T288" s="3">
        <v>0.88</v>
      </c>
      <c r="U288" s="3">
        <v>990</v>
      </c>
      <c r="V288" s="176">
        <v>0</v>
      </c>
      <c r="W288" s="176">
        <v>0</v>
      </c>
      <c r="X288" s="176">
        <v>0</v>
      </c>
      <c r="Y288" s="176">
        <v>990</v>
      </c>
      <c r="Z288" s="176">
        <v>0</v>
      </c>
    </row>
    <row r="289" spans="15:26" x14ac:dyDescent="0.25">
      <c r="O289" s="168">
        <v>46025</v>
      </c>
      <c r="P289" s="176">
        <v>0</v>
      </c>
      <c r="Q289" s="176">
        <v>20</v>
      </c>
      <c r="R289" s="176">
        <v>20</v>
      </c>
      <c r="S289" s="176">
        <v>0</v>
      </c>
      <c r="T289" s="3">
        <v>16</v>
      </c>
      <c r="U289" s="3">
        <v>320</v>
      </c>
      <c r="V289" s="176">
        <v>0</v>
      </c>
      <c r="W289" s="176">
        <v>0</v>
      </c>
      <c r="X289" s="176">
        <v>0</v>
      </c>
      <c r="Y289" s="176">
        <v>320</v>
      </c>
      <c r="Z289" s="176">
        <v>0</v>
      </c>
    </row>
    <row r="290" spans="15:26" x14ac:dyDescent="0.25">
      <c r="O290" s="52">
        <v>45846</v>
      </c>
      <c r="P290" s="176">
        <v>0</v>
      </c>
      <c r="Q290" s="176">
        <v>3964</v>
      </c>
      <c r="R290" s="176">
        <v>3964</v>
      </c>
      <c r="S290" s="176">
        <v>0</v>
      </c>
      <c r="T290" s="3">
        <v>3.4033333333333333</v>
      </c>
      <c r="U290" s="3">
        <v>8127.9999999999991</v>
      </c>
      <c r="V290" s="176">
        <v>0</v>
      </c>
      <c r="W290" s="176">
        <v>0</v>
      </c>
      <c r="X290" s="176">
        <v>0</v>
      </c>
      <c r="Y290" s="176">
        <v>8127.9999999999991</v>
      </c>
      <c r="Z290" s="176">
        <v>0</v>
      </c>
    </row>
    <row r="291" spans="15:26" x14ac:dyDescent="0.25">
      <c r="O291" s="169"/>
      <c r="P291" s="176">
        <v>0</v>
      </c>
      <c r="Q291" s="176">
        <v>3964</v>
      </c>
      <c r="R291" s="176">
        <v>3964</v>
      </c>
      <c r="S291" s="176">
        <v>0</v>
      </c>
      <c r="T291" s="3">
        <v>3.4033333333333333</v>
      </c>
      <c r="U291" s="3">
        <v>8127.9999999999991</v>
      </c>
      <c r="V291" s="176">
        <v>0</v>
      </c>
      <c r="W291" s="176">
        <v>0</v>
      </c>
      <c r="X291" s="176">
        <v>0</v>
      </c>
      <c r="Y291" s="176">
        <v>8127.9999999999991</v>
      </c>
      <c r="Z291" s="176">
        <v>0</v>
      </c>
    </row>
    <row r="292" spans="15:26" x14ac:dyDescent="0.25">
      <c r="O292" s="52">
        <v>45847</v>
      </c>
      <c r="P292" s="176">
        <v>0</v>
      </c>
      <c r="Q292" s="176">
        <v>94335</v>
      </c>
      <c r="R292" s="176">
        <v>94335</v>
      </c>
      <c r="S292" s="176">
        <v>0</v>
      </c>
      <c r="T292" s="3">
        <v>48.6</v>
      </c>
      <c r="U292" s="3">
        <v>27910</v>
      </c>
      <c r="V292" s="176">
        <v>0</v>
      </c>
      <c r="W292" s="176">
        <v>0</v>
      </c>
      <c r="X292" s="176">
        <v>0</v>
      </c>
      <c r="Y292" s="176">
        <v>27910</v>
      </c>
      <c r="Z292" s="176">
        <v>0</v>
      </c>
    </row>
    <row r="293" spans="15:26" x14ac:dyDescent="0.25">
      <c r="O293" s="169"/>
      <c r="P293" s="176">
        <v>0</v>
      </c>
      <c r="Q293" s="176">
        <v>94320</v>
      </c>
      <c r="R293" s="176">
        <v>94320</v>
      </c>
      <c r="S293" s="176">
        <v>0</v>
      </c>
      <c r="T293" s="3">
        <v>14.6</v>
      </c>
      <c r="U293" s="3">
        <v>27400</v>
      </c>
      <c r="V293" s="176">
        <v>0</v>
      </c>
      <c r="W293" s="176">
        <v>0</v>
      </c>
      <c r="X293" s="176">
        <v>0</v>
      </c>
      <c r="Y293" s="176">
        <v>27400</v>
      </c>
      <c r="Z293" s="176">
        <v>0</v>
      </c>
    </row>
    <row r="294" spans="15:26" x14ac:dyDescent="0.25">
      <c r="O294" s="168">
        <v>45970</v>
      </c>
      <c r="P294" s="176">
        <v>0</v>
      </c>
      <c r="Q294" s="176">
        <v>15</v>
      </c>
      <c r="R294" s="176">
        <v>15</v>
      </c>
      <c r="S294" s="176">
        <v>0</v>
      </c>
      <c r="T294" s="3">
        <v>34</v>
      </c>
      <c r="U294" s="3">
        <v>510</v>
      </c>
      <c r="V294" s="176">
        <v>0</v>
      </c>
      <c r="W294" s="176">
        <v>0</v>
      </c>
      <c r="X294" s="176">
        <v>0</v>
      </c>
      <c r="Y294" s="176">
        <v>510</v>
      </c>
      <c r="Z294" s="176">
        <v>0</v>
      </c>
    </row>
    <row r="295" spans="15:26" x14ac:dyDescent="0.25">
      <c r="O295" s="52">
        <v>45848</v>
      </c>
      <c r="P295" s="176">
        <v>0</v>
      </c>
      <c r="Q295" s="176">
        <v>122</v>
      </c>
      <c r="R295" s="176">
        <v>122</v>
      </c>
      <c r="S295" s="176">
        <v>0</v>
      </c>
      <c r="T295" s="3">
        <v>66</v>
      </c>
      <c r="U295" s="3">
        <v>4506</v>
      </c>
      <c r="V295" s="176">
        <v>0</v>
      </c>
      <c r="W295" s="176">
        <v>0</v>
      </c>
      <c r="X295" s="176">
        <v>0</v>
      </c>
      <c r="Y295" s="176">
        <v>4506</v>
      </c>
      <c r="Z295" s="176">
        <v>0</v>
      </c>
    </row>
    <row r="296" spans="15:26" x14ac:dyDescent="0.25">
      <c r="O296" s="169"/>
      <c r="P296" s="176">
        <v>0</v>
      </c>
      <c r="Q296" s="176">
        <v>122</v>
      </c>
      <c r="R296" s="176">
        <v>122</v>
      </c>
      <c r="S296" s="176">
        <v>0</v>
      </c>
      <c r="T296" s="3">
        <v>66</v>
      </c>
      <c r="U296" s="3">
        <v>4506</v>
      </c>
      <c r="V296" s="176">
        <v>0</v>
      </c>
      <c r="W296" s="176">
        <v>0</v>
      </c>
      <c r="X296" s="176">
        <v>0</v>
      </c>
      <c r="Y296" s="176">
        <v>4506</v>
      </c>
      <c r="Z296" s="176">
        <v>0</v>
      </c>
    </row>
    <row r="297" spans="15:26" x14ac:dyDescent="0.25">
      <c r="O297" s="52">
        <v>45849</v>
      </c>
      <c r="P297" s="176">
        <v>0</v>
      </c>
      <c r="Q297" s="176">
        <v>143</v>
      </c>
      <c r="R297" s="176">
        <v>143</v>
      </c>
      <c r="S297" s="176">
        <v>0</v>
      </c>
      <c r="T297" s="3">
        <v>88</v>
      </c>
      <c r="U297" s="3">
        <v>4590</v>
      </c>
      <c r="V297" s="176">
        <v>0</v>
      </c>
      <c r="W297" s="176">
        <v>0</v>
      </c>
      <c r="X297" s="176">
        <v>0</v>
      </c>
      <c r="Y297" s="176">
        <v>4590</v>
      </c>
      <c r="Z297" s="176">
        <v>0</v>
      </c>
    </row>
    <row r="298" spans="15:26" x14ac:dyDescent="0.25">
      <c r="O298" s="169"/>
      <c r="P298" s="176">
        <v>0</v>
      </c>
      <c r="Q298" s="176">
        <v>140</v>
      </c>
      <c r="R298" s="176">
        <v>140</v>
      </c>
      <c r="S298" s="176">
        <v>0</v>
      </c>
      <c r="T298" s="3">
        <v>70</v>
      </c>
      <c r="U298" s="3">
        <v>4536</v>
      </c>
      <c r="V298" s="176">
        <v>0</v>
      </c>
      <c r="W298" s="176">
        <v>0</v>
      </c>
      <c r="X298" s="176">
        <v>0</v>
      </c>
      <c r="Y298" s="176">
        <v>4536</v>
      </c>
      <c r="Z298" s="176">
        <v>0</v>
      </c>
    </row>
    <row r="299" spans="15:26" x14ac:dyDescent="0.25">
      <c r="O299" s="168">
        <v>46113</v>
      </c>
      <c r="P299" s="176">
        <v>0</v>
      </c>
      <c r="Q299" s="176">
        <v>3</v>
      </c>
      <c r="R299" s="176">
        <v>3</v>
      </c>
      <c r="S299" s="176">
        <v>0</v>
      </c>
      <c r="T299" s="3">
        <v>18</v>
      </c>
      <c r="U299" s="3">
        <v>54</v>
      </c>
      <c r="V299" s="176">
        <v>0</v>
      </c>
      <c r="W299" s="176">
        <v>0</v>
      </c>
      <c r="X299" s="176">
        <v>0</v>
      </c>
      <c r="Y299" s="176">
        <v>54</v>
      </c>
      <c r="Z299" s="176">
        <v>0</v>
      </c>
    </row>
    <row r="300" spans="15:26" x14ac:dyDescent="0.25">
      <c r="O300" s="52">
        <v>45850</v>
      </c>
      <c r="P300" s="176">
        <v>0</v>
      </c>
      <c r="Q300" s="176">
        <v>10006</v>
      </c>
      <c r="R300" s="176">
        <v>10006</v>
      </c>
      <c r="S300" s="176">
        <v>0</v>
      </c>
      <c r="T300" s="3">
        <v>145.13999999999999</v>
      </c>
      <c r="U300" s="3">
        <v>2270</v>
      </c>
      <c r="V300" s="176">
        <v>0</v>
      </c>
      <c r="W300" s="176">
        <v>0</v>
      </c>
      <c r="X300" s="176">
        <v>0</v>
      </c>
      <c r="Y300" s="176">
        <v>2270</v>
      </c>
      <c r="Z300" s="176">
        <v>0</v>
      </c>
    </row>
    <row r="301" spans="15:26" x14ac:dyDescent="0.25">
      <c r="O301" s="169"/>
      <c r="P301" s="176">
        <v>0</v>
      </c>
      <c r="Q301" s="176">
        <v>10006</v>
      </c>
      <c r="R301" s="176">
        <v>10006</v>
      </c>
      <c r="S301" s="176">
        <v>0</v>
      </c>
      <c r="T301" s="3">
        <v>145.13999999999999</v>
      </c>
      <c r="U301" s="3">
        <v>2270</v>
      </c>
      <c r="V301" s="176">
        <v>0</v>
      </c>
      <c r="W301" s="176">
        <v>0</v>
      </c>
      <c r="X301" s="176">
        <v>0</v>
      </c>
      <c r="Y301" s="176">
        <v>2270</v>
      </c>
      <c r="Z301" s="176">
        <v>0</v>
      </c>
    </row>
    <row r="302" spans="15:26" x14ac:dyDescent="0.25">
      <c r="O302" s="52">
        <v>45851</v>
      </c>
      <c r="P302" s="176">
        <v>0</v>
      </c>
      <c r="Q302" s="176">
        <v>7</v>
      </c>
      <c r="R302" s="176">
        <v>7</v>
      </c>
      <c r="S302" s="176">
        <v>0</v>
      </c>
      <c r="T302" s="3">
        <v>110</v>
      </c>
      <c r="U302" s="3">
        <v>398</v>
      </c>
      <c r="V302" s="176">
        <v>0</v>
      </c>
      <c r="W302" s="176">
        <v>0</v>
      </c>
      <c r="X302" s="176">
        <v>0</v>
      </c>
      <c r="Y302" s="176">
        <v>398</v>
      </c>
      <c r="Z302" s="176">
        <v>0</v>
      </c>
    </row>
    <row r="303" spans="15:26" x14ac:dyDescent="0.25">
      <c r="O303" s="169"/>
      <c r="P303" s="176">
        <v>0</v>
      </c>
      <c r="Q303" s="176">
        <v>4</v>
      </c>
      <c r="R303" s="176">
        <v>4</v>
      </c>
      <c r="S303" s="176">
        <v>0</v>
      </c>
      <c r="T303" s="3">
        <v>68</v>
      </c>
      <c r="U303" s="3">
        <v>272</v>
      </c>
      <c r="V303" s="176">
        <v>0</v>
      </c>
      <c r="W303" s="176">
        <v>0</v>
      </c>
      <c r="X303" s="176">
        <v>0</v>
      </c>
      <c r="Y303" s="176">
        <v>272</v>
      </c>
      <c r="Z303" s="176">
        <v>0</v>
      </c>
    </row>
    <row r="304" spans="15:26" x14ac:dyDescent="0.25">
      <c r="O304" s="168">
        <v>46167</v>
      </c>
      <c r="P304" s="176">
        <v>0</v>
      </c>
      <c r="Q304" s="176">
        <v>3</v>
      </c>
      <c r="R304" s="176">
        <v>3</v>
      </c>
      <c r="S304" s="176">
        <v>0</v>
      </c>
      <c r="T304" s="3">
        <v>42</v>
      </c>
      <c r="U304" s="3">
        <v>126</v>
      </c>
      <c r="V304" s="176">
        <v>0</v>
      </c>
      <c r="W304" s="176">
        <v>0</v>
      </c>
      <c r="X304" s="176">
        <v>0</v>
      </c>
      <c r="Y304" s="176">
        <v>126</v>
      </c>
      <c r="Z304" s="176">
        <v>0</v>
      </c>
    </row>
    <row r="305" spans="15:26" x14ac:dyDescent="0.25">
      <c r="O305" s="52">
        <v>45852</v>
      </c>
      <c r="P305" s="176">
        <v>0</v>
      </c>
      <c r="Q305" s="176">
        <v>9</v>
      </c>
      <c r="R305" s="176">
        <v>9</v>
      </c>
      <c r="S305" s="176">
        <v>0</v>
      </c>
      <c r="T305" s="3">
        <v>140</v>
      </c>
      <c r="U305" s="3">
        <v>582</v>
      </c>
      <c r="V305" s="176">
        <v>0</v>
      </c>
      <c r="W305" s="176">
        <v>0</v>
      </c>
      <c r="X305" s="176">
        <v>0</v>
      </c>
      <c r="Y305" s="176">
        <v>582</v>
      </c>
      <c r="Z305" s="176">
        <v>0</v>
      </c>
    </row>
    <row r="306" spans="15:26" x14ac:dyDescent="0.25">
      <c r="O306" s="169"/>
      <c r="P306" s="176">
        <v>0</v>
      </c>
      <c r="Q306" s="176">
        <v>6</v>
      </c>
      <c r="R306" s="176">
        <v>6</v>
      </c>
      <c r="S306" s="176">
        <v>0</v>
      </c>
      <c r="T306" s="3">
        <v>54</v>
      </c>
      <c r="U306" s="3">
        <v>324</v>
      </c>
      <c r="V306" s="176">
        <v>0</v>
      </c>
      <c r="W306" s="176">
        <v>0</v>
      </c>
      <c r="X306" s="176">
        <v>0</v>
      </c>
      <c r="Y306" s="176">
        <v>324</v>
      </c>
      <c r="Z306" s="176">
        <v>0</v>
      </c>
    </row>
    <row r="307" spans="15:26" x14ac:dyDescent="0.25">
      <c r="O307" s="168">
        <v>46105</v>
      </c>
      <c r="P307" s="176">
        <v>0</v>
      </c>
      <c r="Q307" s="176">
        <v>3</v>
      </c>
      <c r="R307" s="176">
        <v>3</v>
      </c>
      <c r="S307" s="176">
        <v>0</v>
      </c>
      <c r="T307" s="3">
        <v>86</v>
      </c>
      <c r="U307" s="3">
        <v>258</v>
      </c>
      <c r="V307" s="176">
        <v>0</v>
      </c>
      <c r="W307" s="176">
        <v>0</v>
      </c>
      <c r="X307" s="176">
        <v>0</v>
      </c>
      <c r="Y307" s="176">
        <v>258</v>
      </c>
      <c r="Z307" s="176">
        <v>0</v>
      </c>
    </row>
    <row r="308" spans="15:26" x14ac:dyDescent="0.25">
      <c r="O308" s="52">
        <v>45853</v>
      </c>
      <c r="P308" s="176">
        <v>0</v>
      </c>
      <c r="Q308" s="176">
        <v>8</v>
      </c>
      <c r="R308" s="176">
        <v>8</v>
      </c>
      <c r="S308" s="176">
        <v>0</v>
      </c>
      <c r="T308" s="3">
        <v>132</v>
      </c>
      <c r="U308" s="3">
        <v>388</v>
      </c>
      <c r="V308" s="176">
        <v>0</v>
      </c>
      <c r="W308" s="176">
        <v>0</v>
      </c>
      <c r="X308" s="176">
        <v>0</v>
      </c>
      <c r="Y308" s="176">
        <v>388</v>
      </c>
      <c r="Z308" s="176">
        <v>0</v>
      </c>
    </row>
    <row r="309" spans="15:26" x14ac:dyDescent="0.25">
      <c r="O309" s="169"/>
      <c r="P309" s="176">
        <v>0</v>
      </c>
      <c r="Q309" s="176">
        <v>4</v>
      </c>
      <c r="R309" s="176">
        <v>4</v>
      </c>
      <c r="S309" s="176">
        <v>0</v>
      </c>
      <c r="T309" s="3">
        <v>70</v>
      </c>
      <c r="U309" s="3">
        <v>140</v>
      </c>
      <c r="V309" s="176">
        <v>0</v>
      </c>
      <c r="W309" s="176">
        <v>0</v>
      </c>
      <c r="X309" s="176">
        <v>0</v>
      </c>
      <c r="Y309" s="176">
        <v>140</v>
      </c>
      <c r="Z309" s="176">
        <v>0</v>
      </c>
    </row>
    <row r="310" spans="15:26" x14ac:dyDescent="0.25">
      <c r="O310" s="168">
        <v>46069</v>
      </c>
      <c r="P310" s="176">
        <v>0</v>
      </c>
      <c r="Q310" s="176">
        <v>4</v>
      </c>
      <c r="R310" s="176">
        <v>4</v>
      </c>
      <c r="S310" s="176">
        <v>0</v>
      </c>
      <c r="T310" s="3">
        <v>62</v>
      </c>
      <c r="U310" s="3">
        <v>248</v>
      </c>
      <c r="V310" s="176">
        <v>0</v>
      </c>
      <c r="W310" s="176">
        <v>0</v>
      </c>
      <c r="X310" s="176">
        <v>0</v>
      </c>
      <c r="Y310" s="176">
        <v>248</v>
      </c>
      <c r="Z310" s="176">
        <v>0</v>
      </c>
    </row>
    <row r="311" spans="15:26" x14ac:dyDescent="0.25">
      <c r="O311" s="52">
        <v>45854</v>
      </c>
      <c r="P311" s="176">
        <v>0</v>
      </c>
      <c r="Q311" s="176">
        <v>7</v>
      </c>
      <c r="R311" s="176">
        <v>7</v>
      </c>
      <c r="S311" s="176">
        <v>0</v>
      </c>
      <c r="T311" s="3">
        <v>89</v>
      </c>
      <c r="U311" s="3">
        <v>301</v>
      </c>
      <c r="V311" s="176">
        <v>0</v>
      </c>
      <c r="W311" s="176">
        <v>0</v>
      </c>
      <c r="X311" s="176">
        <v>0</v>
      </c>
      <c r="Y311" s="176">
        <v>301</v>
      </c>
      <c r="Z311" s="176">
        <v>0</v>
      </c>
    </row>
    <row r="312" spans="15:26" x14ac:dyDescent="0.25">
      <c r="O312" s="169"/>
      <c r="P312" s="176">
        <v>0</v>
      </c>
      <c r="Q312" s="176">
        <v>4</v>
      </c>
      <c r="R312" s="176">
        <v>4</v>
      </c>
      <c r="S312" s="176">
        <v>0</v>
      </c>
      <c r="T312" s="3">
        <v>34</v>
      </c>
      <c r="U312" s="3">
        <v>136</v>
      </c>
      <c r="V312" s="176">
        <v>0</v>
      </c>
      <c r="W312" s="176">
        <v>0</v>
      </c>
      <c r="X312" s="176">
        <v>0</v>
      </c>
      <c r="Y312" s="176">
        <v>136</v>
      </c>
      <c r="Z312" s="176">
        <v>0</v>
      </c>
    </row>
    <row r="313" spans="15:26" x14ac:dyDescent="0.25">
      <c r="O313" s="168">
        <v>46110</v>
      </c>
      <c r="P313" s="176">
        <v>0</v>
      </c>
      <c r="Q313" s="176">
        <v>3</v>
      </c>
      <c r="R313" s="176">
        <v>3</v>
      </c>
      <c r="S313" s="176">
        <v>0</v>
      </c>
      <c r="T313" s="3">
        <v>55</v>
      </c>
      <c r="U313" s="3">
        <v>165</v>
      </c>
      <c r="V313" s="176">
        <v>0</v>
      </c>
      <c r="W313" s="176">
        <v>0</v>
      </c>
      <c r="X313" s="176">
        <v>0</v>
      </c>
      <c r="Y313" s="176">
        <v>165</v>
      </c>
      <c r="Z313" s="176">
        <v>0</v>
      </c>
    </row>
    <row r="314" spans="15:26" x14ac:dyDescent="0.25">
      <c r="O314" s="52">
        <v>45857</v>
      </c>
      <c r="P314" s="176">
        <v>0</v>
      </c>
      <c r="Q314" s="176">
        <v>9</v>
      </c>
      <c r="R314" s="176">
        <v>9</v>
      </c>
      <c r="S314" s="176">
        <v>0</v>
      </c>
      <c r="T314" s="3">
        <v>86</v>
      </c>
      <c r="U314" s="3">
        <v>382</v>
      </c>
      <c r="V314" s="176">
        <v>0</v>
      </c>
      <c r="W314" s="176">
        <v>0</v>
      </c>
      <c r="X314" s="176">
        <v>0</v>
      </c>
      <c r="Y314" s="176">
        <v>382</v>
      </c>
      <c r="Z314" s="176">
        <v>0</v>
      </c>
    </row>
    <row r="315" spans="15:26" x14ac:dyDescent="0.25">
      <c r="O315" s="169"/>
      <c r="P315" s="176">
        <v>0</v>
      </c>
      <c r="Q315" s="176">
        <v>5</v>
      </c>
      <c r="R315" s="176">
        <v>5</v>
      </c>
      <c r="S315" s="176">
        <v>0</v>
      </c>
      <c r="T315" s="3">
        <v>38</v>
      </c>
      <c r="U315" s="3">
        <v>190</v>
      </c>
      <c r="V315" s="176">
        <v>0</v>
      </c>
      <c r="W315" s="176">
        <v>0</v>
      </c>
      <c r="X315" s="176">
        <v>0</v>
      </c>
      <c r="Y315" s="176">
        <v>190</v>
      </c>
      <c r="Z315" s="176">
        <v>0</v>
      </c>
    </row>
    <row r="316" spans="15:26" x14ac:dyDescent="0.25">
      <c r="O316" s="168">
        <v>46181</v>
      </c>
      <c r="P316" s="176">
        <v>0</v>
      </c>
      <c r="Q316" s="176">
        <v>4</v>
      </c>
      <c r="R316" s="176">
        <v>4</v>
      </c>
      <c r="S316" s="176">
        <v>0</v>
      </c>
      <c r="T316" s="3">
        <v>48</v>
      </c>
      <c r="U316" s="3">
        <v>192</v>
      </c>
      <c r="V316" s="176">
        <v>0</v>
      </c>
      <c r="W316" s="176">
        <v>0</v>
      </c>
      <c r="X316" s="176">
        <v>0</v>
      </c>
      <c r="Y316" s="176">
        <v>192</v>
      </c>
      <c r="Z316" s="176">
        <v>0</v>
      </c>
    </row>
    <row r="317" spans="15:26" x14ac:dyDescent="0.25">
      <c r="O317" s="52">
        <v>45870</v>
      </c>
      <c r="P317" s="176">
        <v>0</v>
      </c>
      <c r="Q317" s="176">
        <v>14</v>
      </c>
      <c r="R317" s="176">
        <v>14</v>
      </c>
      <c r="S317" s="176">
        <v>0</v>
      </c>
      <c r="T317" s="3">
        <v>36</v>
      </c>
      <c r="U317" s="3">
        <v>236</v>
      </c>
      <c r="V317" s="176">
        <v>0</v>
      </c>
      <c r="W317" s="176">
        <v>0</v>
      </c>
      <c r="X317" s="176">
        <v>0</v>
      </c>
      <c r="Y317" s="176">
        <v>236</v>
      </c>
      <c r="Z317" s="176">
        <v>0</v>
      </c>
    </row>
    <row r="318" spans="15:26" x14ac:dyDescent="0.25">
      <c r="O318" s="169"/>
      <c r="P318" s="176">
        <v>0</v>
      </c>
      <c r="Q318" s="176">
        <v>14</v>
      </c>
      <c r="R318" s="176">
        <v>14</v>
      </c>
      <c r="S318" s="176">
        <v>0</v>
      </c>
      <c r="T318" s="3">
        <v>36</v>
      </c>
      <c r="U318" s="3">
        <v>236</v>
      </c>
      <c r="V318" s="176">
        <v>0</v>
      </c>
      <c r="W318" s="176">
        <v>0</v>
      </c>
      <c r="X318" s="176">
        <v>0</v>
      </c>
      <c r="Y318" s="176">
        <v>236</v>
      </c>
      <c r="Z318" s="176">
        <v>0</v>
      </c>
    </row>
    <row r="319" spans="15:26" x14ac:dyDescent="0.25">
      <c r="O319" s="52">
        <v>45682</v>
      </c>
      <c r="P319" s="176">
        <v>0</v>
      </c>
      <c r="Q319" s="176">
        <v>168</v>
      </c>
      <c r="R319" s="176">
        <v>168</v>
      </c>
      <c r="S319" s="176">
        <v>0</v>
      </c>
      <c r="T319" s="3">
        <v>7.8999999999999995</v>
      </c>
      <c r="U319" s="3">
        <v>1327.1999999999998</v>
      </c>
      <c r="V319" s="176">
        <v>0</v>
      </c>
      <c r="W319" s="176">
        <v>0</v>
      </c>
      <c r="X319" s="176">
        <v>0</v>
      </c>
      <c r="Y319" s="176">
        <v>1327.1999999999998</v>
      </c>
      <c r="Z319" s="176">
        <v>0</v>
      </c>
    </row>
    <row r="320" spans="15:26" x14ac:dyDescent="0.25">
      <c r="O320" s="169"/>
      <c r="P320" s="176">
        <v>0</v>
      </c>
      <c r="Q320" s="176">
        <v>168</v>
      </c>
      <c r="R320" s="176">
        <v>168</v>
      </c>
      <c r="S320" s="176">
        <v>0</v>
      </c>
      <c r="T320" s="3">
        <v>7.8999999999999995</v>
      </c>
      <c r="U320" s="3">
        <v>1327.1999999999998</v>
      </c>
      <c r="V320" s="176">
        <v>0</v>
      </c>
      <c r="W320" s="176">
        <v>0</v>
      </c>
      <c r="X320" s="176">
        <v>0</v>
      </c>
      <c r="Y320" s="176">
        <v>1327.1999999999998</v>
      </c>
      <c r="Z320" s="176">
        <v>0</v>
      </c>
    </row>
    <row r="321" spans="15:26" x14ac:dyDescent="0.25">
      <c r="O321" s="52">
        <v>45686</v>
      </c>
      <c r="P321" s="176">
        <v>0</v>
      </c>
      <c r="Q321" s="176">
        <v>240</v>
      </c>
      <c r="R321" s="176">
        <v>240</v>
      </c>
      <c r="S321" s="176">
        <v>0</v>
      </c>
      <c r="T321" s="3">
        <v>2.6625000000000001</v>
      </c>
      <c r="U321" s="3">
        <v>639</v>
      </c>
      <c r="V321" s="176">
        <v>0</v>
      </c>
      <c r="W321" s="176">
        <v>0</v>
      </c>
      <c r="X321" s="176">
        <v>0</v>
      </c>
      <c r="Y321" s="176">
        <v>639</v>
      </c>
      <c r="Z321" s="176">
        <v>0</v>
      </c>
    </row>
    <row r="322" spans="15:26" x14ac:dyDescent="0.25">
      <c r="O322" s="169"/>
      <c r="P322" s="176">
        <v>0</v>
      </c>
      <c r="Q322" s="176">
        <v>240</v>
      </c>
      <c r="R322" s="176">
        <v>240</v>
      </c>
      <c r="S322" s="176">
        <v>0</v>
      </c>
      <c r="T322" s="3">
        <v>2.6625000000000001</v>
      </c>
      <c r="U322" s="3">
        <v>639</v>
      </c>
      <c r="V322" s="176">
        <v>0</v>
      </c>
      <c r="W322" s="176">
        <v>0</v>
      </c>
      <c r="X322" s="176">
        <v>0</v>
      </c>
      <c r="Y322" s="176">
        <v>639</v>
      </c>
      <c r="Z322" s="176">
        <v>0</v>
      </c>
    </row>
    <row r="323" spans="15:26" x14ac:dyDescent="0.25">
      <c r="O323" s="52">
        <v>45687</v>
      </c>
      <c r="P323" s="176">
        <v>0</v>
      </c>
      <c r="Q323" s="176">
        <v>720</v>
      </c>
      <c r="R323" s="176">
        <v>720</v>
      </c>
      <c r="S323" s="176">
        <v>0</v>
      </c>
      <c r="T323" s="3">
        <v>0.46479166666666671</v>
      </c>
      <c r="U323" s="3">
        <v>334.65000000000003</v>
      </c>
      <c r="V323" s="176">
        <v>0</v>
      </c>
      <c r="W323" s="176">
        <v>0</v>
      </c>
      <c r="X323" s="176">
        <v>0</v>
      </c>
      <c r="Y323" s="176">
        <v>334.65000000000003</v>
      </c>
      <c r="Z323" s="176">
        <v>0</v>
      </c>
    </row>
    <row r="324" spans="15:26" x14ac:dyDescent="0.25">
      <c r="O324" s="169"/>
      <c r="P324" s="176">
        <v>0</v>
      </c>
      <c r="Q324" s="176">
        <v>720</v>
      </c>
      <c r="R324" s="176">
        <v>720</v>
      </c>
      <c r="S324" s="176">
        <v>0</v>
      </c>
      <c r="T324" s="3">
        <v>0.46479166666666671</v>
      </c>
      <c r="U324" s="3">
        <v>334.65000000000003</v>
      </c>
      <c r="V324" s="176">
        <v>0</v>
      </c>
      <c r="W324" s="176">
        <v>0</v>
      </c>
      <c r="X324" s="176">
        <v>0</v>
      </c>
      <c r="Y324" s="176">
        <v>334.65000000000003</v>
      </c>
      <c r="Z324" s="176">
        <v>0</v>
      </c>
    </row>
    <row r="325" spans="15:26" x14ac:dyDescent="0.25">
      <c r="O325" s="52">
        <v>45699</v>
      </c>
      <c r="P325" s="176">
        <v>0</v>
      </c>
      <c r="Q325" s="176">
        <v>108</v>
      </c>
      <c r="R325" s="176">
        <v>108</v>
      </c>
      <c r="S325" s="176">
        <v>0</v>
      </c>
      <c r="T325" s="3">
        <v>0.46500000000000002</v>
      </c>
      <c r="U325" s="3">
        <v>50.220000000000006</v>
      </c>
      <c r="V325" s="176">
        <v>0</v>
      </c>
      <c r="W325" s="176">
        <v>0</v>
      </c>
      <c r="X325" s="176">
        <v>0</v>
      </c>
      <c r="Y325" s="176">
        <v>50.220000000000006</v>
      </c>
      <c r="Z325" s="176">
        <v>0</v>
      </c>
    </row>
    <row r="326" spans="15:26" x14ac:dyDescent="0.25">
      <c r="O326" s="169"/>
      <c r="P326" s="176">
        <v>0</v>
      </c>
      <c r="Q326" s="176">
        <v>108</v>
      </c>
      <c r="R326" s="176">
        <v>108</v>
      </c>
      <c r="S326" s="176">
        <v>0</v>
      </c>
      <c r="T326" s="3">
        <v>0.46500000000000002</v>
      </c>
      <c r="U326" s="3">
        <v>50.220000000000006</v>
      </c>
      <c r="V326" s="176">
        <v>0</v>
      </c>
      <c r="W326" s="176">
        <v>0</v>
      </c>
      <c r="X326" s="176">
        <v>0</v>
      </c>
      <c r="Y326" s="176">
        <v>50.220000000000006</v>
      </c>
      <c r="Z326" s="176">
        <v>0</v>
      </c>
    </row>
    <row r="327" spans="15:26" x14ac:dyDescent="0.25">
      <c r="O327" s="52">
        <v>45703</v>
      </c>
      <c r="P327" s="176">
        <v>0</v>
      </c>
      <c r="Q327" s="176">
        <v>1224</v>
      </c>
      <c r="R327" s="176">
        <v>1224</v>
      </c>
      <c r="S327" s="176">
        <v>0</v>
      </c>
      <c r="T327" s="3">
        <v>0.92958333333333343</v>
      </c>
      <c r="U327" s="3">
        <v>1137.8100000000002</v>
      </c>
      <c r="V327" s="176">
        <v>0</v>
      </c>
      <c r="W327" s="176">
        <v>0</v>
      </c>
      <c r="X327" s="176">
        <v>0</v>
      </c>
      <c r="Y327" s="176">
        <v>1137.8100000000002</v>
      </c>
      <c r="Z327" s="176">
        <v>0</v>
      </c>
    </row>
    <row r="328" spans="15:26" x14ac:dyDescent="0.25">
      <c r="O328" s="169"/>
      <c r="P328" s="176">
        <v>0</v>
      </c>
      <c r="Q328" s="176">
        <v>1224</v>
      </c>
      <c r="R328" s="176">
        <v>1224</v>
      </c>
      <c r="S328" s="176">
        <v>0</v>
      </c>
      <c r="T328" s="3">
        <v>0.92958333333333343</v>
      </c>
      <c r="U328" s="3">
        <v>1137.8100000000002</v>
      </c>
      <c r="V328" s="176">
        <v>0</v>
      </c>
      <c r="W328" s="176">
        <v>0</v>
      </c>
      <c r="X328" s="176">
        <v>0</v>
      </c>
      <c r="Y328" s="176">
        <v>1137.8100000000002</v>
      </c>
      <c r="Z328" s="176">
        <v>0</v>
      </c>
    </row>
    <row r="329" spans="15:26" x14ac:dyDescent="0.25">
      <c r="O329" s="52">
        <v>45706</v>
      </c>
      <c r="P329" s="176">
        <v>0</v>
      </c>
      <c r="Q329" s="176">
        <v>1650</v>
      </c>
      <c r="R329" s="176">
        <v>1650</v>
      </c>
      <c r="S329" s="176">
        <v>0</v>
      </c>
      <c r="T329" s="3">
        <v>0.93</v>
      </c>
      <c r="U329" s="3">
        <v>1534.5</v>
      </c>
      <c r="V329" s="176">
        <v>0</v>
      </c>
      <c r="W329" s="176">
        <v>0</v>
      </c>
      <c r="X329" s="176">
        <v>0</v>
      </c>
      <c r="Y329" s="176">
        <v>1534.5</v>
      </c>
      <c r="Z329" s="176">
        <v>0</v>
      </c>
    </row>
    <row r="330" spans="15:26" x14ac:dyDescent="0.25">
      <c r="O330" s="169"/>
      <c r="P330" s="176">
        <v>0</v>
      </c>
      <c r="Q330" s="176">
        <v>1650</v>
      </c>
      <c r="R330" s="176">
        <v>1650</v>
      </c>
      <c r="S330" s="176">
        <v>0</v>
      </c>
      <c r="T330" s="3">
        <v>0.93</v>
      </c>
      <c r="U330" s="3">
        <v>1534.5</v>
      </c>
      <c r="V330" s="176">
        <v>0</v>
      </c>
      <c r="W330" s="176">
        <v>0</v>
      </c>
      <c r="X330" s="176">
        <v>0</v>
      </c>
      <c r="Y330" s="176">
        <v>1534.5</v>
      </c>
      <c r="Z330" s="176">
        <v>0</v>
      </c>
    </row>
    <row r="331" spans="15:26" x14ac:dyDescent="0.25">
      <c r="O331" s="52">
        <v>45707</v>
      </c>
      <c r="P331" s="176">
        <v>0</v>
      </c>
      <c r="Q331" s="176">
        <v>48</v>
      </c>
      <c r="R331" s="176">
        <v>48</v>
      </c>
      <c r="S331" s="176">
        <v>0</v>
      </c>
      <c r="T331" s="3">
        <v>2</v>
      </c>
      <c r="U331" s="3">
        <v>96</v>
      </c>
      <c r="V331" s="176">
        <v>0</v>
      </c>
      <c r="W331" s="176">
        <v>0</v>
      </c>
      <c r="X331" s="176">
        <v>0</v>
      </c>
      <c r="Y331" s="176">
        <v>96</v>
      </c>
      <c r="Z331" s="176">
        <v>0</v>
      </c>
    </row>
    <row r="332" spans="15:26" x14ac:dyDescent="0.25">
      <c r="O332" s="169"/>
      <c r="P332" s="176">
        <v>0</v>
      </c>
      <c r="Q332" s="176">
        <v>48</v>
      </c>
      <c r="R332" s="176">
        <v>48</v>
      </c>
      <c r="S332" s="176">
        <v>0</v>
      </c>
      <c r="T332" s="3">
        <v>2</v>
      </c>
      <c r="U332" s="3">
        <v>96</v>
      </c>
      <c r="V332" s="176">
        <v>0</v>
      </c>
      <c r="W332" s="176">
        <v>0</v>
      </c>
      <c r="X332" s="176">
        <v>0</v>
      </c>
      <c r="Y332" s="176">
        <v>96</v>
      </c>
      <c r="Z332" s="176">
        <v>0</v>
      </c>
    </row>
    <row r="333" spans="15:26" x14ac:dyDescent="0.25">
      <c r="O333" s="52">
        <v>45714</v>
      </c>
      <c r="P333" s="176">
        <v>0</v>
      </c>
      <c r="Q333" s="176">
        <v>33</v>
      </c>
      <c r="R333" s="176">
        <v>33</v>
      </c>
      <c r="S333" s="176">
        <v>0</v>
      </c>
      <c r="T333" s="3">
        <v>1.4100000000000001</v>
      </c>
      <c r="U333" s="3">
        <v>46.53</v>
      </c>
      <c r="V333" s="176">
        <v>0</v>
      </c>
      <c r="W333" s="176">
        <v>0</v>
      </c>
      <c r="X333" s="176">
        <v>0</v>
      </c>
      <c r="Y333" s="176">
        <v>46.53</v>
      </c>
      <c r="Z333" s="176">
        <v>0</v>
      </c>
    </row>
    <row r="334" spans="15:26" x14ac:dyDescent="0.25">
      <c r="O334" s="169"/>
      <c r="P334" s="176">
        <v>0</v>
      </c>
      <c r="Q334" s="176">
        <v>33</v>
      </c>
      <c r="R334" s="176">
        <v>33</v>
      </c>
      <c r="S334" s="176">
        <v>0</v>
      </c>
      <c r="T334" s="3">
        <v>1.4100000000000001</v>
      </c>
      <c r="U334" s="3">
        <v>46.53</v>
      </c>
      <c r="V334" s="176">
        <v>0</v>
      </c>
      <c r="W334" s="176">
        <v>0</v>
      </c>
      <c r="X334" s="176">
        <v>0</v>
      </c>
      <c r="Y334" s="176">
        <v>46.53</v>
      </c>
      <c r="Z334" s="176">
        <v>0</v>
      </c>
    </row>
    <row r="335" spans="15:26" x14ac:dyDescent="0.25">
      <c r="O335" s="52">
        <v>45716</v>
      </c>
      <c r="P335" s="176">
        <v>0</v>
      </c>
      <c r="Q335" s="176">
        <v>9000</v>
      </c>
      <c r="R335" s="176">
        <v>9000</v>
      </c>
      <c r="S335" s="176">
        <v>0</v>
      </c>
      <c r="T335" s="3">
        <v>1.8146666666666665E-2</v>
      </c>
      <c r="U335" s="3">
        <v>163.32</v>
      </c>
      <c r="V335" s="176">
        <v>0</v>
      </c>
      <c r="W335" s="176">
        <v>0</v>
      </c>
      <c r="X335" s="176">
        <v>0</v>
      </c>
      <c r="Y335" s="176">
        <v>163.32</v>
      </c>
      <c r="Z335" s="176">
        <v>0</v>
      </c>
    </row>
    <row r="336" spans="15:26" x14ac:dyDescent="0.25">
      <c r="O336" s="169"/>
      <c r="P336" s="176">
        <v>0</v>
      </c>
      <c r="Q336" s="176">
        <v>9000</v>
      </c>
      <c r="R336" s="176">
        <v>9000</v>
      </c>
      <c r="S336" s="176">
        <v>0</v>
      </c>
      <c r="T336" s="3">
        <v>1.8146666666666665E-2</v>
      </c>
      <c r="U336" s="3">
        <v>163.32</v>
      </c>
      <c r="V336" s="176">
        <v>0</v>
      </c>
      <c r="W336" s="176">
        <v>0</v>
      </c>
      <c r="X336" s="176">
        <v>0</v>
      </c>
      <c r="Y336" s="176">
        <v>163.32</v>
      </c>
      <c r="Z336" s="176">
        <v>0</v>
      </c>
    </row>
    <row r="337" spans="15:26" x14ac:dyDescent="0.25">
      <c r="O337" s="52">
        <v>45719</v>
      </c>
      <c r="P337" s="176">
        <v>0</v>
      </c>
      <c r="Q337" s="176">
        <v>6000</v>
      </c>
      <c r="R337" s="176">
        <v>6000</v>
      </c>
      <c r="S337" s="176">
        <v>0</v>
      </c>
      <c r="T337" s="3">
        <v>1.5100000000000001E-2</v>
      </c>
      <c r="U337" s="3">
        <v>90.600000000000009</v>
      </c>
      <c r="V337" s="176">
        <v>0</v>
      </c>
      <c r="W337" s="176">
        <v>0</v>
      </c>
      <c r="X337" s="176">
        <v>0</v>
      </c>
      <c r="Y337" s="176">
        <v>90.600000000000009</v>
      </c>
      <c r="Z337" s="176">
        <v>0</v>
      </c>
    </row>
    <row r="338" spans="15:26" x14ac:dyDescent="0.25">
      <c r="O338" s="169"/>
      <c r="P338" s="176">
        <v>0</v>
      </c>
      <c r="Q338" s="176">
        <v>6000</v>
      </c>
      <c r="R338" s="176">
        <v>6000</v>
      </c>
      <c r="S338" s="176">
        <v>0</v>
      </c>
      <c r="T338" s="3">
        <v>1.5100000000000001E-2</v>
      </c>
      <c r="U338" s="3">
        <v>90.600000000000009</v>
      </c>
      <c r="V338" s="176">
        <v>0</v>
      </c>
      <c r="W338" s="176">
        <v>0</v>
      </c>
      <c r="X338" s="176">
        <v>0</v>
      </c>
      <c r="Y338" s="176">
        <v>90.600000000000009</v>
      </c>
      <c r="Z338" s="176">
        <v>0</v>
      </c>
    </row>
    <row r="339" spans="15:26" x14ac:dyDescent="0.25">
      <c r="O339" s="52">
        <v>45721</v>
      </c>
      <c r="P339" s="176">
        <v>0</v>
      </c>
      <c r="Q339" s="176">
        <v>28800</v>
      </c>
      <c r="R339" s="176">
        <v>28800</v>
      </c>
      <c r="S339" s="176">
        <v>0</v>
      </c>
      <c r="T339" s="3">
        <v>5.0450000000000002E-2</v>
      </c>
      <c r="U339" s="3">
        <v>1452.96</v>
      </c>
      <c r="V339" s="176">
        <v>0</v>
      </c>
      <c r="W339" s="176">
        <v>0</v>
      </c>
      <c r="X339" s="176">
        <v>0</v>
      </c>
      <c r="Y339" s="176">
        <v>1452.96</v>
      </c>
      <c r="Z339" s="176">
        <v>0</v>
      </c>
    </row>
    <row r="340" spans="15:26" x14ac:dyDescent="0.25">
      <c r="O340" s="169"/>
      <c r="P340" s="176">
        <v>0</v>
      </c>
      <c r="Q340" s="176">
        <v>28800</v>
      </c>
      <c r="R340" s="176">
        <v>28800</v>
      </c>
      <c r="S340" s="176">
        <v>0</v>
      </c>
      <c r="T340" s="3">
        <v>5.0450000000000002E-2</v>
      </c>
      <c r="U340" s="3">
        <v>1452.96</v>
      </c>
      <c r="V340" s="176">
        <v>0</v>
      </c>
      <c r="W340" s="176">
        <v>0</v>
      </c>
      <c r="X340" s="176">
        <v>0</v>
      </c>
      <c r="Y340" s="176">
        <v>1452.96</v>
      </c>
      <c r="Z340" s="176">
        <v>0</v>
      </c>
    </row>
    <row r="341" spans="15:26" x14ac:dyDescent="0.25">
      <c r="O341" s="52">
        <v>45729</v>
      </c>
      <c r="P341" s="176">
        <v>0</v>
      </c>
      <c r="Q341" s="176">
        <v>344</v>
      </c>
      <c r="R341" s="176">
        <v>344</v>
      </c>
      <c r="S341" s="176">
        <v>0</v>
      </c>
      <c r="T341" s="3">
        <v>0.105</v>
      </c>
      <c r="U341" s="3">
        <v>36.119999999999997</v>
      </c>
      <c r="V341" s="176">
        <v>0</v>
      </c>
      <c r="W341" s="176">
        <v>0</v>
      </c>
      <c r="X341" s="176">
        <v>0</v>
      </c>
      <c r="Y341" s="176">
        <v>36.119999999999997</v>
      </c>
      <c r="Z341" s="176">
        <v>0</v>
      </c>
    </row>
    <row r="342" spans="15:26" x14ac:dyDescent="0.25">
      <c r="O342" s="169"/>
      <c r="P342" s="176">
        <v>0</v>
      </c>
      <c r="Q342" s="176">
        <v>344</v>
      </c>
      <c r="R342" s="176">
        <v>344</v>
      </c>
      <c r="S342" s="176">
        <v>0</v>
      </c>
      <c r="T342" s="3">
        <v>0.105</v>
      </c>
      <c r="U342" s="3">
        <v>36.119999999999997</v>
      </c>
      <c r="V342" s="176">
        <v>0</v>
      </c>
      <c r="W342" s="176">
        <v>0</v>
      </c>
      <c r="X342" s="176">
        <v>0</v>
      </c>
      <c r="Y342" s="176">
        <v>36.119999999999997</v>
      </c>
      <c r="Z342" s="176">
        <v>0</v>
      </c>
    </row>
    <row r="343" spans="15:26" x14ac:dyDescent="0.25">
      <c r="O343" s="52">
        <v>45734</v>
      </c>
      <c r="P343" s="176">
        <v>0</v>
      </c>
      <c r="Q343" s="176">
        <v>60</v>
      </c>
      <c r="R343" s="176">
        <v>60</v>
      </c>
      <c r="S343" s="176">
        <v>0</v>
      </c>
      <c r="T343" s="3">
        <v>0.5</v>
      </c>
      <c r="U343" s="3">
        <v>30</v>
      </c>
      <c r="V343" s="176">
        <v>0</v>
      </c>
      <c r="W343" s="176">
        <v>0</v>
      </c>
      <c r="X343" s="176">
        <v>0</v>
      </c>
      <c r="Y343" s="176">
        <v>30</v>
      </c>
      <c r="Z343" s="176">
        <v>0</v>
      </c>
    </row>
    <row r="344" spans="15:26" x14ac:dyDescent="0.25">
      <c r="O344" s="169"/>
      <c r="P344" s="176">
        <v>0</v>
      </c>
      <c r="Q344" s="176">
        <v>60</v>
      </c>
      <c r="R344" s="176">
        <v>60</v>
      </c>
      <c r="S344" s="176">
        <v>0</v>
      </c>
      <c r="T344" s="3">
        <v>0.5</v>
      </c>
      <c r="U344" s="3">
        <v>30</v>
      </c>
      <c r="V344" s="176">
        <v>0</v>
      </c>
      <c r="W344" s="176">
        <v>0</v>
      </c>
      <c r="X344" s="176">
        <v>0</v>
      </c>
      <c r="Y344" s="176">
        <v>30</v>
      </c>
      <c r="Z344" s="176">
        <v>0</v>
      </c>
    </row>
    <row r="345" spans="15:26" x14ac:dyDescent="0.25">
      <c r="O345" s="52">
        <v>45738</v>
      </c>
      <c r="P345" s="176">
        <v>0</v>
      </c>
      <c r="Q345" s="176">
        <v>31200</v>
      </c>
      <c r="R345" s="176">
        <v>31200</v>
      </c>
      <c r="S345" s="176">
        <v>0</v>
      </c>
      <c r="T345" s="3">
        <v>2.9825000000000001E-2</v>
      </c>
      <c r="U345" s="3">
        <v>930.54000000000008</v>
      </c>
      <c r="V345" s="176">
        <v>0</v>
      </c>
      <c r="W345" s="176">
        <v>0</v>
      </c>
      <c r="X345" s="176">
        <v>0</v>
      </c>
      <c r="Y345" s="176">
        <v>930.54000000000008</v>
      </c>
      <c r="Z345" s="176">
        <v>0</v>
      </c>
    </row>
    <row r="346" spans="15:26" x14ac:dyDescent="0.25">
      <c r="O346" s="169"/>
      <c r="P346" s="176">
        <v>0</v>
      </c>
      <c r="Q346" s="176">
        <v>31200</v>
      </c>
      <c r="R346" s="176">
        <v>31200</v>
      </c>
      <c r="S346" s="176">
        <v>0</v>
      </c>
      <c r="T346" s="3">
        <v>2.9825000000000001E-2</v>
      </c>
      <c r="U346" s="3">
        <v>930.54000000000008</v>
      </c>
      <c r="V346" s="176">
        <v>0</v>
      </c>
      <c r="W346" s="176">
        <v>0</v>
      </c>
      <c r="X346" s="176">
        <v>0</v>
      </c>
      <c r="Y346" s="176">
        <v>930.54000000000008</v>
      </c>
      <c r="Z346" s="176">
        <v>0</v>
      </c>
    </row>
    <row r="347" spans="15:26" x14ac:dyDescent="0.25">
      <c r="O347" s="52">
        <v>45741</v>
      </c>
      <c r="P347" s="176">
        <v>0</v>
      </c>
      <c r="Q347" s="176">
        <v>1200</v>
      </c>
      <c r="R347" s="176">
        <v>1200</v>
      </c>
      <c r="S347" s="176">
        <v>0</v>
      </c>
      <c r="T347" s="3">
        <v>0.102025</v>
      </c>
      <c r="U347" s="3">
        <v>122.43</v>
      </c>
      <c r="V347" s="176">
        <v>0</v>
      </c>
      <c r="W347" s="176">
        <v>0</v>
      </c>
      <c r="X347" s="176">
        <v>0</v>
      </c>
      <c r="Y347" s="176">
        <v>122.43</v>
      </c>
      <c r="Z347" s="176">
        <v>0</v>
      </c>
    </row>
    <row r="348" spans="15:26" x14ac:dyDescent="0.25">
      <c r="O348" s="168">
        <v>46136</v>
      </c>
      <c r="P348" s="176">
        <v>0</v>
      </c>
      <c r="Q348" s="176">
        <v>1200</v>
      </c>
      <c r="R348" s="176">
        <v>1200</v>
      </c>
      <c r="S348" s="176">
        <v>0</v>
      </c>
      <c r="T348" s="3">
        <v>0.102025</v>
      </c>
      <c r="U348" s="3">
        <v>122.43</v>
      </c>
      <c r="V348" s="176">
        <v>0</v>
      </c>
      <c r="W348" s="176">
        <v>0</v>
      </c>
      <c r="X348" s="176">
        <v>0</v>
      </c>
      <c r="Y348" s="176">
        <v>122.43</v>
      </c>
      <c r="Z348" s="176">
        <v>0</v>
      </c>
    </row>
    <row r="349" spans="15:26" x14ac:dyDescent="0.25">
      <c r="O349" s="52">
        <v>45742</v>
      </c>
      <c r="P349" s="176">
        <v>0</v>
      </c>
      <c r="Q349" s="176">
        <v>250</v>
      </c>
      <c r="R349" s="176">
        <v>250</v>
      </c>
      <c r="S349" s="176">
        <v>0</v>
      </c>
      <c r="T349" s="3">
        <v>0.1084</v>
      </c>
      <c r="U349" s="3">
        <v>27.099999999999998</v>
      </c>
      <c r="V349" s="176">
        <v>0</v>
      </c>
      <c r="W349" s="176">
        <v>0</v>
      </c>
      <c r="X349" s="176">
        <v>0</v>
      </c>
      <c r="Y349" s="176">
        <v>27.099999999999998</v>
      </c>
      <c r="Z349" s="176">
        <v>0</v>
      </c>
    </row>
    <row r="350" spans="15:26" x14ac:dyDescent="0.25">
      <c r="O350" s="168">
        <v>46090</v>
      </c>
      <c r="P350" s="176">
        <v>0</v>
      </c>
      <c r="Q350" s="176">
        <v>250</v>
      </c>
      <c r="R350" s="176">
        <v>250</v>
      </c>
      <c r="S350" s="176">
        <v>0</v>
      </c>
      <c r="T350" s="3">
        <v>0.1084</v>
      </c>
      <c r="U350" s="3">
        <v>27.099999999999998</v>
      </c>
      <c r="V350" s="176">
        <v>0</v>
      </c>
      <c r="W350" s="176">
        <v>0</v>
      </c>
      <c r="X350" s="176">
        <v>0</v>
      </c>
      <c r="Y350" s="176">
        <v>27.099999999999998</v>
      </c>
      <c r="Z350" s="176">
        <v>0</v>
      </c>
    </row>
    <row r="351" spans="15:26" x14ac:dyDescent="0.25">
      <c r="O351" s="52">
        <v>45748</v>
      </c>
      <c r="P351" s="176">
        <v>0</v>
      </c>
      <c r="Q351" s="176">
        <v>9600</v>
      </c>
      <c r="R351" s="176">
        <v>9600</v>
      </c>
      <c r="S351" s="176">
        <v>0</v>
      </c>
      <c r="T351" s="3">
        <v>3.0329166666666671E-2</v>
      </c>
      <c r="U351" s="3">
        <v>291.16000000000003</v>
      </c>
      <c r="V351" s="176">
        <v>0</v>
      </c>
      <c r="W351" s="176">
        <v>0</v>
      </c>
      <c r="X351" s="176">
        <v>0</v>
      </c>
      <c r="Y351" s="176">
        <v>291.16000000000003</v>
      </c>
      <c r="Z351" s="176">
        <v>0</v>
      </c>
    </row>
    <row r="352" spans="15:26" x14ac:dyDescent="0.25">
      <c r="O352" s="169"/>
      <c r="P352" s="176">
        <v>0</v>
      </c>
      <c r="Q352" s="176">
        <v>9600</v>
      </c>
      <c r="R352" s="176">
        <v>9600</v>
      </c>
      <c r="S352" s="176">
        <v>0</v>
      </c>
      <c r="T352" s="3">
        <v>3.0329166666666671E-2</v>
      </c>
      <c r="U352" s="3">
        <v>291.16000000000003</v>
      </c>
      <c r="V352" s="176">
        <v>0</v>
      </c>
      <c r="W352" s="176">
        <v>0</v>
      </c>
      <c r="X352" s="176">
        <v>0</v>
      </c>
      <c r="Y352" s="176">
        <v>291.16000000000003</v>
      </c>
      <c r="Z352" s="176">
        <v>0</v>
      </c>
    </row>
    <row r="353" spans="15:26" x14ac:dyDescent="0.25">
      <c r="O353" s="52">
        <v>45760</v>
      </c>
      <c r="P353" s="176">
        <v>0</v>
      </c>
      <c r="Q353" s="176">
        <v>68800</v>
      </c>
      <c r="R353" s="176">
        <v>68800</v>
      </c>
      <c r="S353" s="176">
        <v>0</v>
      </c>
      <c r="T353" s="3">
        <v>3.0299999999999997E-2</v>
      </c>
      <c r="U353" s="3">
        <v>2084.64</v>
      </c>
      <c r="V353" s="176">
        <v>0</v>
      </c>
      <c r="W353" s="176">
        <v>0</v>
      </c>
      <c r="X353" s="176">
        <v>0</v>
      </c>
      <c r="Y353" s="176">
        <v>2084.64</v>
      </c>
      <c r="Z353" s="176">
        <v>0</v>
      </c>
    </row>
    <row r="354" spans="15:26" x14ac:dyDescent="0.25">
      <c r="O354" s="169"/>
      <c r="P354" s="176">
        <v>0</v>
      </c>
      <c r="Q354" s="176">
        <v>68800</v>
      </c>
      <c r="R354" s="176">
        <v>68800</v>
      </c>
      <c r="S354" s="176">
        <v>0</v>
      </c>
      <c r="T354" s="3">
        <v>3.0299999999999997E-2</v>
      </c>
      <c r="U354" s="3">
        <v>2084.64</v>
      </c>
      <c r="V354" s="176">
        <v>0</v>
      </c>
      <c r="W354" s="176">
        <v>0</v>
      </c>
      <c r="X354" s="176">
        <v>0</v>
      </c>
      <c r="Y354" s="176">
        <v>2084.64</v>
      </c>
      <c r="Z354" s="176">
        <v>0</v>
      </c>
    </row>
    <row r="355" spans="15:26" x14ac:dyDescent="0.25">
      <c r="O355" s="52">
        <v>45763</v>
      </c>
      <c r="P355" s="176">
        <v>0</v>
      </c>
      <c r="Q355" s="176">
        <v>2400</v>
      </c>
      <c r="R355" s="176">
        <v>2400</v>
      </c>
      <c r="S355" s="176">
        <v>0</v>
      </c>
      <c r="T355" s="3">
        <v>2.0899999999999998E-2</v>
      </c>
      <c r="U355" s="3">
        <v>50.16</v>
      </c>
      <c r="V355" s="176">
        <v>0</v>
      </c>
      <c r="W355" s="176">
        <v>0</v>
      </c>
      <c r="X355" s="176">
        <v>0</v>
      </c>
      <c r="Y355" s="176">
        <v>50.16</v>
      </c>
      <c r="Z355" s="176">
        <v>0</v>
      </c>
    </row>
    <row r="356" spans="15:26" x14ac:dyDescent="0.25">
      <c r="O356" s="168">
        <v>46055</v>
      </c>
      <c r="P356" s="176">
        <v>0</v>
      </c>
      <c r="Q356" s="176">
        <v>2400</v>
      </c>
      <c r="R356" s="176">
        <v>2400</v>
      </c>
      <c r="S356" s="176">
        <v>0</v>
      </c>
      <c r="T356" s="3">
        <v>2.0899999999999998E-2</v>
      </c>
      <c r="U356" s="3">
        <v>50.16</v>
      </c>
      <c r="V356" s="176">
        <v>0</v>
      </c>
      <c r="W356" s="176">
        <v>0</v>
      </c>
      <c r="X356" s="176">
        <v>0</v>
      </c>
      <c r="Y356" s="176">
        <v>50.16</v>
      </c>
      <c r="Z356" s="176">
        <v>0</v>
      </c>
    </row>
    <row r="357" spans="15:26" x14ac:dyDescent="0.25">
      <c r="O357" s="52">
        <v>45766</v>
      </c>
      <c r="P357" s="176">
        <v>0</v>
      </c>
      <c r="Q357" s="176">
        <v>600</v>
      </c>
      <c r="R357" s="176">
        <v>600</v>
      </c>
      <c r="S357" s="176">
        <v>0</v>
      </c>
      <c r="T357" s="3">
        <v>2.0899999999999998E-2</v>
      </c>
      <c r="U357" s="3">
        <v>12.54</v>
      </c>
      <c r="V357" s="176">
        <v>0</v>
      </c>
      <c r="W357" s="176">
        <v>0</v>
      </c>
      <c r="X357" s="176">
        <v>0</v>
      </c>
      <c r="Y357" s="176">
        <v>12.54</v>
      </c>
      <c r="Z357" s="176">
        <v>0</v>
      </c>
    </row>
    <row r="358" spans="15:26" x14ac:dyDescent="0.25">
      <c r="O358" s="169"/>
      <c r="P358" s="176">
        <v>0</v>
      </c>
      <c r="Q358" s="176">
        <v>600</v>
      </c>
      <c r="R358" s="176">
        <v>600</v>
      </c>
      <c r="S358" s="176">
        <v>0</v>
      </c>
      <c r="T358" s="3">
        <v>2.0899999999999998E-2</v>
      </c>
      <c r="U358" s="3">
        <v>12.54</v>
      </c>
      <c r="V358" s="176">
        <v>0</v>
      </c>
      <c r="W358" s="176">
        <v>0</v>
      </c>
      <c r="X358" s="176">
        <v>0</v>
      </c>
      <c r="Y358" s="176">
        <v>12.54</v>
      </c>
      <c r="Z358" s="176">
        <v>0</v>
      </c>
    </row>
    <row r="359" spans="15:26" x14ac:dyDescent="0.25">
      <c r="O359" s="52">
        <v>45767</v>
      </c>
      <c r="P359" s="176">
        <v>0</v>
      </c>
      <c r="Q359" s="176">
        <v>3600</v>
      </c>
      <c r="R359" s="176">
        <v>3600</v>
      </c>
      <c r="S359" s="176">
        <v>0</v>
      </c>
      <c r="T359" s="3">
        <v>2.0758333333333333E-2</v>
      </c>
      <c r="U359" s="3">
        <v>74.73</v>
      </c>
      <c r="V359" s="176">
        <v>0</v>
      </c>
      <c r="W359" s="176">
        <v>0</v>
      </c>
      <c r="X359" s="176">
        <v>0</v>
      </c>
      <c r="Y359" s="176">
        <v>74.73</v>
      </c>
      <c r="Z359" s="176">
        <v>0</v>
      </c>
    </row>
    <row r="360" spans="15:26" x14ac:dyDescent="0.25">
      <c r="O360" s="169"/>
      <c r="P360" s="176">
        <v>0</v>
      </c>
      <c r="Q360" s="176">
        <v>3600</v>
      </c>
      <c r="R360" s="176">
        <v>3600</v>
      </c>
      <c r="S360" s="176">
        <v>0</v>
      </c>
      <c r="T360" s="3">
        <v>2.0758333333333333E-2</v>
      </c>
      <c r="U360" s="3">
        <v>74.73</v>
      </c>
      <c r="V360" s="176">
        <v>0</v>
      </c>
      <c r="W360" s="176">
        <v>0</v>
      </c>
      <c r="X360" s="176">
        <v>0</v>
      </c>
      <c r="Y360" s="176">
        <v>74.73</v>
      </c>
      <c r="Z360" s="176">
        <v>0</v>
      </c>
    </row>
    <row r="361" spans="15:26" x14ac:dyDescent="0.25">
      <c r="O361" s="52">
        <v>45775</v>
      </c>
      <c r="P361" s="176">
        <v>0</v>
      </c>
      <c r="Q361" s="176">
        <v>3000</v>
      </c>
      <c r="R361" s="176">
        <v>3000</v>
      </c>
      <c r="S361" s="176">
        <v>0</v>
      </c>
      <c r="T361" s="3">
        <v>2.7100000000000003E-2</v>
      </c>
      <c r="U361" s="3">
        <v>81.300000000000011</v>
      </c>
      <c r="V361" s="176">
        <v>0</v>
      </c>
      <c r="W361" s="176">
        <v>0</v>
      </c>
      <c r="X361" s="176">
        <v>0</v>
      </c>
      <c r="Y361" s="176">
        <v>81.300000000000011</v>
      </c>
      <c r="Z361" s="176">
        <v>0</v>
      </c>
    </row>
    <row r="362" spans="15:26" x14ac:dyDescent="0.25">
      <c r="O362" s="168">
        <v>46033</v>
      </c>
      <c r="P362" s="176">
        <v>0</v>
      </c>
      <c r="Q362" s="176">
        <v>3000</v>
      </c>
      <c r="R362" s="176">
        <v>3000</v>
      </c>
      <c r="S362" s="176">
        <v>0</v>
      </c>
      <c r="T362" s="3">
        <v>2.7100000000000003E-2</v>
      </c>
      <c r="U362" s="3">
        <v>81.300000000000011</v>
      </c>
      <c r="V362" s="176">
        <v>0</v>
      </c>
      <c r="W362" s="176">
        <v>0</v>
      </c>
      <c r="X362" s="176">
        <v>0</v>
      </c>
      <c r="Y362" s="176">
        <v>81.300000000000011</v>
      </c>
      <c r="Z362" s="176">
        <v>0</v>
      </c>
    </row>
    <row r="363" spans="15:26" x14ac:dyDescent="0.25">
      <c r="O363" s="52">
        <v>45777</v>
      </c>
      <c r="P363" s="176">
        <v>0</v>
      </c>
      <c r="Q363" s="176">
        <v>300</v>
      </c>
      <c r="R363" s="176">
        <v>300</v>
      </c>
      <c r="S363" s="176">
        <v>0</v>
      </c>
      <c r="T363" s="3">
        <v>3.2500000000000001E-2</v>
      </c>
      <c r="U363" s="3">
        <v>9.75</v>
      </c>
      <c r="V363" s="176">
        <v>0</v>
      </c>
      <c r="W363" s="176">
        <v>0</v>
      </c>
      <c r="X363" s="176">
        <v>0</v>
      </c>
      <c r="Y363" s="176">
        <v>9.75</v>
      </c>
      <c r="Z363" s="176">
        <v>0</v>
      </c>
    </row>
    <row r="364" spans="15:26" x14ac:dyDescent="0.25">
      <c r="O364" s="169"/>
      <c r="P364" s="176">
        <v>0</v>
      </c>
      <c r="Q364" s="176">
        <v>300</v>
      </c>
      <c r="R364" s="176">
        <v>300</v>
      </c>
      <c r="S364" s="176">
        <v>0</v>
      </c>
      <c r="T364" s="3">
        <v>3.2500000000000001E-2</v>
      </c>
      <c r="U364" s="3">
        <v>9.75</v>
      </c>
      <c r="V364" s="176">
        <v>0</v>
      </c>
      <c r="W364" s="176">
        <v>0</v>
      </c>
      <c r="X364" s="176">
        <v>0</v>
      </c>
      <c r="Y364" s="176">
        <v>9.75</v>
      </c>
      <c r="Z364" s="176">
        <v>0</v>
      </c>
    </row>
    <row r="365" spans="15:26" x14ac:dyDescent="0.25">
      <c r="O365" s="52">
        <v>45779</v>
      </c>
      <c r="P365" s="176">
        <v>0</v>
      </c>
      <c r="Q365" s="176">
        <v>39150</v>
      </c>
      <c r="R365" s="176">
        <v>39150</v>
      </c>
      <c r="S365" s="176">
        <v>0</v>
      </c>
      <c r="T365" s="3">
        <v>0.77814814814814814</v>
      </c>
      <c r="U365" s="3">
        <v>15232.25</v>
      </c>
      <c r="V365" s="176">
        <v>0</v>
      </c>
      <c r="W365" s="176">
        <v>0</v>
      </c>
      <c r="X365" s="176">
        <v>0</v>
      </c>
      <c r="Y365" s="176">
        <v>15232.25</v>
      </c>
      <c r="Z365" s="176">
        <v>0</v>
      </c>
    </row>
    <row r="366" spans="15:26" x14ac:dyDescent="0.25">
      <c r="O366" s="169"/>
      <c r="P366" s="176">
        <v>0</v>
      </c>
      <c r="Q366" s="176">
        <v>39150</v>
      </c>
      <c r="R366" s="176">
        <v>39150</v>
      </c>
      <c r="S366" s="176">
        <v>0</v>
      </c>
      <c r="T366" s="3">
        <v>0.77814814814814814</v>
      </c>
      <c r="U366" s="3">
        <v>15232.25</v>
      </c>
      <c r="V366" s="176">
        <v>0</v>
      </c>
      <c r="W366" s="176">
        <v>0</v>
      </c>
      <c r="X366" s="176">
        <v>0</v>
      </c>
      <c r="Y366" s="176">
        <v>15232.25</v>
      </c>
      <c r="Z366" s="176">
        <v>0</v>
      </c>
    </row>
    <row r="367" spans="15:26" x14ac:dyDescent="0.25">
      <c r="O367" s="52">
        <v>45796</v>
      </c>
      <c r="P367" s="176">
        <v>0</v>
      </c>
      <c r="Q367" s="176">
        <v>393800</v>
      </c>
      <c r="R367" s="176">
        <v>393800</v>
      </c>
      <c r="S367" s="176">
        <v>0</v>
      </c>
      <c r="T367" s="3">
        <v>1.3354400000000002</v>
      </c>
      <c r="U367" s="3">
        <v>147489</v>
      </c>
      <c r="V367" s="176">
        <v>0</v>
      </c>
      <c r="W367" s="176">
        <v>0</v>
      </c>
      <c r="X367" s="176">
        <v>0</v>
      </c>
      <c r="Y367" s="176">
        <v>147489</v>
      </c>
      <c r="Z367" s="176">
        <v>0</v>
      </c>
    </row>
    <row r="368" spans="15:26" x14ac:dyDescent="0.25">
      <c r="O368" s="169"/>
      <c r="P368" s="176">
        <v>0</v>
      </c>
      <c r="Q368" s="176">
        <v>387000</v>
      </c>
      <c r="R368" s="176">
        <v>387000</v>
      </c>
      <c r="S368" s="176">
        <v>0</v>
      </c>
      <c r="T368" s="3">
        <v>0.36404000000000003</v>
      </c>
      <c r="U368" s="3">
        <v>140883.48000000001</v>
      </c>
      <c r="V368" s="176">
        <v>0</v>
      </c>
      <c r="W368" s="176">
        <v>0</v>
      </c>
      <c r="X368" s="176">
        <v>0</v>
      </c>
      <c r="Y368" s="176">
        <v>140883.48000000001</v>
      </c>
      <c r="Z368" s="176">
        <v>0</v>
      </c>
    </row>
    <row r="369" spans="15:26" x14ac:dyDescent="0.25">
      <c r="O369" s="168">
        <v>46158</v>
      </c>
      <c r="P369" s="176">
        <v>0</v>
      </c>
      <c r="Q369" s="176">
        <v>6800</v>
      </c>
      <c r="R369" s="176">
        <v>6800</v>
      </c>
      <c r="S369" s="176">
        <v>0</v>
      </c>
      <c r="T369" s="3">
        <v>0.97140000000000004</v>
      </c>
      <c r="U369" s="3">
        <v>6605.52</v>
      </c>
      <c r="V369" s="176">
        <v>0</v>
      </c>
      <c r="W369" s="176">
        <v>0</v>
      </c>
      <c r="X369" s="176">
        <v>0</v>
      </c>
      <c r="Y369" s="176">
        <v>6605.52</v>
      </c>
      <c r="Z369" s="176">
        <v>0</v>
      </c>
    </row>
    <row r="370" spans="15:26" x14ac:dyDescent="0.25">
      <c r="O370" s="52">
        <v>45808</v>
      </c>
      <c r="P370" s="176">
        <v>0</v>
      </c>
      <c r="Q370" s="176">
        <v>7200</v>
      </c>
      <c r="R370" s="176">
        <v>7200</v>
      </c>
      <c r="S370" s="176">
        <v>0</v>
      </c>
      <c r="T370" s="3">
        <v>0.96379999999999999</v>
      </c>
      <c r="U370" s="3">
        <v>6939.36</v>
      </c>
      <c r="V370" s="176">
        <v>0</v>
      </c>
      <c r="W370" s="176">
        <v>0</v>
      </c>
      <c r="X370" s="176">
        <v>0</v>
      </c>
      <c r="Y370" s="176">
        <v>6939.36</v>
      </c>
      <c r="Z370" s="176">
        <v>0</v>
      </c>
    </row>
    <row r="371" spans="15:26" x14ac:dyDescent="0.25">
      <c r="O371" s="169"/>
      <c r="P371" s="176">
        <v>0</v>
      </c>
      <c r="Q371" s="176">
        <v>7200</v>
      </c>
      <c r="R371" s="176">
        <v>7200</v>
      </c>
      <c r="S371" s="176">
        <v>0</v>
      </c>
      <c r="T371" s="3">
        <v>0.96379999999999999</v>
      </c>
      <c r="U371" s="3">
        <v>6939.36</v>
      </c>
      <c r="V371" s="176">
        <v>0</v>
      </c>
      <c r="W371" s="176">
        <v>0</v>
      </c>
      <c r="X371" s="176">
        <v>0</v>
      </c>
      <c r="Y371" s="176">
        <v>6939.36</v>
      </c>
      <c r="Z371" s="176">
        <v>0</v>
      </c>
    </row>
    <row r="372" spans="15:26" x14ac:dyDescent="0.25">
      <c r="O372" s="51">
        <v>46193</v>
      </c>
      <c r="P372" s="176">
        <v>0</v>
      </c>
      <c r="Q372" s="176">
        <v>60094</v>
      </c>
      <c r="R372" s="176">
        <v>28228.6</v>
      </c>
      <c r="S372" s="176">
        <v>227.89999999999998</v>
      </c>
      <c r="T372" s="3">
        <v>85.723172222222246</v>
      </c>
      <c r="U372" s="3">
        <v>40938.208739999987</v>
      </c>
      <c r="V372" s="176">
        <v>76</v>
      </c>
      <c r="W372" s="176">
        <v>182.95</v>
      </c>
      <c r="X372" s="176">
        <v>47159.183333333334</v>
      </c>
      <c r="Y372" s="176">
        <v>41391.531600000002</v>
      </c>
      <c r="Z372" s="176">
        <v>303.27291000000002</v>
      </c>
    </row>
    <row r="373" spans="15:26" x14ac:dyDescent="0.25">
      <c r="O373" s="52">
        <v>45658</v>
      </c>
      <c r="P373" s="176">
        <v>0</v>
      </c>
      <c r="Q373" s="176">
        <v>16</v>
      </c>
      <c r="R373" s="176">
        <v>24</v>
      </c>
      <c r="S373" s="176">
        <v>0</v>
      </c>
      <c r="T373" s="3">
        <v>6.03</v>
      </c>
      <c r="U373" s="3">
        <v>144.72</v>
      </c>
      <c r="V373" s="176">
        <v>1</v>
      </c>
      <c r="W373" s="176">
        <v>0</v>
      </c>
      <c r="X373" s="176">
        <v>0</v>
      </c>
      <c r="Y373" s="176">
        <v>144.72</v>
      </c>
      <c r="Z373" s="176">
        <v>0</v>
      </c>
    </row>
    <row r="374" spans="15:26" x14ac:dyDescent="0.25">
      <c r="O374" s="168">
        <v>46193</v>
      </c>
      <c r="P374" s="176">
        <v>0</v>
      </c>
      <c r="Q374" s="176">
        <v>16</v>
      </c>
      <c r="R374" s="176">
        <v>24</v>
      </c>
      <c r="S374" s="176">
        <v>0</v>
      </c>
      <c r="T374" s="3">
        <v>6.03</v>
      </c>
      <c r="U374" s="3">
        <v>144.72</v>
      </c>
      <c r="V374" s="176">
        <v>1</v>
      </c>
      <c r="W374" s="176">
        <v>0</v>
      </c>
      <c r="X374" s="176">
        <v>0</v>
      </c>
      <c r="Y374" s="176">
        <v>144.72</v>
      </c>
      <c r="Z374" s="176">
        <v>0</v>
      </c>
    </row>
    <row r="375" spans="15:26" x14ac:dyDescent="0.25">
      <c r="O375" s="52">
        <v>45673</v>
      </c>
      <c r="P375" s="176">
        <v>0</v>
      </c>
      <c r="Q375" s="176">
        <v>40</v>
      </c>
      <c r="R375" s="176">
        <v>48</v>
      </c>
      <c r="S375" s="176">
        <v>0</v>
      </c>
      <c r="T375" s="3">
        <v>7.2</v>
      </c>
      <c r="U375" s="3">
        <v>345.6</v>
      </c>
      <c r="V375" s="176">
        <v>2</v>
      </c>
      <c r="W375" s="176">
        <v>0</v>
      </c>
      <c r="X375" s="176">
        <v>0</v>
      </c>
      <c r="Y375" s="176">
        <v>345.6</v>
      </c>
      <c r="Z375" s="176">
        <v>0</v>
      </c>
    </row>
    <row r="376" spans="15:26" x14ac:dyDescent="0.25">
      <c r="O376" s="168">
        <v>46194</v>
      </c>
      <c r="P376" s="176">
        <v>0</v>
      </c>
      <c r="Q376" s="176">
        <v>40</v>
      </c>
      <c r="R376" s="176">
        <v>48</v>
      </c>
      <c r="S376" s="176">
        <v>0</v>
      </c>
      <c r="T376" s="3">
        <v>7.2</v>
      </c>
      <c r="U376" s="3">
        <v>345.6</v>
      </c>
      <c r="V376" s="176">
        <v>2</v>
      </c>
      <c r="W376" s="176">
        <v>0</v>
      </c>
      <c r="X376" s="176">
        <v>0</v>
      </c>
      <c r="Y376" s="176">
        <v>345.6</v>
      </c>
      <c r="Z376" s="176">
        <v>0</v>
      </c>
    </row>
    <row r="377" spans="15:26" x14ac:dyDescent="0.25">
      <c r="O377" s="52">
        <v>45674</v>
      </c>
      <c r="P377" s="176">
        <v>0</v>
      </c>
      <c r="Q377" s="176">
        <v>283.5</v>
      </c>
      <c r="R377" s="176">
        <v>288</v>
      </c>
      <c r="S377" s="176">
        <v>0</v>
      </c>
      <c r="T377" s="3">
        <v>0.91347222222222213</v>
      </c>
      <c r="U377" s="3">
        <v>263.08</v>
      </c>
      <c r="V377" s="176">
        <v>2</v>
      </c>
      <c r="W377" s="176">
        <v>0</v>
      </c>
      <c r="X377" s="176">
        <v>0</v>
      </c>
      <c r="Y377" s="176">
        <v>263.08</v>
      </c>
      <c r="Z377" s="176">
        <v>0</v>
      </c>
    </row>
    <row r="378" spans="15:26" x14ac:dyDescent="0.25">
      <c r="O378" s="168">
        <v>46194</v>
      </c>
      <c r="P378" s="176">
        <v>0</v>
      </c>
      <c r="Q378" s="176">
        <v>283.5</v>
      </c>
      <c r="R378" s="176">
        <v>288</v>
      </c>
      <c r="S378" s="176">
        <v>0</v>
      </c>
      <c r="T378" s="3">
        <v>0.91347222222222213</v>
      </c>
      <c r="U378" s="3">
        <v>263.08</v>
      </c>
      <c r="V378" s="176">
        <v>2</v>
      </c>
      <c r="W378" s="176">
        <v>0</v>
      </c>
      <c r="X378" s="176">
        <v>0</v>
      </c>
      <c r="Y378" s="176">
        <v>263.08</v>
      </c>
      <c r="Z378" s="176">
        <v>0</v>
      </c>
    </row>
    <row r="379" spans="15:26" x14ac:dyDescent="0.25">
      <c r="O379" s="52">
        <v>45678</v>
      </c>
      <c r="P379" s="176">
        <v>0</v>
      </c>
      <c r="Q379" s="176">
        <v>9.5</v>
      </c>
      <c r="R379" s="176">
        <v>12</v>
      </c>
      <c r="S379" s="176">
        <v>0</v>
      </c>
      <c r="T379" s="3">
        <v>0.91333333333333344</v>
      </c>
      <c r="U379" s="3">
        <v>10.96</v>
      </c>
      <c r="V379" s="176">
        <v>2</v>
      </c>
      <c r="W379" s="176">
        <v>0</v>
      </c>
      <c r="X379" s="176">
        <v>0</v>
      </c>
      <c r="Y379" s="176">
        <v>10.96</v>
      </c>
      <c r="Z379" s="176">
        <v>0</v>
      </c>
    </row>
    <row r="380" spans="15:26" x14ac:dyDescent="0.25">
      <c r="O380" s="168">
        <v>46194</v>
      </c>
      <c r="P380" s="176">
        <v>0</v>
      </c>
      <c r="Q380" s="176">
        <v>9.5</v>
      </c>
      <c r="R380" s="176">
        <v>12</v>
      </c>
      <c r="S380" s="176">
        <v>0</v>
      </c>
      <c r="T380" s="3">
        <v>0.91333333333333344</v>
      </c>
      <c r="U380" s="3">
        <v>10.96</v>
      </c>
      <c r="V380" s="176">
        <v>2</v>
      </c>
      <c r="W380" s="176">
        <v>0</v>
      </c>
      <c r="X380" s="176">
        <v>0</v>
      </c>
      <c r="Y380" s="176">
        <v>10.96</v>
      </c>
      <c r="Z380" s="176">
        <v>0</v>
      </c>
    </row>
    <row r="381" spans="15:26" x14ac:dyDescent="0.25">
      <c r="O381" s="52">
        <v>45681</v>
      </c>
      <c r="P381" s="176">
        <v>0</v>
      </c>
      <c r="Q381" s="176">
        <v>62</v>
      </c>
      <c r="R381" s="176">
        <v>72</v>
      </c>
      <c r="S381" s="176">
        <v>0</v>
      </c>
      <c r="T381" s="3">
        <v>1.8245833333333334</v>
      </c>
      <c r="U381" s="3">
        <v>131.37</v>
      </c>
      <c r="V381" s="176">
        <v>2</v>
      </c>
      <c r="W381" s="176">
        <v>0</v>
      </c>
      <c r="X381" s="176">
        <v>0</v>
      </c>
      <c r="Y381" s="176">
        <v>131.37</v>
      </c>
      <c r="Z381" s="176">
        <v>0</v>
      </c>
    </row>
    <row r="382" spans="15:26" x14ac:dyDescent="0.25">
      <c r="O382" s="168">
        <v>46194</v>
      </c>
      <c r="P382" s="176">
        <v>0</v>
      </c>
      <c r="Q382" s="176">
        <v>62</v>
      </c>
      <c r="R382" s="176">
        <v>72</v>
      </c>
      <c r="S382" s="176">
        <v>0</v>
      </c>
      <c r="T382" s="3">
        <v>1.8245833333333334</v>
      </c>
      <c r="U382" s="3">
        <v>131.37</v>
      </c>
      <c r="V382" s="176">
        <v>2</v>
      </c>
      <c r="W382" s="176">
        <v>0</v>
      </c>
      <c r="X382" s="176">
        <v>0</v>
      </c>
      <c r="Y382" s="176">
        <v>131.37</v>
      </c>
      <c r="Z382" s="176">
        <v>0</v>
      </c>
    </row>
    <row r="383" spans="15:26" x14ac:dyDescent="0.25">
      <c r="O383" s="52">
        <v>45683</v>
      </c>
      <c r="P383" s="176">
        <v>0</v>
      </c>
      <c r="Q383" s="176">
        <v>9358.5</v>
      </c>
      <c r="R383" s="176">
        <v>9360</v>
      </c>
      <c r="S383" s="176">
        <v>0</v>
      </c>
      <c r="T383" s="3">
        <v>2.7368749999999999</v>
      </c>
      <c r="U383" s="3">
        <v>25617.149999999998</v>
      </c>
      <c r="V383" s="176">
        <v>2</v>
      </c>
      <c r="W383" s="176">
        <v>0</v>
      </c>
      <c r="X383" s="176">
        <v>0</v>
      </c>
      <c r="Y383" s="176">
        <v>25617.149999999998</v>
      </c>
      <c r="Z383" s="176">
        <v>0</v>
      </c>
    </row>
    <row r="384" spans="15:26" x14ac:dyDescent="0.25">
      <c r="O384" s="168">
        <v>46194</v>
      </c>
      <c r="P384" s="176">
        <v>0</v>
      </c>
      <c r="Q384" s="176">
        <v>9358.5</v>
      </c>
      <c r="R384" s="176">
        <v>9360</v>
      </c>
      <c r="S384" s="176">
        <v>0</v>
      </c>
      <c r="T384" s="3">
        <v>2.7368749999999999</v>
      </c>
      <c r="U384" s="3">
        <v>25617.149999999998</v>
      </c>
      <c r="V384" s="176">
        <v>2</v>
      </c>
      <c r="W384" s="176">
        <v>0</v>
      </c>
      <c r="X384" s="176">
        <v>0</v>
      </c>
      <c r="Y384" s="176">
        <v>25617.149999999998</v>
      </c>
      <c r="Z384" s="176">
        <v>0</v>
      </c>
    </row>
    <row r="385" spans="15:26" x14ac:dyDescent="0.25">
      <c r="O385" s="52">
        <v>45712</v>
      </c>
      <c r="P385" s="176">
        <v>0</v>
      </c>
      <c r="Q385" s="176">
        <v>3488</v>
      </c>
      <c r="R385" s="176">
        <v>3504</v>
      </c>
      <c r="S385" s="176">
        <v>0</v>
      </c>
      <c r="T385" s="3">
        <v>1.3943750000000001</v>
      </c>
      <c r="U385" s="3">
        <v>4885.8900000000003</v>
      </c>
      <c r="V385" s="176">
        <v>1</v>
      </c>
      <c r="W385" s="176">
        <v>0</v>
      </c>
      <c r="X385" s="176">
        <v>0</v>
      </c>
      <c r="Y385" s="176">
        <v>4885.8900000000003</v>
      </c>
      <c r="Z385" s="176">
        <v>0</v>
      </c>
    </row>
    <row r="386" spans="15:26" x14ac:dyDescent="0.25">
      <c r="O386" s="168">
        <v>46193</v>
      </c>
      <c r="P386" s="176">
        <v>0</v>
      </c>
      <c r="Q386" s="176">
        <v>3488</v>
      </c>
      <c r="R386" s="176">
        <v>3504</v>
      </c>
      <c r="S386" s="176">
        <v>0</v>
      </c>
      <c r="T386" s="3">
        <v>1.3943750000000001</v>
      </c>
      <c r="U386" s="3">
        <v>4885.8900000000003</v>
      </c>
      <c r="V386" s="176">
        <v>1</v>
      </c>
      <c r="W386" s="176">
        <v>0</v>
      </c>
      <c r="X386" s="176">
        <v>0</v>
      </c>
      <c r="Y386" s="176">
        <v>4885.8900000000003</v>
      </c>
      <c r="Z386" s="176">
        <v>0</v>
      </c>
    </row>
    <row r="387" spans="15:26" x14ac:dyDescent="0.25">
      <c r="O387" s="52">
        <v>45714</v>
      </c>
      <c r="P387" s="176">
        <v>0</v>
      </c>
      <c r="Q387" s="176">
        <v>0</v>
      </c>
      <c r="R387" s="176">
        <v>12</v>
      </c>
      <c r="S387" s="176">
        <v>0</v>
      </c>
      <c r="T387" s="3">
        <v>1.395</v>
      </c>
      <c r="U387" s="3">
        <v>16.740000000000002</v>
      </c>
      <c r="V387" s="176">
        <v>2</v>
      </c>
      <c r="W387" s="176">
        <v>0</v>
      </c>
      <c r="X387" s="176">
        <v>0</v>
      </c>
      <c r="Y387" s="176">
        <v>16.740000000000002</v>
      </c>
      <c r="Z387" s="176">
        <v>0</v>
      </c>
    </row>
    <row r="388" spans="15:26" x14ac:dyDescent="0.25">
      <c r="O388" s="168">
        <v>46194</v>
      </c>
      <c r="P388" s="176">
        <v>0</v>
      </c>
      <c r="Q388" s="176">
        <v>0</v>
      </c>
      <c r="R388" s="176">
        <v>12</v>
      </c>
      <c r="S388" s="176">
        <v>0</v>
      </c>
      <c r="T388" s="3">
        <v>1.395</v>
      </c>
      <c r="U388" s="3">
        <v>16.740000000000002</v>
      </c>
      <c r="V388" s="176">
        <v>2</v>
      </c>
      <c r="W388" s="176">
        <v>0</v>
      </c>
      <c r="X388" s="176">
        <v>0</v>
      </c>
      <c r="Y388" s="176">
        <v>16.740000000000002</v>
      </c>
      <c r="Z388" s="176">
        <v>0</v>
      </c>
    </row>
    <row r="389" spans="15:26" x14ac:dyDescent="0.25">
      <c r="O389" s="52">
        <v>45720</v>
      </c>
      <c r="P389" s="176">
        <v>0</v>
      </c>
      <c r="Q389" s="176">
        <v>3</v>
      </c>
      <c r="R389" s="176">
        <v>4</v>
      </c>
      <c r="S389" s="176">
        <v>0</v>
      </c>
      <c r="T389" s="3">
        <v>1.4999999999999999E-2</v>
      </c>
      <c r="U389" s="3">
        <v>0.06</v>
      </c>
      <c r="V389" s="176">
        <v>1</v>
      </c>
      <c r="W389" s="176">
        <v>0</v>
      </c>
      <c r="X389" s="176">
        <v>0</v>
      </c>
      <c r="Y389" s="176">
        <v>0.06</v>
      </c>
      <c r="Z389" s="176">
        <v>0</v>
      </c>
    </row>
    <row r="390" spans="15:26" x14ac:dyDescent="0.25">
      <c r="O390" s="168">
        <v>46193</v>
      </c>
      <c r="P390" s="176">
        <v>0</v>
      </c>
      <c r="Q390" s="176">
        <v>3</v>
      </c>
      <c r="R390" s="176">
        <v>4</v>
      </c>
      <c r="S390" s="176">
        <v>0</v>
      </c>
      <c r="T390" s="3">
        <v>1.4999999999999999E-2</v>
      </c>
      <c r="U390" s="3">
        <v>0.06</v>
      </c>
      <c r="V390" s="176">
        <v>1</v>
      </c>
      <c r="W390" s="176">
        <v>0</v>
      </c>
      <c r="X390" s="176">
        <v>0</v>
      </c>
      <c r="Y390" s="176">
        <v>0.06</v>
      </c>
      <c r="Z390" s="176">
        <v>0</v>
      </c>
    </row>
    <row r="391" spans="15:26" x14ac:dyDescent="0.25">
      <c r="O391" s="52">
        <v>45727</v>
      </c>
      <c r="P391" s="176">
        <v>0</v>
      </c>
      <c r="Q391" s="176">
        <v>149.19999999999999</v>
      </c>
      <c r="R391" s="176">
        <v>150</v>
      </c>
      <c r="S391" s="176">
        <v>0</v>
      </c>
      <c r="T391" s="3">
        <v>4.2000000000000003E-2</v>
      </c>
      <c r="U391" s="3">
        <v>6.3000000000000007</v>
      </c>
      <c r="V391" s="176">
        <v>2</v>
      </c>
      <c r="W391" s="176">
        <v>0</v>
      </c>
      <c r="X391" s="176">
        <v>0</v>
      </c>
      <c r="Y391" s="176">
        <v>6.3000000000000007</v>
      </c>
      <c r="Z391" s="176">
        <v>0</v>
      </c>
    </row>
    <row r="392" spans="15:26" x14ac:dyDescent="0.25">
      <c r="O392" s="168">
        <v>46194</v>
      </c>
      <c r="P392" s="176">
        <v>0</v>
      </c>
      <c r="Q392" s="176">
        <v>149.19999999999999</v>
      </c>
      <c r="R392" s="176">
        <v>150</v>
      </c>
      <c r="S392" s="176">
        <v>0</v>
      </c>
      <c r="T392" s="3">
        <v>4.2000000000000003E-2</v>
      </c>
      <c r="U392" s="3">
        <v>6.3000000000000007</v>
      </c>
      <c r="V392" s="176">
        <v>2</v>
      </c>
      <c r="W392" s="176">
        <v>0</v>
      </c>
      <c r="X392" s="176">
        <v>0</v>
      </c>
      <c r="Y392" s="176">
        <v>6.3000000000000007</v>
      </c>
      <c r="Z392" s="176">
        <v>0</v>
      </c>
    </row>
    <row r="393" spans="15:26" x14ac:dyDescent="0.25">
      <c r="O393" s="52">
        <v>45733</v>
      </c>
      <c r="P393" s="176">
        <v>0</v>
      </c>
      <c r="Q393" s="176">
        <v>2000</v>
      </c>
      <c r="R393" s="176">
        <v>2100</v>
      </c>
      <c r="S393" s="176">
        <v>0</v>
      </c>
      <c r="T393" s="3">
        <v>0.45840000000000003</v>
      </c>
      <c r="U393" s="3">
        <v>962.6400000000001</v>
      </c>
      <c r="V393" s="176">
        <v>1</v>
      </c>
      <c r="W393" s="176">
        <v>0</v>
      </c>
      <c r="X393" s="176">
        <v>0</v>
      </c>
      <c r="Y393" s="176">
        <v>962.6400000000001</v>
      </c>
      <c r="Z393" s="176">
        <v>0</v>
      </c>
    </row>
    <row r="394" spans="15:26" x14ac:dyDescent="0.25">
      <c r="O394" s="168">
        <v>46193</v>
      </c>
      <c r="P394" s="176">
        <v>0</v>
      </c>
      <c r="Q394" s="176">
        <v>2000</v>
      </c>
      <c r="R394" s="176">
        <v>2100</v>
      </c>
      <c r="S394" s="176">
        <v>0</v>
      </c>
      <c r="T394" s="3">
        <v>0.45840000000000003</v>
      </c>
      <c r="U394" s="3">
        <v>962.6400000000001</v>
      </c>
      <c r="V394" s="176">
        <v>1</v>
      </c>
      <c r="W394" s="176">
        <v>0</v>
      </c>
      <c r="X394" s="176">
        <v>0</v>
      </c>
      <c r="Y394" s="176">
        <v>962.6400000000001</v>
      </c>
      <c r="Z394" s="176">
        <v>0</v>
      </c>
    </row>
    <row r="395" spans="15:26" x14ac:dyDescent="0.25">
      <c r="O395" s="52">
        <v>45744</v>
      </c>
      <c r="P395" s="176">
        <v>0</v>
      </c>
      <c r="Q395" s="176">
        <v>90</v>
      </c>
      <c r="R395" s="176">
        <v>100</v>
      </c>
      <c r="S395" s="176">
        <v>0</v>
      </c>
      <c r="T395" s="3">
        <v>0.1002</v>
      </c>
      <c r="U395" s="3">
        <v>10.02</v>
      </c>
      <c r="V395" s="176">
        <v>1</v>
      </c>
      <c r="W395" s="176">
        <v>0</v>
      </c>
      <c r="X395" s="176">
        <v>0</v>
      </c>
      <c r="Y395" s="176">
        <v>10.02</v>
      </c>
      <c r="Z395" s="176">
        <v>0</v>
      </c>
    </row>
    <row r="396" spans="15:26" x14ac:dyDescent="0.25">
      <c r="O396" s="168">
        <v>46193</v>
      </c>
      <c r="P396" s="176">
        <v>0</v>
      </c>
      <c r="Q396" s="176">
        <v>90</v>
      </c>
      <c r="R396" s="176">
        <v>100</v>
      </c>
      <c r="S396" s="176">
        <v>0</v>
      </c>
      <c r="T396" s="3">
        <v>0.1002</v>
      </c>
      <c r="U396" s="3">
        <v>10.02</v>
      </c>
      <c r="V396" s="176">
        <v>1</v>
      </c>
      <c r="W396" s="176">
        <v>0</v>
      </c>
      <c r="X396" s="176">
        <v>0</v>
      </c>
      <c r="Y396" s="176">
        <v>10.02</v>
      </c>
      <c r="Z396" s="176">
        <v>0</v>
      </c>
    </row>
    <row r="397" spans="15:26" x14ac:dyDescent="0.25">
      <c r="O397" s="52">
        <v>45790</v>
      </c>
      <c r="P397" s="176">
        <v>0</v>
      </c>
      <c r="Q397" s="176">
        <v>7199.7</v>
      </c>
      <c r="R397" s="176">
        <v>7200</v>
      </c>
      <c r="S397" s="176">
        <v>0</v>
      </c>
      <c r="T397" s="3">
        <v>0.70666666666666667</v>
      </c>
      <c r="U397" s="3">
        <v>5088</v>
      </c>
      <c r="V397" s="176">
        <v>1</v>
      </c>
      <c r="W397" s="176">
        <v>0</v>
      </c>
      <c r="X397" s="176">
        <v>0</v>
      </c>
      <c r="Y397" s="176">
        <v>5088</v>
      </c>
      <c r="Z397" s="176">
        <v>0</v>
      </c>
    </row>
    <row r="398" spans="15:26" x14ac:dyDescent="0.25">
      <c r="O398" s="168">
        <v>46193</v>
      </c>
      <c r="P398" s="176">
        <v>0</v>
      </c>
      <c r="Q398" s="176">
        <v>7199.7</v>
      </c>
      <c r="R398" s="176">
        <v>7200</v>
      </c>
      <c r="S398" s="176">
        <v>0</v>
      </c>
      <c r="T398" s="3">
        <v>0.70666666666666667</v>
      </c>
      <c r="U398" s="3">
        <v>5088</v>
      </c>
      <c r="V398" s="176">
        <v>1</v>
      </c>
      <c r="W398" s="176">
        <v>0</v>
      </c>
      <c r="X398" s="176">
        <v>0</v>
      </c>
      <c r="Y398" s="176">
        <v>5088</v>
      </c>
      <c r="Z398" s="176">
        <v>0</v>
      </c>
    </row>
    <row r="399" spans="15:26" x14ac:dyDescent="0.25">
      <c r="O399" s="52">
        <v>45793</v>
      </c>
      <c r="P399" s="176">
        <v>0</v>
      </c>
      <c r="Q399" s="176">
        <v>3743.4</v>
      </c>
      <c r="R399" s="176">
        <v>3744</v>
      </c>
      <c r="S399" s="176">
        <v>0</v>
      </c>
      <c r="T399" s="3">
        <v>0.70666666666666667</v>
      </c>
      <c r="U399" s="3">
        <v>2645.76</v>
      </c>
      <c r="V399" s="176">
        <v>1</v>
      </c>
      <c r="W399" s="176">
        <v>0</v>
      </c>
      <c r="X399" s="176">
        <v>0</v>
      </c>
      <c r="Y399" s="176">
        <v>2645.76</v>
      </c>
      <c r="Z399" s="176">
        <v>0</v>
      </c>
    </row>
    <row r="400" spans="15:26" x14ac:dyDescent="0.25">
      <c r="O400" s="168">
        <v>46193</v>
      </c>
      <c r="P400" s="176">
        <v>0</v>
      </c>
      <c r="Q400" s="176">
        <v>3743.4</v>
      </c>
      <c r="R400" s="176">
        <v>3744</v>
      </c>
      <c r="S400" s="176">
        <v>0</v>
      </c>
      <c r="T400" s="3">
        <v>0.70666666666666667</v>
      </c>
      <c r="U400" s="3">
        <v>2645.76</v>
      </c>
      <c r="V400" s="176">
        <v>1</v>
      </c>
      <c r="W400" s="176">
        <v>0</v>
      </c>
      <c r="X400" s="176">
        <v>0</v>
      </c>
      <c r="Y400" s="176">
        <v>2645.76</v>
      </c>
      <c r="Z400" s="176">
        <v>0</v>
      </c>
    </row>
    <row r="401" spans="15:26" x14ac:dyDescent="0.25">
      <c r="O401" s="52">
        <v>45794</v>
      </c>
      <c r="P401" s="176">
        <v>0</v>
      </c>
      <c r="Q401" s="176">
        <v>508.5</v>
      </c>
      <c r="R401" s="176">
        <v>510</v>
      </c>
      <c r="S401" s="176">
        <v>0</v>
      </c>
      <c r="T401" s="3">
        <v>0.26600000000000001</v>
      </c>
      <c r="U401" s="3">
        <v>135.66</v>
      </c>
      <c r="V401" s="176">
        <v>1</v>
      </c>
      <c r="W401" s="176">
        <v>0</v>
      </c>
      <c r="X401" s="176">
        <v>0</v>
      </c>
      <c r="Y401" s="176">
        <v>135.66</v>
      </c>
      <c r="Z401" s="176">
        <v>0</v>
      </c>
    </row>
    <row r="402" spans="15:26" x14ac:dyDescent="0.25">
      <c r="O402" s="168">
        <v>46193</v>
      </c>
      <c r="P402" s="176">
        <v>0</v>
      </c>
      <c r="Q402" s="176">
        <v>508.5</v>
      </c>
      <c r="R402" s="176">
        <v>510</v>
      </c>
      <c r="S402" s="176">
        <v>0</v>
      </c>
      <c r="T402" s="3">
        <v>0.26600000000000001</v>
      </c>
      <c r="U402" s="3">
        <v>135.66</v>
      </c>
      <c r="V402" s="176">
        <v>1</v>
      </c>
      <c r="W402" s="176">
        <v>0</v>
      </c>
      <c r="X402" s="176">
        <v>0</v>
      </c>
      <c r="Y402" s="176">
        <v>135.66</v>
      </c>
      <c r="Z402" s="176">
        <v>0</v>
      </c>
    </row>
    <row r="403" spans="15:26" x14ac:dyDescent="0.25">
      <c r="O403" s="52">
        <v>45811</v>
      </c>
      <c r="P403" s="176">
        <v>0</v>
      </c>
      <c r="Q403" s="176">
        <v>1049.4000000000001</v>
      </c>
      <c r="R403" s="176">
        <v>1050</v>
      </c>
      <c r="S403" s="176">
        <v>0</v>
      </c>
      <c r="T403" s="3">
        <v>0.96379999999999999</v>
      </c>
      <c r="U403" s="3">
        <v>1011.99</v>
      </c>
      <c r="V403" s="176">
        <v>1</v>
      </c>
      <c r="W403" s="176">
        <v>0</v>
      </c>
      <c r="X403" s="176">
        <v>0</v>
      </c>
      <c r="Y403" s="176">
        <v>1011.99</v>
      </c>
      <c r="Z403" s="176">
        <v>0</v>
      </c>
    </row>
    <row r="404" spans="15:26" x14ac:dyDescent="0.25">
      <c r="O404" s="168">
        <v>46193</v>
      </c>
      <c r="P404" s="176">
        <v>0</v>
      </c>
      <c r="Q404" s="176">
        <v>1049.4000000000001</v>
      </c>
      <c r="R404" s="176">
        <v>1050</v>
      </c>
      <c r="S404" s="176">
        <v>0</v>
      </c>
      <c r="T404" s="3">
        <v>0.96379999999999999</v>
      </c>
      <c r="U404" s="3">
        <v>1011.99</v>
      </c>
      <c r="V404" s="176">
        <v>1</v>
      </c>
      <c r="W404" s="176">
        <v>0</v>
      </c>
      <c r="X404" s="176">
        <v>0</v>
      </c>
      <c r="Y404" s="176">
        <v>1011.99</v>
      </c>
      <c r="Z404" s="176">
        <v>0</v>
      </c>
    </row>
    <row r="405" spans="15:26" x14ac:dyDescent="0.25">
      <c r="O405" s="52">
        <v>45958</v>
      </c>
      <c r="P405" s="176">
        <v>0</v>
      </c>
      <c r="Q405" s="176">
        <v>9507.7000000000007</v>
      </c>
      <c r="R405" s="176">
        <v>0</v>
      </c>
      <c r="S405" s="176">
        <v>14.4</v>
      </c>
      <c r="T405" s="3">
        <v>4.1738999999999997</v>
      </c>
      <c r="U405" s="3">
        <v>-22.230600000000003</v>
      </c>
      <c r="V405" s="176">
        <v>6</v>
      </c>
      <c r="W405" s="176">
        <v>7.2</v>
      </c>
      <c r="X405" s="176">
        <v>10104.5</v>
      </c>
      <c r="Y405" s="176">
        <v>0</v>
      </c>
      <c r="Z405" s="176">
        <v>22.230600000000003</v>
      </c>
    </row>
    <row r="406" spans="15:26" x14ac:dyDescent="0.25">
      <c r="O406" s="168">
        <v>46194</v>
      </c>
      <c r="P406" s="176">
        <v>0</v>
      </c>
      <c r="Q406" s="176">
        <v>9507.7000000000007</v>
      </c>
      <c r="R406" s="176">
        <v>0</v>
      </c>
      <c r="S406" s="176">
        <v>14.4</v>
      </c>
      <c r="T406" s="3">
        <v>4.1738999999999997</v>
      </c>
      <c r="U406" s="3">
        <v>-22.230600000000003</v>
      </c>
      <c r="V406" s="176">
        <v>6</v>
      </c>
      <c r="W406" s="176">
        <v>7.2</v>
      </c>
      <c r="X406" s="176">
        <v>10104.5</v>
      </c>
      <c r="Y406" s="176">
        <v>0</v>
      </c>
      <c r="Z406" s="176">
        <v>22.230600000000003</v>
      </c>
    </row>
    <row r="407" spans="15:26" x14ac:dyDescent="0.25">
      <c r="O407" s="52">
        <v>45962</v>
      </c>
      <c r="P407" s="176">
        <v>0</v>
      </c>
      <c r="Q407" s="176">
        <v>19</v>
      </c>
      <c r="R407" s="176">
        <v>10</v>
      </c>
      <c r="S407" s="176">
        <v>12.5</v>
      </c>
      <c r="T407" s="3">
        <v>1.8266</v>
      </c>
      <c r="U407" s="3">
        <v>-11.41625</v>
      </c>
      <c r="V407" s="176">
        <v>4</v>
      </c>
      <c r="W407" s="176">
        <v>6.25</v>
      </c>
      <c r="X407" s="176">
        <v>39.583333333333336</v>
      </c>
      <c r="Y407" s="176">
        <v>9.1329999999999991</v>
      </c>
      <c r="Z407" s="176">
        <v>10.9596</v>
      </c>
    </row>
    <row r="408" spans="15:26" x14ac:dyDescent="0.25">
      <c r="O408" s="168">
        <v>46194</v>
      </c>
      <c r="P408" s="176">
        <v>0</v>
      </c>
      <c r="Q408" s="176">
        <v>19</v>
      </c>
      <c r="R408" s="176">
        <v>10</v>
      </c>
      <c r="S408" s="176">
        <v>12.5</v>
      </c>
      <c r="T408" s="3">
        <v>1.8266</v>
      </c>
      <c r="U408" s="3">
        <v>-11.41625</v>
      </c>
      <c r="V408" s="176">
        <v>4</v>
      </c>
      <c r="W408" s="176">
        <v>6.25</v>
      </c>
      <c r="X408" s="176">
        <v>39.583333333333336</v>
      </c>
      <c r="Y408" s="176">
        <v>9.1329999999999991</v>
      </c>
      <c r="Z408" s="176">
        <v>10.9596</v>
      </c>
    </row>
    <row r="409" spans="15:26" x14ac:dyDescent="0.25">
      <c r="O409" s="52">
        <v>45972</v>
      </c>
      <c r="P409" s="176">
        <v>0</v>
      </c>
      <c r="Q409" s="176">
        <v>0</v>
      </c>
      <c r="R409" s="176">
        <v>0</v>
      </c>
      <c r="S409" s="176">
        <v>15</v>
      </c>
      <c r="T409" s="3">
        <v>2.79</v>
      </c>
      <c r="U409" s="3">
        <v>-20.925000000000004</v>
      </c>
      <c r="V409" s="176">
        <v>4</v>
      </c>
      <c r="W409" s="176">
        <v>7.5</v>
      </c>
      <c r="X409" s="176">
        <v>0</v>
      </c>
      <c r="Y409" s="176">
        <v>0</v>
      </c>
      <c r="Z409" s="176">
        <v>20.925000000000004</v>
      </c>
    </row>
    <row r="410" spans="15:26" x14ac:dyDescent="0.25">
      <c r="O410" s="168">
        <v>46194</v>
      </c>
      <c r="P410" s="176">
        <v>0</v>
      </c>
      <c r="Q410" s="176">
        <v>0</v>
      </c>
      <c r="R410" s="176">
        <v>0</v>
      </c>
      <c r="S410" s="176">
        <v>15</v>
      </c>
      <c r="T410" s="3">
        <v>2.79</v>
      </c>
      <c r="U410" s="3">
        <v>-20.925000000000004</v>
      </c>
      <c r="V410" s="176">
        <v>4</v>
      </c>
      <c r="W410" s="176">
        <v>7.5</v>
      </c>
      <c r="X410" s="176">
        <v>0</v>
      </c>
      <c r="Y410" s="176">
        <v>0</v>
      </c>
      <c r="Z410" s="176">
        <v>20.925000000000004</v>
      </c>
    </row>
    <row r="411" spans="15:26" x14ac:dyDescent="0.25">
      <c r="O411" s="52">
        <v>45977</v>
      </c>
      <c r="P411" s="176">
        <v>0</v>
      </c>
      <c r="Q411" s="176">
        <v>7199.7</v>
      </c>
      <c r="R411" s="176">
        <v>0</v>
      </c>
      <c r="S411" s="176">
        <v>0.30000000000000004</v>
      </c>
      <c r="T411" s="3">
        <v>0.70669999999999999</v>
      </c>
      <c r="U411" s="3">
        <v>-0.21201000000000003</v>
      </c>
      <c r="V411" s="176">
        <v>1</v>
      </c>
      <c r="W411" s="176">
        <v>0.30000000000000004</v>
      </c>
      <c r="X411" s="176">
        <v>23998.999999999996</v>
      </c>
      <c r="Y411" s="176">
        <v>0</v>
      </c>
      <c r="Z411" s="176">
        <v>0.21201000000000003</v>
      </c>
    </row>
    <row r="412" spans="15:26" x14ac:dyDescent="0.25">
      <c r="O412" s="168">
        <v>46193</v>
      </c>
      <c r="P412" s="176">
        <v>0</v>
      </c>
      <c r="Q412" s="176">
        <v>7199.7</v>
      </c>
      <c r="R412" s="176">
        <v>0</v>
      </c>
      <c r="S412" s="176">
        <v>0.30000000000000004</v>
      </c>
      <c r="T412" s="3">
        <v>0.70669999999999999</v>
      </c>
      <c r="U412" s="3">
        <v>-0.21201000000000003</v>
      </c>
      <c r="V412" s="176">
        <v>1</v>
      </c>
      <c r="W412" s="176">
        <v>0.30000000000000004</v>
      </c>
      <c r="X412" s="176">
        <v>23998.999999999996</v>
      </c>
      <c r="Y412" s="176">
        <v>0</v>
      </c>
      <c r="Z412" s="176">
        <v>0.21201000000000003</v>
      </c>
    </row>
    <row r="413" spans="15:26" x14ac:dyDescent="0.25">
      <c r="O413" s="52">
        <v>45978</v>
      </c>
      <c r="P413" s="176">
        <v>0</v>
      </c>
      <c r="Q413" s="176">
        <v>3743.4</v>
      </c>
      <c r="R413" s="176">
        <v>0</v>
      </c>
      <c r="S413" s="176">
        <v>0.60000000000000009</v>
      </c>
      <c r="T413" s="3">
        <v>0.70669999999999999</v>
      </c>
      <c r="U413" s="3">
        <v>-0.42402000000000006</v>
      </c>
      <c r="V413" s="176">
        <v>1</v>
      </c>
      <c r="W413" s="176">
        <v>0.60000000000000009</v>
      </c>
      <c r="X413" s="176">
        <v>6238.9999999999991</v>
      </c>
      <c r="Y413" s="176">
        <v>0</v>
      </c>
      <c r="Z413" s="176">
        <v>0.42402000000000006</v>
      </c>
    </row>
    <row r="414" spans="15:26" x14ac:dyDescent="0.25">
      <c r="O414" s="168">
        <v>46193</v>
      </c>
      <c r="P414" s="176">
        <v>0</v>
      </c>
      <c r="Q414" s="176">
        <v>3743.4</v>
      </c>
      <c r="R414" s="176">
        <v>0</v>
      </c>
      <c r="S414" s="176">
        <v>0.60000000000000009</v>
      </c>
      <c r="T414" s="3">
        <v>0.70669999999999999</v>
      </c>
      <c r="U414" s="3">
        <v>-0.42402000000000006</v>
      </c>
      <c r="V414" s="176">
        <v>1</v>
      </c>
      <c r="W414" s="176">
        <v>0.60000000000000009</v>
      </c>
      <c r="X414" s="176">
        <v>6238.9999999999991</v>
      </c>
      <c r="Y414" s="176">
        <v>0</v>
      </c>
      <c r="Z414" s="176">
        <v>0.42402000000000006</v>
      </c>
    </row>
    <row r="415" spans="15:26" x14ac:dyDescent="0.25">
      <c r="O415" s="52">
        <v>45993</v>
      </c>
      <c r="P415" s="176">
        <v>0</v>
      </c>
      <c r="Q415" s="176">
        <v>16</v>
      </c>
      <c r="R415" s="176">
        <v>0</v>
      </c>
      <c r="S415" s="176">
        <v>4</v>
      </c>
      <c r="T415" s="3">
        <v>6.03</v>
      </c>
      <c r="U415" s="3">
        <v>-24.12</v>
      </c>
      <c r="V415" s="176">
        <v>1</v>
      </c>
      <c r="W415" s="176">
        <v>4</v>
      </c>
      <c r="X415" s="176">
        <v>4</v>
      </c>
      <c r="Y415" s="176">
        <v>0</v>
      </c>
      <c r="Z415" s="176">
        <v>24.12</v>
      </c>
    </row>
    <row r="416" spans="15:26" x14ac:dyDescent="0.25">
      <c r="O416" s="168">
        <v>46193</v>
      </c>
      <c r="P416" s="176">
        <v>0</v>
      </c>
      <c r="Q416" s="176">
        <v>16</v>
      </c>
      <c r="R416" s="176">
        <v>0</v>
      </c>
      <c r="S416" s="176">
        <v>4</v>
      </c>
      <c r="T416" s="3">
        <v>6.03</v>
      </c>
      <c r="U416" s="3">
        <v>-24.12</v>
      </c>
      <c r="V416" s="176">
        <v>1</v>
      </c>
      <c r="W416" s="176">
        <v>4</v>
      </c>
      <c r="X416" s="176">
        <v>4</v>
      </c>
      <c r="Y416" s="176">
        <v>0</v>
      </c>
      <c r="Z416" s="176">
        <v>24.12</v>
      </c>
    </row>
    <row r="417" spans="15:26" x14ac:dyDescent="0.25">
      <c r="O417" s="52">
        <v>46015</v>
      </c>
      <c r="P417" s="176">
        <v>0</v>
      </c>
      <c r="Q417" s="176">
        <v>149.19999999999999</v>
      </c>
      <c r="R417" s="176">
        <v>0</v>
      </c>
      <c r="S417" s="176">
        <v>0.2</v>
      </c>
      <c r="T417" s="3">
        <v>4.2000000000000003E-2</v>
      </c>
      <c r="U417" s="3">
        <v>-8.4000000000000012E-3</v>
      </c>
      <c r="V417" s="176">
        <v>2</v>
      </c>
      <c r="W417" s="176">
        <v>0.1</v>
      </c>
      <c r="X417" s="176">
        <v>1491.9999999999998</v>
      </c>
      <c r="Y417" s="176">
        <v>0</v>
      </c>
      <c r="Z417" s="176">
        <v>8.4000000000000012E-3</v>
      </c>
    </row>
    <row r="418" spans="15:26" x14ac:dyDescent="0.25">
      <c r="O418" s="168">
        <v>46194</v>
      </c>
      <c r="P418" s="176">
        <v>0</v>
      </c>
      <c r="Q418" s="176">
        <v>149.19999999999999</v>
      </c>
      <c r="R418" s="176">
        <v>0</v>
      </c>
      <c r="S418" s="176">
        <v>0.2</v>
      </c>
      <c r="T418" s="3">
        <v>4.2000000000000003E-2</v>
      </c>
      <c r="U418" s="3">
        <v>-8.4000000000000012E-3</v>
      </c>
      <c r="V418" s="176">
        <v>2</v>
      </c>
      <c r="W418" s="176">
        <v>0.1</v>
      </c>
      <c r="X418" s="176">
        <v>1491.9999999999998</v>
      </c>
      <c r="Y418" s="176">
        <v>0</v>
      </c>
      <c r="Z418" s="176">
        <v>8.4000000000000012E-3</v>
      </c>
    </row>
    <row r="419" spans="15:26" x14ac:dyDescent="0.25">
      <c r="O419" s="52">
        <v>46024</v>
      </c>
      <c r="P419" s="176">
        <v>0</v>
      </c>
      <c r="Q419" s="176">
        <v>7</v>
      </c>
      <c r="R419" s="176">
        <v>10</v>
      </c>
      <c r="S419" s="176">
        <v>3</v>
      </c>
      <c r="T419" s="3">
        <v>1.8246</v>
      </c>
      <c r="U419" s="3">
        <v>-5.4737999999999998</v>
      </c>
      <c r="V419" s="176">
        <v>2</v>
      </c>
      <c r="W419" s="176">
        <v>1.5</v>
      </c>
      <c r="X419" s="176">
        <v>4.666666666666667</v>
      </c>
      <c r="Y419" s="176">
        <v>18.245999999999999</v>
      </c>
      <c r="Z419" s="176">
        <v>0</v>
      </c>
    </row>
    <row r="420" spans="15:26" x14ac:dyDescent="0.25">
      <c r="O420" s="168">
        <v>46194</v>
      </c>
      <c r="P420" s="176">
        <v>0</v>
      </c>
      <c r="Q420" s="176">
        <v>7</v>
      </c>
      <c r="R420" s="176">
        <v>10</v>
      </c>
      <c r="S420" s="176">
        <v>3</v>
      </c>
      <c r="T420" s="3">
        <v>1.8246</v>
      </c>
      <c r="U420" s="3">
        <v>-5.4737999999999998</v>
      </c>
      <c r="V420" s="176">
        <v>2</v>
      </c>
      <c r="W420" s="176">
        <v>1.5</v>
      </c>
      <c r="X420" s="176">
        <v>4.666666666666667</v>
      </c>
      <c r="Y420" s="176">
        <v>18.245999999999999</v>
      </c>
      <c r="Z420" s="176">
        <v>0</v>
      </c>
    </row>
    <row r="421" spans="15:26" x14ac:dyDescent="0.25">
      <c r="O421" s="52">
        <v>46040</v>
      </c>
      <c r="P421" s="176">
        <v>0</v>
      </c>
      <c r="Q421" s="176">
        <v>0.5</v>
      </c>
      <c r="R421" s="176">
        <v>1</v>
      </c>
      <c r="S421" s="176">
        <v>0.5</v>
      </c>
      <c r="T421" s="3">
        <v>2.7368999999999999</v>
      </c>
      <c r="U421" s="3">
        <v>-1.3684499999999999</v>
      </c>
      <c r="V421" s="176">
        <v>2</v>
      </c>
      <c r="W421" s="176">
        <v>0.25</v>
      </c>
      <c r="X421" s="176">
        <v>2</v>
      </c>
      <c r="Y421" s="176">
        <v>2.7368999999999999</v>
      </c>
      <c r="Z421" s="176">
        <v>0</v>
      </c>
    </row>
    <row r="422" spans="15:26" x14ac:dyDescent="0.25">
      <c r="O422" s="168">
        <v>46194</v>
      </c>
      <c r="P422" s="176">
        <v>0</v>
      </c>
      <c r="Q422" s="176">
        <v>0.5</v>
      </c>
      <c r="R422" s="176">
        <v>1</v>
      </c>
      <c r="S422" s="176">
        <v>0.5</v>
      </c>
      <c r="T422" s="3">
        <v>2.7368999999999999</v>
      </c>
      <c r="U422" s="3">
        <v>-1.3684499999999999</v>
      </c>
      <c r="V422" s="176">
        <v>2</v>
      </c>
      <c r="W422" s="176">
        <v>0.25</v>
      </c>
      <c r="X422" s="176">
        <v>2</v>
      </c>
      <c r="Y422" s="176">
        <v>2.7368999999999999</v>
      </c>
      <c r="Z422" s="176">
        <v>0</v>
      </c>
    </row>
    <row r="423" spans="15:26" x14ac:dyDescent="0.25">
      <c r="O423" s="52">
        <v>45943</v>
      </c>
      <c r="P423" s="176">
        <v>0</v>
      </c>
      <c r="Q423" s="176">
        <v>16</v>
      </c>
      <c r="R423" s="176">
        <v>0</v>
      </c>
      <c r="S423" s="176">
        <v>4</v>
      </c>
      <c r="T423" s="3">
        <v>6.03</v>
      </c>
      <c r="U423" s="3">
        <v>-24.12</v>
      </c>
      <c r="V423" s="176">
        <v>1</v>
      </c>
      <c r="W423" s="176">
        <v>4</v>
      </c>
      <c r="X423" s="176">
        <v>4</v>
      </c>
      <c r="Y423" s="176">
        <v>0</v>
      </c>
      <c r="Z423" s="176">
        <v>24.12</v>
      </c>
    </row>
    <row r="424" spans="15:26" x14ac:dyDescent="0.25">
      <c r="O424" s="168">
        <v>46193</v>
      </c>
      <c r="P424" s="176">
        <v>0</v>
      </c>
      <c r="Q424" s="176">
        <v>16</v>
      </c>
      <c r="R424" s="176">
        <v>0</v>
      </c>
      <c r="S424" s="176">
        <v>4</v>
      </c>
      <c r="T424" s="3">
        <v>6.03</v>
      </c>
      <c r="U424" s="3">
        <v>-24.12</v>
      </c>
      <c r="V424" s="176">
        <v>1</v>
      </c>
      <c r="W424" s="176">
        <v>4</v>
      </c>
      <c r="X424" s="176">
        <v>4</v>
      </c>
      <c r="Y424" s="176">
        <v>0</v>
      </c>
      <c r="Z424" s="176">
        <v>24.12</v>
      </c>
    </row>
    <row r="425" spans="15:26" x14ac:dyDescent="0.25">
      <c r="O425" s="52">
        <v>45946</v>
      </c>
      <c r="P425" s="176">
        <v>0</v>
      </c>
      <c r="Q425" s="176">
        <v>40</v>
      </c>
      <c r="R425" s="176">
        <v>0</v>
      </c>
      <c r="S425" s="176">
        <v>3</v>
      </c>
      <c r="T425" s="3">
        <v>7.2</v>
      </c>
      <c r="U425" s="3">
        <v>-21.6</v>
      </c>
      <c r="V425" s="176">
        <v>2</v>
      </c>
      <c r="W425" s="176">
        <v>1.5</v>
      </c>
      <c r="X425" s="176">
        <v>26.666666666666668</v>
      </c>
      <c r="Y425" s="176">
        <v>0</v>
      </c>
      <c r="Z425" s="176">
        <v>21.6</v>
      </c>
    </row>
    <row r="426" spans="15:26" x14ac:dyDescent="0.25">
      <c r="O426" s="168">
        <v>46194</v>
      </c>
      <c r="P426" s="176">
        <v>0</v>
      </c>
      <c r="Q426" s="176">
        <v>40</v>
      </c>
      <c r="R426" s="176">
        <v>0</v>
      </c>
      <c r="S426" s="176">
        <v>3</v>
      </c>
      <c r="T426" s="3">
        <v>7.2</v>
      </c>
      <c r="U426" s="3">
        <v>-21.6</v>
      </c>
      <c r="V426" s="176">
        <v>2</v>
      </c>
      <c r="W426" s="176">
        <v>1.5</v>
      </c>
      <c r="X426" s="176">
        <v>26.666666666666668</v>
      </c>
      <c r="Y426" s="176">
        <v>0</v>
      </c>
      <c r="Z426" s="176">
        <v>21.6</v>
      </c>
    </row>
    <row r="427" spans="15:26" x14ac:dyDescent="0.25">
      <c r="O427" s="52">
        <v>45952</v>
      </c>
      <c r="P427" s="176">
        <v>0</v>
      </c>
      <c r="Q427" s="176">
        <v>3637.2</v>
      </c>
      <c r="R427" s="176">
        <v>0</v>
      </c>
      <c r="S427" s="176">
        <v>8.1999999999999993</v>
      </c>
      <c r="T427" s="3">
        <v>1.4364000000000001</v>
      </c>
      <c r="U427" s="3">
        <v>-11.163600000000001</v>
      </c>
      <c r="V427" s="176">
        <v>3</v>
      </c>
      <c r="W427" s="176">
        <v>8.1</v>
      </c>
      <c r="X427" s="176">
        <v>1927.9999999999998</v>
      </c>
      <c r="Y427" s="176">
        <v>0</v>
      </c>
      <c r="Z427" s="176">
        <v>11.163600000000001</v>
      </c>
    </row>
    <row r="428" spans="15:26" x14ac:dyDescent="0.25">
      <c r="O428" s="168">
        <v>46193</v>
      </c>
      <c r="P428" s="176">
        <v>0</v>
      </c>
      <c r="Q428" s="176">
        <v>3488</v>
      </c>
      <c r="R428" s="176">
        <v>0</v>
      </c>
      <c r="S428" s="176">
        <v>8</v>
      </c>
      <c r="T428" s="3">
        <v>1.3944000000000001</v>
      </c>
      <c r="U428" s="3">
        <v>-11.155200000000001</v>
      </c>
      <c r="V428" s="176">
        <v>1</v>
      </c>
      <c r="W428" s="176">
        <v>8</v>
      </c>
      <c r="X428" s="176">
        <v>436</v>
      </c>
      <c r="Y428" s="176">
        <v>0</v>
      </c>
      <c r="Z428" s="176">
        <v>11.155200000000001</v>
      </c>
    </row>
    <row r="429" spans="15:26" x14ac:dyDescent="0.25">
      <c r="O429" s="168">
        <v>46194</v>
      </c>
      <c r="P429" s="176">
        <v>0</v>
      </c>
      <c r="Q429" s="176">
        <v>149.19999999999999</v>
      </c>
      <c r="R429" s="176">
        <v>0</v>
      </c>
      <c r="S429" s="176">
        <v>0.2</v>
      </c>
      <c r="T429" s="3">
        <v>4.2000000000000003E-2</v>
      </c>
      <c r="U429" s="3">
        <v>-8.4000000000000012E-3</v>
      </c>
      <c r="V429" s="176">
        <v>2</v>
      </c>
      <c r="W429" s="176">
        <v>0.1</v>
      </c>
      <c r="X429" s="176">
        <v>1491.9999999999998</v>
      </c>
      <c r="Y429" s="176">
        <v>0</v>
      </c>
      <c r="Z429" s="176">
        <v>8.4000000000000012E-3</v>
      </c>
    </row>
    <row r="430" spans="15:26" x14ac:dyDescent="0.25">
      <c r="O430" s="52">
        <v>45955</v>
      </c>
      <c r="P430" s="176">
        <v>0</v>
      </c>
      <c r="Q430" s="176">
        <v>345.5</v>
      </c>
      <c r="R430" s="176">
        <v>0</v>
      </c>
      <c r="S430" s="176">
        <v>18</v>
      </c>
      <c r="T430" s="3">
        <v>2.7381000000000002</v>
      </c>
      <c r="U430" s="3">
        <v>-27.376199999999997</v>
      </c>
      <c r="V430" s="176">
        <v>4</v>
      </c>
      <c r="W430" s="176">
        <v>9</v>
      </c>
      <c r="X430" s="176">
        <v>104.83333333333333</v>
      </c>
      <c r="Y430" s="176">
        <v>0</v>
      </c>
      <c r="Z430" s="176">
        <v>27.376199999999997</v>
      </c>
    </row>
    <row r="431" spans="15:26" x14ac:dyDescent="0.25">
      <c r="O431" s="168">
        <v>46194</v>
      </c>
      <c r="P431" s="176">
        <v>0</v>
      </c>
      <c r="Q431" s="176">
        <v>345.5</v>
      </c>
      <c r="R431" s="176">
        <v>0</v>
      </c>
      <c r="S431" s="176">
        <v>18</v>
      </c>
      <c r="T431" s="3">
        <v>2.7381000000000002</v>
      </c>
      <c r="U431" s="3">
        <v>-27.376199999999997</v>
      </c>
      <c r="V431" s="176">
        <v>4</v>
      </c>
      <c r="W431" s="176">
        <v>9</v>
      </c>
      <c r="X431" s="176">
        <v>104.83333333333333</v>
      </c>
      <c r="Y431" s="176">
        <v>0</v>
      </c>
      <c r="Z431" s="176">
        <v>27.376199999999997</v>
      </c>
    </row>
    <row r="432" spans="15:26" x14ac:dyDescent="0.25">
      <c r="O432" s="52">
        <v>45969</v>
      </c>
      <c r="P432" s="176">
        <v>0</v>
      </c>
      <c r="Q432" s="176">
        <v>40</v>
      </c>
      <c r="R432" s="176">
        <v>0</v>
      </c>
      <c r="S432" s="176">
        <v>10</v>
      </c>
      <c r="T432" s="3">
        <v>7.2</v>
      </c>
      <c r="U432" s="3">
        <v>-72</v>
      </c>
      <c r="V432" s="176">
        <v>2</v>
      </c>
      <c r="W432" s="176">
        <v>5</v>
      </c>
      <c r="X432" s="176">
        <v>8</v>
      </c>
      <c r="Y432" s="176">
        <v>0</v>
      </c>
      <c r="Z432" s="176">
        <v>72</v>
      </c>
    </row>
    <row r="433" spans="15:26" x14ac:dyDescent="0.25">
      <c r="O433" s="168">
        <v>46194</v>
      </c>
      <c r="P433" s="176">
        <v>0</v>
      </c>
      <c r="Q433" s="176">
        <v>40</v>
      </c>
      <c r="R433" s="176">
        <v>0</v>
      </c>
      <c r="S433" s="176">
        <v>10</v>
      </c>
      <c r="T433" s="3">
        <v>7.2</v>
      </c>
      <c r="U433" s="3">
        <v>-72</v>
      </c>
      <c r="V433" s="176">
        <v>2</v>
      </c>
      <c r="W433" s="176">
        <v>5</v>
      </c>
      <c r="X433" s="176">
        <v>8</v>
      </c>
      <c r="Y433" s="176">
        <v>0</v>
      </c>
      <c r="Z433" s="176">
        <v>72</v>
      </c>
    </row>
    <row r="434" spans="15:26" x14ac:dyDescent="0.25">
      <c r="O434" s="52">
        <v>45970</v>
      </c>
      <c r="P434" s="176">
        <v>0</v>
      </c>
      <c r="Q434" s="176">
        <v>62</v>
      </c>
      <c r="R434" s="176">
        <v>0</v>
      </c>
      <c r="S434" s="176">
        <v>5</v>
      </c>
      <c r="T434" s="3">
        <v>1.8246</v>
      </c>
      <c r="U434" s="3">
        <v>-9.1229999999999993</v>
      </c>
      <c r="V434" s="176">
        <v>2</v>
      </c>
      <c r="W434" s="176">
        <v>2.5</v>
      </c>
      <c r="X434" s="176">
        <v>24.8</v>
      </c>
      <c r="Y434" s="176">
        <v>0</v>
      </c>
      <c r="Z434" s="176">
        <v>9.1229999999999993</v>
      </c>
    </row>
    <row r="435" spans="15:26" x14ac:dyDescent="0.25">
      <c r="O435" s="168">
        <v>46194</v>
      </c>
      <c r="P435" s="176">
        <v>0</v>
      </c>
      <c r="Q435" s="176">
        <v>62</v>
      </c>
      <c r="R435" s="176">
        <v>0</v>
      </c>
      <c r="S435" s="176">
        <v>5</v>
      </c>
      <c r="T435" s="3">
        <v>1.8246</v>
      </c>
      <c r="U435" s="3">
        <v>-9.1229999999999993</v>
      </c>
      <c r="V435" s="176">
        <v>2</v>
      </c>
      <c r="W435" s="176">
        <v>2.5</v>
      </c>
      <c r="X435" s="176">
        <v>24.8</v>
      </c>
      <c r="Y435" s="176">
        <v>0</v>
      </c>
      <c r="Z435" s="176">
        <v>9.1229999999999993</v>
      </c>
    </row>
    <row r="436" spans="15:26" x14ac:dyDescent="0.25">
      <c r="O436" s="52">
        <v>45976</v>
      </c>
      <c r="P436" s="176">
        <v>0</v>
      </c>
      <c r="Q436" s="176">
        <v>149.19999999999999</v>
      </c>
      <c r="R436" s="176">
        <v>0</v>
      </c>
      <c r="S436" s="176">
        <v>0.5</v>
      </c>
      <c r="T436" s="3">
        <v>4.2000000000000003E-2</v>
      </c>
      <c r="U436" s="3">
        <v>-2.1000000000000001E-2</v>
      </c>
      <c r="V436" s="176">
        <v>2</v>
      </c>
      <c r="W436" s="176">
        <v>0.25</v>
      </c>
      <c r="X436" s="176">
        <v>596.79999999999995</v>
      </c>
      <c r="Y436" s="176">
        <v>0</v>
      </c>
      <c r="Z436" s="176">
        <v>2.1000000000000001E-2</v>
      </c>
    </row>
    <row r="437" spans="15:26" x14ac:dyDescent="0.25">
      <c r="O437" s="168">
        <v>46194</v>
      </c>
      <c r="P437" s="176">
        <v>0</v>
      </c>
      <c r="Q437" s="176">
        <v>149.19999999999999</v>
      </c>
      <c r="R437" s="176">
        <v>0</v>
      </c>
      <c r="S437" s="176">
        <v>0.5</v>
      </c>
      <c r="T437" s="3">
        <v>4.2000000000000003E-2</v>
      </c>
      <c r="U437" s="3">
        <v>-2.1000000000000001E-2</v>
      </c>
      <c r="V437" s="176">
        <v>2</v>
      </c>
      <c r="W437" s="176">
        <v>0.25</v>
      </c>
      <c r="X437" s="176">
        <v>596.79999999999995</v>
      </c>
      <c r="Y437" s="176">
        <v>0</v>
      </c>
      <c r="Z437" s="176">
        <v>2.1000000000000001E-2</v>
      </c>
    </row>
    <row r="438" spans="15:26" x14ac:dyDescent="0.25">
      <c r="O438" s="52">
        <v>45980</v>
      </c>
      <c r="P438" s="176">
        <v>0</v>
      </c>
      <c r="Q438" s="176">
        <v>508.5</v>
      </c>
      <c r="R438" s="176">
        <v>0</v>
      </c>
      <c r="S438" s="176">
        <v>1.5</v>
      </c>
      <c r="T438" s="3">
        <v>0.26600000000000001</v>
      </c>
      <c r="U438" s="3">
        <v>-0.39900000000000002</v>
      </c>
      <c r="V438" s="176">
        <v>1</v>
      </c>
      <c r="W438" s="176">
        <v>1.5</v>
      </c>
      <c r="X438" s="176">
        <v>339</v>
      </c>
      <c r="Y438" s="176">
        <v>0</v>
      </c>
      <c r="Z438" s="176">
        <v>0.39900000000000002</v>
      </c>
    </row>
    <row r="439" spans="15:26" x14ac:dyDescent="0.25">
      <c r="O439" s="168">
        <v>46193</v>
      </c>
      <c r="P439" s="176">
        <v>0</v>
      </c>
      <c r="Q439" s="176">
        <v>508.5</v>
      </c>
      <c r="R439" s="176">
        <v>0</v>
      </c>
      <c r="S439" s="176">
        <v>1.5</v>
      </c>
      <c r="T439" s="3">
        <v>0.26600000000000001</v>
      </c>
      <c r="U439" s="3">
        <v>-0.39900000000000002</v>
      </c>
      <c r="V439" s="176">
        <v>1</v>
      </c>
      <c r="W439" s="176">
        <v>1.5</v>
      </c>
      <c r="X439" s="176">
        <v>339</v>
      </c>
      <c r="Y439" s="176">
        <v>0</v>
      </c>
      <c r="Z439" s="176">
        <v>0.39900000000000002</v>
      </c>
    </row>
    <row r="440" spans="15:26" x14ac:dyDescent="0.25">
      <c r="O440" s="52">
        <v>45981</v>
      </c>
      <c r="P440" s="176">
        <v>0</v>
      </c>
      <c r="Q440" s="176">
        <v>1049.4000000000001</v>
      </c>
      <c r="R440" s="176">
        <v>0</v>
      </c>
      <c r="S440" s="176">
        <v>0.60000000000000009</v>
      </c>
      <c r="T440" s="3">
        <v>0.96379999999999999</v>
      </c>
      <c r="U440" s="3">
        <v>-0.57828000000000013</v>
      </c>
      <c r="V440" s="176">
        <v>1</v>
      </c>
      <c r="W440" s="176">
        <v>0.60000000000000009</v>
      </c>
      <c r="X440" s="176">
        <v>1749</v>
      </c>
      <c r="Y440" s="176">
        <v>0</v>
      </c>
      <c r="Z440" s="176">
        <v>0.57828000000000013</v>
      </c>
    </row>
    <row r="441" spans="15:26" x14ac:dyDescent="0.25">
      <c r="O441" s="168">
        <v>46193</v>
      </c>
      <c r="P441" s="176">
        <v>0</v>
      </c>
      <c r="Q441" s="176">
        <v>1049.4000000000001</v>
      </c>
      <c r="R441" s="176">
        <v>0</v>
      </c>
      <c r="S441" s="176">
        <v>0.60000000000000009</v>
      </c>
      <c r="T441" s="3">
        <v>0.96379999999999999</v>
      </c>
      <c r="U441" s="3">
        <v>-0.57828000000000013</v>
      </c>
      <c r="V441" s="176">
        <v>1</v>
      </c>
      <c r="W441" s="176">
        <v>0.60000000000000009</v>
      </c>
      <c r="X441" s="176">
        <v>1749</v>
      </c>
      <c r="Y441" s="176">
        <v>0</v>
      </c>
      <c r="Z441" s="176">
        <v>0.57828000000000013</v>
      </c>
    </row>
    <row r="442" spans="15:26" x14ac:dyDescent="0.25">
      <c r="O442" s="52">
        <v>46006</v>
      </c>
      <c r="P442" s="176">
        <v>0</v>
      </c>
      <c r="Q442" s="176">
        <v>5</v>
      </c>
      <c r="R442" s="176">
        <v>8</v>
      </c>
      <c r="S442" s="176">
        <v>3</v>
      </c>
      <c r="T442" s="3">
        <v>7.2</v>
      </c>
      <c r="U442" s="3">
        <v>-21.6</v>
      </c>
      <c r="V442" s="176">
        <v>2</v>
      </c>
      <c r="W442" s="176">
        <v>1.5</v>
      </c>
      <c r="X442" s="176">
        <v>3.3333333333333335</v>
      </c>
      <c r="Y442" s="176">
        <v>57.6</v>
      </c>
      <c r="Z442" s="176">
        <v>0</v>
      </c>
    </row>
    <row r="443" spans="15:26" x14ac:dyDescent="0.25">
      <c r="O443" s="168">
        <v>46194</v>
      </c>
      <c r="P443" s="176">
        <v>0</v>
      </c>
      <c r="Q443" s="176">
        <v>5</v>
      </c>
      <c r="R443" s="176">
        <v>8</v>
      </c>
      <c r="S443" s="176">
        <v>3</v>
      </c>
      <c r="T443" s="3">
        <v>7.2</v>
      </c>
      <c r="U443" s="3">
        <v>-21.6</v>
      </c>
      <c r="V443" s="176">
        <v>2</v>
      </c>
      <c r="W443" s="176">
        <v>1.5</v>
      </c>
      <c r="X443" s="176">
        <v>3.3333333333333335</v>
      </c>
      <c r="Y443" s="176">
        <v>57.6</v>
      </c>
      <c r="Z443" s="176">
        <v>0</v>
      </c>
    </row>
    <row r="444" spans="15:26" x14ac:dyDescent="0.25">
      <c r="O444" s="52">
        <v>46007</v>
      </c>
      <c r="P444" s="176">
        <v>0</v>
      </c>
      <c r="Q444" s="176">
        <v>3488</v>
      </c>
      <c r="R444" s="176">
        <v>0</v>
      </c>
      <c r="S444" s="176">
        <v>8</v>
      </c>
      <c r="T444" s="3">
        <v>1.3944000000000001</v>
      </c>
      <c r="U444" s="3">
        <v>-11.155200000000001</v>
      </c>
      <c r="V444" s="176">
        <v>1</v>
      </c>
      <c r="W444" s="176">
        <v>8</v>
      </c>
      <c r="X444" s="176">
        <v>436</v>
      </c>
      <c r="Y444" s="176">
        <v>0</v>
      </c>
      <c r="Z444" s="176">
        <v>11.155200000000001</v>
      </c>
    </row>
    <row r="445" spans="15:26" x14ac:dyDescent="0.25">
      <c r="O445" s="168">
        <v>46193</v>
      </c>
      <c r="P445" s="176">
        <v>0</v>
      </c>
      <c r="Q445" s="176">
        <v>3488</v>
      </c>
      <c r="R445" s="176">
        <v>0</v>
      </c>
      <c r="S445" s="176">
        <v>8</v>
      </c>
      <c r="T445" s="3">
        <v>1.3944000000000001</v>
      </c>
      <c r="U445" s="3">
        <v>-11.155200000000001</v>
      </c>
      <c r="V445" s="176">
        <v>1</v>
      </c>
      <c r="W445" s="176">
        <v>8</v>
      </c>
      <c r="X445" s="176">
        <v>436</v>
      </c>
      <c r="Y445" s="176">
        <v>0</v>
      </c>
      <c r="Z445" s="176">
        <v>11.155200000000001</v>
      </c>
    </row>
    <row r="446" spans="15:26" x14ac:dyDescent="0.25">
      <c r="O446" s="52">
        <v>46032</v>
      </c>
      <c r="P446" s="176">
        <v>0</v>
      </c>
      <c r="Q446" s="176">
        <v>1.5</v>
      </c>
      <c r="R446" s="176">
        <v>3</v>
      </c>
      <c r="S446" s="176">
        <v>1.5</v>
      </c>
      <c r="T446" s="3">
        <v>0.91349999999999998</v>
      </c>
      <c r="U446" s="3">
        <v>-1.37025</v>
      </c>
      <c r="V446" s="176">
        <v>2</v>
      </c>
      <c r="W446" s="176">
        <v>0.75</v>
      </c>
      <c r="X446" s="176">
        <v>2</v>
      </c>
      <c r="Y446" s="176">
        <v>2.7404999999999999</v>
      </c>
      <c r="Z446" s="176">
        <v>0</v>
      </c>
    </row>
    <row r="447" spans="15:26" x14ac:dyDescent="0.25">
      <c r="O447" s="168">
        <v>46194</v>
      </c>
      <c r="P447" s="176">
        <v>0</v>
      </c>
      <c r="Q447" s="176">
        <v>1.5</v>
      </c>
      <c r="R447" s="176">
        <v>3</v>
      </c>
      <c r="S447" s="176">
        <v>1.5</v>
      </c>
      <c r="T447" s="3">
        <v>0.91349999999999998</v>
      </c>
      <c r="U447" s="3">
        <v>-1.37025</v>
      </c>
      <c r="V447" s="176">
        <v>2</v>
      </c>
      <c r="W447" s="176">
        <v>0.75</v>
      </c>
      <c r="X447" s="176">
        <v>2</v>
      </c>
      <c r="Y447" s="176">
        <v>2.7404999999999999</v>
      </c>
      <c r="Z447" s="176">
        <v>0</v>
      </c>
    </row>
    <row r="448" spans="15:26" x14ac:dyDescent="0.25">
      <c r="O448" s="52">
        <v>46043</v>
      </c>
      <c r="P448" s="176">
        <v>0</v>
      </c>
      <c r="Q448" s="176">
        <v>15</v>
      </c>
      <c r="R448" s="176">
        <v>18</v>
      </c>
      <c r="S448" s="176">
        <v>3</v>
      </c>
      <c r="T448" s="3">
        <v>1.395</v>
      </c>
      <c r="U448" s="3">
        <v>-4.1850000000000005</v>
      </c>
      <c r="V448" s="176">
        <v>2</v>
      </c>
      <c r="W448" s="176">
        <v>1.5</v>
      </c>
      <c r="X448" s="176">
        <v>10</v>
      </c>
      <c r="Y448" s="176">
        <v>25.11</v>
      </c>
      <c r="Z448" s="176">
        <v>0</v>
      </c>
    </row>
    <row r="449" spans="15:26" x14ac:dyDescent="0.25">
      <c r="O449" s="168">
        <v>46194</v>
      </c>
      <c r="P449" s="176">
        <v>0</v>
      </c>
      <c r="Q449" s="176">
        <v>15</v>
      </c>
      <c r="R449" s="176">
        <v>18</v>
      </c>
      <c r="S449" s="176">
        <v>3</v>
      </c>
      <c r="T449" s="3">
        <v>1.395</v>
      </c>
      <c r="U449" s="3">
        <v>-4.1850000000000005</v>
      </c>
      <c r="V449" s="176">
        <v>2</v>
      </c>
      <c r="W449" s="176">
        <v>1.5</v>
      </c>
      <c r="X449" s="176">
        <v>10</v>
      </c>
      <c r="Y449" s="176">
        <v>25.11</v>
      </c>
      <c r="Z449" s="176">
        <v>0</v>
      </c>
    </row>
    <row r="450" spans="15:26" x14ac:dyDescent="0.25">
      <c r="O450" s="52">
        <v>46046</v>
      </c>
      <c r="P450" s="176">
        <v>0</v>
      </c>
      <c r="Q450" s="176">
        <v>0.5</v>
      </c>
      <c r="R450" s="176">
        <v>0.6</v>
      </c>
      <c r="S450" s="176">
        <v>0.1</v>
      </c>
      <c r="T450" s="3">
        <v>4.2000000000000003E-2</v>
      </c>
      <c r="U450" s="3">
        <v>-4.2000000000000006E-3</v>
      </c>
      <c r="V450" s="176">
        <v>2</v>
      </c>
      <c r="W450" s="176">
        <v>0.05</v>
      </c>
      <c r="X450" s="176">
        <v>10</v>
      </c>
      <c r="Y450" s="176">
        <v>2.52E-2</v>
      </c>
      <c r="Z450" s="176">
        <v>0</v>
      </c>
    </row>
    <row r="451" spans="15:26" x14ac:dyDescent="0.25">
      <c r="O451" s="168">
        <v>46194</v>
      </c>
      <c r="P451" s="176">
        <v>0</v>
      </c>
      <c r="Q451" s="176">
        <v>0.5</v>
      </c>
      <c r="R451" s="176">
        <v>0.6</v>
      </c>
      <c r="S451" s="176">
        <v>0.1</v>
      </c>
      <c r="T451" s="3">
        <v>4.2000000000000003E-2</v>
      </c>
      <c r="U451" s="3">
        <v>-4.2000000000000006E-3</v>
      </c>
      <c r="V451" s="176">
        <v>2</v>
      </c>
      <c r="W451" s="176">
        <v>0.05</v>
      </c>
      <c r="X451" s="176">
        <v>10</v>
      </c>
      <c r="Y451" s="176">
        <v>2.52E-2</v>
      </c>
      <c r="Z451" s="176">
        <v>0</v>
      </c>
    </row>
    <row r="452" spans="15:26" x14ac:dyDescent="0.25">
      <c r="O452" s="52">
        <v>46049</v>
      </c>
      <c r="P452" s="176">
        <v>0</v>
      </c>
      <c r="Q452" s="176">
        <v>2003</v>
      </c>
      <c r="R452" s="176">
        <v>0</v>
      </c>
      <c r="S452" s="176">
        <v>101</v>
      </c>
      <c r="T452" s="3">
        <v>0.47339999999999999</v>
      </c>
      <c r="U452" s="3">
        <v>-45.854999999999997</v>
      </c>
      <c r="V452" s="176">
        <v>2</v>
      </c>
      <c r="W452" s="176">
        <v>101</v>
      </c>
      <c r="X452" s="176">
        <v>23</v>
      </c>
      <c r="Y452" s="176">
        <v>0</v>
      </c>
      <c r="Z452" s="176">
        <v>45.854999999999997</v>
      </c>
    </row>
    <row r="453" spans="15:26" x14ac:dyDescent="0.25">
      <c r="O453" s="168">
        <v>46193</v>
      </c>
      <c r="P453" s="176">
        <v>0</v>
      </c>
      <c r="Q453" s="176">
        <v>2003</v>
      </c>
      <c r="R453" s="176">
        <v>0</v>
      </c>
      <c r="S453" s="176">
        <v>101</v>
      </c>
      <c r="T453" s="3">
        <v>0.47339999999999999</v>
      </c>
      <c r="U453" s="3">
        <v>-45.854999999999997</v>
      </c>
      <c r="V453" s="176">
        <v>2</v>
      </c>
      <c r="W453" s="176">
        <v>101</v>
      </c>
      <c r="X453" s="176">
        <v>23</v>
      </c>
      <c r="Y453" s="176">
        <v>0</v>
      </c>
      <c r="Z453" s="176">
        <v>45.854999999999997</v>
      </c>
    </row>
    <row r="454" spans="15:26" x14ac:dyDescent="0.25">
      <c r="O454" s="52">
        <v>46053</v>
      </c>
      <c r="P454" s="176">
        <v>0</v>
      </c>
      <c r="Q454" s="176">
        <v>90</v>
      </c>
      <c r="R454" s="176">
        <v>0</v>
      </c>
      <c r="S454" s="176">
        <v>10</v>
      </c>
      <c r="T454" s="3">
        <v>0.1002</v>
      </c>
      <c r="U454" s="3">
        <v>-1.002</v>
      </c>
      <c r="V454" s="176">
        <v>1</v>
      </c>
      <c r="W454" s="176">
        <v>10</v>
      </c>
      <c r="X454" s="176">
        <v>9</v>
      </c>
      <c r="Y454" s="176">
        <v>0</v>
      </c>
      <c r="Z454" s="176">
        <v>1.002</v>
      </c>
    </row>
    <row r="455" spans="15:26" x14ac:dyDescent="0.25">
      <c r="O455" s="168">
        <v>46193</v>
      </c>
      <c r="P455" s="176">
        <v>0</v>
      </c>
      <c r="Q455" s="176">
        <v>90</v>
      </c>
      <c r="R455" s="176">
        <v>0</v>
      </c>
      <c r="S455" s="176">
        <v>10</v>
      </c>
      <c r="T455" s="3">
        <v>0.1002</v>
      </c>
      <c r="U455" s="3">
        <v>-1.002</v>
      </c>
      <c r="V455" s="176">
        <v>1</v>
      </c>
      <c r="W455" s="176">
        <v>10</v>
      </c>
      <c r="X455" s="176">
        <v>9</v>
      </c>
      <c r="Y455" s="176">
        <v>0</v>
      </c>
      <c r="Z455" s="176">
        <v>1.002</v>
      </c>
    </row>
    <row r="456" spans="15:26" x14ac:dyDescent="0.25">
      <c r="O456" s="51">
        <v>46194</v>
      </c>
      <c r="P456" s="176">
        <v>0</v>
      </c>
      <c r="Q456" s="176">
        <v>461</v>
      </c>
      <c r="R456" s="176">
        <v>561</v>
      </c>
      <c r="S456" s="176">
        <v>50</v>
      </c>
      <c r="T456" s="3">
        <v>3.2309545454545452</v>
      </c>
      <c r="U456" s="3">
        <v>825.495</v>
      </c>
      <c r="V456" s="176">
        <v>2</v>
      </c>
      <c r="W456" s="176">
        <v>50</v>
      </c>
      <c r="X456" s="176">
        <v>-1</v>
      </c>
      <c r="Y456" s="176">
        <v>906.27</v>
      </c>
      <c r="Z456" s="176">
        <v>80.774999999999991</v>
      </c>
    </row>
    <row r="457" spans="15:26" x14ac:dyDescent="0.25">
      <c r="O457" s="52">
        <v>45715</v>
      </c>
      <c r="P457" s="176">
        <v>0</v>
      </c>
      <c r="Q457" s="176">
        <v>511</v>
      </c>
      <c r="R457" s="176">
        <v>561</v>
      </c>
      <c r="S457" s="176">
        <v>0</v>
      </c>
      <c r="T457" s="3">
        <v>1.6154545454545455</v>
      </c>
      <c r="U457" s="3">
        <v>906.27</v>
      </c>
      <c r="V457" s="176">
        <v>1</v>
      </c>
      <c r="W457" s="176">
        <v>0</v>
      </c>
      <c r="X457" s="176">
        <v>0</v>
      </c>
      <c r="Y457" s="176">
        <v>906.27</v>
      </c>
      <c r="Z457" s="176">
        <v>0</v>
      </c>
    </row>
    <row r="458" spans="15:26" x14ac:dyDescent="0.25">
      <c r="O458" s="168">
        <v>46194</v>
      </c>
      <c r="P458" s="176">
        <v>0</v>
      </c>
      <c r="Q458" s="176">
        <v>511</v>
      </c>
      <c r="R458" s="176">
        <v>561</v>
      </c>
      <c r="S458" s="176">
        <v>0</v>
      </c>
      <c r="T458" s="3">
        <v>1.6154545454545455</v>
      </c>
      <c r="U458" s="3">
        <v>906.27</v>
      </c>
      <c r="V458" s="176">
        <v>1</v>
      </c>
      <c r="W458" s="176">
        <v>0</v>
      </c>
      <c r="X458" s="176">
        <v>0</v>
      </c>
      <c r="Y458" s="176">
        <v>906.27</v>
      </c>
      <c r="Z458" s="176">
        <v>0</v>
      </c>
    </row>
    <row r="459" spans="15:26" x14ac:dyDescent="0.25">
      <c r="O459" s="52">
        <v>46070</v>
      </c>
      <c r="P459" s="176">
        <v>0</v>
      </c>
      <c r="Q459" s="176">
        <v>-50</v>
      </c>
      <c r="R459" s="176">
        <v>0</v>
      </c>
      <c r="S459" s="176">
        <v>50</v>
      </c>
      <c r="T459" s="3">
        <v>1.6154999999999999</v>
      </c>
      <c r="U459" s="3">
        <v>-80.774999999999991</v>
      </c>
      <c r="V459" s="176">
        <v>1</v>
      </c>
      <c r="W459" s="176">
        <v>50</v>
      </c>
      <c r="X459" s="176">
        <v>-1</v>
      </c>
      <c r="Y459" s="176">
        <v>0</v>
      </c>
      <c r="Z459" s="176">
        <v>80.774999999999991</v>
      </c>
    </row>
    <row r="460" spans="15:26" x14ac:dyDescent="0.25">
      <c r="O460" s="168">
        <v>46194</v>
      </c>
      <c r="P460" s="176">
        <v>0</v>
      </c>
      <c r="Q460" s="176">
        <v>-50</v>
      </c>
      <c r="R460" s="176">
        <v>0</v>
      </c>
      <c r="S460" s="176">
        <v>50</v>
      </c>
      <c r="T460" s="3">
        <v>1.6154999999999999</v>
      </c>
      <c r="U460" s="3">
        <v>-80.774999999999991</v>
      </c>
      <c r="V460" s="176">
        <v>1</v>
      </c>
      <c r="W460" s="176">
        <v>50</v>
      </c>
      <c r="X460" s="176">
        <v>-1</v>
      </c>
      <c r="Y460" s="176">
        <v>0</v>
      </c>
      <c r="Z460" s="176">
        <v>80.774999999999991</v>
      </c>
    </row>
    <row r="461" spans="15:26" x14ac:dyDescent="0.25">
      <c r="O461" s="50">
        <v>46174</v>
      </c>
      <c r="P461" s="176">
        <v>0</v>
      </c>
      <c r="Q461" s="176">
        <v>50</v>
      </c>
      <c r="R461" s="176">
        <v>50</v>
      </c>
      <c r="S461" s="176">
        <v>0</v>
      </c>
      <c r="T461" s="3">
        <v>0.88</v>
      </c>
      <c r="U461" s="3">
        <v>44</v>
      </c>
      <c r="V461" s="176">
        <v>0</v>
      </c>
      <c r="W461" s="176">
        <v>0</v>
      </c>
      <c r="X461" s="176">
        <v>0</v>
      </c>
      <c r="Y461" s="176">
        <v>44</v>
      </c>
      <c r="Z461" s="176">
        <v>0</v>
      </c>
    </row>
    <row r="462" spans="15:26" x14ac:dyDescent="0.25">
      <c r="O462" s="130" t="s">
        <v>153</v>
      </c>
      <c r="P462" s="176">
        <v>0</v>
      </c>
      <c r="Q462" s="176">
        <v>50</v>
      </c>
      <c r="R462" s="176">
        <v>50</v>
      </c>
      <c r="S462" s="176">
        <v>0</v>
      </c>
      <c r="T462" s="3">
        <v>0.88</v>
      </c>
      <c r="U462" s="3">
        <v>44</v>
      </c>
      <c r="V462" s="176">
        <v>0</v>
      </c>
      <c r="W462" s="176">
        <v>0</v>
      </c>
      <c r="X462" s="176">
        <v>0</v>
      </c>
      <c r="Y462" s="176">
        <v>44</v>
      </c>
      <c r="Z462" s="176">
        <v>0</v>
      </c>
    </row>
    <row r="463" spans="15:26" x14ac:dyDescent="0.25">
      <c r="O463" s="52" t="s">
        <v>153</v>
      </c>
      <c r="P463" s="176">
        <v>0</v>
      </c>
      <c r="Q463" s="176">
        <v>50</v>
      </c>
      <c r="R463" s="176">
        <v>50</v>
      </c>
      <c r="S463" s="176">
        <v>0</v>
      </c>
      <c r="T463" s="3">
        <v>0.88</v>
      </c>
      <c r="U463" s="3">
        <v>44</v>
      </c>
      <c r="V463" s="176">
        <v>0</v>
      </c>
      <c r="W463" s="176">
        <v>0</v>
      </c>
      <c r="X463" s="176">
        <v>0</v>
      </c>
      <c r="Y463" s="176">
        <v>44</v>
      </c>
      <c r="Z463" s="176">
        <v>0</v>
      </c>
    </row>
    <row r="464" spans="15:26" x14ac:dyDescent="0.25">
      <c r="O464" s="169"/>
      <c r="P464" s="176">
        <v>0</v>
      </c>
      <c r="Q464" s="176">
        <v>50</v>
      </c>
      <c r="R464" s="176">
        <v>50</v>
      </c>
      <c r="S464" s="176">
        <v>0</v>
      </c>
      <c r="T464" s="3">
        <v>0.88</v>
      </c>
      <c r="U464" s="3">
        <v>44</v>
      </c>
      <c r="V464" s="176">
        <v>0</v>
      </c>
      <c r="W464" s="176">
        <v>0</v>
      </c>
      <c r="X464" s="176">
        <v>0</v>
      </c>
      <c r="Y464" s="176">
        <v>44</v>
      </c>
      <c r="Z464" s="176">
        <v>0</v>
      </c>
    </row>
    <row r="465" spans="15:26" x14ac:dyDescent="0.25">
      <c r="O465" s="50">
        <v>46179</v>
      </c>
      <c r="P465" s="176">
        <v>0</v>
      </c>
      <c r="Q465" s="176">
        <v>400</v>
      </c>
      <c r="R465" s="176">
        <v>400</v>
      </c>
      <c r="S465" s="176">
        <v>0</v>
      </c>
      <c r="T465" s="3">
        <v>1.5100000000000001E-2</v>
      </c>
      <c r="U465" s="3">
        <v>6.04</v>
      </c>
      <c r="V465" s="176">
        <v>0</v>
      </c>
      <c r="W465" s="176">
        <v>0</v>
      </c>
      <c r="X465" s="176">
        <v>0</v>
      </c>
      <c r="Y465" s="176">
        <v>6.04</v>
      </c>
      <c r="Z465" s="176">
        <v>0</v>
      </c>
    </row>
    <row r="466" spans="15:26" x14ac:dyDescent="0.25">
      <c r="O466" s="130" t="s">
        <v>153</v>
      </c>
      <c r="P466" s="176">
        <v>0</v>
      </c>
      <c r="Q466" s="176">
        <v>400</v>
      </c>
      <c r="R466" s="176">
        <v>400</v>
      </c>
      <c r="S466" s="176">
        <v>0</v>
      </c>
      <c r="T466" s="3">
        <v>1.5100000000000001E-2</v>
      </c>
      <c r="U466" s="3">
        <v>6.04</v>
      </c>
      <c r="V466" s="176">
        <v>0</v>
      </c>
      <c r="W466" s="176">
        <v>0</v>
      </c>
      <c r="X466" s="176">
        <v>0</v>
      </c>
      <c r="Y466" s="176">
        <v>6.04</v>
      </c>
      <c r="Z466" s="176">
        <v>0</v>
      </c>
    </row>
    <row r="467" spans="15:26" x14ac:dyDescent="0.25">
      <c r="O467" s="52" t="s">
        <v>153</v>
      </c>
      <c r="P467" s="176">
        <v>0</v>
      </c>
      <c r="Q467" s="176">
        <v>400</v>
      </c>
      <c r="R467" s="176">
        <v>400</v>
      </c>
      <c r="S467" s="176">
        <v>0</v>
      </c>
      <c r="T467" s="3">
        <v>1.5100000000000001E-2</v>
      </c>
      <c r="U467" s="3">
        <v>6.04</v>
      </c>
      <c r="V467" s="176">
        <v>0</v>
      </c>
      <c r="W467" s="176">
        <v>0</v>
      </c>
      <c r="X467" s="176">
        <v>0</v>
      </c>
      <c r="Y467" s="176">
        <v>6.04</v>
      </c>
      <c r="Z467" s="176">
        <v>0</v>
      </c>
    </row>
    <row r="468" spans="15:26" x14ac:dyDescent="0.25">
      <c r="O468" s="169"/>
      <c r="P468" s="176">
        <v>0</v>
      </c>
      <c r="Q468" s="176">
        <v>400</v>
      </c>
      <c r="R468" s="176">
        <v>400</v>
      </c>
      <c r="S468" s="176">
        <v>0</v>
      </c>
      <c r="T468" s="3">
        <v>1.5100000000000001E-2</v>
      </c>
      <c r="U468" s="3">
        <v>6.04</v>
      </c>
      <c r="V468" s="176">
        <v>0</v>
      </c>
      <c r="W468" s="176">
        <v>0</v>
      </c>
      <c r="X468" s="176">
        <v>0</v>
      </c>
      <c r="Y468" s="176">
        <v>6.04</v>
      </c>
      <c r="Z468" s="176">
        <v>0</v>
      </c>
    </row>
    <row r="469" spans="15:26" x14ac:dyDescent="0.25">
      <c r="O469" s="50">
        <v>46181</v>
      </c>
      <c r="P469" s="176">
        <v>0</v>
      </c>
      <c r="Q469" s="176">
        <v>-6.23</v>
      </c>
      <c r="R469" s="176">
        <v>0</v>
      </c>
      <c r="S469" s="176">
        <v>6.23</v>
      </c>
      <c r="T469" s="3">
        <v>48</v>
      </c>
      <c r="U469" s="3">
        <v>-299.04000000000002</v>
      </c>
      <c r="V469" s="176">
        <v>1</v>
      </c>
      <c r="W469" s="176">
        <v>6.23</v>
      </c>
      <c r="X469" s="176">
        <v>-1</v>
      </c>
      <c r="Y469" s="176">
        <v>0</v>
      </c>
      <c r="Z469" s="176">
        <v>299.04000000000002</v>
      </c>
    </row>
    <row r="470" spans="15:26" x14ac:dyDescent="0.25">
      <c r="O470" s="51">
        <v>46181</v>
      </c>
      <c r="P470" s="176">
        <v>0</v>
      </c>
      <c r="Q470" s="176">
        <v>-6.23</v>
      </c>
      <c r="R470" s="176">
        <v>0</v>
      </c>
      <c r="S470" s="176">
        <v>6.23</v>
      </c>
      <c r="T470" s="3">
        <v>48</v>
      </c>
      <c r="U470" s="3">
        <v>-299.04000000000002</v>
      </c>
      <c r="V470" s="176">
        <v>1</v>
      </c>
      <c r="W470" s="176">
        <v>6.23</v>
      </c>
      <c r="X470" s="176">
        <v>-1</v>
      </c>
      <c r="Y470" s="176">
        <v>0</v>
      </c>
      <c r="Z470" s="176">
        <v>299.04000000000002</v>
      </c>
    </row>
    <row r="471" spans="15:26" x14ac:dyDescent="0.25">
      <c r="O471" s="52" t="s">
        <v>153</v>
      </c>
      <c r="P471" s="176">
        <v>0</v>
      </c>
      <c r="Q471" s="176">
        <v>-6.23</v>
      </c>
      <c r="R471" s="176">
        <v>0</v>
      </c>
      <c r="S471" s="176">
        <v>6.23</v>
      </c>
      <c r="T471" s="3">
        <v>48</v>
      </c>
      <c r="U471" s="3">
        <v>-299.04000000000002</v>
      </c>
      <c r="V471" s="176">
        <v>1</v>
      </c>
      <c r="W471" s="176">
        <v>6.23</v>
      </c>
      <c r="X471" s="176">
        <v>-1</v>
      </c>
      <c r="Y471" s="176">
        <v>0</v>
      </c>
      <c r="Z471" s="176">
        <v>299.04000000000002</v>
      </c>
    </row>
    <row r="472" spans="15:26" x14ac:dyDescent="0.25">
      <c r="O472" s="168">
        <v>46181</v>
      </c>
      <c r="P472" s="176">
        <v>0</v>
      </c>
      <c r="Q472" s="176">
        <v>-6.23</v>
      </c>
      <c r="R472" s="176">
        <v>0</v>
      </c>
      <c r="S472" s="176">
        <v>6.23</v>
      </c>
      <c r="T472" s="3">
        <v>48</v>
      </c>
      <c r="U472" s="3">
        <v>-299.04000000000002</v>
      </c>
      <c r="V472" s="176">
        <v>1</v>
      </c>
      <c r="W472" s="176">
        <v>6.23</v>
      </c>
      <c r="X472" s="176">
        <v>-1</v>
      </c>
      <c r="Y472" s="176">
        <v>0</v>
      </c>
      <c r="Z472" s="176">
        <v>299.04000000000002</v>
      </c>
    </row>
    <row r="473" spans="15:26" x14ac:dyDescent="0.25">
      <c r="O473" s="50">
        <v>46182</v>
      </c>
      <c r="P473" s="176">
        <v>0</v>
      </c>
      <c r="Q473" s="176">
        <v>-43.5</v>
      </c>
      <c r="R473" s="176">
        <v>0</v>
      </c>
      <c r="S473" s="176">
        <v>40.5</v>
      </c>
      <c r="T473" s="3">
        <v>6.9119305555555552</v>
      </c>
      <c r="U473" s="3">
        <v>-70.218604166666665</v>
      </c>
      <c r="V473" s="176">
        <v>107</v>
      </c>
      <c r="W473" s="176">
        <v>2.9685314685314679</v>
      </c>
      <c r="X473" s="176">
        <v>-173</v>
      </c>
      <c r="Y473" s="176">
        <v>0</v>
      </c>
      <c r="Z473" s="176">
        <v>62.007979166666665</v>
      </c>
    </row>
    <row r="474" spans="15:26" x14ac:dyDescent="0.25">
      <c r="O474" s="51">
        <v>46140</v>
      </c>
      <c r="P474" s="176">
        <v>0</v>
      </c>
      <c r="Q474" s="176">
        <v>-5.5</v>
      </c>
      <c r="R474" s="176">
        <v>0</v>
      </c>
      <c r="S474" s="176">
        <v>2.5</v>
      </c>
      <c r="T474" s="3">
        <v>2.7368749999999999</v>
      </c>
      <c r="U474" s="3">
        <v>-15.0528125</v>
      </c>
      <c r="V474" s="176">
        <v>55</v>
      </c>
      <c r="W474" s="176">
        <v>4.5454545454545456E-2</v>
      </c>
      <c r="X474" s="176">
        <v>-121</v>
      </c>
      <c r="Y474" s="176">
        <v>0</v>
      </c>
      <c r="Z474" s="176">
        <v>6.8421874999999996</v>
      </c>
    </row>
    <row r="475" spans="15:26" x14ac:dyDescent="0.25">
      <c r="O475" s="52" t="s">
        <v>153</v>
      </c>
      <c r="P475" s="176">
        <v>0</v>
      </c>
      <c r="Q475" s="176">
        <v>-5.5</v>
      </c>
      <c r="R475" s="176">
        <v>0</v>
      </c>
      <c r="S475" s="176">
        <v>2.5</v>
      </c>
      <c r="T475" s="3">
        <v>2.7368749999999999</v>
      </c>
      <c r="U475" s="3">
        <v>-15.0528125</v>
      </c>
      <c r="V475" s="176">
        <v>55</v>
      </c>
      <c r="W475" s="176">
        <v>4.5454545454545456E-2</v>
      </c>
      <c r="X475" s="176">
        <v>-121</v>
      </c>
      <c r="Y475" s="176">
        <v>0</v>
      </c>
      <c r="Z475" s="176">
        <v>6.8421874999999996</v>
      </c>
    </row>
    <row r="476" spans="15:26" x14ac:dyDescent="0.25">
      <c r="O476" s="168">
        <v>46194</v>
      </c>
      <c r="P476" s="176">
        <v>0</v>
      </c>
      <c r="Q476" s="176">
        <v>-5.5</v>
      </c>
      <c r="R476" s="176">
        <v>0</v>
      </c>
      <c r="S476" s="176">
        <v>2.5</v>
      </c>
      <c r="T476" s="3">
        <v>2.7368749999999999</v>
      </c>
      <c r="U476" s="3">
        <v>-15.0528125</v>
      </c>
      <c r="V476" s="176">
        <v>55</v>
      </c>
      <c r="W476" s="176">
        <v>4.5454545454545456E-2</v>
      </c>
      <c r="X476" s="176">
        <v>-121</v>
      </c>
      <c r="Y476" s="176">
        <v>0</v>
      </c>
      <c r="Z476" s="176">
        <v>6.8421874999999996</v>
      </c>
    </row>
    <row r="477" spans="15:26" x14ac:dyDescent="0.25">
      <c r="O477" s="51">
        <v>46182</v>
      </c>
      <c r="P477" s="176">
        <v>0</v>
      </c>
      <c r="Q477" s="176">
        <v>-38</v>
      </c>
      <c r="R477" s="176">
        <v>0</v>
      </c>
      <c r="S477" s="176">
        <v>38</v>
      </c>
      <c r="T477" s="3">
        <v>4.1750555555555557</v>
      </c>
      <c r="U477" s="3">
        <v>-55.165791666666664</v>
      </c>
      <c r="V477" s="176">
        <v>52</v>
      </c>
      <c r="W477" s="176">
        <v>2.9230769230769225</v>
      </c>
      <c r="X477" s="176">
        <v>-52.000000000000007</v>
      </c>
      <c r="Y477" s="176">
        <v>0</v>
      </c>
      <c r="Z477" s="176">
        <v>55.165791666666664</v>
      </c>
    </row>
    <row r="478" spans="15:26" x14ac:dyDescent="0.25">
      <c r="O478" s="52" t="s">
        <v>153</v>
      </c>
      <c r="P478" s="176">
        <v>0</v>
      </c>
      <c r="Q478" s="176">
        <v>-38</v>
      </c>
      <c r="R478" s="176">
        <v>0</v>
      </c>
      <c r="S478" s="176">
        <v>38</v>
      </c>
      <c r="T478" s="3">
        <v>4.1750555555555557</v>
      </c>
      <c r="U478" s="3">
        <v>-55.165791666666664</v>
      </c>
      <c r="V478" s="176">
        <v>52</v>
      </c>
      <c r="W478" s="176">
        <v>2.9230769230769225</v>
      </c>
      <c r="X478" s="176">
        <v>-52.000000000000007</v>
      </c>
      <c r="Y478" s="176">
        <v>0</v>
      </c>
      <c r="Z478" s="176">
        <v>55.165791666666664</v>
      </c>
    </row>
    <row r="479" spans="15:26" x14ac:dyDescent="0.25">
      <c r="O479" s="168">
        <v>46194</v>
      </c>
      <c r="P479" s="176">
        <v>0</v>
      </c>
      <c r="Q479" s="176">
        <v>-38</v>
      </c>
      <c r="R479" s="176">
        <v>0</v>
      </c>
      <c r="S479" s="176">
        <v>38</v>
      </c>
      <c r="T479" s="3">
        <v>4.1750555555555557</v>
      </c>
      <c r="U479" s="3">
        <v>-55.165791666666664</v>
      </c>
      <c r="V479" s="176">
        <v>52</v>
      </c>
      <c r="W479" s="176">
        <v>2.9230769230769225</v>
      </c>
      <c r="X479" s="176">
        <v>-52.000000000000007</v>
      </c>
      <c r="Y479" s="176">
        <v>0</v>
      </c>
      <c r="Z479" s="176">
        <v>55.165791666666664</v>
      </c>
    </row>
    <row r="480" spans="15:26" x14ac:dyDescent="0.25">
      <c r="O480" s="47" t="s">
        <v>1084</v>
      </c>
      <c r="P480" s="176">
        <v>0</v>
      </c>
      <c r="Q480" s="176">
        <v>4323.88</v>
      </c>
      <c r="R480" s="176">
        <v>4617</v>
      </c>
      <c r="S480" s="176">
        <v>292.72000000000003</v>
      </c>
      <c r="T480" s="3">
        <v>301.13439343434345</v>
      </c>
      <c r="U480" s="3">
        <v>7268.2422241666682</v>
      </c>
      <c r="V480" s="176">
        <v>7876</v>
      </c>
      <c r="W480" s="176">
        <v>32.446044877692238</v>
      </c>
      <c r="X480" s="176">
        <v>-8546</v>
      </c>
      <c r="Y480" s="176">
        <v>9429.3300000000017</v>
      </c>
      <c r="Z480" s="176">
        <v>2160.8051091666666</v>
      </c>
    </row>
    <row r="481" spans="15:26" x14ac:dyDescent="0.25">
      <c r="O481" s="49" t="s">
        <v>1085</v>
      </c>
      <c r="P481" s="176">
        <v>0</v>
      </c>
      <c r="Q481" s="176">
        <v>4323.88</v>
      </c>
      <c r="R481" s="176">
        <v>4617</v>
      </c>
      <c r="S481" s="176">
        <v>292.72000000000003</v>
      </c>
      <c r="T481" s="3">
        <v>301.13439343434345</v>
      </c>
      <c r="U481" s="3">
        <v>7268.2422241666682</v>
      </c>
      <c r="V481" s="176">
        <v>7876</v>
      </c>
      <c r="W481" s="176">
        <v>32.446044877692238</v>
      </c>
      <c r="X481" s="176">
        <v>-8546</v>
      </c>
      <c r="Y481" s="176">
        <v>9429.3300000000017</v>
      </c>
      <c r="Z481" s="176">
        <v>2160.8051091666666</v>
      </c>
    </row>
    <row r="482" spans="15:26" x14ac:dyDescent="0.25">
      <c r="O482" s="167" t="s">
        <v>1086</v>
      </c>
      <c r="P482" s="176">
        <v>0</v>
      </c>
      <c r="Q482" s="176">
        <v>1507</v>
      </c>
      <c r="R482" s="176">
        <v>1507</v>
      </c>
      <c r="S482" s="176">
        <v>0</v>
      </c>
      <c r="T482" s="3">
        <v>55.105730555555553</v>
      </c>
      <c r="U482" s="3">
        <v>4329.41</v>
      </c>
      <c r="V482" s="176">
        <v>0</v>
      </c>
      <c r="W482" s="176">
        <v>0</v>
      </c>
      <c r="X482" s="176">
        <v>0</v>
      </c>
      <c r="Y482" s="176">
        <v>4329.41</v>
      </c>
      <c r="Z482" s="176">
        <v>0</v>
      </c>
    </row>
    <row r="483" spans="15:26" x14ac:dyDescent="0.25">
      <c r="O483" s="50">
        <v>45958</v>
      </c>
      <c r="P483" s="176">
        <v>0</v>
      </c>
      <c r="Q483" s="176">
        <v>600</v>
      </c>
      <c r="R483" s="176">
        <v>600</v>
      </c>
      <c r="S483" s="176">
        <v>0</v>
      </c>
      <c r="T483" s="3">
        <v>9.9380555555555556</v>
      </c>
      <c r="U483" s="3">
        <v>1866.6200000000001</v>
      </c>
      <c r="V483" s="176">
        <v>0</v>
      </c>
      <c r="W483" s="176">
        <v>0</v>
      </c>
      <c r="X483" s="176">
        <v>0</v>
      </c>
      <c r="Y483" s="176">
        <v>1866.6200000000001</v>
      </c>
      <c r="Z483" s="176">
        <v>0</v>
      </c>
    </row>
    <row r="484" spans="15:26" x14ac:dyDescent="0.25">
      <c r="O484" s="130" t="s">
        <v>153</v>
      </c>
      <c r="P484" s="176">
        <v>0</v>
      </c>
      <c r="Q484" s="176">
        <v>600</v>
      </c>
      <c r="R484" s="176">
        <v>600</v>
      </c>
      <c r="S484" s="176">
        <v>0</v>
      </c>
      <c r="T484" s="3">
        <v>9.9380555555555556</v>
      </c>
      <c r="U484" s="3">
        <v>1866.6200000000001</v>
      </c>
      <c r="V484" s="176">
        <v>0</v>
      </c>
      <c r="W484" s="176">
        <v>0</v>
      </c>
      <c r="X484" s="176">
        <v>0</v>
      </c>
      <c r="Y484" s="176">
        <v>1866.6200000000001</v>
      </c>
      <c r="Z484" s="176">
        <v>0</v>
      </c>
    </row>
    <row r="485" spans="15:26" x14ac:dyDescent="0.25">
      <c r="O485" s="52">
        <v>46125</v>
      </c>
      <c r="P485" s="176">
        <v>0</v>
      </c>
      <c r="Q485" s="176">
        <v>168</v>
      </c>
      <c r="R485" s="176">
        <v>168</v>
      </c>
      <c r="S485" s="176">
        <v>0</v>
      </c>
      <c r="T485" s="3">
        <v>7.2</v>
      </c>
      <c r="U485" s="3">
        <v>1209.6000000000001</v>
      </c>
      <c r="V485" s="176">
        <v>0</v>
      </c>
      <c r="W485" s="176">
        <v>0</v>
      </c>
      <c r="X485" s="176">
        <v>0</v>
      </c>
      <c r="Y485" s="176">
        <v>1209.6000000000001</v>
      </c>
      <c r="Z485" s="176">
        <v>0</v>
      </c>
    </row>
    <row r="486" spans="15:26" x14ac:dyDescent="0.25">
      <c r="O486" s="168">
        <v>46194</v>
      </c>
      <c r="P486" s="176">
        <v>0</v>
      </c>
      <c r="Q486" s="176">
        <v>168</v>
      </c>
      <c r="R486" s="176">
        <v>168</v>
      </c>
      <c r="S486" s="176">
        <v>0</v>
      </c>
      <c r="T486" s="3">
        <v>7.2</v>
      </c>
      <c r="U486" s="3">
        <v>1209.6000000000001</v>
      </c>
      <c r="V486" s="176">
        <v>0</v>
      </c>
      <c r="W486" s="176">
        <v>0</v>
      </c>
      <c r="X486" s="176">
        <v>0</v>
      </c>
      <c r="Y486" s="176">
        <v>1209.6000000000001</v>
      </c>
      <c r="Z486" s="176">
        <v>0</v>
      </c>
    </row>
    <row r="487" spans="15:26" x14ac:dyDescent="0.25">
      <c r="O487" s="52">
        <v>46111</v>
      </c>
      <c r="P487" s="176">
        <v>0</v>
      </c>
      <c r="Q487" s="176">
        <v>288</v>
      </c>
      <c r="R487" s="176">
        <v>288</v>
      </c>
      <c r="S487" s="176">
        <v>0</v>
      </c>
      <c r="T487" s="3">
        <v>1.8245833333333334</v>
      </c>
      <c r="U487" s="3">
        <v>525.48</v>
      </c>
      <c r="V487" s="176">
        <v>0</v>
      </c>
      <c r="W487" s="176">
        <v>0</v>
      </c>
      <c r="X487" s="176">
        <v>0</v>
      </c>
      <c r="Y487" s="176">
        <v>525.48</v>
      </c>
      <c r="Z487" s="176">
        <v>0</v>
      </c>
    </row>
    <row r="488" spans="15:26" x14ac:dyDescent="0.25">
      <c r="O488" s="168">
        <v>46194</v>
      </c>
      <c r="P488" s="176">
        <v>0</v>
      </c>
      <c r="Q488" s="176">
        <v>288</v>
      </c>
      <c r="R488" s="176">
        <v>288</v>
      </c>
      <c r="S488" s="176">
        <v>0</v>
      </c>
      <c r="T488" s="3">
        <v>1.8245833333333334</v>
      </c>
      <c r="U488" s="3">
        <v>525.48</v>
      </c>
      <c r="V488" s="176">
        <v>0</v>
      </c>
      <c r="W488" s="176">
        <v>0</v>
      </c>
      <c r="X488" s="176">
        <v>0</v>
      </c>
      <c r="Y488" s="176">
        <v>525.48</v>
      </c>
      <c r="Z488" s="176">
        <v>0</v>
      </c>
    </row>
    <row r="489" spans="15:26" x14ac:dyDescent="0.25">
      <c r="O489" s="52">
        <v>46112</v>
      </c>
      <c r="P489" s="176">
        <v>0</v>
      </c>
      <c r="Q489" s="176">
        <v>144</v>
      </c>
      <c r="R489" s="176">
        <v>144</v>
      </c>
      <c r="S489" s="176">
        <v>0</v>
      </c>
      <c r="T489" s="3">
        <v>0.91347222222222213</v>
      </c>
      <c r="U489" s="3">
        <v>131.54</v>
      </c>
      <c r="V489" s="176">
        <v>0</v>
      </c>
      <c r="W489" s="176">
        <v>0</v>
      </c>
      <c r="X489" s="176">
        <v>0</v>
      </c>
      <c r="Y489" s="176">
        <v>131.54</v>
      </c>
      <c r="Z489" s="176">
        <v>0</v>
      </c>
    </row>
    <row r="490" spans="15:26" x14ac:dyDescent="0.25">
      <c r="O490" s="168">
        <v>46194</v>
      </c>
      <c r="P490" s="176">
        <v>0</v>
      </c>
      <c r="Q490" s="176">
        <v>144</v>
      </c>
      <c r="R490" s="176">
        <v>144</v>
      </c>
      <c r="S490" s="176">
        <v>0</v>
      </c>
      <c r="T490" s="3">
        <v>0.91347222222222213</v>
      </c>
      <c r="U490" s="3">
        <v>131.54</v>
      </c>
      <c r="V490" s="176">
        <v>0</v>
      </c>
      <c r="W490" s="176">
        <v>0</v>
      </c>
      <c r="X490" s="176">
        <v>0</v>
      </c>
      <c r="Y490" s="176">
        <v>131.54</v>
      </c>
      <c r="Z490" s="176">
        <v>0</v>
      </c>
    </row>
    <row r="491" spans="15:26" x14ac:dyDescent="0.25">
      <c r="O491" s="50">
        <v>45943</v>
      </c>
      <c r="P491" s="176">
        <v>0</v>
      </c>
      <c r="Q491" s="176">
        <v>400</v>
      </c>
      <c r="R491" s="176">
        <v>400</v>
      </c>
      <c r="S491" s="176">
        <v>0</v>
      </c>
      <c r="T491" s="3">
        <v>0.96379999999999999</v>
      </c>
      <c r="U491" s="3">
        <v>385.52</v>
      </c>
      <c r="V491" s="176">
        <v>0</v>
      </c>
      <c r="W491" s="176">
        <v>0</v>
      </c>
      <c r="X491" s="176">
        <v>0</v>
      </c>
      <c r="Y491" s="176">
        <v>385.52</v>
      </c>
      <c r="Z491" s="176">
        <v>0</v>
      </c>
    </row>
    <row r="492" spans="15:26" x14ac:dyDescent="0.25">
      <c r="O492" s="130" t="s">
        <v>153</v>
      </c>
      <c r="P492" s="176">
        <v>0</v>
      </c>
      <c r="Q492" s="176">
        <v>400</v>
      </c>
      <c r="R492" s="176">
        <v>400</v>
      </c>
      <c r="S492" s="176">
        <v>0</v>
      </c>
      <c r="T492" s="3">
        <v>0.96379999999999999</v>
      </c>
      <c r="U492" s="3">
        <v>385.52</v>
      </c>
      <c r="V492" s="176">
        <v>0</v>
      </c>
      <c r="W492" s="176">
        <v>0</v>
      </c>
      <c r="X492" s="176">
        <v>0</v>
      </c>
      <c r="Y492" s="176">
        <v>385.52</v>
      </c>
      <c r="Z492" s="176">
        <v>0</v>
      </c>
    </row>
    <row r="493" spans="15:26" x14ac:dyDescent="0.25">
      <c r="O493" s="52">
        <v>46072</v>
      </c>
      <c r="P493" s="176">
        <v>0</v>
      </c>
      <c r="Q493" s="176">
        <v>400</v>
      </c>
      <c r="R493" s="176">
        <v>400</v>
      </c>
      <c r="S493" s="176">
        <v>0</v>
      </c>
      <c r="T493" s="3">
        <v>0.96379999999999999</v>
      </c>
      <c r="U493" s="3">
        <v>385.52</v>
      </c>
      <c r="V493" s="176">
        <v>0</v>
      </c>
      <c r="W493" s="176">
        <v>0</v>
      </c>
      <c r="X493" s="176">
        <v>0</v>
      </c>
      <c r="Y493" s="176">
        <v>385.52</v>
      </c>
      <c r="Z493" s="176">
        <v>0</v>
      </c>
    </row>
    <row r="494" spans="15:26" x14ac:dyDescent="0.25">
      <c r="O494" s="169"/>
      <c r="P494" s="176">
        <v>0</v>
      </c>
      <c r="Q494" s="176">
        <v>400</v>
      </c>
      <c r="R494" s="176">
        <v>400</v>
      </c>
      <c r="S494" s="176">
        <v>0</v>
      </c>
      <c r="T494" s="3">
        <v>0.96379999999999999</v>
      </c>
      <c r="U494" s="3">
        <v>385.52</v>
      </c>
      <c r="V494" s="176">
        <v>0</v>
      </c>
      <c r="W494" s="176">
        <v>0</v>
      </c>
      <c r="X494" s="176">
        <v>0</v>
      </c>
      <c r="Y494" s="176">
        <v>385.52</v>
      </c>
      <c r="Z494" s="176">
        <v>0</v>
      </c>
    </row>
    <row r="495" spans="15:26" x14ac:dyDescent="0.25">
      <c r="O495" s="50">
        <v>45946</v>
      </c>
      <c r="P495" s="176">
        <v>0</v>
      </c>
      <c r="Q495" s="176">
        <v>336</v>
      </c>
      <c r="R495" s="176">
        <v>336</v>
      </c>
      <c r="S495" s="176">
        <v>0</v>
      </c>
      <c r="T495" s="3">
        <v>1.395</v>
      </c>
      <c r="U495" s="3">
        <v>468.72</v>
      </c>
      <c r="V495" s="176">
        <v>0</v>
      </c>
      <c r="W495" s="176">
        <v>0</v>
      </c>
      <c r="X495" s="176">
        <v>0</v>
      </c>
      <c r="Y495" s="176">
        <v>468.72</v>
      </c>
      <c r="Z495" s="176">
        <v>0</v>
      </c>
    </row>
    <row r="496" spans="15:26" x14ac:dyDescent="0.25">
      <c r="O496" s="130" t="s">
        <v>153</v>
      </c>
      <c r="P496" s="176">
        <v>0</v>
      </c>
      <c r="Q496" s="176">
        <v>336</v>
      </c>
      <c r="R496" s="176">
        <v>336</v>
      </c>
      <c r="S496" s="176">
        <v>0</v>
      </c>
      <c r="T496" s="3">
        <v>1.395</v>
      </c>
      <c r="U496" s="3">
        <v>468.72</v>
      </c>
      <c r="V496" s="176">
        <v>0</v>
      </c>
      <c r="W496" s="176">
        <v>0</v>
      </c>
      <c r="X496" s="176">
        <v>0</v>
      </c>
      <c r="Y496" s="176">
        <v>468.72</v>
      </c>
      <c r="Z496" s="176">
        <v>0</v>
      </c>
    </row>
    <row r="497" spans="15:26" x14ac:dyDescent="0.25">
      <c r="O497" s="52">
        <v>46077</v>
      </c>
      <c r="P497" s="176">
        <v>0</v>
      </c>
      <c r="Q497" s="176">
        <v>336</v>
      </c>
      <c r="R497" s="176">
        <v>336</v>
      </c>
      <c r="S497" s="176">
        <v>0</v>
      </c>
      <c r="T497" s="3">
        <v>1.395</v>
      </c>
      <c r="U497" s="3">
        <v>468.72</v>
      </c>
      <c r="V497" s="176">
        <v>0</v>
      </c>
      <c r="W497" s="176">
        <v>0</v>
      </c>
      <c r="X497" s="176">
        <v>0</v>
      </c>
      <c r="Y497" s="176">
        <v>468.72</v>
      </c>
      <c r="Z497" s="176">
        <v>0</v>
      </c>
    </row>
    <row r="498" spans="15:26" x14ac:dyDescent="0.25">
      <c r="O498" s="168">
        <v>46194</v>
      </c>
      <c r="P498" s="176">
        <v>0</v>
      </c>
      <c r="Q498" s="176">
        <v>336</v>
      </c>
      <c r="R498" s="176">
        <v>336</v>
      </c>
      <c r="S498" s="176">
        <v>0</v>
      </c>
      <c r="T498" s="3">
        <v>1.395</v>
      </c>
      <c r="U498" s="3">
        <v>468.72</v>
      </c>
      <c r="V498" s="176">
        <v>0</v>
      </c>
      <c r="W498" s="176">
        <v>0</v>
      </c>
      <c r="X498" s="176">
        <v>0</v>
      </c>
      <c r="Y498" s="176">
        <v>468.72</v>
      </c>
      <c r="Z498" s="176">
        <v>0</v>
      </c>
    </row>
    <row r="499" spans="15:26" x14ac:dyDescent="0.25">
      <c r="O499" s="50">
        <v>45952</v>
      </c>
      <c r="P499" s="176">
        <v>0</v>
      </c>
      <c r="Q499" s="176">
        <v>98</v>
      </c>
      <c r="R499" s="176">
        <v>98</v>
      </c>
      <c r="S499" s="176">
        <v>0</v>
      </c>
      <c r="T499" s="3">
        <v>2.7788749999999998</v>
      </c>
      <c r="U499" s="3">
        <v>133.47</v>
      </c>
      <c r="V499" s="176">
        <v>0</v>
      </c>
      <c r="W499" s="176">
        <v>0</v>
      </c>
      <c r="X499" s="176">
        <v>0</v>
      </c>
      <c r="Y499" s="176">
        <v>133.47</v>
      </c>
      <c r="Z499" s="176">
        <v>0</v>
      </c>
    </row>
    <row r="500" spans="15:26" x14ac:dyDescent="0.25">
      <c r="O500" s="130" t="s">
        <v>153</v>
      </c>
      <c r="P500" s="176">
        <v>0</v>
      </c>
      <c r="Q500" s="176">
        <v>98</v>
      </c>
      <c r="R500" s="176">
        <v>98</v>
      </c>
      <c r="S500" s="176">
        <v>0</v>
      </c>
      <c r="T500" s="3">
        <v>2.7788749999999998</v>
      </c>
      <c r="U500" s="3">
        <v>133.47</v>
      </c>
      <c r="V500" s="176">
        <v>0</v>
      </c>
      <c r="W500" s="176">
        <v>0</v>
      </c>
      <c r="X500" s="176">
        <v>0</v>
      </c>
      <c r="Y500" s="176">
        <v>133.47</v>
      </c>
      <c r="Z500" s="176">
        <v>0</v>
      </c>
    </row>
    <row r="501" spans="15:26" x14ac:dyDescent="0.25">
      <c r="O501" s="52">
        <v>46082</v>
      </c>
      <c r="P501" s="176">
        <v>0</v>
      </c>
      <c r="Q501" s="176">
        <v>48</v>
      </c>
      <c r="R501" s="176">
        <v>48</v>
      </c>
      <c r="S501" s="176">
        <v>0</v>
      </c>
      <c r="T501" s="3">
        <v>2.7368749999999999</v>
      </c>
      <c r="U501" s="3">
        <v>131.37</v>
      </c>
      <c r="V501" s="176">
        <v>0</v>
      </c>
      <c r="W501" s="176">
        <v>0</v>
      </c>
      <c r="X501" s="176">
        <v>0</v>
      </c>
      <c r="Y501" s="176">
        <v>131.37</v>
      </c>
      <c r="Z501" s="176">
        <v>0</v>
      </c>
    </row>
    <row r="502" spans="15:26" x14ac:dyDescent="0.25">
      <c r="O502" s="168">
        <v>46194</v>
      </c>
      <c r="P502" s="176">
        <v>0</v>
      </c>
      <c r="Q502" s="176">
        <v>48</v>
      </c>
      <c r="R502" s="176">
        <v>48</v>
      </c>
      <c r="S502" s="176">
        <v>0</v>
      </c>
      <c r="T502" s="3">
        <v>2.7368749999999999</v>
      </c>
      <c r="U502" s="3">
        <v>131.37</v>
      </c>
      <c r="V502" s="176">
        <v>0</v>
      </c>
      <c r="W502" s="176">
        <v>0</v>
      </c>
      <c r="X502" s="176">
        <v>0</v>
      </c>
      <c r="Y502" s="176">
        <v>131.37</v>
      </c>
      <c r="Z502" s="176">
        <v>0</v>
      </c>
    </row>
    <row r="503" spans="15:26" x14ac:dyDescent="0.25">
      <c r="O503" s="52">
        <v>46086</v>
      </c>
      <c r="P503" s="176">
        <v>0</v>
      </c>
      <c r="Q503" s="176">
        <v>50</v>
      </c>
      <c r="R503" s="176">
        <v>50</v>
      </c>
      <c r="S503" s="176">
        <v>0</v>
      </c>
      <c r="T503" s="3">
        <v>4.2000000000000003E-2</v>
      </c>
      <c r="U503" s="3">
        <v>2.1</v>
      </c>
      <c r="V503" s="176">
        <v>0</v>
      </c>
      <c r="W503" s="176">
        <v>0</v>
      </c>
      <c r="X503" s="176">
        <v>0</v>
      </c>
      <c r="Y503" s="176">
        <v>2.1</v>
      </c>
      <c r="Z503" s="176">
        <v>0</v>
      </c>
    </row>
    <row r="504" spans="15:26" x14ac:dyDescent="0.25">
      <c r="O504" s="168">
        <v>46194</v>
      </c>
      <c r="P504" s="176">
        <v>0</v>
      </c>
      <c r="Q504" s="176">
        <v>50</v>
      </c>
      <c r="R504" s="176">
        <v>50</v>
      </c>
      <c r="S504" s="176">
        <v>0</v>
      </c>
      <c r="T504" s="3">
        <v>4.2000000000000003E-2</v>
      </c>
      <c r="U504" s="3">
        <v>2.1</v>
      </c>
      <c r="V504" s="176">
        <v>0</v>
      </c>
      <c r="W504" s="176">
        <v>0</v>
      </c>
      <c r="X504" s="176">
        <v>0</v>
      </c>
      <c r="Y504" s="176">
        <v>2.1</v>
      </c>
      <c r="Z504" s="176">
        <v>0</v>
      </c>
    </row>
    <row r="505" spans="15:26" x14ac:dyDescent="0.25">
      <c r="O505" s="50">
        <v>45955</v>
      </c>
      <c r="P505" s="176">
        <v>0</v>
      </c>
      <c r="Q505" s="176">
        <v>73</v>
      </c>
      <c r="R505" s="176">
        <v>73</v>
      </c>
      <c r="S505" s="176">
        <v>0</v>
      </c>
      <c r="T505" s="3">
        <v>40.03</v>
      </c>
      <c r="U505" s="3">
        <v>1475.08</v>
      </c>
      <c r="V505" s="176">
        <v>0</v>
      </c>
      <c r="W505" s="176">
        <v>0</v>
      </c>
      <c r="X505" s="176">
        <v>0</v>
      </c>
      <c r="Y505" s="176">
        <v>1475.08</v>
      </c>
      <c r="Z505" s="176">
        <v>0</v>
      </c>
    </row>
    <row r="506" spans="15:26" x14ac:dyDescent="0.25">
      <c r="O506" s="130" t="s">
        <v>153</v>
      </c>
      <c r="P506" s="176">
        <v>0</v>
      </c>
      <c r="Q506" s="176">
        <v>73</v>
      </c>
      <c r="R506" s="176">
        <v>73</v>
      </c>
      <c r="S506" s="176">
        <v>0</v>
      </c>
      <c r="T506" s="3">
        <v>40.03</v>
      </c>
      <c r="U506" s="3">
        <v>1475.08</v>
      </c>
      <c r="V506" s="176">
        <v>0</v>
      </c>
      <c r="W506" s="176">
        <v>0</v>
      </c>
      <c r="X506" s="176">
        <v>0</v>
      </c>
      <c r="Y506" s="176">
        <v>1475.08</v>
      </c>
      <c r="Z506" s="176">
        <v>0</v>
      </c>
    </row>
    <row r="507" spans="15:26" x14ac:dyDescent="0.25">
      <c r="O507" s="52">
        <v>46097</v>
      </c>
      <c r="P507" s="176">
        <v>0</v>
      </c>
      <c r="Q507" s="176">
        <v>37</v>
      </c>
      <c r="R507" s="176">
        <v>37</v>
      </c>
      <c r="S507" s="176">
        <v>0</v>
      </c>
      <c r="T507" s="3">
        <v>34</v>
      </c>
      <c r="U507" s="3">
        <v>1258</v>
      </c>
      <c r="V507" s="176">
        <v>0</v>
      </c>
      <c r="W507" s="176">
        <v>0</v>
      </c>
      <c r="X507" s="176">
        <v>0</v>
      </c>
      <c r="Y507" s="176">
        <v>1258</v>
      </c>
      <c r="Z507" s="176">
        <v>0</v>
      </c>
    </row>
    <row r="508" spans="15:26" x14ac:dyDescent="0.25">
      <c r="O508" s="168">
        <v>45970</v>
      </c>
      <c r="P508" s="176">
        <v>0</v>
      </c>
      <c r="Q508" s="176">
        <v>37</v>
      </c>
      <c r="R508" s="176">
        <v>37</v>
      </c>
      <c r="S508" s="176">
        <v>0</v>
      </c>
      <c r="T508" s="3">
        <v>34</v>
      </c>
      <c r="U508" s="3">
        <v>1258</v>
      </c>
      <c r="V508" s="176">
        <v>0</v>
      </c>
      <c r="W508" s="176">
        <v>0</v>
      </c>
      <c r="X508" s="176">
        <v>0</v>
      </c>
      <c r="Y508" s="176">
        <v>1258</v>
      </c>
      <c r="Z508" s="176">
        <v>0</v>
      </c>
    </row>
    <row r="509" spans="15:26" x14ac:dyDescent="0.25">
      <c r="O509" s="52">
        <v>46103</v>
      </c>
      <c r="P509" s="176">
        <v>0</v>
      </c>
      <c r="Q509" s="176">
        <v>36</v>
      </c>
      <c r="R509" s="176">
        <v>36</v>
      </c>
      <c r="S509" s="176">
        <v>0</v>
      </c>
      <c r="T509" s="3">
        <v>6.03</v>
      </c>
      <c r="U509" s="3">
        <v>217.08</v>
      </c>
      <c r="V509" s="176">
        <v>0</v>
      </c>
      <c r="W509" s="176">
        <v>0</v>
      </c>
      <c r="X509" s="176">
        <v>0</v>
      </c>
      <c r="Y509" s="176">
        <v>217.08</v>
      </c>
      <c r="Z509" s="176">
        <v>0</v>
      </c>
    </row>
    <row r="510" spans="15:26" x14ac:dyDescent="0.25">
      <c r="O510" s="168">
        <v>46193</v>
      </c>
      <c r="P510" s="176">
        <v>0</v>
      </c>
      <c r="Q510" s="176">
        <v>36</v>
      </c>
      <c r="R510" s="176">
        <v>36</v>
      </c>
      <c r="S510" s="176">
        <v>0</v>
      </c>
      <c r="T510" s="3">
        <v>6.03</v>
      </c>
      <c r="U510" s="3">
        <v>217.08</v>
      </c>
      <c r="V510" s="176">
        <v>0</v>
      </c>
      <c r="W510" s="176">
        <v>0</v>
      </c>
      <c r="X510" s="176">
        <v>0</v>
      </c>
      <c r="Y510" s="176">
        <v>217.08</v>
      </c>
      <c r="Z510" s="176">
        <v>0</v>
      </c>
    </row>
    <row r="511" spans="15:26" x14ac:dyDescent="0.25">
      <c r="O511" s="167" t="s">
        <v>1087</v>
      </c>
      <c r="P511" s="176">
        <v>0</v>
      </c>
      <c r="Q511" s="176">
        <v>1674.1699999999998</v>
      </c>
      <c r="R511" s="176">
        <v>1880</v>
      </c>
      <c r="S511" s="176">
        <v>205.83</v>
      </c>
      <c r="T511" s="3">
        <v>187.78446287878785</v>
      </c>
      <c r="U511" s="3">
        <v>2591.2501041666669</v>
      </c>
      <c r="V511" s="176">
        <v>4488</v>
      </c>
      <c r="W511" s="176">
        <v>17.956159930069905</v>
      </c>
      <c r="X511" s="176">
        <v>-4488</v>
      </c>
      <c r="Y511" s="176">
        <v>4567.82</v>
      </c>
      <c r="Z511" s="176">
        <v>1976.5698958333332</v>
      </c>
    </row>
    <row r="512" spans="15:26" x14ac:dyDescent="0.25">
      <c r="O512" s="50">
        <v>45962</v>
      </c>
      <c r="P512" s="176">
        <v>0</v>
      </c>
      <c r="Q512" s="176">
        <v>161</v>
      </c>
      <c r="R512" s="176">
        <v>161</v>
      </c>
      <c r="S512" s="176">
        <v>0</v>
      </c>
      <c r="T512" s="3">
        <v>56.394374999999997</v>
      </c>
      <c r="U512" s="3">
        <v>3708.86</v>
      </c>
      <c r="V512" s="176">
        <v>0</v>
      </c>
      <c r="W512" s="176">
        <v>0</v>
      </c>
      <c r="X512" s="176">
        <v>0</v>
      </c>
      <c r="Y512" s="176">
        <v>3708.86</v>
      </c>
      <c r="Z512" s="176">
        <v>0</v>
      </c>
    </row>
    <row r="513" spans="15:26" x14ac:dyDescent="0.25">
      <c r="O513" s="130" t="s">
        <v>153</v>
      </c>
      <c r="P513" s="176">
        <v>0</v>
      </c>
      <c r="Q513" s="176">
        <v>161</v>
      </c>
      <c r="R513" s="176">
        <v>161</v>
      </c>
      <c r="S513" s="176">
        <v>0</v>
      </c>
      <c r="T513" s="3">
        <v>56.394374999999997</v>
      </c>
      <c r="U513" s="3">
        <v>3708.86</v>
      </c>
      <c r="V513" s="176">
        <v>0</v>
      </c>
      <c r="W513" s="176">
        <v>0</v>
      </c>
      <c r="X513" s="176">
        <v>0</v>
      </c>
      <c r="Y513" s="176">
        <v>3708.86</v>
      </c>
      <c r="Z513" s="176">
        <v>0</v>
      </c>
    </row>
    <row r="514" spans="15:26" x14ac:dyDescent="0.25">
      <c r="O514" s="52">
        <v>46125</v>
      </c>
      <c r="P514" s="176">
        <v>0</v>
      </c>
      <c r="Q514" s="176">
        <v>96</v>
      </c>
      <c r="R514" s="176">
        <v>96</v>
      </c>
      <c r="S514" s="176">
        <v>0</v>
      </c>
      <c r="T514" s="3">
        <v>1.3943750000000001</v>
      </c>
      <c r="U514" s="3">
        <v>133.86000000000001</v>
      </c>
      <c r="V514" s="176">
        <v>0</v>
      </c>
      <c r="W514" s="176">
        <v>0</v>
      </c>
      <c r="X514" s="176">
        <v>0</v>
      </c>
      <c r="Y514" s="176">
        <v>133.86000000000001</v>
      </c>
      <c r="Z514" s="176">
        <v>0</v>
      </c>
    </row>
    <row r="515" spans="15:26" x14ac:dyDescent="0.25">
      <c r="O515" s="168">
        <v>46193</v>
      </c>
      <c r="P515" s="176">
        <v>0</v>
      </c>
      <c r="Q515" s="176">
        <v>96</v>
      </c>
      <c r="R515" s="176">
        <v>96</v>
      </c>
      <c r="S515" s="176">
        <v>0</v>
      </c>
      <c r="T515" s="3">
        <v>1.3943750000000001</v>
      </c>
      <c r="U515" s="3">
        <v>133.86000000000001</v>
      </c>
      <c r="V515" s="176">
        <v>0</v>
      </c>
      <c r="W515" s="176">
        <v>0</v>
      </c>
      <c r="X515" s="176">
        <v>0</v>
      </c>
      <c r="Y515" s="176">
        <v>133.86000000000001</v>
      </c>
      <c r="Z515" s="176">
        <v>0</v>
      </c>
    </row>
    <row r="516" spans="15:26" x14ac:dyDescent="0.25">
      <c r="O516" s="52">
        <v>46132</v>
      </c>
      <c r="P516" s="176">
        <v>0</v>
      </c>
      <c r="Q516" s="176">
        <v>65</v>
      </c>
      <c r="R516" s="176">
        <v>65</v>
      </c>
      <c r="S516" s="176">
        <v>0</v>
      </c>
      <c r="T516" s="3">
        <v>55</v>
      </c>
      <c r="U516" s="3">
        <v>3575</v>
      </c>
      <c r="V516" s="176">
        <v>0</v>
      </c>
      <c r="W516" s="176">
        <v>0</v>
      </c>
      <c r="X516" s="176">
        <v>0</v>
      </c>
      <c r="Y516" s="176">
        <v>3575</v>
      </c>
      <c r="Z516" s="176">
        <v>0</v>
      </c>
    </row>
    <row r="517" spans="15:26" x14ac:dyDescent="0.25">
      <c r="O517" s="168">
        <v>46110</v>
      </c>
      <c r="P517" s="176">
        <v>0</v>
      </c>
      <c r="Q517" s="176">
        <v>65</v>
      </c>
      <c r="R517" s="176">
        <v>65</v>
      </c>
      <c r="S517" s="176">
        <v>0</v>
      </c>
      <c r="T517" s="3">
        <v>55</v>
      </c>
      <c r="U517" s="3">
        <v>3575</v>
      </c>
      <c r="V517" s="176">
        <v>0</v>
      </c>
      <c r="W517" s="176">
        <v>0</v>
      </c>
      <c r="X517" s="176">
        <v>0</v>
      </c>
      <c r="Y517" s="176">
        <v>3575</v>
      </c>
      <c r="Z517" s="176">
        <v>0</v>
      </c>
    </row>
    <row r="518" spans="15:26" x14ac:dyDescent="0.25">
      <c r="O518" s="50">
        <v>45972</v>
      </c>
      <c r="P518" s="176">
        <v>0</v>
      </c>
      <c r="Q518" s="176">
        <v>800</v>
      </c>
      <c r="R518" s="176">
        <v>800</v>
      </c>
      <c r="S518" s="176">
        <v>0</v>
      </c>
      <c r="T518" s="3">
        <v>0.316</v>
      </c>
      <c r="U518" s="3">
        <v>102.00000000000001</v>
      </c>
      <c r="V518" s="176">
        <v>0</v>
      </c>
      <c r="W518" s="176">
        <v>0</v>
      </c>
      <c r="X518" s="176">
        <v>0</v>
      </c>
      <c r="Y518" s="176">
        <v>102.00000000000001</v>
      </c>
      <c r="Z518" s="176">
        <v>0</v>
      </c>
    </row>
    <row r="519" spans="15:26" x14ac:dyDescent="0.25">
      <c r="O519" s="130" t="s">
        <v>153</v>
      </c>
      <c r="P519" s="176">
        <v>0</v>
      </c>
      <c r="Q519" s="176">
        <v>800</v>
      </c>
      <c r="R519" s="176">
        <v>800</v>
      </c>
      <c r="S519" s="176">
        <v>0</v>
      </c>
      <c r="T519" s="3">
        <v>0.316</v>
      </c>
      <c r="U519" s="3">
        <v>102.00000000000001</v>
      </c>
      <c r="V519" s="176">
        <v>0</v>
      </c>
      <c r="W519" s="176">
        <v>0</v>
      </c>
      <c r="X519" s="176">
        <v>0</v>
      </c>
      <c r="Y519" s="176">
        <v>102.00000000000001</v>
      </c>
      <c r="Z519" s="176">
        <v>0</v>
      </c>
    </row>
    <row r="520" spans="15:26" x14ac:dyDescent="0.25">
      <c r="O520" s="52">
        <v>46143</v>
      </c>
      <c r="P520" s="176">
        <v>0</v>
      </c>
      <c r="Q520" s="176">
        <v>500</v>
      </c>
      <c r="R520" s="176">
        <v>500</v>
      </c>
      <c r="S520" s="176">
        <v>0</v>
      </c>
      <c r="T520" s="3">
        <v>3.5999999999999997E-2</v>
      </c>
      <c r="U520" s="3">
        <v>18</v>
      </c>
      <c r="V520" s="176">
        <v>0</v>
      </c>
      <c r="W520" s="176">
        <v>0</v>
      </c>
      <c r="X520" s="176">
        <v>0</v>
      </c>
      <c r="Y520" s="176">
        <v>18</v>
      </c>
      <c r="Z520" s="176">
        <v>0</v>
      </c>
    </row>
    <row r="521" spans="15:26" x14ac:dyDescent="0.25">
      <c r="O521" s="168">
        <v>45994</v>
      </c>
      <c r="P521" s="176">
        <v>0</v>
      </c>
      <c r="Q521" s="176">
        <v>500</v>
      </c>
      <c r="R521" s="176">
        <v>500</v>
      </c>
      <c r="S521" s="176">
        <v>0</v>
      </c>
      <c r="T521" s="3">
        <v>3.5999999999999997E-2</v>
      </c>
      <c r="U521" s="3">
        <v>18</v>
      </c>
      <c r="V521" s="176">
        <v>0</v>
      </c>
      <c r="W521" s="176">
        <v>0</v>
      </c>
      <c r="X521" s="176">
        <v>0</v>
      </c>
      <c r="Y521" s="176">
        <v>18</v>
      </c>
      <c r="Z521" s="176">
        <v>0</v>
      </c>
    </row>
    <row r="522" spans="15:26" x14ac:dyDescent="0.25">
      <c r="O522" s="52">
        <v>46144</v>
      </c>
      <c r="P522" s="176">
        <v>0</v>
      </c>
      <c r="Q522" s="176">
        <v>300</v>
      </c>
      <c r="R522" s="176">
        <v>300</v>
      </c>
      <c r="S522" s="176">
        <v>0</v>
      </c>
      <c r="T522" s="3">
        <v>0.28000000000000003</v>
      </c>
      <c r="U522" s="3">
        <v>84.000000000000014</v>
      </c>
      <c r="V522" s="176">
        <v>0</v>
      </c>
      <c r="W522" s="176">
        <v>0</v>
      </c>
      <c r="X522" s="176">
        <v>0</v>
      </c>
      <c r="Y522" s="176">
        <v>84.000000000000014</v>
      </c>
      <c r="Z522" s="176">
        <v>0</v>
      </c>
    </row>
    <row r="523" spans="15:26" x14ac:dyDescent="0.25">
      <c r="O523" s="169"/>
      <c r="P523" s="176">
        <v>0</v>
      </c>
      <c r="Q523" s="176">
        <v>300</v>
      </c>
      <c r="R523" s="176">
        <v>300</v>
      </c>
      <c r="S523" s="176">
        <v>0</v>
      </c>
      <c r="T523" s="3">
        <v>0.28000000000000003</v>
      </c>
      <c r="U523" s="3">
        <v>84.000000000000014</v>
      </c>
      <c r="V523" s="176">
        <v>0</v>
      </c>
      <c r="W523" s="176">
        <v>0</v>
      </c>
      <c r="X523" s="176">
        <v>0</v>
      </c>
      <c r="Y523" s="176">
        <v>84.000000000000014</v>
      </c>
      <c r="Z523" s="176">
        <v>0</v>
      </c>
    </row>
    <row r="524" spans="15:26" x14ac:dyDescent="0.25">
      <c r="O524" s="50">
        <v>45975</v>
      </c>
      <c r="P524" s="176">
        <v>0</v>
      </c>
      <c r="Q524" s="176">
        <v>-94.2</v>
      </c>
      <c r="R524" s="176">
        <v>0</v>
      </c>
      <c r="S524" s="176">
        <v>94.2</v>
      </c>
      <c r="T524" s="3">
        <v>21.578305555555556</v>
      </c>
      <c r="U524" s="3">
        <v>-245.059775</v>
      </c>
      <c r="V524" s="176">
        <v>1978</v>
      </c>
      <c r="W524" s="176">
        <v>0.42892901618929019</v>
      </c>
      <c r="X524" s="176">
        <v>-1978</v>
      </c>
      <c r="Y524" s="176">
        <v>0</v>
      </c>
      <c r="Z524" s="176">
        <v>245.059775</v>
      </c>
    </row>
    <row r="525" spans="15:26" x14ac:dyDescent="0.25">
      <c r="O525" s="51">
        <v>45975</v>
      </c>
      <c r="P525" s="176">
        <v>0</v>
      </c>
      <c r="Q525" s="176">
        <v>-94.2</v>
      </c>
      <c r="R525" s="176">
        <v>0</v>
      </c>
      <c r="S525" s="176">
        <v>94.2</v>
      </c>
      <c r="T525" s="3">
        <v>21.578305555555556</v>
      </c>
      <c r="U525" s="3">
        <v>-245.059775</v>
      </c>
      <c r="V525" s="176">
        <v>1978</v>
      </c>
      <c r="W525" s="176">
        <v>0.42892901618929019</v>
      </c>
      <c r="X525" s="176">
        <v>-1978</v>
      </c>
      <c r="Y525" s="176">
        <v>0</v>
      </c>
      <c r="Z525" s="176">
        <v>245.059775</v>
      </c>
    </row>
    <row r="526" spans="15:26" x14ac:dyDescent="0.25">
      <c r="O526" s="52" t="s">
        <v>153</v>
      </c>
      <c r="P526" s="176">
        <v>0</v>
      </c>
      <c r="Q526" s="176">
        <v>-94.2</v>
      </c>
      <c r="R526" s="176">
        <v>0</v>
      </c>
      <c r="S526" s="176">
        <v>94.2</v>
      </c>
      <c r="T526" s="3">
        <v>21.578305555555556</v>
      </c>
      <c r="U526" s="3">
        <v>-245.059775</v>
      </c>
      <c r="V526" s="176">
        <v>1978</v>
      </c>
      <c r="W526" s="176">
        <v>0.42892901618929019</v>
      </c>
      <c r="X526" s="176">
        <v>-1978</v>
      </c>
      <c r="Y526" s="176">
        <v>0</v>
      </c>
      <c r="Z526" s="176">
        <v>245.059775</v>
      </c>
    </row>
    <row r="527" spans="15:26" x14ac:dyDescent="0.25">
      <c r="O527" s="168">
        <v>46193</v>
      </c>
      <c r="P527" s="176">
        <v>0</v>
      </c>
      <c r="Q527" s="176">
        <v>-36</v>
      </c>
      <c r="R527" s="176">
        <v>0</v>
      </c>
      <c r="S527" s="176">
        <v>36</v>
      </c>
      <c r="T527" s="3">
        <v>7.4243750000000004</v>
      </c>
      <c r="U527" s="3">
        <v>-105.825</v>
      </c>
      <c r="V527" s="176">
        <v>438</v>
      </c>
      <c r="W527" s="176">
        <v>0.16438356164383561</v>
      </c>
      <c r="X527" s="176">
        <v>-438</v>
      </c>
      <c r="Y527" s="176">
        <v>0</v>
      </c>
      <c r="Z527" s="176">
        <v>105.825</v>
      </c>
    </row>
    <row r="528" spans="15:26" x14ac:dyDescent="0.25">
      <c r="O528" s="168">
        <v>46194</v>
      </c>
      <c r="P528" s="176">
        <v>0</v>
      </c>
      <c r="Q528" s="176">
        <v>-58.2</v>
      </c>
      <c r="R528" s="176">
        <v>0</v>
      </c>
      <c r="S528" s="176">
        <v>58.2</v>
      </c>
      <c r="T528" s="3">
        <v>14.153930555555554</v>
      </c>
      <c r="U528" s="3">
        <v>-139.23477499999998</v>
      </c>
      <c r="V528" s="176">
        <v>1540</v>
      </c>
      <c r="W528" s="176">
        <v>0.26454545454545458</v>
      </c>
      <c r="X528" s="176">
        <v>-1540</v>
      </c>
      <c r="Y528" s="176">
        <v>0</v>
      </c>
      <c r="Z528" s="176">
        <v>139.23477499999998</v>
      </c>
    </row>
    <row r="529" spans="15:26" x14ac:dyDescent="0.25">
      <c r="O529" s="50">
        <v>45977</v>
      </c>
      <c r="P529" s="176">
        <v>0</v>
      </c>
      <c r="Q529" s="176">
        <v>60</v>
      </c>
      <c r="R529" s="176">
        <v>60</v>
      </c>
      <c r="S529" s="176">
        <v>0</v>
      </c>
      <c r="T529" s="3">
        <v>0.26600000000000001</v>
      </c>
      <c r="U529" s="3">
        <v>15.96</v>
      </c>
      <c r="V529" s="176">
        <v>0</v>
      </c>
      <c r="W529" s="176">
        <v>0</v>
      </c>
      <c r="X529" s="176">
        <v>0</v>
      </c>
      <c r="Y529" s="176">
        <v>15.96</v>
      </c>
      <c r="Z529" s="176">
        <v>0</v>
      </c>
    </row>
    <row r="530" spans="15:26" x14ac:dyDescent="0.25">
      <c r="O530" s="130" t="s">
        <v>153</v>
      </c>
      <c r="P530" s="176">
        <v>0</v>
      </c>
      <c r="Q530" s="176">
        <v>60</v>
      </c>
      <c r="R530" s="176">
        <v>60</v>
      </c>
      <c r="S530" s="176">
        <v>0</v>
      </c>
      <c r="T530" s="3">
        <v>0.26600000000000001</v>
      </c>
      <c r="U530" s="3">
        <v>15.96</v>
      </c>
      <c r="V530" s="176">
        <v>0</v>
      </c>
      <c r="W530" s="176">
        <v>0</v>
      </c>
      <c r="X530" s="176">
        <v>0</v>
      </c>
      <c r="Y530" s="176">
        <v>15.96</v>
      </c>
      <c r="Z530" s="176">
        <v>0</v>
      </c>
    </row>
    <row r="531" spans="15:26" x14ac:dyDescent="0.25">
      <c r="O531" s="52">
        <v>46145</v>
      </c>
      <c r="P531" s="176">
        <v>0</v>
      </c>
      <c r="Q531" s="176">
        <v>60</v>
      </c>
      <c r="R531" s="176">
        <v>60</v>
      </c>
      <c r="S531" s="176">
        <v>0</v>
      </c>
      <c r="T531" s="3">
        <v>0.26600000000000001</v>
      </c>
      <c r="U531" s="3">
        <v>15.96</v>
      </c>
      <c r="V531" s="176">
        <v>0</v>
      </c>
      <c r="W531" s="176">
        <v>0</v>
      </c>
      <c r="X531" s="176">
        <v>0</v>
      </c>
      <c r="Y531" s="176">
        <v>15.96</v>
      </c>
      <c r="Z531" s="176">
        <v>0</v>
      </c>
    </row>
    <row r="532" spans="15:26" x14ac:dyDescent="0.25">
      <c r="O532" s="168">
        <v>46193</v>
      </c>
      <c r="P532" s="176">
        <v>0</v>
      </c>
      <c r="Q532" s="176">
        <v>60</v>
      </c>
      <c r="R532" s="176">
        <v>60</v>
      </c>
      <c r="S532" s="176">
        <v>0</v>
      </c>
      <c r="T532" s="3">
        <v>0.26600000000000001</v>
      </c>
      <c r="U532" s="3">
        <v>15.96</v>
      </c>
      <c r="V532" s="176">
        <v>0</v>
      </c>
      <c r="W532" s="176">
        <v>0</v>
      </c>
      <c r="X532" s="176">
        <v>0</v>
      </c>
      <c r="Y532" s="176">
        <v>15.96</v>
      </c>
      <c r="Z532" s="176">
        <v>0</v>
      </c>
    </row>
    <row r="533" spans="15:26" x14ac:dyDescent="0.25">
      <c r="O533" s="50">
        <v>45978</v>
      </c>
      <c r="P533" s="176">
        <v>0</v>
      </c>
      <c r="Q533" s="176">
        <v>99</v>
      </c>
      <c r="R533" s="176">
        <v>99</v>
      </c>
      <c r="S533" s="176">
        <v>0</v>
      </c>
      <c r="T533" s="3">
        <v>1.6154545454545455</v>
      </c>
      <c r="U533" s="3">
        <v>159.93</v>
      </c>
      <c r="V533" s="176">
        <v>0</v>
      </c>
      <c r="W533" s="176">
        <v>0</v>
      </c>
      <c r="X533" s="176">
        <v>0</v>
      </c>
      <c r="Y533" s="176">
        <v>159.93</v>
      </c>
      <c r="Z533" s="176">
        <v>0</v>
      </c>
    </row>
    <row r="534" spans="15:26" x14ac:dyDescent="0.25">
      <c r="O534" s="130" t="s">
        <v>153</v>
      </c>
      <c r="P534" s="176">
        <v>0</v>
      </c>
      <c r="Q534" s="176">
        <v>99</v>
      </c>
      <c r="R534" s="176">
        <v>99</v>
      </c>
      <c r="S534" s="176">
        <v>0</v>
      </c>
      <c r="T534" s="3">
        <v>1.6154545454545455</v>
      </c>
      <c r="U534" s="3">
        <v>159.93</v>
      </c>
      <c r="V534" s="176">
        <v>0</v>
      </c>
      <c r="W534" s="176">
        <v>0</v>
      </c>
      <c r="X534" s="176">
        <v>0</v>
      </c>
      <c r="Y534" s="176">
        <v>159.93</v>
      </c>
      <c r="Z534" s="176">
        <v>0</v>
      </c>
    </row>
    <row r="535" spans="15:26" x14ac:dyDescent="0.25">
      <c r="O535" s="52">
        <v>46146</v>
      </c>
      <c r="P535" s="176">
        <v>0</v>
      </c>
      <c r="Q535" s="176">
        <v>99</v>
      </c>
      <c r="R535" s="176">
        <v>99</v>
      </c>
      <c r="S535" s="176">
        <v>0</v>
      </c>
      <c r="T535" s="3">
        <v>1.6154545454545455</v>
      </c>
      <c r="U535" s="3">
        <v>159.93</v>
      </c>
      <c r="V535" s="176">
        <v>0</v>
      </c>
      <c r="W535" s="176">
        <v>0</v>
      </c>
      <c r="X535" s="176">
        <v>0</v>
      </c>
      <c r="Y535" s="176">
        <v>159.93</v>
      </c>
      <c r="Z535" s="176">
        <v>0</v>
      </c>
    </row>
    <row r="536" spans="15:26" x14ac:dyDescent="0.25">
      <c r="O536" s="168">
        <v>46194</v>
      </c>
      <c r="P536" s="176">
        <v>0</v>
      </c>
      <c r="Q536" s="176">
        <v>99</v>
      </c>
      <c r="R536" s="176">
        <v>99</v>
      </c>
      <c r="S536" s="176">
        <v>0</v>
      </c>
      <c r="T536" s="3">
        <v>1.6154545454545455</v>
      </c>
      <c r="U536" s="3">
        <v>159.93</v>
      </c>
      <c r="V536" s="176">
        <v>0</v>
      </c>
      <c r="W536" s="176">
        <v>0</v>
      </c>
      <c r="X536" s="176">
        <v>0</v>
      </c>
      <c r="Y536" s="176">
        <v>159.93</v>
      </c>
      <c r="Z536" s="176">
        <v>0</v>
      </c>
    </row>
    <row r="537" spans="15:26" x14ac:dyDescent="0.25">
      <c r="O537" s="50">
        <v>45969</v>
      </c>
      <c r="P537" s="176">
        <v>0</v>
      </c>
      <c r="Q537" s="176">
        <v>463.8</v>
      </c>
      <c r="R537" s="176">
        <v>480</v>
      </c>
      <c r="S537" s="176">
        <v>16.2</v>
      </c>
      <c r="T537" s="3">
        <v>7.6185972222222222</v>
      </c>
      <c r="U537" s="3">
        <v>314.3968083333333</v>
      </c>
      <c r="V537" s="176">
        <v>1130</v>
      </c>
      <c r="W537" s="176">
        <v>7.1681415929203546E-2</v>
      </c>
      <c r="X537" s="176">
        <v>-1130</v>
      </c>
      <c r="Y537" s="176">
        <v>339.2</v>
      </c>
      <c r="Z537" s="176">
        <v>24.80319166666667</v>
      </c>
    </row>
    <row r="538" spans="15:26" x14ac:dyDescent="0.25">
      <c r="O538" s="130" t="s">
        <v>153</v>
      </c>
      <c r="P538" s="176">
        <v>0</v>
      </c>
      <c r="Q538" s="176">
        <v>480</v>
      </c>
      <c r="R538" s="176">
        <v>480</v>
      </c>
      <c r="S538" s="176">
        <v>0</v>
      </c>
      <c r="T538" s="3">
        <v>0.70666666666666667</v>
      </c>
      <c r="U538" s="3">
        <v>339.2</v>
      </c>
      <c r="V538" s="176">
        <v>0</v>
      </c>
      <c r="W538" s="176">
        <v>0</v>
      </c>
      <c r="X538" s="176">
        <v>0</v>
      </c>
      <c r="Y538" s="176">
        <v>339.2</v>
      </c>
      <c r="Z538" s="176">
        <v>0</v>
      </c>
    </row>
    <row r="539" spans="15:26" x14ac:dyDescent="0.25">
      <c r="O539" s="52">
        <v>46139</v>
      </c>
      <c r="P539" s="176">
        <v>0</v>
      </c>
      <c r="Q539" s="176">
        <v>480</v>
      </c>
      <c r="R539" s="176">
        <v>480</v>
      </c>
      <c r="S539" s="176">
        <v>0</v>
      </c>
      <c r="T539" s="3">
        <v>0.70666666666666667</v>
      </c>
      <c r="U539" s="3">
        <v>339.2</v>
      </c>
      <c r="V539" s="176">
        <v>0</v>
      </c>
      <c r="W539" s="176">
        <v>0</v>
      </c>
      <c r="X539" s="176">
        <v>0</v>
      </c>
      <c r="Y539" s="176">
        <v>339.2</v>
      </c>
      <c r="Z539" s="176">
        <v>0</v>
      </c>
    </row>
    <row r="540" spans="15:26" x14ac:dyDescent="0.25">
      <c r="O540" s="168">
        <v>46193</v>
      </c>
      <c r="P540" s="176">
        <v>0</v>
      </c>
      <c r="Q540" s="176">
        <v>480</v>
      </c>
      <c r="R540" s="176">
        <v>480</v>
      </c>
      <c r="S540" s="176">
        <v>0</v>
      </c>
      <c r="T540" s="3">
        <v>0.70666666666666667</v>
      </c>
      <c r="U540" s="3">
        <v>339.2</v>
      </c>
      <c r="V540" s="176">
        <v>0</v>
      </c>
      <c r="W540" s="176">
        <v>0</v>
      </c>
      <c r="X540" s="176">
        <v>0</v>
      </c>
      <c r="Y540" s="176">
        <v>339.2</v>
      </c>
      <c r="Z540" s="176">
        <v>0</v>
      </c>
    </row>
    <row r="541" spans="15:26" x14ac:dyDescent="0.25">
      <c r="O541" s="51">
        <v>45969</v>
      </c>
      <c r="P541" s="176">
        <v>0</v>
      </c>
      <c r="Q541" s="176">
        <v>-16.2</v>
      </c>
      <c r="R541" s="176">
        <v>0</v>
      </c>
      <c r="S541" s="176">
        <v>16.2</v>
      </c>
      <c r="T541" s="3">
        <v>6.9119305555555552</v>
      </c>
      <c r="U541" s="3">
        <v>-24.80319166666667</v>
      </c>
      <c r="V541" s="176">
        <v>1130</v>
      </c>
      <c r="W541" s="176">
        <v>7.1681415929203546E-2</v>
      </c>
      <c r="X541" s="176">
        <v>-1130</v>
      </c>
      <c r="Y541" s="176">
        <v>0</v>
      </c>
      <c r="Z541" s="176">
        <v>24.80319166666667</v>
      </c>
    </row>
    <row r="542" spans="15:26" x14ac:dyDescent="0.25">
      <c r="O542" s="52" t="s">
        <v>153</v>
      </c>
      <c r="P542" s="176">
        <v>0</v>
      </c>
      <c r="Q542" s="176">
        <v>-16.2</v>
      </c>
      <c r="R542" s="176">
        <v>0</v>
      </c>
      <c r="S542" s="176">
        <v>16.2</v>
      </c>
      <c r="T542" s="3">
        <v>6.9119305555555552</v>
      </c>
      <c r="U542" s="3">
        <v>-24.80319166666667</v>
      </c>
      <c r="V542" s="176">
        <v>1130</v>
      </c>
      <c r="W542" s="176">
        <v>7.1681415929203546E-2</v>
      </c>
      <c r="X542" s="176">
        <v>-1130</v>
      </c>
      <c r="Y542" s="176">
        <v>0</v>
      </c>
      <c r="Z542" s="176">
        <v>24.80319166666667</v>
      </c>
    </row>
    <row r="543" spans="15:26" x14ac:dyDescent="0.25">
      <c r="O543" s="168">
        <v>46194</v>
      </c>
      <c r="P543" s="176">
        <v>0</v>
      </c>
      <c r="Q543" s="176">
        <v>-16.2</v>
      </c>
      <c r="R543" s="176">
        <v>0</v>
      </c>
      <c r="S543" s="176">
        <v>16.2</v>
      </c>
      <c r="T543" s="3">
        <v>6.9119305555555552</v>
      </c>
      <c r="U543" s="3">
        <v>-24.80319166666667</v>
      </c>
      <c r="V543" s="176">
        <v>1130</v>
      </c>
      <c r="W543" s="176">
        <v>7.1681415929203546E-2</v>
      </c>
      <c r="X543" s="176">
        <v>-1130</v>
      </c>
      <c r="Y543" s="176">
        <v>0</v>
      </c>
      <c r="Z543" s="176">
        <v>24.80319166666667</v>
      </c>
    </row>
    <row r="544" spans="15:26" x14ac:dyDescent="0.25">
      <c r="O544" s="50">
        <v>45970</v>
      </c>
      <c r="P544" s="176">
        <v>0</v>
      </c>
      <c r="Q544" s="176">
        <v>-9.02</v>
      </c>
      <c r="R544" s="176">
        <v>8</v>
      </c>
      <c r="S544" s="176">
        <v>17.02</v>
      </c>
      <c r="T544" s="3">
        <v>34.104999999999997</v>
      </c>
      <c r="U544" s="3">
        <v>-577.83999999999992</v>
      </c>
      <c r="V544" s="176">
        <v>1</v>
      </c>
      <c r="W544" s="176">
        <v>17.02</v>
      </c>
      <c r="X544" s="176">
        <v>-1</v>
      </c>
      <c r="Y544" s="176">
        <v>0.84</v>
      </c>
      <c r="Z544" s="176">
        <v>578.67999999999995</v>
      </c>
    </row>
    <row r="545" spans="15:26" x14ac:dyDescent="0.25">
      <c r="O545" s="130" t="s">
        <v>153</v>
      </c>
      <c r="P545" s="176">
        <v>0</v>
      </c>
      <c r="Q545" s="176">
        <v>8</v>
      </c>
      <c r="R545" s="176">
        <v>8</v>
      </c>
      <c r="S545" s="176">
        <v>0</v>
      </c>
      <c r="T545" s="3">
        <v>0.105</v>
      </c>
      <c r="U545" s="3">
        <v>0.84</v>
      </c>
      <c r="V545" s="176">
        <v>0</v>
      </c>
      <c r="W545" s="176">
        <v>0</v>
      </c>
      <c r="X545" s="176">
        <v>0</v>
      </c>
      <c r="Y545" s="176">
        <v>0.84</v>
      </c>
      <c r="Z545" s="176">
        <v>0</v>
      </c>
    </row>
    <row r="546" spans="15:26" x14ac:dyDescent="0.25">
      <c r="O546" s="52">
        <v>46143</v>
      </c>
      <c r="P546" s="176">
        <v>0</v>
      </c>
      <c r="Q546" s="176">
        <v>8</v>
      </c>
      <c r="R546" s="176">
        <v>8</v>
      </c>
      <c r="S546" s="176">
        <v>0</v>
      </c>
      <c r="T546" s="3">
        <v>0.105</v>
      </c>
      <c r="U546" s="3">
        <v>0.84</v>
      </c>
      <c r="V546" s="176">
        <v>0</v>
      </c>
      <c r="W546" s="176">
        <v>0</v>
      </c>
      <c r="X546" s="176">
        <v>0</v>
      </c>
      <c r="Y546" s="176">
        <v>0.84</v>
      </c>
      <c r="Z546" s="176">
        <v>0</v>
      </c>
    </row>
    <row r="547" spans="15:26" x14ac:dyDescent="0.25">
      <c r="O547" s="169"/>
      <c r="P547" s="176">
        <v>0</v>
      </c>
      <c r="Q547" s="176">
        <v>8</v>
      </c>
      <c r="R547" s="176">
        <v>8</v>
      </c>
      <c r="S547" s="176">
        <v>0</v>
      </c>
      <c r="T547" s="3">
        <v>0.105</v>
      </c>
      <c r="U547" s="3">
        <v>0.84</v>
      </c>
      <c r="V547" s="176">
        <v>0</v>
      </c>
      <c r="W547" s="176">
        <v>0</v>
      </c>
      <c r="X547" s="176">
        <v>0</v>
      </c>
      <c r="Y547" s="176">
        <v>0.84</v>
      </c>
      <c r="Z547" s="176">
        <v>0</v>
      </c>
    </row>
    <row r="548" spans="15:26" x14ac:dyDescent="0.25">
      <c r="O548" s="51">
        <v>45970</v>
      </c>
      <c r="P548" s="176">
        <v>0</v>
      </c>
      <c r="Q548" s="176">
        <v>-17.02</v>
      </c>
      <c r="R548" s="176">
        <v>0</v>
      </c>
      <c r="S548" s="176">
        <v>17.02</v>
      </c>
      <c r="T548" s="3">
        <v>34</v>
      </c>
      <c r="U548" s="3">
        <v>-578.67999999999995</v>
      </c>
      <c r="V548" s="176">
        <v>1</v>
      </c>
      <c r="W548" s="176">
        <v>17.02</v>
      </c>
      <c r="X548" s="176">
        <v>-1</v>
      </c>
      <c r="Y548" s="176">
        <v>0</v>
      </c>
      <c r="Z548" s="176">
        <v>578.67999999999995</v>
      </c>
    </row>
    <row r="549" spans="15:26" x14ac:dyDescent="0.25">
      <c r="O549" s="52" t="s">
        <v>153</v>
      </c>
      <c r="P549" s="176">
        <v>0</v>
      </c>
      <c r="Q549" s="176">
        <v>-17.02</v>
      </c>
      <c r="R549" s="176">
        <v>0</v>
      </c>
      <c r="S549" s="176">
        <v>17.02</v>
      </c>
      <c r="T549" s="3">
        <v>34</v>
      </c>
      <c r="U549" s="3">
        <v>-578.67999999999995</v>
      </c>
      <c r="V549" s="176">
        <v>1</v>
      </c>
      <c r="W549" s="176">
        <v>17.02</v>
      </c>
      <c r="X549" s="176">
        <v>-1</v>
      </c>
      <c r="Y549" s="176">
        <v>0</v>
      </c>
      <c r="Z549" s="176">
        <v>578.67999999999995</v>
      </c>
    </row>
    <row r="550" spans="15:26" x14ac:dyDescent="0.25">
      <c r="O550" s="168">
        <v>45970</v>
      </c>
      <c r="P550" s="176">
        <v>0</v>
      </c>
      <c r="Q550" s="176">
        <v>-17.02</v>
      </c>
      <c r="R550" s="176">
        <v>0</v>
      </c>
      <c r="S550" s="176">
        <v>17.02</v>
      </c>
      <c r="T550" s="3">
        <v>34</v>
      </c>
      <c r="U550" s="3">
        <v>-578.67999999999995</v>
      </c>
      <c r="V550" s="176">
        <v>1</v>
      </c>
      <c r="W550" s="176">
        <v>17.02</v>
      </c>
      <c r="X550" s="176">
        <v>-1</v>
      </c>
      <c r="Y550" s="176">
        <v>0</v>
      </c>
      <c r="Z550" s="176">
        <v>578.67999999999995</v>
      </c>
    </row>
    <row r="551" spans="15:26" x14ac:dyDescent="0.25">
      <c r="O551" s="50">
        <v>45976</v>
      </c>
      <c r="P551" s="176">
        <v>0</v>
      </c>
      <c r="Q551" s="176">
        <v>48</v>
      </c>
      <c r="R551" s="176">
        <v>48</v>
      </c>
      <c r="S551" s="176">
        <v>0</v>
      </c>
      <c r="T551" s="3">
        <v>0.70666666666666667</v>
      </c>
      <c r="U551" s="3">
        <v>33.92</v>
      </c>
      <c r="V551" s="176">
        <v>0</v>
      </c>
      <c r="W551" s="176">
        <v>0</v>
      </c>
      <c r="X551" s="176">
        <v>0</v>
      </c>
      <c r="Y551" s="176">
        <v>33.92</v>
      </c>
      <c r="Z551" s="176">
        <v>0</v>
      </c>
    </row>
    <row r="552" spans="15:26" x14ac:dyDescent="0.25">
      <c r="O552" s="130" t="s">
        <v>153</v>
      </c>
      <c r="P552" s="176">
        <v>0</v>
      </c>
      <c r="Q552" s="176">
        <v>48</v>
      </c>
      <c r="R552" s="176">
        <v>48</v>
      </c>
      <c r="S552" s="176">
        <v>0</v>
      </c>
      <c r="T552" s="3">
        <v>0.70666666666666667</v>
      </c>
      <c r="U552" s="3">
        <v>33.92</v>
      </c>
      <c r="V552" s="176">
        <v>0</v>
      </c>
      <c r="W552" s="176">
        <v>0</v>
      </c>
      <c r="X552" s="176">
        <v>0</v>
      </c>
      <c r="Y552" s="176">
        <v>33.92</v>
      </c>
      <c r="Z552" s="176">
        <v>0</v>
      </c>
    </row>
    <row r="553" spans="15:26" x14ac:dyDescent="0.25">
      <c r="O553" s="52">
        <v>46145</v>
      </c>
      <c r="P553" s="176">
        <v>0</v>
      </c>
      <c r="Q553" s="176">
        <v>48</v>
      </c>
      <c r="R553" s="176">
        <v>48</v>
      </c>
      <c r="S553" s="176">
        <v>0</v>
      </c>
      <c r="T553" s="3">
        <v>0.70666666666666667</v>
      </c>
      <c r="U553" s="3">
        <v>33.92</v>
      </c>
      <c r="V553" s="176">
        <v>0</v>
      </c>
      <c r="W553" s="176">
        <v>0</v>
      </c>
      <c r="X553" s="176">
        <v>0</v>
      </c>
      <c r="Y553" s="176">
        <v>33.92</v>
      </c>
      <c r="Z553" s="176">
        <v>0</v>
      </c>
    </row>
    <row r="554" spans="15:26" x14ac:dyDescent="0.25">
      <c r="O554" s="168">
        <v>46193</v>
      </c>
      <c r="P554" s="176">
        <v>0</v>
      </c>
      <c r="Q554" s="176">
        <v>48</v>
      </c>
      <c r="R554" s="176">
        <v>48</v>
      </c>
      <c r="S554" s="176">
        <v>0</v>
      </c>
      <c r="T554" s="3">
        <v>0.70666666666666667</v>
      </c>
      <c r="U554" s="3">
        <v>33.92</v>
      </c>
      <c r="V554" s="176">
        <v>0</v>
      </c>
      <c r="W554" s="176">
        <v>0</v>
      </c>
      <c r="X554" s="176">
        <v>0</v>
      </c>
      <c r="Y554" s="176">
        <v>33.92</v>
      </c>
      <c r="Z554" s="176">
        <v>0</v>
      </c>
    </row>
    <row r="555" spans="15:26" x14ac:dyDescent="0.25">
      <c r="O555" s="50">
        <v>45980</v>
      </c>
      <c r="P555" s="176">
        <v>0</v>
      </c>
      <c r="Q555" s="176">
        <v>154.99</v>
      </c>
      <c r="R555" s="176">
        <v>174</v>
      </c>
      <c r="S555" s="176">
        <v>19.010000000000002</v>
      </c>
      <c r="T555" s="3">
        <v>2.3083333333333336</v>
      </c>
      <c r="U555" s="3">
        <v>132.40105</v>
      </c>
      <c r="V555" s="176">
        <v>215</v>
      </c>
      <c r="W555" s="176">
        <v>8.8418604651162802E-2</v>
      </c>
      <c r="X555" s="176">
        <v>-215</v>
      </c>
      <c r="Y555" s="176">
        <v>158.92000000000002</v>
      </c>
      <c r="Z555" s="176">
        <v>26.518950000000004</v>
      </c>
    </row>
    <row r="556" spans="15:26" x14ac:dyDescent="0.25">
      <c r="O556" s="130" t="s">
        <v>153</v>
      </c>
      <c r="P556" s="176">
        <v>0</v>
      </c>
      <c r="Q556" s="176">
        <v>174</v>
      </c>
      <c r="R556" s="176">
        <v>174</v>
      </c>
      <c r="S556" s="176">
        <v>0</v>
      </c>
      <c r="T556" s="3">
        <v>0.91333333333333344</v>
      </c>
      <c r="U556" s="3">
        <v>158.92000000000002</v>
      </c>
      <c r="V556" s="176">
        <v>0</v>
      </c>
      <c r="W556" s="176">
        <v>0</v>
      </c>
      <c r="X556" s="176">
        <v>0</v>
      </c>
      <c r="Y556" s="176">
        <v>158.92000000000002</v>
      </c>
      <c r="Z556" s="176">
        <v>0</v>
      </c>
    </row>
    <row r="557" spans="15:26" x14ac:dyDescent="0.25">
      <c r="O557" s="52">
        <v>46148</v>
      </c>
      <c r="P557" s="176">
        <v>0</v>
      </c>
      <c r="Q557" s="176">
        <v>174</v>
      </c>
      <c r="R557" s="176">
        <v>174</v>
      </c>
      <c r="S557" s="176">
        <v>0</v>
      </c>
      <c r="T557" s="3">
        <v>0.91333333333333344</v>
      </c>
      <c r="U557" s="3">
        <v>158.92000000000002</v>
      </c>
      <c r="V557" s="176">
        <v>0</v>
      </c>
      <c r="W557" s="176">
        <v>0</v>
      </c>
      <c r="X557" s="176">
        <v>0</v>
      </c>
      <c r="Y557" s="176">
        <v>158.92000000000002</v>
      </c>
      <c r="Z557" s="176">
        <v>0</v>
      </c>
    </row>
    <row r="558" spans="15:26" x14ac:dyDescent="0.25">
      <c r="O558" s="168">
        <v>46194</v>
      </c>
      <c r="P558" s="176">
        <v>0</v>
      </c>
      <c r="Q558" s="176">
        <v>174</v>
      </c>
      <c r="R558" s="176">
        <v>174</v>
      </c>
      <c r="S558" s="176">
        <v>0</v>
      </c>
      <c r="T558" s="3">
        <v>0.91333333333333344</v>
      </c>
      <c r="U558" s="3">
        <v>158.92000000000002</v>
      </c>
      <c r="V558" s="176">
        <v>0</v>
      </c>
      <c r="W558" s="176">
        <v>0</v>
      </c>
      <c r="X558" s="176">
        <v>0</v>
      </c>
      <c r="Y558" s="176">
        <v>158.92000000000002</v>
      </c>
      <c r="Z558" s="176">
        <v>0</v>
      </c>
    </row>
    <row r="559" spans="15:26" x14ac:dyDescent="0.25">
      <c r="O559" s="51">
        <v>45980</v>
      </c>
      <c r="P559" s="176">
        <v>0</v>
      </c>
      <c r="Q559" s="176">
        <v>-19.010000000000002</v>
      </c>
      <c r="R559" s="176">
        <v>0</v>
      </c>
      <c r="S559" s="176">
        <v>19.010000000000002</v>
      </c>
      <c r="T559" s="3">
        <v>1.395</v>
      </c>
      <c r="U559" s="3">
        <v>-26.518950000000004</v>
      </c>
      <c r="V559" s="176">
        <v>215</v>
      </c>
      <c r="W559" s="176">
        <v>8.8418604651162802E-2</v>
      </c>
      <c r="X559" s="176">
        <v>-215</v>
      </c>
      <c r="Y559" s="176">
        <v>0</v>
      </c>
      <c r="Z559" s="176">
        <v>26.518950000000004</v>
      </c>
    </row>
    <row r="560" spans="15:26" x14ac:dyDescent="0.25">
      <c r="O560" s="52" t="s">
        <v>153</v>
      </c>
      <c r="P560" s="176">
        <v>0</v>
      </c>
      <c r="Q560" s="176">
        <v>-19.010000000000002</v>
      </c>
      <c r="R560" s="176">
        <v>0</v>
      </c>
      <c r="S560" s="176">
        <v>19.010000000000002</v>
      </c>
      <c r="T560" s="3">
        <v>1.395</v>
      </c>
      <c r="U560" s="3">
        <v>-26.518950000000004</v>
      </c>
      <c r="V560" s="176">
        <v>215</v>
      </c>
      <c r="W560" s="176">
        <v>8.8418604651162802E-2</v>
      </c>
      <c r="X560" s="176">
        <v>-215</v>
      </c>
      <c r="Y560" s="176">
        <v>0</v>
      </c>
      <c r="Z560" s="176">
        <v>26.518950000000004</v>
      </c>
    </row>
    <row r="561" spans="15:26" x14ac:dyDescent="0.25">
      <c r="O561" s="168">
        <v>46194</v>
      </c>
      <c r="P561" s="176">
        <v>0</v>
      </c>
      <c r="Q561" s="176">
        <v>-19.010000000000002</v>
      </c>
      <c r="R561" s="176">
        <v>0</v>
      </c>
      <c r="S561" s="176">
        <v>19.010000000000002</v>
      </c>
      <c r="T561" s="3">
        <v>1.395</v>
      </c>
      <c r="U561" s="3">
        <v>-26.518950000000004</v>
      </c>
      <c r="V561" s="176">
        <v>215</v>
      </c>
      <c r="W561" s="176">
        <v>8.8418604651162802E-2</v>
      </c>
      <c r="X561" s="176">
        <v>-215</v>
      </c>
      <c r="Y561" s="176">
        <v>0</v>
      </c>
      <c r="Z561" s="176">
        <v>26.518950000000004</v>
      </c>
    </row>
    <row r="562" spans="15:26" x14ac:dyDescent="0.25">
      <c r="O562" s="50">
        <v>45981</v>
      </c>
      <c r="P562" s="176">
        <v>0</v>
      </c>
      <c r="Q562" s="176">
        <v>50</v>
      </c>
      <c r="R562" s="176">
        <v>50</v>
      </c>
      <c r="S562" s="176">
        <v>0</v>
      </c>
      <c r="T562" s="3">
        <v>0.96379999999999999</v>
      </c>
      <c r="U562" s="3">
        <v>48.19</v>
      </c>
      <c r="V562" s="176">
        <v>0</v>
      </c>
      <c r="W562" s="176">
        <v>0</v>
      </c>
      <c r="X562" s="176">
        <v>0</v>
      </c>
      <c r="Y562" s="176">
        <v>48.19</v>
      </c>
      <c r="Z562" s="176">
        <v>0</v>
      </c>
    </row>
    <row r="563" spans="15:26" x14ac:dyDescent="0.25">
      <c r="O563" s="130" t="s">
        <v>153</v>
      </c>
      <c r="P563" s="176">
        <v>0</v>
      </c>
      <c r="Q563" s="176">
        <v>50</v>
      </c>
      <c r="R563" s="176">
        <v>50</v>
      </c>
      <c r="S563" s="176">
        <v>0</v>
      </c>
      <c r="T563" s="3">
        <v>0.96379999999999999</v>
      </c>
      <c r="U563" s="3">
        <v>48.19</v>
      </c>
      <c r="V563" s="176">
        <v>0</v>
      </c>
      <c r="W563" s="176">
        <v>0</v>
      </c>
      <c r="X563" s="176">
        <v>0</v>
      </c>
      <c r="Y563" s="176">
        <v>48.19</v>
      </c>
      <c r="Z563" s="176">
        <v>0</v>
      </c>
    </row>
    <row r="564" spans="15:26" x14ac:dyDescent="0.25">
      <c r="O564" s="52">
        <v>46150</v>
      </c>
      <c r="P564" s="176">
        <v>0</v>
      </c>
      <c r="Q564" s="176">
        <v>50</v>
      </c>
      <c r="R564" s="176">
        <v>50</v>
      </c>
      <c r="S564" s="176">
        <v>0</v>
      </c>
      <c r="T564" s="3">
        <v>0.96379999999999999</v>
      </c>
      <c r="U564" s="3">
        <v>48.19</v>
      </c>
      <c r="V564" s="176">
        <v>0</v>
      </c>
      <c r="W564" s="176">
        <v>0</v>
      </c>
      <c r="X564" s="176">
        <v>0</v>
      </c>
      <c r="Y564" s="176">
        <v>48.19</v>
      </c>
      <c r="Z564" s="176">
        <v>0</v>
      </c>
    </row>
    <row r="565" spans="15:26" x14ac:dyDescent="0.25">
      <c r="O565" s="168">
        <v>46193</v>
      </c>
      <c r="P565" s="176">
        <v>0</v>
      </c>
      <c r="Q565" s="176">
        <v>50</v>
      </c>
      <c r="R565" s="176">
        <v>50</v>
      </c>
      <c r="S565" s="176">
        <v>0</v>
      </c>
      <c r="T565" s="3">
        <v>0.96379999999999999</v>
      </c>
      <c r="U565" s="3">
        <v>48.19</v>
      </c>
      <c r="V565" s="176">
        <v>0</v>
      </c>
      <c r="W565" s="176">
        <v>0</v>
      </c>
      <c r="X565" s="176">
        <v>0</v>
      </c>
      <c r="Y565" s="176">
        <v>48.19</v>
      </c>
      <c r="Z565" s="176">
        <v>0</v>
      </c>
    </row>
    <row r="566" spans="15:26" x14ac:dyDescent="0.25">
      <c r="O566" s="50">
        <v>45987</v>
      </c>
      <c r="P566" s="176">
        <v>0</v>
      </c>
      <c r="Q566" s="176">
        <v>-59.4</v>
      </c>
      <c r="R566" s="176">
        <v>0</v>
      </c>
      <c r="S566" s="176">
        <v>59.4</v>
      </c>
      <c r="T566" s="3">
        <v>61.911930555555557</v>
      </c>
      <c r="U566" s="3">
        <v>-1101.5079791666667</v>
      </c>
      <c r="V566" s="176">
        <v>1164</v>
      </c>
      <c r="W566" s="176">
        <v>0.3471308933002481</v>
      </c>
      <c r="X566" s="176">
        <v>-1164</v>
      </c>
      <c r="Y566" s="176">
        <v>0</v>
      </c>
      <c r="Z566" s="176">
        <v>1101.5079791666667</v>
      </c>
    </row>
    <row r="567" spans="15:26" x14ac:dyDescent="0.25">
      <c r="O567" s="51">
        <v>45987</v>
      </c>
      <c r="P567" s="176">
        <v>0</v>
      </c>
      <c r="Q567" s="176">
        <v>-59.4</v>
      </c>
      <c r="R567" s="176">
        <v>0</v>
      </c>
      <c r="S567" s="176">
        <v>59.4</v>
      </c>
      <c r="T567" s="3">
        <v>61.911930555555557</v>
      </c>
      <c r="U567" s="3">
        <v>-1101.5079791666667</v>
      </c>
      <c r="V567" s="176">
        <v>1164</v>
      </c>
      <c r="W567" s="176">
        <v>0.3471308933002481</v>
      </c>
      <c r="X567" s="176">
        <v>-1164</v>
      </c>
      <c r="Y567" s="176">
        <v>0</v>
      </c>
      <c r="Z567" s="176">
        <v>1101.5079791666667</v>
      </c>
    </row>
    <row r="568" spans="15:26" x14ac:dyDescent="0.25">
      <c r="O568" s="52" t="s">
        <v>153</v>
      </c>
      <c r="P568" s="176">
        <v>0</v>
      </c>
      <c r="Q568" s="176">
        <v>-59.4</v>
      </c>
      <c r="R568" s="176">
        <v>0</v>
      </c>
      <c r="S568" s="176">
        <v>59.4</v>
      </c>
      <c r="T568" s="3">
        <v>61.911930555555557</v>
      </c>
      <c r="U568" s="3">
        <v>-1101.5079791666667</v>
      </c>
      <c r="V568" s="176">
        <v>1164</v>
      </c>
      <c r="W568" s="176">
        <v>0.3471308933002481</v>
      </c>
      <c r="X568" s="176">
        <v>-1164</v>
      </c>
      <c r="Y568" s="176">
        <v>0</v>
      </c>
      <c r="Z568" s="176">
        <v>1101.5079791666667</v>
      </c>
    </row>
    <row r="569" spans="15:26" x14ac:dyDescent="0.25">
      <c r="O569" s="168">
        <v>46194</v>
      </c>
      <c r="P569" s="176">
        <v>0</v>
      </c>
      <c r="Q569" s="176">
        <v>-40.5</v>
      </c>
      <c r="R569" s="176">
        <v>0</v>
      </c>
      <c r="S569" s="176">
        <v>40.5</v>
      </c>
      <c r="T569" s="3">
        <v>6.9119305555555552</v>
      </c>
      <c r="U569" s="3">
        <v>-62.007979166666672</v>
      </c>
      <c r="V569" s="176">
        <v>1040</v>
      </c>
      <c r="W569" s="176">
        <v>0.19471153846153844</v>
      </c>
      <c r="X569" s="176">
        <v>-1040</v>
      </c>
      <c r="Y569" s="176">
        <v>0</v>
      </c>
      <c r="Z569" s="176">
        <v>62.007979166666672</v>
      </c>
    </row>
    <row r="570" spans="15:26" x14ac:dyDescent="0.25">
      <c r="O570" s="168">
        <v>46110</v>
      </c>
      <c r="P570" s="176">
        <v>0</v>
      </c>
      <c r="Q570" s="176">
        <v>-18.899999999999999</v>
      </c>
      <c r="R570" s="176">
        <v>0</v>
      </c>
      <c r="S570" s="176">
        <v>18.899999999999999</v>
      </c>
      <c r="T570" s="3">
        <v>55</v>
      </c>
      <c r="U570" s="3">
        <v>-1039.5</v>
      </c>
      <c r="V570" s="176">
        <v>124</v>
      </c>
      <c r="W570" s="176">
        <v>0.15241935483870966</v>
      </c>
      <c r="X570" s="176">
        <v>-124</v>
      </c>
      <c r="Y570" s="176">
        <v>0</v>
      </c>
      <c r="Z570" s="176">
        <v>1039.5</v>
      </c>
    </row>
    <row r="571" spans="15:26" x14ac:dyDescent="0.25">
      <c r="O571" s="167" t="s">
        <v>1088</v>
      </c>
      <c r="P571" s="176">
        <v>0</v>
      </c>
      <c r="Q571" s="176">
        <v>1142.71</v>
      </c>
      <c r="R571" s="176">
        <v>1230</v>
      </c>
      <c r="S571" s="176">
        <v>86.89</v>
      </c>
      <c r="T571" s="3">
        <v>58.244199999999999</v>
      </c>
      <c r="U571" s="3">
        <v>347.58211999999992</v>
      </c>
      <c r="V571" s="176">
        <v>3388</v>
      </c>
      <c r="W571" s="176">
        <v>14.489884947622334</v>
      </c>
      <c r="X571" s="176">
        <v>-4058</v>
      </c>
      <c r="Y571" s="176">
        <v>532.1</v>
      </c>
      <c r="Z571" s="176">
        <v>184.23521333333335</v>
      </c>
    </row>
    <row r="572" spans="15:26" x14ac:dyDescent="0.25">
      <c r="O572" s="50">
        <v>45993</v>
      </c>
      <c r="P572" s="176">
        <v>0</v>
      </c>
      <c r="Q572" s="176">
        <v>196.9</v>
      </c>
      <c r="R572" s="176">
        <v>200</v>
      </c>
      <c r="S572" s="176">
        <v>3</v>
      </c>
      <c r="T572" s="3">
        <v>2.7881333333333331</v>
      </c>
      <c r="U572" s="3">
        <v>27.316053333333329</v>
      </c>
      <c r="V572" s="176">
        <v>804</v>
      </c>
      <c r="W572" s="176">
        <v>1.4925373134328358E-2</v>
      </c>
      <c r="X572" s="176">
        <v>-871</v>
      </c>
      <c r="Y572" s="176">
        <v>28.999999999999996</v>
      </c>
      <c r="Z572" s="176">
        <v>1.61328</v>
      </c>
    </row>
    <row r="573" spans="15:26" x14ac:dyDescent="0.25">
      <c r="O573" s="130" t="s">
        <v>153</v>
      </c>
      <c r="P573" s="176">
        <v>0</v>
      </c>
      <c r="Q573" s="176">
        <v>200</v>
      </c>
      <c r="R573" s="176">
        <v>200</v>
      </c>
      <c r="S573" s="176">
        <v>0</v>
      </c>
      <c r="T573" s="3">
        <v>0.14499999999999999</v>
      </c>
      <c r="U573" s="3">
        <v>28.999999999999996</v>
      </c>
      <c r="V573" s="176">
        <v>0</v>
      </c>
      <c r="W573" s="176">
        <v>0</v>
      </c>
      <c r="X573" s="176">
        <v>0</v>
      </c>
      <c r="Y573" s="176">
        <v>28.999999999999996</v>
      </c>
      <c r="Z573" s="176">
        <v>0</v>
      </c>
    </row>
    <row r="574" spans="15:26" x14ac:dyDescent="0.25">
      <c r="O574" s="52">
        <v>46157</v>
      </c>
      <c r="P574" s="176">
        <v>0</v>
      </c>
      <c r="Q574" s="176">
        <v>200</v>
      </c>
      <c r="R574" s="176">
        <v>200</v>
      </c>
      <c r="S574" s="176">
        <v>0</v>
      </c>
      <c r="T574" s="3">
        <v>0.14499999999999999</v>
      </c>
      <c r="U574" s="3">
        <v>28.999999999999996</v>
      </c>
      <c r="V574" s="176">
        <v>0</v>
      </c>
      <c r="W574" s="176">
        <v>0</v>
      </c>
      <c r="X574" s="176">
        <v>0</v>
      </c>
      <c r="Y574" s="176">
        <v>28.999999999999996</v>
      </c>
      <c r="Z574" s="176">
        <v>0</v>
      </c>
    </row>
    <row r="575" spans="15:26" x14ac:dyDescent="0.25">
      <c r="O575" s="169"/>
      <c r="P575" s="176">
        <v>0</v>
      </c>
      <c r="Q575" s="176">
        <v>200</v>
      </c>
      <c r="R575" s="176">
        <v>200</v>
      </c>
      <c r="S575" s="176">
        <v>0</v>
      </c>
      <c r="T575" s="3">
        <v>0.14499999999999999</v>
      </c>
      <c r="U575" s="3">
        <v>28.999999999999996</v>
      </c>
      <c r="V575" s="176">
        <v>0</v>
      </c>
      <c r="W575" s="176">
        <v>0</v>
      </c>
      <c r="X575" s="176">
        <v>0</v>
      </c>
      <c r="Y575" s="176">
        <v>28.999999999999996</v>
      </c>
      <c r="Z575" s="176">
        <v>0</v>
      </c>
    </row>
    <row r="576" spans="15:26" x14ac:dyDescent="0.25">
      <c r="O576" s="51">
        <v>45993</v>
      </c>
      <c r="P576" s="176">
        <v>0</v>
      </c>
      <c r="Q576" s="176">
        <v>-3.1</v>
      </c>
      <c r="R576" s="176">
        <v>0</v>
      </c>
      <c r="S576" s="176">
        <v>3</v>
      </c>
      <c r="T576" s="3">
        <v>2.6431333333333331</v>
      </c>
      <c r="U576" s="3">
        <v>-1.6839466666666665</v>
      </c>
      <c r="V576" s="176">
        <v>804</v>
      </c>
      <c r="W576" s="176">
        <v>1.4925373134328358E-2</v>
      </c>
      <c r="X576" s="176">
        <v>-871</v>
      </c>
      <c r="Y576" s="176">
        <v>0</v>
      </c>
      <c r="Z576" s="176">
        <v>1.61328</v>
      </c>
    </row>
    <row r="577" spans="15:26" x14ac:dyDescent="0.25">
      <c r="O577" s="52" t="s">
        <v>153</v>
      </c>
      <c r="P577" s="176">
        <v>0</v>
      </c>
      <c r="Q577" s="176">
        <v>-3.1</v>
      </c>
      <c r="R577" s="176">
        <v>0</v>
      </c>
      <c r="S577" s="176">
        <v>3</v>
      </c>
      <c r="T577" s="3">
        <v>2.6431333333333331</v>
      </c>
      <c r="U577" s="3">
        <v>-1.6839466666666665</v>
      </c>
      <c r="V577" s="176">
        <v>804</v>
      </c>
      <c r="W577" s="176">
        <v>1.4925373134328358E-2</v>
      </c>
      <c r="X577" s="176">
        <v>-871</v>
      </c>
      <c r="Y577" s="176">
        <v>0</v>
      </c>
      <c r="Z577" s="176">
        <v>1.61328</v>
      </c>
    </row>
    <row r="578" spans="15:26" x14ac:dyDescent="0.25">
      <c r="O578" s="168">
        <v>46193</v>
      </c>
      <c r="P578" s="176">
        <v>0</v>
      </c>
      <c r="Q578" s="176">
        <v>-3.1</v>
      </c>
      <c r="R578" s="176">
        <v>0</v>
      </c>
      <c r="S578" s="176">
        <v>3</v>
      </c>
      <c r="T578" s="3">
        <v>2.6431333333333331</v>
      </c>
      <c r="U578" s="3">
        <v>-1.6839466666666665</v>
      </c>
      <c r="V578" s="176">
        <v>804</v>
      </c>
      <c r="W578" s="176">
        <v>1.4925373134328358E-2</v>
      </c>
      <c r="X578" s="176">
        <v>-871</v>
      </c>
      <c r="Y578" s="176">
        <v>0</v>
      </c>
      <c r="Z578" s="176">
        <v>1.61328</v>
      </c>
    </row>
    <row r="579" spans="15:26" x14ac:dyDescent="0.25">
      <c r="O579" s="50">
        <v>46015</v>
      </c>
      <c r="P579" s="176">
        <v>0</v>
      </c>
      <c r="Q579" s="176">
        <v>998.7</v>
      </c>
      <c r="R579" s="176">
        <v>1000</v>
      </c>
      <c r="S579" s="176">
        <v>0.99999999999999989</v>
      </c>
      <c r="T579" s="3">
        <v>2.670233333333333</v>
      </c>
      <c r="U579" s="3">
        <v>26.350239999999999</v>
      </c>
      <c r="V579" s="176">
        <v>738</v>
      </c>
      <c r="W579" s="176">
        <v>5.5254453987048004E-3</v>
      </c>
      <c r="X579" s="176">
        <v>-1341</v>
      </c>
      <c r="Y579" s="176">
        <v>27.1</v>
      </c>
      <c r="Z579" s="176">
        <v>0.53776000000000002</v>
      </c>
    </row>
    <row r="580" spans="15:26" x14ac:dyDescent="0.25">
      <c r="O580" s="130" t="s">
        <v>153</v>
      </c>
      <c r="P580" s="176">
        <v>0</v>
      </c>
      <c r="Q580" s="176">
        <v>1000</v>
      </c>
      <c r="R580" s="176">
        <v>1000</v>
      </c>
      <c r="S580" s="176">
        <v>0</v>
      </c>
      <c r="T580" s="3">
        <v>2.7100000000000003E-2</v>
      </c>
      <c r="U580" s="3">
        <v>27.1</v>
      </c>
      <c r="V580" s="176">
        <v>0</v>
      </c>
      <c r="W580" s="176">
        <v>0</v>
      </c>
      <c r="X580" s="176">
        <v>0</v>
      </c>
      <c r="Y580" s="176">
        <v>27.1</v>
      </c>
      <c r="Z580" s="176">
        <v>0</v>
      </c>
    </row>
    <row r="581" spans="15:26" x14ac:dyDescent="0.25">
      <c r="O581" s="52">
        <v>46162</v>
      </c>
      <c r="P581" s="176">
        <v>0</v>
      </c>
      <c r="Q581" s="176">
        <v>1000</v>
      </c>
      <c r="R581" s="176">
        <v>1000</v>
      </c>
      <c r="S581" s="176">
        <v>0</v>
      </c>
      <c r="T581" s="3">
        <v>2.7100000000000003E-2</v>
      </c>
      <c r="U581" s="3">
        <v>27.1</v>
      </c>
      <c r="V581" s="176">
        <v>0</v>
      </c>
      <c r="W581" s="176">
        <v>0</v>
      </c>
      <c r="X581" s="176">
        <v>0</v>
      </c>
      <c r="Y581" s="176">
        <v>27.1</v>
      </c>
      <c r="Z581" s="176">
        <v>0</v>
      </c>
    </row>
    <row r="582" spans="15:26" x14ac:dyDescent="0.25">
      <c r="O582" s="168">
        <v>46033</v>
      </c>
      <c r="P582" s="176">
        <v>0</v>
      </c>
      <c r="Q582" s="176">
        <v>1000</v>
      </c>
      <c r="R582" s="176">
        <v>1000</v>
      </c>
      <c r="S582" s="176">
        <v>0</v>
      </c>
      <c r="T582" s="3">
        <v>2.7100000000000003E-2</v>
      </c>
      <c r="U582" s="3">
        <v>27.1</v>
      </c>
      <c r="V582" s="176">
        <v>0</v>
      </c>
      <c r="W582" s="176">
        <v>0</v>
      </c>
      <c r="X582" s="176">
        <v>0</v>
      </c>
      <c r="Y582" s="176">
        <v>27.1</v>
      </c>
      <c r="Z582" s="176">
        <v>0</v>
      </c>
    </row>
    <row r="583" spans="15:26" x14ac:dyDescent="0.25">
      <c r="O583" s="51">
        <v>45993</v>
      </c>
      <c r="P583" s="176">
        <v>0</v>
      </c>
      <c r="Q583" s="176">
        <v>-0.4</v>
      </c>
      <c r="R583" s="176">
        <v>0</v>
      </c>
      <c r="S583" s="176">
        <v>0.1</v>
      </c>
      <c r="T583" s="3">
        <v>0.70666666666666667</v>
      </c>
      <c r="U583" s="3">
        <v>-0.28266666666666668</v>
      </c>
      <c r="V583" s="176">
        <v>201</v>
      </c>
      <c r="W583" s="176">
        <v>4.9751243781094535E-4</v>
      </c>
      <c r="X583" s="176">
        <v>-803.99999999999989</v>
      </c>
      <c r="Y583" s="176">
        <v>0</v>
      </c>
      <c r="Z583" s="176">
        <v>7.0666666666666669E-2</v>
      </c>
    </row>
    <row r="584" spans="15:26" x14ac:dyDescent="0.25">
      <c r="O584" s="52" t="s">
        <v>153</v>
      </c>
      <c r="P584" s="176">
        <v>0</v>
      </c>
      <c r="Q584" s="176">
        <v>-0.4</v>
      </c>
      <c r="R584" s="176">
        <v>0</v>
      </c>
      <c r="S584" s="176">
        <v>0.1</v>
      </c>
      <c r="T584" s="3">
        <v>0.70666666666666667</v>
      </c>
      <c r="U584" s="3">
        <v>-0.28266666666666668</v>
      </c>
      <c r="V584" s="176">
        <v>201</v>
      </c>
      <c r="W584" s="176">
        <v>4.9751243781094535E-4</v>
      </c>
      <c r="X584" s="176">
        <v>-803.99999999999989</v>
      </c>
      <c r="Y584" s="176">
        <v>0</v>
      </c>
      <c r="Z584" s="176">
        <v>7.0666666666666669E-2</v>
      </c>
    </row>
    <row r="585" spans="15:26" x14ac:dyDescent="0.25">
      <c r="O585" s="168">
        <v>46193</v>
      </c>
      <c r="P585" s="176">
        <v>0</v>
      </c>
      <c r="Q585" s="176">
        <v>-0.4</v>
      </c>
      <c r="R585" s="176">
        <v>0</v>
      </c>
      <c r="S585" s="176">
        <v>0.1</v>
      </c>
      <c r="T585" s="3">
        <v>0.70666666666666667</v>
      </c>
      <c r="U585" s="3">
        <v>-0.28266666666666668</v>
      </c>
      <c r="V585" s="176">
        <v>201</v>
      </c>
      <c r="W585" s="176">
        <v>4.9751243781094535E-4</v>
      </c>
      <c r="X585" s="176">
        <v>-803.99999999999989</v>
      </c>
      <c r="Y585" s="176">
        <v>0</v>
      </c>
      <c r="Z585" s="176">
        <v>7.0666666666666669E-2</v>
      </c>
    </row>
    <row r="586" spans="15:26" x14ac:dyDescent="0.25">
      <c r="O586" s="51">
        <v>46015</v>
      </c>
      <c r="P586" s="176">
        <v>0</v>
      </c>
      <c r="Q586" s="176">
        <v>-0.89999999999999991</v>
      </c>
      <c r="R586" s="176">
        <v>0</v>
      </c>
      <c r="S586" s="176">
        <v>0.89999999999999991</v>
      </c>
      <c r="T586" s="3">
        <v>1.9364666666666666</v>
      </c>
      <c r="U586" s="3">
        <v>-0.46709333333333336</v>
      </c>
      <c r="V586" s="176">
        <v>537</v>
      </c>
      <c r="W586" s="176">
        <v>5.0279329608938546E-3</v>
      </c>
      <c r="X586" s="176">
        <v>-537</v>
      </c>
      <c r="Y586" s="176">
        <v>0</v>
      </c>
      <c r="Z586" s="176">
        <v>0.46709333333333336</v>
      </c>
    </row>
    <row r="587" spans="15:26" x14ac:dyDescent="0.25">
      <c r="O587" s="52" t="s">
        <v>153</v>
      </c>
      <c r="P587" s="176">
        <v>0</v>
      </c>
      <c r="Q587" s="176">
        <v>-0.89999999999999991</v>
      </c>
      <c r="R587" s="176">
        <v>0</v>
      </c>
      <c r="S587" s="176">
        <v>0.89999999999999991</v>
      </c>
      <c r="T587" s="3">
        <v>1.9364666666666666</v>
      </c>
      <c r="U587" s="3">
        <v>-0.46709333333333336</v>
      </c>
      <c r="V587" s="176">
        <v>537</v>
      </c>
      <c r="W587" s="176">
        <v>5.0279329608938546E-3</v>
      </c>
      <c r="X587" s="176">
        <v>-537</v>
      </c>
      <c r="Y587" s="176">
        <v>0</v>
      </c>
      <c r="Z587" s="176">
        <v>0.46709333333333336</v>
      </c>
    </row>
    <row r="588" spans="15:26" x14ac:dyDescent="0.25">
      <c r="O588" s="168">
        <v>46193</v>
      </c>
      <c r="P588" s="176">
        <v>0</v>
      </c>
      <c r="Q588" s="176">
        <v>-0.89999999999999991</v>
      </c>
      <c r="R588" s="176">
        <v>0</v>
      </c>
      <c r="S588" s="176">
        <v>0.89999999999999991</v>
      </c>
      <c r="T588" s="3">
        <v>1.9364666666666666</v>
      </c>
      <c r="U588" s="3">
        <v>-0.46709333333333336</v>
      </c>
      <c r="V588" s="176">
        <v>537</v>
      </c>
      <c r="W588" s="176">
        <v>5.0279329608938546E-3</v>
      </c>
      <c r="X588" s="176">
        <v>-537</v>
      </c>
      <c r="Y588" s="176">
        <v>0</v>
      </c>
      <c r="Z588" s="176">
        <v>0.46709333333333336</v>
      </c>
    </row>
    <row r="589" spans="15:26" x14ac:dyDescent="0.25">
      <c r="O589" s="50">
        <v>46021</v>
      </c>
      <c r="P589" s="176">
        <v>0</v>
      </c>
      <c r="Q589" s="176">
        <v>-43</v>
      </c>
      <c r="R589" s="176">
        <v>0</v>
      </c>
      <c r="S589" s="176">
        <v>43</v>
      </c>
      <c r="T589" s="3">
        <v>11.374916666666666</v>
      </c>
      <c r="U589" s="3">
        <v>-113.48558333333334</v>
      </c>
      <c r="V589" s="176">
        <v>870</v>
      </c>
      <c r="W589" s="176">
        <v>0.24712643678160917</v>
      </c>
      <c r="X589" s="176">
        <v>-870</v>
      </c>
      <c r="Y589" s="176">
        <v>0</v>
      </c>
      <c r="Z589" s="176">
        <v>113.48558333333334</v>
      </c>
    </row>
    <row r="590" spans="15:26" x14ac:dyDescent="0.25">
      <c r="O590" s="51">
        <v>46021</v>
      </c>
      <c r="P590" s="176">
        <v>0</v>
      </c>
      <c r="Q590" s="176">
        <v>-43</v>
      </c>
      <c r="R590" s="176">
        <v>0</v>
      </c>
      <c r="S590" s="176">
        <v>43</v>
      </c>
      <c r="T590" s="3">
        <v>11.374916666666666</v>
      </c>
      <c r="U590" s="3">
        <v>-113.48558333333334</v>
      </c>
      <c r="V590" s="176">
        <v>870</v>
      </c>
      <c r="W590" s="176">
        <v>0.24712643678160917</v>
      </c>
      <c r="X590" s="176">
        <v>-870</v>
      </c>
      <c r="Y590" s="176">
        <v>0</v>
      </c>
      <c r="Z590" s="176">
        <v>113.48558333333334</v>
      </c>
    </row>
    <row r="591" spans="15:26" x14ac:dyDescent="0.25">
      <c r="O591" s="52" t="s">
        <v>153</v>
      </c>
      <c r="P591" s="176">
        <v>0</v>
      </c>
      <c r="Q591" s="176">
        <v>-43</v>
      </c>
      <c r="R591" s="176">
        <v>0</v>
      </c>
      <c r="S591" s="176">
        <v>43</v>
      </c>
      <c r="T591" s="3">
        <v>11.374916666666666</v>
      </c>
      <c r="U591" s="3">
        <v>-113.48558333333334</v>
      </c>
      <c r="V591" s="176">
        <v>870</v>
      </c>
      <c r="W591" s="176">
        <v>0.24712643678160917</v>
      </c>
      <c r="X591" s="176">
        <v>-870</v>
      </c>
      <c r="Y591" s="176">
        <v>0</v>
      </c>
      <c r="Z591" s="176">
        <v>113.48558333333334</v>
      </c>
    </row>
    <row r="592" spans="15:26" x14ac:dyDescent="0.25">
      <c r="O592" s="168">
        <v>46194</v>
      </c>
      <c r="P592" s="176">
        <v>0</v>
      </c>
      <c r="Q592" s="176">
        <v>-43</v>
      </c>
      <c r="R592" s="176">
        <v>0</v>
      </c>
      <c r="S592" s="176">
        <v>43</v>
      </c>
      <c r="T592" s="3">
        <v>11.374916666666666</v>
      </c>
      <c r="U592" s="3">
        <v>-113.48558333333334</v>
      </c>
      <c r="V592" s="176">
        <v>870</v>
      </c>
      <c r="W592" s="176">
        <v>0.24712643678160917</v>
      </c>
      <c r="X592" s="176">
        <v>-870</v>
      </c>
      <c r="Y592" s="176">
        <v>0</v>
      </c>
      <c r="Z592" s="176">
        <v>113.48558333333334</v>
      </c>
    </row>
    <row r="593" spans="15:26" x14ac:dyDescent="0.25">
      <c r="O593" s="50">
        <v>46006</v>
      </c>
      <c r="P593" s="176">
        <v>0</v>
      </c>
      <c r="Q593" s="176">
        <v>2</v>
      </c>
      <c r="R593" s="176">
        <v>2</v>
      </c>
      <c r="S593" s="176">
        <v>0</v>
      </c>
      <c r="T593" s="3">
        <v>14</v>
      </c>
      <c r="U593" s="3">
        <v>28</v>
      </c>
      <c r="V593" s="176">
        <v>0</v>
      </c>
      <c r="W593" s="176">
        <v>0</v>
      </c>
      <c r="X593" s="176">
        <v>0</v>
      </c>
      <c r="Y593" s="176">
        <v>28</v>
      </c>
      <c r="Z593" s="176">
        <v>0</v>
      </c>
    </row>
    <row r="594" spans="15:26" x14ac:dyDescent="0.25">
      <c r="O594" s="130" t="s">
        <v>153</v>
      </c>
      <c r="P594" s="176">
        <v>0</v>
      </c>
      <c r="Q594" s="176">
        <v>2</v>
      </c>
      <c r="R594" s="176">
        <v>2</v>
      </c>
      <c r="S594" s="176">
        <v>0</v>
      </c>
      <c r="T594" s="3">
        <v>14</v>
      </c>
      <c r="U594" s="3">
        <v>28</v>
      </c>
      <c r="V594" s="176">
        <v>0</v>
      </c>
      <c r="W594" s="176">
        <v>0</v>
      </c>
      <c r="X594" s="176">
        <v>0</v>
      </c>
      <c r="Y594" s="176">
        <v>28</v>
      </c>
      <c r="Z594" s="176">
        <v>0</v>
      </c>
    </row>
    <row r="595" spans="15:26" x14ac:dyDescent="0.25">
      <c r="O595" s="52">
        <v>46159</v>
      </c>
      <c r="P595" s="176">
        <v>0</v>
      </c>
      <c r="Q595" s="176">
        <v>2</v>
      </c>
      <c r="R595" s="176">
        <v>2</v>
      </c>
      <c r="S595" s="176">
        <v>0</v>
      </c>
      <c r="T595" s="3">
        <v>14</v>
      </c>
      <c r="U595" s="3">
        <v>28</v>
      </c>
      <c r="V595" s="176">
        <v>0</v>
      </c>
      <c r="W595" s="176">
        <v>0</v>
      </c>
      <c r="X595" s="176">
        <v>0</v>
      </c>
      <c r="Y595" s="176">
        <v>28</v>
      </c>
      <c r="Z595" s="176">
        <v>0</v>
      </c>
    </row>
    <row r="596" spans="15:26" x14ac:dyDescent="0.25">
      <c r="O596" s="169"/>
      <c r="P596" s="176">
        <v>0</v>
      </c>
      <c r="Q596" s="176">
        <v>2</v>
      </c>
      <c r="R596" s="176">
        <v>2</v>
      </c>
      <c r="S596" s="176">
        <v>0</v>
      </c>
      <c r="T596" s="3">
        <v>14</v>
      </c>
      <c r="U596" s="3">
        <v>28</v>
      </c>
      <c r="V596" s="176">
        <v>0</v>
      </c>
      <c r="W596" s="176">
        <v>0</v>
      </c>
      <c r="X596" s="176">
        <v>0</v>
      </c>
      <c r="Y596" s="176">
        <v>28</v>
      </c>
      <c r="Z596" s="176">
        <v>0</v>
      </c>
    </row>
    <row r="597" spans="15:26" x14ac:dyDescent="0.25">
      <c r="O597" s="50">
        <v>46007</v>
      </c>
      <c r="P597" s="176">
        <v>0</v>
      </c>
      <c r="Q597" s="176">
        <v>28</v>
      </c>
      <c r="R597" s="176">
        <v>28</v>
      </c>
      <c r="S597" s="176">
        <v>0</v>
      </c>
      <c r="T597" s="3">
        <v>16</v>
      </c>
      <c r="U597" s="3">
        <v>448</v>
      </c>
      <c r="V597" s="176">
        <v>0</v>
      </c>
      <c r="W597" s="176">
        <v>0</v>
      </c>
      <c r="X597" s="176">
        <v>0</v>
      </c>
      <c r="Y597" s="176">
        <v>448</v>
      </c>
      <c r="Z597" s="176">
        <v>0</v>
      </c>
    </row>
    <row r="598" spans="15:26" x14ac:dyDescent="0.25">
      <c r="O598" s="130" t="s">
        <v>153</v>
      </c>
      <c r="P598" s="176">
        <v>0</v>
      </c>
      <c r="Q598" s="176">
        <v>28</v>
      </c>
      <c r="R598" s="176">
        <v>28</v>
      </c>
      <c r="S598" s="176">
        <v>0</v>
      </c>
      <c r="T598" s="3">
        <v>16</v>
      </c>
      <c r="U598" s="3">
        <v>448</v>
      </c>
      <c r="V598" s="176">
        <v>0</v>
      </c>
      <c r="W598" s="176">
        <v>0</v>
      </c>
      <c r="X598" s="176">
        <v>0</v>
      </c>
      <c r="Y598" s="176">
        <v>448</v>
      </c>
      <c r="Z598" s="176">
        <v>0</v>
      </c>
    </row>
    <row r="599" spans="15:26" x14ac:dyDescent="0.25">
      <c r="O599" s="52">
        <v>46161</v>
      </c>
      <c r="P599" s="176">
        <v>0</v>
      </c>
      <c r="Q599" s="176">
        <v>28</v>
      </c>
      <c r="R599" s="176">
        <v>28</v>
      </c>
      <c r="S599" s="176">
        <v>0</v>
      </c>
      <c r="T599" s="3">
        <v>16</v>
      </c>
      <c r="U599" s="3">
        <v>448</v>
      </c>
      <c r="V599" s="176">
        <v>0</v>
      </c>
      <c r="W599" s="176">
        <v>0</v>
      </c>
      <c r="X599" s="176">
        <v>0</v>
      </c>
      <c r="Y599" s="176">
        <v>448</v>
      </c>
      <c r="Z599" s="176">
        <v>0</v>
      </c>
    </row>
    <row r="600" spans="15:26" x14ac:dyDescent="0.25">
      <c r="O600" s="168">
        <v>46025</v>
      </c>
      <c r="P600" s="176">
        <v>0</v>
      </c>
      <c r="Q600" s="176">
        <v>28</v>
      </c>
      <c r="R600" s="176">
        <v>28</v>
      </c>
      <c r="S600" s="176">
        <v>0</v>
      </c>
      <c r="T600" s="3">
        <v>16</v>
      </c>
      <c r="U600" s="3">
        <v>448</v>
      </c>
      <c r="V600" s="176">
        <v>0</v>
      </c>
      <c r="W600" s="176">
        <v>0</v>
      </c>
      <c r="X600" s="176">
        <v>0</v>
      </c>
      <c r="Y600" s="176">
        <v>448</v>
      </c>
      <c r="Z600" s="176">
        <v>0</v>
      </c>
    </row>
    <row r="601" spans="15:26" x14ac:dyDescent="0.25">
      <c r="O601" s="50">
        <v>45994</v>
      </c>
      <c r="P601" s="176">
        <v>0</v>
      </c>
      <c r="Q601" s="176">
        <v>-14.09</v>
      </c>
      <c r="R601" s="176">
        <v>0</v>
      </c>
      <c r="S601" s="176">
        <v>14.09</v>
      </c>
      <c r="T601" s="3">
        <v>3.5999999999999997E-2</v>
      </c>
      <c r="U601" s="3">
        <v>-0.50723999999999991</v>
      </c>
      <c r="V601" s="176">
        <v>1</v>
      </c>
      <c r="W601" s="176">
        <v>14.09</v>
      </c>
      <c r="X601" s="176">
        <v>-1</v>
      </c>
      <c r="Y601" s="176">
        <v>0</v>
      </c>
      <c r="Z601" s="176">
        <v>0.50723999999999991</v>
      </c>
    </row>
    <row r="602" spans="15:26" x14ac:dyDescent="0.25">
      <c r="O602" s="51">
        <v>45994</v>
      </c>
      <c r="P602" s="176">
        <v>0</v>
      </c>
      <c r="Q602" s="176">
        <v>-14.09</v>
      </c>
      <c r="R602" s="176">
        <v>0</v>
      </c>
      <c r="S602" s="176">
        <v>14.09</v>
      </c>
      <c r="T602" s="3">
        <v>3.5999999999999997E-2</v>
      </c>
      <c r="U602" s="3">
        <v>-0.50723999999999991</v>
      </c>
      <c r="V602" s="176">
        <v>1</v>
      </c>
      <c r="W602" s="176">
        <v>14.09</v>
      </c>
      <c r="X602" s="176">
        <v>-1</v>
      </c>
      <c r="Y602" s="176">
        <v>0</v>
      </c>
      <c r="Z602" s="176">
        <v>0.50723999999999991</v>
      </c>
    </row>
    <row r="603" spans="15:26" x14ac:dyDescent="0.25">
      <c r="O603" s="52" t="s">
        <v>153</v>
      </c>
      <c r="P603" s="176">
        <v>0</v>
      </c>
      <c r="Q603" s="176">
        <v>-14.09</v>
      </c>
      <c r="R603" s="176">
        <v>0</v>
      </c>
      <c r="S603" s="176">
        <v>14.09</v>
      </c>
      <c r="T603" s="3">
        <v>3.5999999999999997E-2</v>
      </c>
      <c r="U603" s="3">
        <v>-0.50723999999999991</v>
      </c>
      <c r="V603" s="176">
        <v>1</v>
      </c>
      <c r="W603" s="176">
        <v>14.09</v>
      </c>
      <c r="X603" s="176">
        <v>-1</v>
      </c>
      <c r="Y603" s="176">
        <v>0</v>
      </c>
      <c r="Z603" s="176">
        <v>0.50723999999999991</v>
      </c>
    </row>
    <row r="604" spans="15:26" x14ac:dyDescent="0.25">
      <c r="O604" s="168">
        <v>45994</v>
      </c>
      <c r="P604" s="176">
        <v>0</v>
      </c>
      <c r="Q604" s="176">
        <v>-14.09</v>
      </c>
      <c r="R604" s="176">
        <v>0</v>
      </c>
      <c r="S604" s="176">
        <v>14.09</v>
      </c>
      <c r="T604" s="3">
        <v>3.5999999999999997E-2</v>
      </c>
      <c r="U604" s="3">
        <v>-0.50723999999999991</v>
      </c>
      <c r="V604" s="176">
        <v>1</v>
      </c>
      <c r="W604" s="176">
        <v>14.09</v>
      </c>
      <c r="X604" s="176">
        <v>-1</v>
      </c>
      <c r="Y604" s="176">
        <v>0</v>
      </c>
      <c r="Z604" s="176">
        <v>0.50723999999999991</v>
      </c>
    </row>
    <row r="605" spans="15:26" x14ac:dyDescent="0.25">
      <c r="O605" s="50">
        <v>46000</v>
      </c>
      <c r="P605" s="176">
        <v>0</v>
      </c>
      <c r="Q605" s="176">
        <v>-25.8</v>
      </c>
      <c r="R605" s="176">
        <v>0</v>
      </c>
      <c r="S605" s="176">
        <v>25.8</v>
      </c>
      <c r="T605" s="3">
        <v>11.374916666666666</v>
      </c>
      <c r="U605" s="3">
        <v>-68.09135000000002</v>
      </c>
      <c r="V605" s="176">
        <v>975</v>
      </c>
      <c r="W605" s="176">
        <v>0.13230769230769232</v>
      </c>
      <c r="X605" s="176">
        <v>-975</v>
      </c>
      <c r="Y605" s="176">
        <v>0</v>
      </c>
      <c r="Z605" s="176">
        <v>68.09135000000002</v>
      </c>
    </row>
    <row r="606" spans="15:26" x14ac:dyDescent="0.25">
      <c r="O606" s="51">
        <v>46000</v>
      </c>
      <c r="P606" s="176">
        <v>0</v>
      </c>
      <c r="Q606" s="176">
        <v>-25.8</v>
      </c>
      <c r="R606" s="176">
        <v>0</v>
      </c>
      <c r="S606" s="176">
        <v>25.8</v>
      </c>
      <c r="T606" s="3">
        <v>11.374916666666666</v>
      </c>
      <c r="U606" s="3">
        <v>-68.09135000000002</v>
      </c>
      <c r="V606" s="176">
        <v>975</v>
      </c>
      <c r="W606" s="176">
        <v>0.13230769230769232</v>
      </c>
      <c r="X606" s="176">
        <v>-975</v>
      </c>
      <c r="Y606" s="176">
        <v>0</v>
      </c>
      <c r="Z606" s="176">
        <v>68.09135000000002</v>
      </c>
    </row>
    <row r="607" spans="15:26" x14ac:dyDescent="0.25">
      <c r="O607" s="52" t="s">
        <v>153</v>
      </c>
      <c r="P607" s="176">
        <v>0</v>
      </c>
      <c r="Q607" s="176">
        <v>-25.8</v>
      </c>
      <c r="R607" s="176">
        <v>0</v>
      </c>
      <c r="S607" s="176">
        <v>25.8</v>
      </c>
      <c r="T607" s="3">
        <v>11.374916666666666</v>
      </c>
      <c r="U607" s="3">
        <v>-68.09135000000002</v>
      </c>
      <c r="V607" s="176">
        <v>975</v>
      </c>
      <c r="W607" s="176">
        <v>0.13230769230769232</v>
      </c>
      <c r="X607" s="176">
        <v>-975</v>
      </c>
      <c r="Y607" s="176">
        <v>0</v>
      </c>
      <c r="Z607" s="176">
        <v>68.09135000000002</v>
      </c>
    </row>
    <row r="608" spans="15:26" x14ac:dyDescent="0.25">
      <c r="O608" s="168">
        <v>46194</v>
      </c>
      <c r="P608" s="176">
        <v>0</v>
      </c>
      <c r="Q608" s="176">
        <v>-25.8</v>
      </c>
      <c r="R608" s="176">
        <v>0</v>
      </c>
      <c r="S608" s="176">
        <v>25.8</v>
      </c>
      <c r="T608" s="3">
        <v>11.374916666666666</v>
      </c>
      <c r="U608" s="3">
        <v>-68.09135000000002</v>
      </c>
      <c r="V608" s="176">
        <v>975</v>
      </c>
      <c r="W608" s="176">
        <v>0.13230769230769232</v>
      </c>
      <c r="X608" s="176">
        <v>-975</v>
      </c>
      <c r="Y608" s="176">
        <v>0</v>
      </c>
      <c r="Z608" s="176">
        <v>68.09135000000002</v>
      </c>
    </row>
    <row r="609" spans="15:26" x14ac:dyDescent="0.25">
      <c r="O609" s="47" t="s">
        <v>139</v>
      </c>
      <c r="P609" s="176">
        <v>0</v>
      </c>
      <c r="Q609" s="176">
        <v>869701.50999999978</v>
      </c>
      <c r="R609" s="176">
        <v>838880.6</v>
      </c>
      <c r="S609" s="176">
        <v>1195.7900000000004</v>
      </c>
      <c r="T609" s="3">
        <v>3313.8546385353525</v>
      </c>
      <c r="U609" s="3">
        <v>319175.46310991672</v>
      </c>
      <c r="V609" s="176">
        <v>14369</v>
      </c>
      <c r="W609" s="176">
        <v>426.98696695236708</v>
      </c>
      <c r="X609" s="176">
        <v>31422.550000000003</v>
      </c>
      <c r="Y609" s="176">
        <v>327543.28159999981</v>
      </c>
      <c r="Z609" s="176">
        <v>8184.1369942499969</v>
      </c>
    </row>
  </sheetData>
  <sheetProtection selectLockedCells="1" pivotTables="0"/>
  <pageMargins left="0.7" right="0.7" top="0.75" bottom="0.75" header="0.3" footer="0.3"/>
  <drawing r:id="rId17"/>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908D8-7A7C-4E2B-BC12-DA62AFC9D248}">
  <sheetPr codeName="Sheet1">
    <tabColor theme="8" tint="0.39997558519241921"/>
  </sheetPr>
  <dimension ref="A1:A2559"/>
  <sheetViews>
    <sheetView workbookViewId="0">
      <selection activeCell="A5" sqref="A5"/>
    </sheetView>
  </sheetViews>
  <sheetFormatPr defaultRowHeight="15" x14ac:dyDescent="0.25"/>
  <cols>
    <col min="1" max="1" width="10.7109375" bestFit="1" customWidth="1"/>
  </cols>
  <sheetData>
    <row r="1" spans="1:1" x14ac:dyDescent="0.25">
      <c r="A1" t="s">
        <v>18</v>
      </c>
    </row>
    <row r="2" spans="1:1" x14ac:dyDescent="0.25">
      <c r="A2" s="1">
        <f>DATE(2025,1,1)</f>
        <v>45658</v>
      </c>
    </row>
    <row r="3" spans="1:1" x14ac:dyDescent="0.25">
      <c r="A3" s="1">
        <f>A2+1</f>
        <v>45659</v>
      </c>
    </row>
    <row r="4" spans="1:1" x14ac:dyDescent="0.25">
      <c r="A4" s="1">
        <f t="shared" ref="A4:A67" si="0">A3+1</f>
        <v>45660</v>
      </c>
    </row>
    <row r="5" spans="1:1" x14ac:dyDescent="0.25">
      <c r="A5" s="1">
        <f t="shared" si="0"/>
        <v>45661</v>
      </c>
    </row>
    <row r="6" spans="1:1" x14ac:dyDescent="0.25">
      <c r="A6" s="1">
        <f t="shared" si="0"/>
        <v>45662</v>
      </c>
    </row>
    <row r="7" spans="1:1" x14ac:dyDescent="0.25">
      <c r="A7" s="1">
        <f t="shared" si="0"/>
        <v>45663</v>
      </c>
    </row>
    <row r="8" spans="1:1" x14ac:dyDescent="0.25">
      <c r="A8" s="1">
        <f t="shared" si="0"/>
        <v>45664</v>
      </c>
    </row>
    <row r="9" spans="1:1" x14ac:dyDescent="0.25">
      <c r="A9" s="1">
        <f t="shared" si="0"/>
        <v>45665</v>
      </c>
    </row>
    <row r="10" spans="1:1" x14ac:dyDescent="0.25">
      <c r="A10" s="1">
        <f t="shared" si="0"/>
        <v>45666</v>
      </c>
    </row>
    <row r="11" spans="1:1" x14ac:dyDescent="0.25">
      <c r="A11" s="1">
        <f t="shared" si="0"/>
        <v>45667</v>
      </c>
    </row>
    <row r="12" spans="1:1" x14ac:dyDescent="0.25">
      <c r="A12" s="1">
        <f t="shared" si="0"/>
        <v>45668</v>
      </c>
    </row>
    <row r="13" spans="1:1" x14ac:dyDescent="0.25">
      <c r="A13" s="1">
        <f t="shared" si="0"/>
        <v>45669</v>
      </c>
    </row>
    <row r="14" spans="1:1" x14ac:dyDescent="0.25">
      <c r="A14" s="1">
        <f t="shared" si="0"/>
        <v>45670</v>
      </c>
    </row>
    <row r="15" spans="1:1" x14ac:dyDescent="0.25">
      <c r="A15" s="1">
        <f t="shared" si="0"/>
        <v>45671</v>
      </c>
    </row>
    <row r="16" spans="1:1" x14ac:dyDescent="0.25">
      <c r="A16" s="1">
        <f t="shared" si="0"/>
        <v>45672</v>
      </c>
    </row>
    <row r="17" spans="1:1" x14ac:dyDescent="0.25">
      <c r="A17" s="1">
        <f t="shared" si="0"/>
        <v>45673</v>
      </c>
    </row>
    <row r="18" spans="1:1" x14ac:dyDescent="0.25">
      <c r="A18" s="1">
        <f t="shared" si="0"/>
        <v>45674</v>
      </c>
    </row>
    <row r="19" spans="1:1" x14ac:dyDescent="0.25">
      <c r="A19" s="1">
        <f t="shared" si="0"/>
        <v>45675</v>
      </c>
    </row>
    <row r="20" spans="1:1" x14ac:dyDescent="0.25">
      <c r="A20" s="1">
        <f t="shared" si="0"/>
        <v>45676</v>
      </c>
    </row>
    <row r="21" spans="1:1" x14ac:dyDescent="0.25">
      <c r="A21" s="1">
        <f t="shared" si="0"/>
        <v>45677</v>
      </c>
    </row>
    <row r="22" spans="1:1" x14ac:dyDescent="0.25">
      <c r="A22" s="1">
        <f t="shared" si="0"/>
        <v>45678</v>
      </c>
    </row>
    <row r="23" spans="1:1" x14ac:dyDescent="0.25">
      <c r="A23" s="1">
        <f t="shared" si="0"/>
        <v>45679</v>
      </c>
    </row>
    <row r="24" spans="1:1" x14ac:dyDescent="0.25">
      <c r="A24" s="1">
        <f t="shared" si="0"/>
        <v>45680</v>
      </c>
    </row>
    <row r="25" spans="1:1" x14ac:dyDescent="0.25">
      <c r="A25" s="1">
        <f t="shared" si="0"/>
        <v>45681</v>
      </c>
    </row>
    <row r="26" spans="1:1" x14ac:dyDescent="0.25">
      <c r="A26" s="1">
        <f t="shared" si="0"/>
        <v>45682</v>
      </c>
    </row>
    <row r="27" spans="1:1" x14ac:dyDescent="0.25">
      <c r="A27" s="1">
        <f t="shared" si="0"/>
        <v>45683</v>
      </c>
    </row>
    <row r="28" spans="1:1" x14ac:dyDescent="0.25">
      <c r="A28" s="1">
        <f t="shared" si="0"/>
        <v>45684</v>
      </c>
    </row>
    <row r="29" spans="1:1" x14ac:dyDescent="0.25">
      <c r="A29" s="1">
        <f t="shared" si="0"/>
        <v>45685</v>
      </c>
    </row>
    <row r="30" spans="1:1" x14ac:dyDescent="0.25">
      <c r="A30" s="1">
        <f t="shared" si="0"/>
        <v>45686</v>
      </c>
    </row>
    <row r="31" spans="1:1" x14ac:dyDescent="0.25">
      <c r="A31" s="1">
        <f t="shared" si="0"/>
        <v>45687</v>
      </c>
    </row>
    <row r="32" spans="1:1" x14ac:dyDescent="0.25">
      <c r="A32" s="1">
        <f t="shared" si="0"/>
        <v>45688</v>
      </c>
    </row>
    <row r="33" spans="1:1" x14ac:dyDescent="0.25">
      <c r="A33" s="1">
        <f t="shared" si="0"/>
        <v>45689</v>
      </c>
    </row>
    <row r="34" spans="1:1" x14ac:dyDescent="0.25">
      <c r="A34" s="1">
        <f t="shared" si="0"/>
        <v>45690</v>
      </c>
    </row>
    <row r="35" spans="1:1" x14ac:dyDescent="0.25">
      <c r="A35" s="1">
        <f t="shared" si="0"/>
        <v>45691</v>
      </c>
    </row>
    <row r="36" spans="1:1" x14ac:dyDescent="0.25">
      <c r="A36" s="1">
        <f t="shared" si="0"/>
        <v>45692</v>
      </c>
    </row>
    <row r="37" spans="1:1" x14ac:dyDescent="0.25">
      <c r="A37" s="1">
        <f t="shared" si="0"/>
        <v>45693</v>
      </c>
    </row>
    <row r="38" spans="1:1" x14ac:dyDescent="0.25">
      <c r="A38" s="1">
        <f t="shared" si="0"/>
        <v>45694</v>
      </c>
    </row>
    <row r="39" spans="1:1" x14ac:dyDescent="0.25">
      <c r="A39" s="1">
        <f t="shared" si="0"/>
        <v>45695</v>
      </c>
    </row>
    <row r="40" spans="1:1" x14ac:dyDescent="0.25">
      <c r="A40" s="1">
        <f t="shared" si="0"/>
        <v>45696</v>
      </c>
    </row>
    <row r="41" spans="1:1" x14ac:dyDescent="0.25">
      <c r="A41" s="1">
        <f t="shared" si="0"/>
        <v>45697</v>
      </c>
    </row>
    <row r="42" spans="1:1" x14ac:dyDescent="0.25">
      <c r="A42" s="1">
        <f t="shared" si="0"/>
        <v>45698</v>
      </c>
    </row>
    <row r="43" spans="1:1" x14ac:dyDescent="0.25">
      <c r="A43" s="1">
        <f t="shared" si="0"/>
        <v>45699</v>
      </c>
    </row>
    <row r="44" spans="1:1" x14ac:dyDescent="0.25">
      <c r="A44" s="1">
        <f t="shared" si="0"/>
        <v>45700</v>
      </c>
    </row>
    <row r="45" spans="1:1" x14ac:dyDescent="0.25">
      <c r="A45" s="1">
        <f t="shared" si="0"/>
        <v>45701</v>
      </c>
    </row>
    <row r="46" spans="1:1" x14ac:dyDescent="0.25">
      <c r="A46" s="1">
        <f t="shared" si="0"/>
        <v>45702</v>
      </c>
    </row>
    <row r="47" spans="1:1" x14ac:dyDescent="0.25">
      <c r="A47" s="1">
        <f t="shared" si="0"/>
        <v>45703</v>
      </c>
    </row>
    <row r="48" spans="1:1" x14ac:dyDescent="0.25">
      <c r="A48" s="1">
        <f t="shared" si="0"/>
        <v>45704</v>
      </c>
    </row>
    <row r="49" spans="1:1" x14ac:dyDescent="0.25">
      <c r="A49" s="1">
        <f t="shared" si="0"/>
        <v>45705</v>
      </c>
    </row>
    <row r="50" spans="1:1" x14ac:dyDescent="0.25">
      <c r="A50" s="1">
        <f t="shared" si="0"/>
        <v>45706</v>
      </c>
    </row>
    <row r="51" spans="1:1" x14ac:dyDescent="0.25">
      <c r="A51" s="1">
        <f t="shared" si="0"/>
        <v>45707</v>
      </c>
    </row>
    <row r="52" spans="1:1" x14ac:dyDescent="0.25">
      <c r="A52" s="1">
        <f t="shared" si="0"/>
        <v>45708</v>
      </c>
    </row>
    <row r="53" spans="1:1" x14ac:dyDescent="0.25">
      <c r="A53" s="1">
        <f t="shared" si="0"/>
        <v>45709</v>
      </c>
    </row>
    <row r="54" spans="1:1" x14ac:dyDescent="0.25">
      <c r="A54" s="1">
        <f t="shared" si="0"/>
        <v>45710</v>
      </c>
    </row>
    <row r="55" spans="1:1" x14ac:dyDescent="0.25">
      <c r="A55" s="1">
        <f t="shared" si="0"/>
        <v>45711</v>
      </c>
    </row>
    <row r="56" spans="1:1" x14ac:dyDescent="0.25">
      <c r="A56" s="1">
        <f t="shared" si="0"/>
        <v>45712</v>
      </c>
    </row>
    <row r="57" spans="1:1" x14ac:dyDescent="0.25">
      <c r="A57" s="1">
        <f t="shared" si="0"/>
        <v>45713</v>
      </c>
    </row>
    <row r="58" spans="1:1" x14ac:dyDescent="0.25">
      <c r="A58" s="1">
        <f t="shared" si="0"/>
        <v>45714</v>
      </c>
    </row>
    <row r="59" spans="1:1" x14ac:dyDescent="0.25">
      <c r="A59" s="1">
        <f t="shared" si="0"/>
        <v>45715</v>
      </c>
    </row>
    <row r="60" spans="1:1" x14ac:dyDescent="0.25">
      <c r="A60" s="1">
        <f t="shared" si="0"/>
        <v>45716</v>
      </c>
    </row>
    <row r="61" spans="1:1" x14ac:dyDescent="0.25">
      <c r="A61" s="1">
        <f t="shared" si="0"/>
        <v>45717</v>
      </c>
    </row>
    <row r="62" spans="1:1" x14ac:dyDescent="0.25">
      <c r="A62" s="1">
        <f t="shared" si="0"/>
        <v>45718</v>
      </c>
    </row>
    <row r="63" spans="1:1" x14ac:dyDescent="0.25">
      <c r="A63" s="1">
        <f t="shared" si="0"/>
        <v>45719</v>
      </c>
    </row>
    <row r="64" spans="1:1" x14ac:dyDescent="0.25">
      <c r="A64" s="1">
        <f t="shared" si="0"/>
        <v>45720</v>
      </c>
    </row>
    <row r="65" spans="1:1" x14ac:dyDescent="0.25">
      <c r="A65" s="1">
        <f t="shared" si="0"/>
        <v>45721</v>
      </c>
    </row>
    <row r="66" spans="1:1" x14ac:dyDescent="0.25">
      <c r="A66" s="1">
        <f t="shared" si="0"/>
        <v>45722</v>
      </c>
    </row>
    <row r="67" spans="1:1" x14ac:dyDescent="0.25">
      <c r="A67" s="1">
        <f t="shared" si="0"/>
        <v>45723</v>
      </c>
    </row>
    <row r="68" spans="1:1" x14ac:dyDescent="0.25">
      <c r="A68" s="1">
        <f t="shared" ref="A68:A131" si="1">A67+1</f>
        <v>45724</v>
      </c>
    </row>
    <row r="69" spans="1:1" x14ac:dyDescent="0.25">
      <c r="A69" s="1">
        <f t="shared" si="1"/>
        <v>45725</v>
      </c>
    </row>
    <row r="70" spans="1:1" x14ac:dyDescent="0.25">
      <c r="A70" s="1">
        <f t="shared" si="1"/>
        <v>45726</v>
      </c>
    </row>
    <row r="71" spans="1:1" x14ac:dyDescent="0.25">
      <c r="A71" s="1">
        <f t="shared" si="1"/>
        <v>45727</v>
      </c>
    </row>
    <row r="72" spans="1:1" x14ac:dyDescent="0.25">
      <c r="A72" s="1">
        <f t="shared" si="1"/>
        <v>45728</v>
      </c>
    </row>
    <row r="73" spans="1:1" x14ac:dyDescent="0.25">
      <c r="A73" s="1">
        <f t="shared" si="1"/>
        <v>45729</v>
      </c>
    </row>
    <row r="74" spans="1:1" x14ac:dyDescent="0.25">
      <c r="A74" s="1">
        <f t="shared" si="1"/>
        <v>45730</v>
      </c>
    </row>
    <row r="75" spans="1:1" x14ac:dyDescent="0.25">
      <c r="A75" s="1">
        <f t="shared" si="1"/>
        <v>45731</v>
      </c>
    </row>
    <row r="76" spans="1:1" x14ac:dyDescent="0.25">
      <c r="A76" s="1">
        <f t="shared" si="1"/>
        <v>45732</v>
      </c>
    </row>
    <row r="77" spans="1:1" x14ac:dyDescent="0.25">
      <c r="A77" s="1">
        <f t="shared" si="1"/>
        <v>45733</v>
      </c>
    </row>
    <row r="78" spans="1:1" x14ac:dyDescent="0.25">
      <c r="A78" s="1">
        <f t="shared" si="1"/>
        <v>45734</v>
      </c>
    </row>
    <row r="79" spans="1:1" x14ac:dyDescent="0.25">
      <c r="A79" s="1">
        <f t="shared" si="1"/>
        <v>45735</v>
      </c>
    </row>
    <row r="80" spans="1:1" x14ac:dyDescent="0.25">
      <c r="A80" s="1">
        <f t="shared" si="1"/>
        <v>45736</v>
      </c>
    </row>
    <row r="81" spans="1:1" x14ac:dyDescent="0.25">
      <c r="A81" s="1">
        <f t="shared" si="1"/>
        <v>45737</v>
      </c>
    </row>
    <row r="82" spans="1:1" x14ac:dyDescent="0.25">
      <c r="A82" s="1">
        <f t="shared" si="1"/>
        <v>45738</v>
      </c>
    </row>
    <row r="83" spans="1:1" x14ac:dyDescent="0.25">
      <c r="A83" s="1">
        <f t="shared" si="1"/>
        <v>45739</v>
      </c>
    </row>
    <row r="84" spans="1:1" x14ac:dyDescent="0.25">
      <c r="A84" s="1">
        <f t="shared" si="1"/>
        <v>45740</v>
      </c>
    </row>
    <row r="85" spans="1:1" x14ac:dyDescent="0.25">
      <c r="A85" s="1">
        <f t="shared" si="1"/>
        <v>45741</v>
      </c>
    </row>
    <row r="86" spans="1:1" x14ac:dyDescent="0.25">
      <c r="A86" s="1">
        <f t="shared" si="1"/>
        <v>45742</v>
      </c>
    </row>
    <row r="87" spans="1:1" x14ac:dyDescent="0.25">
      <c r="A87" s="1">
        <f t="shared" si="1"/>
        <v>45743</v>
      </c>
    </row>
    <row r="88" spans="1:1" x14ac:dyDescent="0.25">
      <c r="A88" s="1">
        <f t="shared" si="1"/>
        <v>45744</v>
      </c>
    </row>
    <row r="89" spans="1:1" x14ac:dyDescent="0.25">
      <c r="A89" s="1">
        <f t="shared" si="1"/>
        <v>45745</v>
      </c>
    </row>
    <row r="90" spans="1:1" x14ac:dyDescent="0.25">
      <c r="A90" s="1">
        <f t="shared" si="1"/>
        <v>45746</v>
      </c>
    </row>
    <row r="91" spans="1:1" x14ac:dyDescent="0.25">
      <c r="A91" s="1">
        <f t="shared" si="1"/>
        <v>45747</v>
      </c>
    </row>
    <row r="92" spans="1:1" x14ac:dyDescent="0.25">
      <c r="A92" s="1">
        <f t="shared" si="1"/>
        <v>45748</v>
      </c>
    </row>
    <row r="93" spans="1:1" x14ac:dyDescent="0.25">
      <c r="A93" s="1">
        <f t="shared" si="1"/>
        <v>45749</v>
      </c>
    </row>
    <row r="94" spans="1:1" x14ac:dyDescent="0.25">
      <c r="A94" s="1">
        <f t="shared" si="1"/>
        <v>45750</v>
      </c>
    </row>
    <row r="95" spans="1:1" x14ac:dyDescent="0.25">
      <c r="A95" s="1">
        <f t="shared" si="1"/>
        <v>45751</v>
      </c>
    </row>
    <row r="96" spans="1:1" x14ac:dyDescent="0.25">
      <c r="A96" s="1">
        <f t="shared" si="1"/>
        <v>45752</v>
      </c>
    </row>
    <row r="97" spans="1:1" x14ac:dyDescent="0.25">
      <c r="A97" s="1">
        <f t="shared" si="1"/>
        <v>45753</v>
      </c>
    </row>
    <row r="98" spans="1:1" x14ac:dyDescent="0.25">
      <c r="A98" s="1">
        <f t="shared" si="1"/>
        <v>45754</v>
      </c>
    </row>
    <row r="99" spans="1:1" x14ac:dyDescent="0.25">
      <c r="A99" s="1">
        <f t="shared" si="1"/>
        <v>45755</v>
      </c>
    </row>
    <row r="100" spans="1:1" x14ac:dyDescent="0.25">
      <c r="A100" s="1">
        <f t="shared" si="1"/>
        <v>45756</v>
      </c>
    </row>
    <row r="101" spans="1:1" x14ac:dyDescent="0.25">
      <c r="A101" s="1">
        <f t="shared" si="1"/>
        <v>45757</v>
      </c>
    </row>
    <row r="102" spans="1:1" x14ac:dyDescent="0.25">
      <c r="A102" s="1">
        <f t="shared" si="1"/>
        <v>45758</v>
      </c>
    </row>
    <row r="103" spans="1:1" x14ac:dyDescent="0.25">
      <c r="A103" s="1">
        <f t="shared" si="1"/>
        <v>45759</v>
      </c>
    </row>
    <row r="104" spans="1:1" x14ac:dyDescent="0.25">
      <c r="A104" s="1">
        <f t="shared" si="1"/>
        <v>45760</v>
      </c>
    </row>
    <row r="105" spans="1:1" x14ac:dyDescent="0.25">
      <c r="A105" s="1">
        <f t="shared" si="1"/>
        <v>45761</v>
      </c>
    </row>
    <row r="106" spans="1:1" x14ac:dyDescent="0.25">
      <c r="A106" s="1">
        <f t="shared" si="1"/>
        <v>45762</v>
      </c>
    </row>
    <row r="107" spans="1:1" x14ac:dyDescent="0.25">
      <c r="A107" s="1">
        <f t="shared" si="1"/>
        <v>45763</v>
      </c>
    </row>
    <row r="108" spans="1:1" x14ac:dyDescent="0.25">
      <c r="A108" s="1">
        <f t="shared" si="1"/>
        <v>45764</v>
      </c>
    </row>
    <row r="109" spans="1:1" x14ac:dyDescent="0.25">
      <c r="A109" s="1">
        <f t="shared" si="1"/>
        <v>45765</v>
      </c>
    </row>
    <row r="110" spans="1:1" x14ac:dyDescent="0.25">
      <c r="A110" s="1">
        <f t="shared" si="1"/>
        <v>45766</v>
      </c>
    </row>
    <row r="111" spans="1:1" x14ac:dyDescent="0.25">
      <c r="A111" s="1">
        <f t="shared" si="1"/>
        <v>45767</v>
      </c>
    </row>
    <row r="112" spans="1:1" x14ac:dyDescent="0.25">
      <c r="A112" s="1">
        <f t="shared" si="1"/>
        <v>45768</v>
      </c>
    </row>
    <row r="113" spans="1:1" x14ac:dyDescent="0.25">
      <c r="A113" s="1">
        <f t="shared" si="1"/>
        <v>45769</v>
      </c>
    </row>
    <row r="114" spans="1:1" x14ac:dyDescent="0.25">
      <c r="A114" s="1">
        <f t="shared" si="1"/>
        <v>45770</v>
      </c>
    </row>
    <row r="115" spans="1:1" x14ac:dyDescent="0.25">
      <c r="A115" s="1">
        <f t="shared" si="1"/>
        <v>45771</v>
      </c>
    </row>
    <row r="116" spans="1:1" x14ac:dyDescent="0.25">
      <c r="A116" s="1">
        <f t="shared" si="1"/>
        <v>45772</v>
      </c>
    </row>
    <row r="117" spans="1:1" x14ac:dyDescent="0.25">
      <c r="A117" s="1">
        <f t="shared" si="1"/>
        <v>45773</v>
      </c>
    </row>
    <row r="118" spans="1:1" x14ac:dyDescent="0.25">
      <c r="A118" s="1">
        <f t="shared" si="1"/>
        <v>45774</v>
      </c>
    </row>
    <row r="119" spans="1:1" x14ac:dyDescent="0.25">
      <c r="A119" s="1">
        <f t="shared" si="1"/>
        <v>45775</v>
      </c>
    </row>
    <row r="120" spans="1:1" x14ac:dyDescent="0.25">
      <c r="A120" s="1">
        <f t="shared" si="1"/>
        <v>45776</v>
      </c>
    </row>
    <row r="121" spans="1:1" x14ac:dyDescent="0.25">
      <c r="A121" s="1">
        <f t="shared" si="1"/>
        <v>45777</v>
      </c>
    </row>
    <row r="122" spans="1:1" x14ac:dyDescent="0.25">
      <c r="A122" s="1">
        <f t="shared" si="1"/>
        <v>45778</v>
      </c>
    </row>
    <row r="123" spans="1:1" x14ac:dyDescent="0.25">
      <c r="A123" s="1">
        <f t="shared" si="1"/>
        <v>45779</v>
      </c>
    </row>
    <row r="124" spans="1:1" x14ac:dyDescent="0.25">
      <c r="A124" s="1">
        <f t="shared" si="1"/>
        <v>45780</v>
      </c>
    </row>
    <row r="125" spans="1:1" x14ac:dyDescent="0.25">
      <c r="A125" s="1">
        <f t="shared" si="1"/>
        <v>45781</v>
      </c>
    </row>
    <row r="126" spans="1:1" x14ac:dyDescent="0.25">
      <c r="A126" s="1">
        <f t="shared" si="1"/>
        <v>45782</v>
      </c>
    </row>
    <row r="127" spans="1:1" x14ac:dyDescent="0.25">
      <c r="A127" s="1">
        <f t="shared" si="1"/>
        <v>45783</v>
      </c>
    </row>
    <row r="128" spans="1:1" x14ac:dyDescent="0.25">
      <c r="A128" s="1">
        <f t="shared" si="1"/>
        <v>45784</v>
      </c>
    </row>
    <row r="129" spans="1:1" x14ac:dyDescent="0.25">
      <c r="A129" s="1">
        <f t="shared" si="1"/>
        <v>45785</v>
      </c>
    </row>
    <row r="130" spans="1:1" x14ac:dyDescent="0.25">
      <c r="A130" s="1">
        <f t="shared" si="1"/>
        <v>45786</v>
      </c>
    </row>
    <row r="131" spans="1:1" x14ac:dyDescent="0.25">
      <c r="A131" s="1">
        <f t="shared" si="1"/>
        <v>45787</v>
      </c>
    </row>
    <row r="132" spans="1:1" x14ac:dyDescent="0.25">
      <c r="A132" s="1">
        <f t="shared" ref="A132:A195" si="2">A131+1</f>
        <v>45788</v>
      </c>
    </row>
    <row r="133" spans="1:1" x14ac:dyDescent="0.25">
      <c r="A133" s="1">
        <f t="shared" si="2"/>
        <v>45789</v>
      </c>
    </row>
    <row r="134" spans="1:1" x14ac:dyDescent="0.25">
      <c r="A134" s="1">
        <f t="shared" si="2"/>
        <v>45790</v>
      </c>
    </row>
    <row r="135" spans="1:1" x14ac:dyDescent="0.25">
      <c r="A135" s="1">
        <f t="shared" si="2"/>
        <v>45791</v>
      </c>
    </row>
    <row r="136" spans="1:1" x14ac:dyDescent="0.25">
      <c r="A136" s="1">
        <f t="shared" si="2"/>
        <v>45792</v>
      </c>
    </row>
    <row r="137" spans="1:1" x14ac:dyDescent="0.25">
      <c r="A137" s="1">
        <f t="shared" si="2"/>
        <v>45793</v>
      </c>
    </row>
    <row r="138" spans="1:1" x14ac:dyDescent="0.25">
      <c r="A138" s="1">
        <f t="shared" si="2"/>
        <v>45794</v>
      </c>
    </row>
    <row r="139" spans="1:1" x14ac:dyDescent="0.25">
      <c r="A139" s="1">
        <f t="shared" si="2"/>
        <v>45795</v>
      </c>
    </row>
    <row r="140" spans="1:1" x14ac:dyDescent="0.25">
      <c r="A140" s="1">
        <f t="shared" si="2"/>
        <v>45796</v>
      </c>
    </row>
    <row r="141" spans="1:1" x14ac:dyDescent="0.25">
      <c r="A141" s="1">
        <f t="shared" si="2"/>
        <v>45797</v>
      </c>
    </row>
    <row r="142" spans="1:1" x14ac:dyDescent="0.25">
      <c r="A142" s="1">
        <f t="shared" si="2"/>
        <v>45798</v>
      </c>
    </row>
    <row r="143" spans="1:1" x14ac:dyDescent="0.25">
      <c r="A143" s="1">
        <f t="shared" si="2"/>
        <v>45799</v>
      </c>
    </row>
    <row r="144" spans="1:1" x14ac:dyDescent="0.25">
      <c r="A144" s="1">
        <f t="shared" si="2"/>
        <v>45800</v>
      </c>
    </row>
    <row r="145" spans="1:1" x14ac:dyDescent="0.25">
      <c r="A145" s="1">
        <f t="shared" si="2"/>
        <v>45801</v>
      </c>
    </row>
    <row r="146" spans="1:1" x14ac:dyDescent="0.25">
      <c r="A146" s="1">
        <f t="shared" si="2"/>
        <v>45802</v>
      </c>
    </row>
    <row r="147" spans="1:1" x14ac:dyDescent="0.25">
      <c r="A147" s="1">
        <f t="shared" si="2"/>
        <v>45803</v>
      </c>
    </row>
    <row r="148" spans="1:1" x14ac:dyDescent="0.25">
      <c r="A148" s="1">
        <f t="shared" si="2"/>
        <v>45804</v>
      </c>
    </row>
    <row r="149" spans="1:1" x14ac:dyDescent="0.25">
      <c r="A149" s="1">
        <f t="shared" si="2"/>
        <v>45805</v>
      </c>
    </row>
    <row r="150" spans="1:1" x14ac:dyDescent="0.25">
      <c r="A150" s="1">
        <f t="shared" si="2"/>
        <v>45806</v>
      </c>
    </row>
    <row r="151" spans="1:1" x14ac:dyDescent="0.25">
      <c r="A151" s="1">
        <f t="shared" si="2"/>
        <v>45807</v>
      </c>
    </row>
    <row r="152" spans="1:1" x14ac:dyDescent="0.25">
      <c r="A152" s="1">
        <f t="shared" si="2"/>
        <v>45808</v>
      </c>
    </row>
    <row r="153" spans="1:1" x14ac:dyDescent="0.25">
      <c r="A153" s="1">
        <f t="shared" si="2"/>
        <v>45809</v>
      </c>
    </row>
    <row r="154" spans="1:1" x14ac:dyDescent="0.25">
      <c r="A154" s="1">
        <f t="shared" si="2"/>
        <v>45810</v>
      </c>
    </row>
    <row r="155" spans="1:1" x14ac:dyDescent="0.25">
      <c r="A155" s="1">
        <f t="shared" si="2"/>
        <v>45811</v>
      </c>
    </row>
    <row r="156" spans="1:1" x14ac:dyDescent="0.25">
      <c r="A156" s="1">
        <f t="shared" si="2"/>
        <v>45812</v>
      </c>
    </row>
    <row r="157" spans="1:1" x14ac:dyDescent="0.25">
      <c r="A157" s="1">
        <f t="shared" si="2"/>
        <v>45813</v>
      </c>
    </row>
    <row r="158" spans="1:1" x14ac:dyDescent="0.25">
      <c r="A158" s="1">
        <f t="shared" si="2"/>
        <v>45814</v>
      </c>
    </row>
    <row r="159" spans="1:1" x14ac:dyDescent="0.25">
      <c r="A159" s="1">
        <f t="shared" si="2"/>
        <v>45815</v>
      </c>
    </row>
    <row r="160" spans="1:1" x14ac:dyDescent="0.25">
      <c r="A160" s="1">
        <f t="shared" si="2"/>
        <v>45816</v>
      </c>
    </row>
    <row r="161" spans="1:1" x14ac:dyDescent="0.25">
      <c r="A161" s="1">
        <f t="shared" si="2"/>
        <v>45817</v>
      </c>
    </row>
    <row r="162" spans="1:1" x14ac:dyDescent="0.25">
      <c r="A162" s="1">
        <f t="shared" si="2"/>
        <v>45818</v>
      </c>
    </row>
    <row r="163" spans="1:1" x14ac:dyDescent="0.25">
      <c r="A163" s="1">
        <f t="shared" si="2"/>
        <v>45819</v>
      </c>
    </row>
    <row r="164" spans="1:1" x14ac:dyDescent="0.25">
      <c r="A164" s="1">
        <f t="shared" si="2"/>
        <v>45820</v>
      </c>
    </row>
    <row r="165" spans="1:1" x14ac:dyDescent="0.25">
      <c r="A165" s="1">
        <f t="shared" si="2"/>
        <v>45821</v>
      </c>
    </row>
    <row r="166" spans="1:1" x14ac:dyDescent="0.25">
      <c r="A166" s="1">
        <f t="shared" si="2"/>
        <v>45822</v>
      </c>
    </row>
    <row r="167" spans="1:1" x14ac:dyDescent="0.25">
      <c r="A167" s="1">
        <f t="shared" si="2"/>
        <v>45823</v>
      </c>
    </row>
    <row r="168" spans="1:1" x14ac:dyDescent="0.25">
      <c r="A168" s="1">
        <f t="shared" si="2"/>
        <v>45824</v>
      </c>
    </row>
    <row r="169" spans="1:1" x14ac:dyDescent="0.25">
      <c r="A169" s="1">
        <f t="shared" si="2"/>
        <v>45825</v>
      </c>
    </row>
    <row r="170" spans="1:1" x14ac:dyDescent="0.25">
      <c r="A170" s="1">
        <f t="shared" si="2"/>
        <v>45826</v>
      </c>
    </row>
    <row r="171" spans="1:1" x14ac:dyDescent="0.25">
      <c r="A171" s="1">
        <f t="shared" si="2"/>
        <v>45827</v>
      </c>
    </row>
    <row r="172" spans="1:1" x14ac:dyDescent="0.25">
      <c r="A172" s="1">
        <f t="shared" si="2"/>
        <v>45828</v>
      </c>
    </row>
    <row r="173" spans="1:1" x14ac:dyDescent="0.25">
      <c r="A173" s="1">
        <f t="shared" si="2"/>
        <v>45829</v>
      </c>
    </row>
    <row r="174" spans="1:1" x14ac:dyDescent="0.25">
      <c r="A174" s="1">
        <f t="shared" si="2"/>
        <v>45830</v>
      </c>
    </row>
    <row r="175" spans="1:1" x14ac:dyDescent="0.25">
      <c r="A175" s="1">
        <f t="shared" si="2"/>
        <v>45831</v>
      </c>
    </row>
    <row r="176" spans="1:1" x14ac:dyDescent="0.25">
      <c r="A176" s="1">
        <f t="shared" si="2"/>
        <v>45832</v>
      </c>
    </row>
    <row r="177" spans="1:1" x14ac:dyDescent="0.25">
      <c r="A177" s="1">
        <f t="shared" si="2"/>
        <v>45833</v>
      </c>
    </row>
    <row r="178" spans="1:1" x14ac:dyDescent="0.25">
      <c r="A178" s="1">
        <f t="shared" si="2"/>
        <v>45834</v>
      </c>
    </row>
    <row r="179" spans="1:1" x14ac:dyDescent="0.25">
      <c r="A179" s="1">
        <f t="shared" si="2"/>
        <v>45835</v>
      </c>
    </row>
    <row r="180" spans="1:1" x14ac:dyDescent="0.25">
      <c r="A180" s="1">
        <f t="shared" si="2"/>
        <v>45836</v>
      </c>
    </row>
    <row r="181" spans="1:1" x14ac:dyDescent="0.25">
      <c r="A181" s="1">
        <f t="shared" si="2"/>
        <v>45837</v>
      </c>
    </row>
    <row r="182" spans="1:1" x14ac:dyDescent="0.25">
      <c r="A182" s="1">
        <f t="shared" si="2"/>
        <v>45838</v>
      </c>
    </row>
    <row r="183" spans="1:1" x14ac:dyDescent="0.25">
      <c r="A183" s="1">
        <f t="shared" si="2"/>
        <v>45839</v>
      </c>
    </row>
    <row r="184" spans="1:1" x14ac:dyDescent="0.25">
      <c r="A184" s="1">
        <f t="shared" si="2"/>
        <v>45840</v>
      </c>
    </row>
    <row r="185" spans="1:1" x14ac:dyDescent="0.25">
      <c r="A185" s="1">
        <f t="shared" si="2"/>
        <v>45841</v>
      </c>
    </row>
    <row r="186" spans="1:1" x14ac:dyDescent="0.25">
      <c r="A186" s="1">
        <f t="shared" si="2"/>
        <v>45842</v>
      </c>
    </row>
    <row r="187" spans="1:1" x14ac:dyDescent="0.25">
      <c r="A187" s="1">
        <f t="shared" si="2"/>
        <v>45843</v>
      </c>
    </row>
    <row r="188" spans="1:1" x14ac:dyDescent="0.25">
      <c r="A188" s="1">
        <f t="shared" si="2"/>
        <v>45844</v>
      </c>
    </row>
    <row r="189" spans="1:1" x14ac:dyDescent="0.25">
      <c r="A189" s="1">
        <f t="shared" si="2"/>
        <v>45845</v>
      </c>
    </row>
    <row r="190" spans="1:1" x14ac:dyDescent="0.25">
      <c r="A190" s="1">
        <f t="shared" si="2"/>
        <v>45846</v>
      </c>
    </row>
    <row r="191" spans="1:1" x14ac:dyDescent="0.25">
      <c r="A191" s="1">
        <f t="shared" si="2"/>
        <v>45847</v>
      </c>
    </row>
    <row r="192" spans="1:1" x14ac:dyDescent="0.25">
      <c r="A192" s="1">
        <f t="shared" si="2"/>
        <v>45848</v>
      </c>
    </row>
    <row r="193" spans="1:1" x14ac:dyDescent="0.25">
      <c r="A193" s="1">
        <f t="shared" si="2"/>
        <v>45849</v>
      </c>
    </row>
    <row r="194" spans="1:1" x14ac:dyDescent="0.25">
      <c r="A194" s="1">
        <f t="shared" si="2"/>
        <v>45850</v>
      </c>
    </row>
    <row r="195" spans="1:1" x14ac:dyDescent="0.25">
      <c r="A195" s="1">
        <f t="shared" si="2"/>
        <v>45851</v>
      </c>
    </row>
    <row r="196" spans="1:1" x14ac:dyDescent="0.25">
      <c r="A196" s="1">
        <f t="shared" ref="A196:A259" si="3">A195+1</f>
        <v>45852</v>
      </c>
    </row>
    <row r="197" spans="1:1" x14ac:dyDescent="0.25">
      <c r="A197" s="1">
        <f t="shared" si="3"/>
        <v>45853</v>
      </c>
    </row>
    <row r="198" spans="1:1" x14ac:dyDescent="0.25">
      <c r="A198" s="1">
        <f t="shared" si="3"/>
        <v>45854</v>
      </c>
    </row>
    <row r="199" spans="1:1" x14ac:dyDescent="0.25">
      <c r="A199" s="1">
        <f t="shared" si="3"/>
        <v>45855</v>
      </c>
    </row>
    <row r="200" spans="1:1" x14ac:dyDescent="0.25">
      <c r="A200" s="1">
        <f t="shared" si="3"/>
        <v>45856</v>
      </c>
    </row>
    <row r="201" spans="1:1" x14ac:dyDescent="0.25">
      <c r="A201" s="1">
        <f t="shared" si="3"/>
        <v>45857</v>
      </c>
    </row>
    <row r="202" spans="1:1" x14ac:dyDescent="0.25">
      <c r="A202" s="1">
        <f t="shared" si="3"/>
        <v>45858</v>
      </c>
    </row>
    <row r="203" spans="1:1" x14ac:dyDescent="0.25">
      <c r="A203" s="1">
        <f t="shared" si="3"/>
        <v>45859</v>
      </c>
    </row>
    <row r="204" spans="1:1" x14ac:dyDescent="0.25">
      <c r="A204" s="1">
        <f t="shared" si="3"/>
        <v>45860</v>
      </c>
    </row>
    <row r="205" spans="1:1" x14ac:dyDescent="0.25">
      <c r="A205" s="1">
        <f t="shared" si="3"/>
        <v>45861</v>
      </c>
    </row>
    <row r="206" spans="1:1" x14ac:dyDescent="0.25">
      <c r="A206" s="1">
        <f t="shared" si="3"/>
        <v>45862</v>
      </c>
    </row>
    <row r="207" spans="1:1" x14ac:dyDescent="0.25">
      <c r="A207" s="1">
        <f t="shared" si="3"/>
        <v>45863</v>
      </c>
    </row>
    <row r="208" spans="1:1" x14ac:dyDescent="0.25">
      <c r="A208" s="1">
        <f t="shared" si="3"/>
        <v>45864</v>
      </c>
    </row>
    <row r="209" spans="1:1" x14ac:dyDescent="0.25">
      <c r="A209" s="1">
        <f t="shared" si="3"/>
        <v>45865</v>
      </c>
    </row>
    <row r="210" spans="1:1" x14ac:dyDescent="0.25">
      <c r="A210" s="1">
        <f t="shared" si="3"/>
        <v>45866</v>
      </c>
    </row>
    <row r="211" spans="1:1" x14ac:dyDescent="0.25">
      <c r="A211" s="1">
        <f t="shared" si="3"/>
        <v>45867</v>
      </c>
    </row>
    <row r="212" spans="1:1" x14ac:dyDescent="0.25">
      <c r="A212" s="1">
        <f t="shared" si="3"/>
        <v>45868</v>
      </c>
    </row>
    <row r="213" spans="1:1" x14ac:dyDescent="0.25">
      <c r="A213" s="1">
        <f t="shared" si="3"/>
        <v>45869</v>
      </c>
    </row>
    <row r="214" spans="1:1" x14ac:dyDescent="0.25">
      <c r="A214" s="1">
        <f t="shared" si="3"/>
        <v>45870</v>
      </c>
    </row>
    <row r="215" spans="1:1" x14ac:dyDescent="0.25">
      <c r="A215" s="1">
        <f t="shared" si="3"/>
        <v>45871</v>
      </c>
    </row>
    <row r="216" spans="1:1" x14ac:dyDescent="0.25">
      <c r="A216" s="1">
        <f t="shared" si="3"/>
        <v>45872</v>
      </c>
    </row>
    <row r="217" spans="1:1" x14ac:dyDescent="0.25">
      <c r="A217" s="1">
        <f t="shared" si="3"/>
        <v>45873</v>
      </c>
    </row>
    <row r="218" spans="1:1" x14ac:dyDescent="0.25">
      <c r="A218" s="1">
        <f t="shared" si="3"/>
        <v>45874</v>
      </c>
    </row>
    <row r="219" spans="1:1" x14ac:dyDescent="0.25">
      <c r="A219" s="1">
        <f t="shared" si="3"/>
        <v>45875</v>
      </c>
    </row>
    <row r="220" spans="1:1" x14ac:dyDescent="0.25">
      <c r="A220" s="1">
        <f t="shared" si="3"/>
        <v>45876</v>
      </c>
    </row>
    <row r="221" spans="1:1" x14ac:dyDescent="0.25">
      <c r="A221" s="1">
        <f t="shared" si="3"/>
        <v>45877</v>
      </c>
    </row>
    <row r="222" spans="1:1" x14ac:dyDescent="0.25">
      <c r="A222" s="1">
        <f t="shared" si="3"/>
        <v>45878</v>
      </c>
    </row>
    <row r="223" spans="1:1" x14ac:dyDescent="0.25">
      <c r="A223" s="1">
        <f t="shared" si="3"/>
        <v>45879</v>
      </c>
    </row>
    <row r="224" spans="1:1" x14ac:dyDescent="0.25">
      <c r="A224" s="1">
        <f t="shared" si="3"/>
        <v>45880</v>
      </c>
    </row>
    <row r="225" spans="1:1" x14ac:dyDescent="0.25">
      <c r="A225" s="1">
        <f t="shared" si="3"/>
        <v>45881</v>
      </c>
    </row>
    <row r="226" spans="1:1" x14ac:dyDescent="0.25">
      <c r="A226" s="1">
        <f t="shared" si="3"/>
        <v>45882</v>
      </c>
    </row>
    <row r="227" spans="1:1" x14ac:dyDescent="0.25">
      <c r="A227" s="1">
        <f t="shared" si="3"/>
        <v>45883</v>
      </c>
    </row>
    <row r="228" spans="1:1" x14ac:dyDescent="0.25">
      <c r="A228" s="1">
        <f t="shared" si="3"/>
        <v>45884</v>
      </c>
    </row>
    <row r="229" spans="1:1" x14ac:dyDescent="0.25">
      <c r="A229" s="1">
        <f t="shared" si="3"/>
        <v>45885</v>
      </c>
    </row>
    <row r="230" spans="1:1" x14ac:dyDescent="0.25">
      <c r="A230" s="1">
        <f t="shared" si="3"/>
        <v>45886</v>
      </c>
    </row>
    <row r="231" spans="1:1" x14ac:dyDescent="0.25">
      <c r="A231" s="1">
        <f t="shared" si="3"/>
        <v>45887</v>
      </c>
    </row>
    <row r="232" spans="1:1" x14ac:dyDescent="0.25">
      <c r="A232" s="1">
        <f t="shared" si="3"/>
        <v>45888</v>
      </c>
    </row>
    <row r="233" spans="1:1" x14ac:dyDescent="0.25">
      <c r="A233" s="1">
        <f t="shared" si="3"/>
        <v>45889</v>
      </c>
    </row>
    <row r="234" spans="1:1" x14ac:dyDescent="0.25">
      <c r="A234" s="1">
        <f t="shared" si="3"/>
        <v>45890</v>
      </c>
    </row>
    <row r="235" spans="1:1" x14ac:dyDescent="0.25">
      <c r="A235" s="1">
        <f t="shared" si="3"/>
        <v>45891</v>
      </c>
    </row>
    <row r="236" spans="1:1" x14ac:dyDescent="0.25">
      <c r="A236" s="1">
        <f t="shared" si="3"/>
        <v>45892</v>
      </c>
    </row>
    <row r="237" spans="1:1" x14ac:dyDescent="0.25">
      <c r="A237" s="1">
        <f t="shared" si="3"/>
        <v>45893</v>
      </c>
    </row>
    <row r="238" spans="1:1" x14ac:dyDescent="0.25">
      <c r="A238" s="1">
        <f t="shared" si="3"/>
        <v>45894</v>
      </c>
    </row>
    <row r="239" spans="1:1" x14ac:dyDescent="0.25">
      <c r="A239" s="1">
        <f t="shared" si="3"/>
        <v>45895</v>
      </c>
    </row>
    <row r="240" spans="1:1" x14ac:dyDescent="0.25">
      <c r="A240" s="1">
        <f t="shared" si="3"/>
        <v>45896</v>
      </c>
    </row>
    <row r="241" spans="1:1" x14ac:dyDescent="0.25">
      <c r="A241" s="1">
        <f t="shared" si="3"/>
        <v>45897</v>
      </c>
    </row>
    <row r="242" spans="1:1" x14ac:dyDescent="0.25">
      <c r="A242" s="1">
        <f t="shared" si="3"/>
        <v>45898</v>
      </c>
    </row>
    <row r="243" spans="1:1" x14ac:dyDescent="0.25">
      <c r="A243" s="1">
        <f t="shared" si="3"/>
        <v>45899</v>
      </c>
    </row>
    <row r="244" spans="1:1" x14ac:dyDescent="0.25">
      <c r="A244" s="1">
        <f t="shared" si="3"/>
        <v>45900</v>
      </c>
    </row>
    <row r="245" spans="1:1" x14ac:dyDescent="0.25">
      <c r="A245" s="1">
        <f t="shared" si="3"/>
        <v>45901</v>
      </c>
    </row>
    <row r="246" spans="1:1" x14ac:dyDescent="0.25">
      <c r="A246" s="1">
        <f t="shared" si="3"/>
        <v>45902</v>
      </c>
    </row>
    <row r="247" spans="1:1" x14ac:dyDescent="0.25">
      <c r="A247" s="1">
        <f t="shared" si="3"/>
        <v>45903</v>
      </c>
    </row>
    <row r="248" spans="1:1" x14ac:dyDescent="0.25">
      <c r="A248" s="1">
        <f t="shared" si="3"/>
        <v>45904</v>
      </c>
    </row>
    <row r="249" spans="1:1" x14ac:dyDescent="0.25">
      <c r="A249" s="1">
        <f t="shared" si="3"/>
        <v>45905</v>
      </c>
    </row>
    <row r="250" spans="1:1" x14ac:dyDescent="0.25">
      <c r="A250" s="1">
        <f t="shared" si="3"/>
        <v>45906</v>
      </c>
    </row>
    <row r="251" spans="1:1" x14ac:dyDescent="0.25">
      <c r="A251" s="1">
        <f t="shared" si="3"/>
        <v>45907</v>
      </c>
    </row>
    <row r="252" spans="1:1" x14ac:dyDescent="0.25">
      <c r="A252" s="1">
        <f t="shared" si="3"/>
        <v>45908</v>
      </c>
    </row>
    <row r="253" spans="1:1" x14ac:dyDescent="0.25">
      <c r="A253" s="1">
        <f t="shared" si="3"/>
        <v>45909</v>
      </c>
    </row>
    <row r="254" spans="1:1" x14ac:dyDescent="0.25">
      <c r="A254" s="1">
        <f t="shared" si="3"/>
        <v>45910</v>
      </c>
    </row>
    <row r="255" spans="1:1" x14ac:dyDescent="0.25">
      <c r="A255" s="1">
        <f t="shared" si="3"/>
        <v>45911</v>
      </c>
    </row>
    <row r="256" spans="1:1" x14ac:dyDescent="0.25">
      <c r="A256" s="1">
        <f t="shared" si="3"/>
        <v>45912</v>
      </c>
    </row>
    <row r="257" spans="1:1" x14ac:dyDescent="0.25">
      <c r="A257" s="1">
        <f t="shared" si="3"/>
        <v>45913</v>
      </c>
    </row>
    <row r="258" spans="1:1" x14ac:dyDescent="0.25">
      <c r="A258" s="1">
        <f t="shared" si="3"/>
        <v>45914</v>
      </c>
    </row>
    <row r="259" spans="1:1" x14ac:dyDescent="0.25">
      <c r="A259" s="1">
        <f t="shared" si="3"/>
        <v>45915</v>
      </c>
    </row>
    <row r="260" spans="1:1" x14ac:dyDescent="0.25">
      <c r="A260" s="1">
        <f t="shared" ref="A260:A323" si="4">A259+1</f>
        <v>45916</v>
      </c>
    </row>
    <row r="261" spans="1:1" x14ac:dyDescent="0.25">
      <c r="A261" s="1">
        <f t="shared" si="4"/>
        <v>45917</v>
      </c>
    </row>
    <row r="262" spans="1:1" x14ac:dyDescent="0.25">
      <c r="A262" s="1">
        <f t="shared" si="4"/>
        <v>45918</v>
      </c>
    </row>
    <row r="263" spans="1:1" x14ac:dyDescent="0.25">
      <c r="A263" s="1">
        <f t="shared" si="4"/>
        <v>45919</v>
      </c>
    </row>
    <row r="264" spans="1:1" x14ac:dyDescent="0.25">
      <c r="A264" s="1">
        <f t="shared" si="4"/>
        <v>45920</v>
      </c>
    </row>
    <row r="265" spans="1:1" x14ac:dyDescent="0.25">
      <c r="A265" s="1">
        <f t="shared" si="4"/>
        <v>45921</v>
      </c>
    </row>
    <row r="266" spans="1:1" x14ac:dyDescent="0.25">
      <c r="A266" s="1">
        <f t="shared" si="4"/>
        <v>45922</v>
      </c>
    </row>
    <row r="267" spans="1:1" x14ac:dyDescent="0.25">
      <c r="A267" s="1">
        <f t="shared" si="4"/>
        <v>45923</v>
      </c>
    </row>
    <row r="268" spans="1:1" x14ac:dyDescent="0.25">
      <c r="A268" s="1">
        <f t="shared" si="4"/>
        <v>45924</v>
      </c>
    </row>
    <row r="269" spans="1:1" x14ac:dyDescent="0.25">
      <c r="A269" s="1">
        <f t="shared" si="4"/>
        <v>45925</v>
      </c>
    </row>
    <row r="270" spans="1:1" x14ac:dyDescent="0.25">
      <c r="A270" s="1">
        <f t="shared" si="4"/>
        <v>45926</v>
      </c>
    </row>
    <row r="271" spans="1:1" x14ac:dyDescent="0.25">
      <c r="A271" s="1">
        <f t="shared" si="4"/>
        <v>45927</v>
      </c>
    </row>
    <row r="272" spans="1:1" x14ac:dyDescent="0.25">
      <c r="A272" s="1">
        <f t="shared" si="4"/>
        <v>45928</v>
      </c>
    </row>
    <row r="273" spans="1:1" x14ac:dyDescent="0.25">
      <c r="A273" s="1">
        <f t="shared" si="4"/>
        <v>45929</v>
      </c>
    </row>
    <row r="274" spans="1:1" x14ac:dyDescent="0.25">
      <c r="A274" s="1">
        <f t="shared" si="4"/>
        <v>45930</v>
      </c>
    </row>
    <row r="275" spans="1:1" x14ac:dyDescent="0.25">
      <c r="A275" s="1">
        <f t="shared" si="4"/>
        <v>45931</v>
      </c>
    </row>
    <row r="276" spans="1:1" x14ac:dyDescent="0.25">
      <c r="A276" s="1">
        <f t="shared" si="4"/>
        <v>45932</v>
      </c>
    </row>
    <row r="277" spans="1:1" x14ac:dyDescent="0.25">
      <c r="A277" s="1">
        <f t="shared" si="4"/>
        <v>45933</v>
      </c>
    </row>
    <row r="278" spans="1:1" x14ac:dyDescent="0.25">
      <c r="A278" s="1">
        <f t="shared" si="4"/>
        <v>45934</v>
      </c>
    </row>
    <row r="279" spans="1:1" x14ac:dyDescent="0.25">
      <c r="A279" s="1">
        <f t="shared" si="4"/>
        <v>45935</v>
      </c>
    </row>
    <row r="280" spans="1:1" x14ac:dyDescent="0.25">
      <c r="A280" s="1">
        <f t="shared" si="4"/>
        <v>45936</v>
      </c>
    </row>
    <row r="281" spans="1:1" x14ac:dyDescent="0.25">
      <c r="A281" s="1">
        <f t="shared" si="4"/>
        <v>45937</v>
      </c>
    </row>
    <row r="282" spans="1:1" x14ac:dyDescent="0.25">
      <c r="A282" s="1">
        <f t="shared" si="4"/>
        <v>45938</v>
      </c>
    </row>
    <row r="283" spans="1:1" x14ac:dyDescent="0.25">
      <c r="A283" s="1">
        <f t="shared" si="4"/>
        <v>45939</v>
      </c>
    </row>
    <row r="284" spans="1:1" x14ac:dyDescent="0.25">
      <c r="A284" s="1">
        <f t="shared" si="4"/>
        <v>45940</v>
      </c>
    </row>
    <row r="285" spans="1:1" x14ac:dyDescent="0.25">
      <c r="A285" s="1">
        <f t="shared" si="4"/>
        <v>45941</v>
      </c>
    </row>
    <row r="286" spans="1:1" x14ac:dyDescent="0.25">
      <c r="A286" s="1">
        <f t="shared" si="4"/>
        <v>45942</v>
      </c>
    </row>
    <row r="287" spans="1:1" x14ac:dyDescent="0.25">
      <c r="A287" s="1">
        <f t="shared" si="4"/>
        <v>45943</v>
      </c>
    </row>
    <row r="288" spans="1:1" x14ac:dyDescent="0.25">
      <c r="A288" s="1">
        <f t="shared" si="4"/>
        <v>45944</v>
      </c>
    </row>
    <row r="289" spans="1:1" x14ac:dyDescent="0.25">
      <c r="A289" s="1">
        <f t="shared" si="4"/>
        <v>45945</v>
      </c>
    </row>
    <row r="290" spans="1:1" x14ac:dyDescent="0.25">
      <c r="A290" s="1">
        <f t="shared" si="4"/>
        <v>45946</v>
      </c>
    </row>
    <row r="291" spans="1:1" x14ac:dyDescent="0.25">
      <c r="A291" s="1">
        <f t="shared" si="4"/>
        <v>45947</v>
      </c>
    </row>
    <row r="292" spans="1:1" x14ac:dyDescent="0.25">
      <c r="A292" s="1">
        <f t="shared" si="4"/>
        <v>45948</v>
      </c>
    </row>
    <row r="293" spans="1:1" x14ac:dyDescent="0.25">
      <c r="A293" s="1">
        <f t="shared" si="4"/>
        <v>45949</v>
      </c>
    </row>
    <row r="294" spans="1:1" x14ac:dyDescent="0.25">
      <c r="A294" s="1">
        <f t="shared" si="4"/>
        <v>45950</v>
      </c>
    </row>
    <row r="295" spans="1:1" x14ac:dyDescent="0.25">
      <c r="A295" s="1">
        <f t="shared" si="4"/>
        <v>45951</v>
      </c>
    </row>
    <row r="296" spans="1:1" x14ac:dyDescent="0.25">
      <c r="A296" s="1">
        <f t="shared" si="4"/>
        <v>45952</v>
      </c>
    </row>
    <row r="297" spans="1:1" x14ac:dyDescent="0.25">
      <c r="A297" s="1">
        <f t="shared" si="4"/>
        <v>45953</v>
      </c>
    </row>
    <row r="298" spans="1:1" x14ac:dyDescent="0.25">
      <c r="A298" s="1">
        <f t="shared" si="4"/>
        <v>45954</v>
      </c>
    </row>
    <row r="299" spans="1:1" x14ac:dyDescent="0.25">
      <c r="A299" s="1">
        <f t="shared" si="4"/>
        <v>45955</v>
      </c>
    </row>
    <row r="300" spans="1:1" x14ac:dyDescent="0.25">
      <c r="A300" s="1">
        <f t="shared" si="4"/>
        <v>45956</v>
      </c>
    </row>
    <row r="301" spans="1:1" x14ac:dyDescent="0.25">
      <c r="A301" s="1">
        <f t="shared" si="4"/>
        <v>45957</v>
      </c>
    </row>
    <row r="302" spans="1:1" x14ac:dyDescent="0.25">
      <c r="A302" s="1">
        <f t="shared" si="4"/>
        <v>45958</v>
      </c>
    </row>
    <row r="303" spans="1:1" x14ac:dyDescent="0.25">
      <c r="A303" s="1">
        <f t="shared" si="4"/>
        <v>45959</v>
      </c>
    </row>
    <row r="304" spans="1:1" x14ac:dyDescent="0.25">
      <c r="A304" s="1">
        <f t="shared" si="4"/>
        <v>45960</v>
      </c>
    </row>
    <row r="305" spans="1:1" x14ac:dyDescent="0.25">
      <c r="A305" s="1">
        <f t="shared" si="4"/>
        <v>45961</v>
      </c>
    </row>
    <row r="306" spans="1:1" x14ac:dyDescent="0.25">
      <c r="A306" s="1">
        <f t="shared" si="4"/>
        <v>45962</v>
      </c>
    </row>
    <row r="307" spans="1:1" x14ac:dyDescent="0.25">
      <c r="A307" s="1">
        <f t="shared" si="4"/>
        <v>45963</v>
      </c>
    </row>
    <row r="308" spans="1:1" x14ac:dyDescent="0.25">
      <c r="A308" s="1">
        <f t="shared" si="4"/>
        <v>45964</v>
      </c>
    </row>
    <row r="309" spans="1:1" x14ac:dyDescent="0.25">
      <c r="A309" s="1">
        <f t="shared" si="4"/>
        <v>45965</v>
      </c>
    </row>
    <row r="310" spans="1:1" x14ac:dyDescent="0.25">
      <c r="A310" s="1">
        <f t="shared" si="4"/>
        <v>45966</v>
      </c>
    </row>
    <row r="311" spans="1:1" x14ac:dyDescent="0.25">
      <c r="A311" s="1">
        <f t="shared" si="4"/>
        <v>45967</v>
      </c>
    </row>
    <row r="312" spans="1:1" x14ac:dyDescent="0.25">
      <c r="A312" s="1">
        <f t="shared" si="4"/>
        <v>45968</v>
      </c>
    </row>
    <row r="313" spans="1:1" x14ac:dyDescent="0.25">
      <c r="A313" s="1">
        <f t="shared" si="4"/>
        <v>45969</v>
      </c>
    </row>
    <row r="314" spans="1:1" x14ac:dyDescent="0.25">
      <c r="A314" s="1">
        <f t="shared" si="4"/>
        <v>45970</v>
      </c>
    </row>
    <row r="315" spans="1:1" x14ac:dyDescent="0.25">
      <c r="A315" s="1">
        <f t="shared" si="4"/>
        <v>45971</v>
      </c>
    </row>
    <row r="316" spans="1:1" x14ac:dyDescent="0.25">
      <c r="A316" s="1">
        <f t="shared" si="4"/>
        <v>45972</v>
      </c>
    </row>
    <row r="317" spans="1:1" x14ac:dyDescent="0.25">
      <c r="A317" s="1">
        <f t="shared" si="4"/>
        <v>45973</v>
      </c>
    </row>
    <row r="318" spans="1:1" x14ac:dyDescent="0.25">
      <c r="A318" s="1">
        <f t="shared" si="4"/>
        <v>45974</v>
      </c>
    </row>
    <row r="319" spans="1:1" x14ac:dyDescent="0.25">
      <c r="A319" s="1">
        <f t="shared" si="4"/>
        <v>45975</v>
      </c>
    </row>
    <row r="320" spans="1:1" x14ac:dyDescent="0.25">
      <c r="A320" s="1">
        <f t="shared" si="4"/>
        <v>45976</v>
      </c>
    </row>
    <row r="321" spans="1:1" x14ac:dyDescent="0.25">
      <c r="A321" s="1">
        <f t="shared" si="4"/>
        <v>45977</v>
      </c>
    </row>
    <row r="322" spans="1:1" x14ac:dyDescent="0.25">
      <c r="A322" s="1">
        <f t="shared" si="4"/>
        <v>45978</v>
      </c>
    </row>
    <row r="323" spans="1:1" x14ac:dyDescent="0.25">
      <c r="A323" s="1">
        <f t="shared" si="4"/>
        <v>45979</v>
      </c>
    </row>
    <row r="324" spans="1:1" x14ac:dyDescent="0.25">
      <c r="A324" s="1">
        <f t="shared" ref="A324:A387" si="5">A323+1</f>
        <v>45980</v>
      </c>
    </row>
    <row r="325" spans="1:1" x14ac:dyDescent="0.25">
      <c r="A325" s="1">
        <f t="shared" si="5"/>
        <v>45981</v>
      </c>
    </row>
    <row r="326" spans="1:1" x14ac:dyDescent="0.25">
      <c r="A326" s="1">
        <f t="shared" si="5"/>
        <v>45982</v>
      </c>
    </row>
    <row r="327" spans="1:1" x14ac:dyDescent="0.25">
      <c r="A327" s="1">
        <f t="shared" si="5"/>
        <v>45983</v>
      </c>
    </row>
    <row r="328" spans="1:1" x14ac:dyDescent="0.25">
      <c r="A328" s="1">
        <f t="shared" si="5"/>
        <v>45984</v>
      </c>
    </row>
    <row r="329" spans="1:1" x14ac:dyDescent="0.25">
      <c r="A329" s="1">
        <f t="shared" si="5"/>
        <v>45985</v>
      </c>
    </row>
    <row r="330" spans="1:1" x14ac:dyDescent="0.25">
      <c r="A330" s="1">
        <f t="shared" si="5"/>
        <v>45986</v>
      </c>
    </row>
    <row r="331" spans="1:1" x14ac:dyDescent="0.25">
      <c r="A331" s="1">
        <f t="shared" si="5"/>
        <v>45987</v>
      </c>
    </row>
    <row r="332" spans="1:1" x14ac:dyDescent="0.25">
      <c r="A332" s="1">
        <f t="shared" si="5"/>
        <v>45988</v>
      </c>
    </row>
    <row r="333" spans="1:1" x14ac:dyDescent="0.25">
      <c r="A333" s="1">
        <f t="shared" si="5"/>
        <v>45989</v>
      </c>
    </row>
    <row r="334" spans="1:1" x14ac:dyDescent="0.25">
      <c r="A334" s="1">
        <f t="shared" si="5"/>
        <v>45990</v>
      </c>
    </row>
    <row r="335" spans="1:1" x14ac:dyDescent="0.25">
      <c r="A335" s="1">
        <f t="shared" si="5"/>
        <v>45991</v>
      </c>
    </row>
    <row r="336" spans="1:1" x14ac:dyDescent="0.25">
      <c r="A336" s="1">
        <f t="shared" si="5"/>
        <v>45992</v>
      </c>
    </row>
    <row r="337" spans="1:1" x14ac:dyDescent="0.25">
      <c r="A337" s="1">
        <f t="shared" si="5"/>
        <v>45993</v>
      </c>
    </row>
    <row r="338" spans="1:1" x14ac:dyDescent="0.25">
      <c r="A338" s="1">
        <f t="shared" si="5"/>
        <v>45994</v>
      </c>
    </row>
    <row r="339" spans="1:1" x14ac:dyDescent="0.25">
      <c r="A339" s="1">
        <f t="shared" si="5"/>
        <v>45995</v>
      </c>
    </row>
    <row r="340" spans="1:1" x14ac:dyDescent="0.25">
      <c r="A340" s="1">
        <f t="shared" si="5"/>
        <v>45996</v>
      </c>
    </row>
    <row r="341" spans="1:1" x14ac:dyDescent="0.25">
      <c r="A341" s="1">
        <f t="shared" si="5"/>
        <v>45997</v>
      </c>
    </row>
    <row r="342" spans="1:1" x14ac:dyDescent="0.25">
      <c r="A342" s="1">
        <f t="shared" si="5"/>
        <v>45998</v>
      </c>
    </row>
    <row r="343" spans="1:1" x14ac:dyDescent="0.25">
      <c r="A343" s="1">
        <f t="shared" si="5"/>
        <v>45999</v>
      </c>
    </row>
    <row r="344" spans="1:1" x14ac:dyDescent="0.25">
      <c r="A344" s="1">
        <f t="shared" si="5"/>
        <v>46000</v>
      </c>
    </row>
    <row r="345" spans="1:1" x14ac:dyDescent="0.25">
      <c r="A345" s="1">
        <f t="shared" si="5"/>
        <v>46001</v>
      </c>
    </row>
    <row r="346" spans="1:1" x14ac:dyDescent="0.25">
      <c r="A346" s="1">
        <f t="shared" si="5"/>
        <v>46002</v>
      </c>
    </row>
    <row r="347" spans="1:1" x14ac:dyDescent="0.25">
      <c r="A347" s="1">
        <f t="shared" si="5"/>
        <v>46003</v>
      </c>
    </row>
    <row r="348" spans="1:1" x14ac:dyDescent="0.25">
      <c r="A348" s="1">
        <f t="shared" si="5"/>
        <v>46004</v>
      </c>
    </row>
    <row r="349" spans="1:1" x14ac:dyDescent="0.25">
      <c r="A349" s="1">
        <f t="shared" si="5"/>
        <v>46005</v>
      </c>
    </row>
    <row r="350" spans="1:1" x14ac:dyDescent="0.25">
      <c r="A350" s="1">
        <f t="shared" si="5"/>
        <v>46006</v>
      </c>
    </row>
    <row r="351" spans="1:1" x14ac:dyDescent="0.25">
      <c r="A351" s="1">
        <f t="shared" si="5"/>
        <v>46007</v>
      </c>
    </row>
    <row r="352" spans="1:1" x14ac:dyDescent="0.25">
      <c r="A352" s="1">
        <f t="shared" si="5"/>
        <v>46008</v>
      </c>
    </row>
    <row r="353" spans="1:1" x14ac:dyDescent="0.25">
      <c r="A353" s="1">
        <f t="shared" si="5"/>
        <v>46009</v>
      </c>
    </row>
    <row r="354" spans="1:1" x14ac:dyDescent="0.25">
      <c r="A354" s="1">
        <f t="shared" si="5"/>
        <v>46010</v>
      </c>
    </row>
    <row r="355" spans="1:1" x14ac:dyDescent="0.25">
      <c r="A355" s="1">
        <f t="shared" si="5"/>
        <v>46011</v>
      </c>
    </row>
    <row r="356" spans="1:1" x14ac:dyDescent="0.25">
      <c r="A356" s="1">
        <f t="shared" si="5"/>
        <v>46012</v>
      </c>
    </row>
    <row r="357" spans="1:1" x14ac:dyDescent="0.25">
      <c r="A357" s="1">
        <f t="shared" si="5"/>
        <v>46013</v>
      </c>
    </row>
    <row r="358" spans="1:1" x14ac:dyDescent="0.25">
      <c r="A358" s="1">
        <f t="shared" si="5"/>
        <v>46014</v>
      </c>
    </row>
    <row r="359" spans="1:1" x14ac:dyDescent="0.25">
      <c r="A359" s="1">
        <f t="shared" si="5"/>
        <v>46015</v>
      </c>
    </row>
    <row r="360" spans="1:1" x14ac:dyDescent="0.25">
      <c r="A360" s="1">
        <f t="shared" si="5"/>
        <v>46016</v>
      </c>
    </row>
    <row r="361" spans="1:1" x14ac:dyDescent="0.25">
      <c r="A361" s="1">
        <f t="shared" si="5"/>
        <v>46017</v>
      </c>
    </row>
    <row r="362" spans="1:1" x14ac:dyDescent="0.25">
      <c r="A362" s="1">
        <f t="shared" si="5"/>
        <v>46018</v>
      </c>
    </row>
    <row r="363" spans="1:1" x14ac:dyDescent="0.25">
      <c r="A363" s="1">
        <f t="shared" si="5"/>
        <v>46019</v>
      </c>
    </row>
    <row r="364" spans="1:1" x14ac:dyDescent="0.25">
      <c r="A364" s="1">
        <f t="shared" si="5"/>
        <v>46020</v>
      </c>
    </row>
    <row r="365" spans="1:1" x14ac:dyDescent="0.25">
      <c r="A365" s="1">
        <f t="shared" si="5"/>
        <v>46021</v>
      </c>
    </row>
    <row r="366" spans="1:1" x14ac:dyDescent="0.25">
      <c r="A366" s="1">
        <f t="shared" si="5"/>
        <v>46022</v>
      </c>
    </row>
    <row r="367" spans="1:1" x14ac:dyDescent="0.25">
      <c r="A367" s="1">
        <f t="shared" si="5"/>
        <v>46023</v>
      </c>
    </row>
    <row r="368" spans="1:1" x14ac:dyDescent="0.25">
      <c r="A368" s="1">
        <f t="shared" si="5"/>
        <v>46024</v>
      </c>
    </row>
    <row r="369" spans="1:1" x14ac:dyDescent="0.25">
      <c r="A369" s="1">
        <f t="shared" si="5"/>
        <v>46025</v>
      </c>
    </row>
    <row r="370" spans="1:1" x14ac:dyDescent="0.25">
      <c r="A370" s="1">
        <f t="shared" si="5"/>
        <v>46026</v>
      </c>
    </row>
    <row r="371" spans="1:1" x14ac:dyDescent="0.25">
      <c r="A371" s="1">
        <f t="shared" si="5"/>
        <v>46027</v>
      </c>
    </row>
    <row r="372" spans="1:1" x14ac:dyDescent="0.25">
      <c r="A372" s="1">
        <f t="shared" si="5"/>
        <v>46028</v>
      </c>
    </row>
    <row r="373" spans="1:1" x14ac:dyDescent="0.25">
      <c r="A373" s="1">
        <f t="shared" si="5"/>
        <v>46029</v>
      </c>
    </row>
    <row r="374" spans="1:1" x14ac:dyDescent="0.25">
      <c r="A374" s="1">
        <f t="shared" si="5"/>
        <v>46030</v>
      </c>
    </row>
    <row r="375" spans="1:1" x14ac:dyDescent="0.25">
      <c r="A375" s="1">
        <f t="shared" si="5"/>
        <v>46031</v>
      </c>
    </row>
    <row r="376" spans="1:1" x14ac:dyDescent="0.25">
      <c r="A376" s="1">
        <f t="shared" si="5"/>
        <v>46032</v>
      </c>
    </row>
    <row r="377" spans="1:1" x14ac:dyDescent="0.25">
      <c r="A377" s="1">
        <f t="shared" si="5"/>
        <v>46033</v>
      </c>
    </row>
    <row r="378" spans="1:1" x14ac:dyDescent="0.25">
      <c r="A378" s="1">
        <f t="shared" si="5"/>
        <v>46034</v>
      </c>
    </row>
    <row r="379" spans="1:1" x14ac:dyDescent="0.25">
      <c r="A379" s="1">
        <f t="shared" si="5"/>
        <v>46035</v>
      </c>
    </row>
    <row r="380" spans="1:1" x14ac:dyDescent="0.25">
      <c r="A380" s="1">
        <f t="shared" si="5"/>
        <v>46036</v>
      </c>
    </row>
    <row r="381" spans="1:1" x14ac:dyDescent="0.25">
      <c r="A381" s="1">
        <f t="shared" si="5"/>
        <v>46037</v>
      </c>
    </row>
    <row r="382" spans="1:1" x14ac:dyDescent="0.25">
      <c r="A382" s="1">
        <f t="shared" si="5"/>
        <v>46038</v>
      </c>
    </row>
    <row r="383" spans="1:1" x14ac:dyDescent="0.25">
      <c r="A383" s="1">
        <f t="shared" si="5"/>
        <v>46039</v>
      </c>
    </row>
    <row r="384" spans="1:1" x14ac:dyDescent="0.25">
      <c r="A384" s="1">
        <f t="shared" si="5"/>
        <v>46040</v>
      </c>
    </row>
    <row r="385" spans="1:1" x14ac:dyDescent="0.25">
      <c r="A385" s="1">
        <f t="shared" si="5"/>
        <v>46041</v>
      </c>
    </row>
    <row r="386" spans="1:1" x14ac:dyDescent="0.25">
      <c r="A386" s="1">
        <f t="shared" si="5"/>
        <v>46042</v>
      </c>
    </row>
    <row r="387" spans="1:1" x14ac:dyDescent="0.25">
      <c r="A387" s="1">
        <f t="shared" si="5"/>
        <v>46043</v>
      </c>
    </row>
    <row r="388" spans="1:1" x14ac:dyDescent="0.25">
      <c r="A388" s="1">
        <f t="shared" ref="A388:A451" si="6">A387+1</f>
        <v>46044</v>
      </c>
    </row>
    <row r="389" spans="1:1" x14ac:dyDescent="0.25">
      <c r="A389" s="1">
        <f t="shared" si="6"/>
        <v>46045</v>
      </c>
    </row>
    <row r="390" spans="1:1" x14ac:dyDescent="0.25">
      <c r="A390" s="1">
        <f t="shared" si="6"/>
        <v>46046</v>
      </c>
    </row>
    <row r="391" spans="1:1" x14ac:dyDescent="0.25">
      <c r="A391" s="1">
        <f t="shared" si="6"/>
        <v>46047</v>
      </c>
    </row>
    <row r="392" spans="1:1" x14ac:dyDescent="0.25">
      <c r="A392" s="1">
        <f t="shared" si="6"/>
        <v>46048</v>
      </c>
    </row>
    <row r="393" spans="1:1" x14ac:dyDescent="0.25">
      <c r="A393" s="1">
        <f t="shared" si="6"/>
        <v>46049</v>
      </c>
    </row>
    <row r="394" spans="1:1" x14ac:dyDescent="0.25">
      <c r="A394" s="1">
        <f t="shared" si="6"/>
        <v>46050</v>
      </c>
    </row>
    <row r="395" spans="1:1" x14ac:dyDescent="0.25">
      <c r="A395" s="1">
        <f t="shared" si="6"/>
        <v>46051</v>
      </c>
    </row>
    <row r="396" spans="1:1" x14ac:dyDescent="0.25">
      <c r="A396" s="1">
        <f t="shared" si="6"/>
        <v>46052</v>
      </c>
    </row>
    <row r="397" spans="1:1" x14ac:dyDescent="0.25">
      <c r="A397" s="1">
        <f t="shared" si="6"/>
        <v>46053</v>
      </c>
    </row>
    <row r="398" spans="1:1" x14ac:dyDescent="0.25">
      <c r="A398" s="1">
        <f t="shared" si="6"/>
        <v>46054</v>
      </c>
    </row>
    <row r="399" spans="1:1" x14ac:dyDescent="0.25">
      <c r="A399" s="1">
        <f t="shared" si="6"/>
        <v>46055</v>
      </c>
    </row>
    <row r="400" spans="1:1" x14ac:dyDescent="0.25">
      <c r="A400" s="1">
        <f t="shared" si="6"/>
        <v>46056</v>
      </c>
    </row>
    <row r="401" spans="1:1" x14ac:dyDescent="0.25">
      <c r="A401" s="1">
        <f t="shared" si="6"/>
        <v>46057</v>
      </c>
    </row>
    <row r="402" spans="1:1" x14ac:dyDescent="0.25">
      <c r="A402" s="1">
        <f t="shared" si="6"/>
        <v>46058</v>
      </c>
    </row>
    <row r="403" spans="1:1" x14ac:dyDescent="0.25">
      <c r="A403" s="1">
        <f t="shared" si="6"/>
        <v>46059</v>
      </c>
    </row>
    <row r="404" spans="1:1" x14ac:dyDescent="0.25">
      <c r="A404" s="1">
        <f t="shared" si="6"/>
        <v>46060</v>
      </c>
    </row>
    <row r="405" spans="1:1" x14ac:dyDescent="0.25">
      <c r="A405" s="1">
        <f t="shared" si="6"/>
        <v>46061</v>
      </c>
    </row>
    <row r="406" spans="1:1" x14ac:dyDescent="0.25">
      <c r="A406" s="1">
        <f t="shared" si="6"/>
        <v>46062</v>
      </c>
    </row>
    <row r="407" spans="1:1" x14ac:dyDescent="0.25">
      <c r="A407" s="1">
        <f t="shared" si="6"/>
        <v>46063</v>
      </c>
    </row>
    <row r="408" spans="1:1" x14ac:dyDescent="0.25">
      <c r="A408" s="1">
        <f t="shared" si="6"/>
        <v>46064</v>
      </c>
    </row>
    <row r="409" spans="1:1" x14ac:dyDescent="0.25">
      <c r="A409" s="1">
        <f t="shared" si="6"/>
        <v>46065</v>
      </c>
    </row>
    <row r="410" spans="1:1" x14ac:dyDescent="0.25">
      <c r="A410" s="1">
        <f t="shared" si="6"/>
        <v>46066</v>
      </c>
    </row>
    <row r="411" spans="1:1" x14ac:dyDescent="0.25">
      <c r="A411" s="1">
        <f t="shared" si="6"/>
        <v>46067</v>
      </c>
    </row>
    <row r="412" spans="1:1" x14ac:dyDescent="0.25">
      <c r="A412" s="1">
        <f t="shared" si="6"/>
        <v>46068</v>
      </c>
    </row>
    <row r="413" spans="1:1" x14ac:dyDescent="0.25">
      <c r="A413" s="1">
        <f t="shared" si="6"/>
        <v>46069</v>
      </c>
    </row>
    <row r="414" spans="1:1" x14ac:dyDescent="0.25">
      <c r="A414" s="1">
        <f t="shared" si="6"/>
        <v>46070</v>
      </c>
    </row>
    <row r="415" spans="1:1" x14ac:dyDescent="0.25">
      <c r="A415" s="1">
        <f t="shared" si="6"/>
        <v>46071</v>
      </c>
    </row>
    <row r="416" spans="1:1" x14ac:dyDescent="0.25">
      <c r="A416" s="1">
        <f t="shared" si="6"/>
        <v>46072</v>
      </c>
    </row>
    <row r="417" spans="1:1" x14ac:dyDescent="0.25">
      <c r="A417" s="1">
        <f t="shared" si="6"/>
        <v>46073</v>
      </c>
    </row>
    <row r="418" spans="1:1" x14ac:dyDescent="0.25">
      <c r="A418" s="1">
        <f t="shared" si="6"/>
        <v>46074</v>
      </c>
    </row>
    <row r="419" spans="1:1" x14ac:dyDescent="0.25">
      <c r="A419" s="1">
        <f t="shared" si="6"/>
        <v>46075</v>
      </c>
    </row>
    <row r="420" spans="1:1" x14ac:dyDescent="0.25">
      <c r="A420" s="1">
        <f t="shared" si="6"/>
        <v>46076</v>
      </c>
    </row>
    <row r="421" spans="1:1" x14ac:dyDescent="0.25">
      <c r="A421" s="1">
        <f t="shared" si="6"/>
        <v>46077</v>
      </c>
    </row>
    <row r="422" spans="1:1" x14ac:dyDescent="0.25">
      <c r="A422" s="1">
        <f t="shared" si="6"/>
        <v>46078</v>
      </c>
    </row>
    <row r="423" spans="1:1" x14ac:dyDescent="0.25">
      <c r="A423" s="1">
        <f t="shared" si="6"/>
        <v>46079</v>
      </c>
    </row>
    <row r="424" spans="1:1" x14ac:dyDescent="0.25">
      <c r="A424" s="1">
        <f t="shared" si="6"/>
        <v>46080</v>
      </c>
    </row>
    <row r="425" spans="1:1" x14ac:dyDescent="0.25">
      <c r="A425" s="1">
        <f t="shared" si="6"/>
        <v>46081</v>
      </c>
    </row>
    <row r="426" spans="1:1" x14ac:dyDescent="0.25">
      <c r="A426" s="1">
        <f t="shared" si="6"/>
        <v>46082</v>
      </c>
    </row>
    <row r="427" spans="1:1" x14ac:dyDescent="0.25">
      <c r="A427" s="1">
        <f t="shared" si="6"/>
        <v>46083</v>
      </c>
    </row>
    <row r="428" spans="1:1" x14ac:dyDescent="0.25">
      <c r="A428" s="1">
        <f t="shared" si="6"/>
        <v>46084</v>
      </c>
    </row>
    <row r="429" spans="1:1" x14ac:dyDescent="0.25">
      <c r="A429" s="1">
        <f t="shared" si="6"/>
        <v>46085</v>
      </c>
    </row>
    <row r="430" spans="1:1" x14ac:dyDescent="0.25">
      <c r="A430" s="1">
        <f t="shared" si="6"/>
        <v>46086</v>
      </c>
    </row>
    <row r="431" spans="1:1" x14ac:dyDescent="0.25">
      <c r="A431" s="1">
        <f t="shared" si="6"/>
        <v>46087</v>
      </c>
    </row>
    <row r="432" spans="1:1" x14ac:dyDescent="0.25">
      <c r="A432" s="1">
        <f t="shared" si="6"/>
        <v>46088</v>
      </c>
    </row>
    <row r="433" spans="1:1" x14ac:dyDescent="0.25">
      <c r="A433" s="1">
        <f t="shared" si="6"/>
        <v>46089</v>
      </c>
    </row>
    <row r="434" spans="1:1" x14ac:dyDescent="0.25">
      <c r="A434" s="1">
        <f t="shared" si="6"/>
        <v>46090</v>
      </c>
    </row>
    <row r="435" spans="1:1" x14ac:dyDescent="0.25">
      <c r="A435" s="1">
        <f t="shared" si="6"/>
        <v>46091</v>
      </c>
    </row>
    <row r="436" spans="1:1" x14ac:dyDescent="0.25">
      <c r="A436" s="1">
        <f t="shared" si="6"/>
        <v>46092</v>
      </c>
    </row>
    <row r="437" spans="1:1" x14ac:dyDescent="0.25">
      <c r="A437" s="1">
        <f t="shared" si="6"/>
        <v>46093</v>
      </c>
    </row>
    <row r="438" spans="1:1" x14ac:dyDescent="0.25">
      <c r="A438" s="1">
        <f t="shared" si="6"/>
        <v>46094</v>
      </c>
    </row>
    <row r="439" spans="1:1" x14ac:dyDescent="0.25">
      <c r="A439" s="1">
        <f t="shared" si="6"/>
        <v>46095</v>
      </c>
    </row>
    <row r="440" spans="1:1" x14ac:dyDescent="0.25">
      <c r="A440" s="1">
        <f t="shared" si="6"/>
        <v>46096</v>
      </c>
    </row>
    <row r="441" spans="1:1" x14ac:dyDescent="0.25">
      <c r="A441" s="1">
        <f t="shared" si="6"/>
        <v>46097</v>
      </c>
    </row>
    <row r="442" spans="1:1" x14ac:dyDescent="0.25">
      <c r="A442" s="1">
        <f t="shared" si="6"/>
        <v>46098</v>
      </c>
    </row>
    <row r="443" spans="1:1" x14ac:dyDescent="0.25">
      <c r="A443" s="1">
        <f t="shared" si="6"/>
        <v>46099</v>
      </c>
    </row>
    <row r="444" spans="1:1" x14ac:dyDescent="0.25">
      <c r="A444" s="1">
        <f t="shared" si="6"/>
        <v>46100</v>
      </c>
    </row>
    <row r="445" spans="1:1" x14ac:dyDescent="0.25">
      <c r="A445" s="1">
        <f t="shared" si="6"/>
        <v>46101</v>
      </c>
    </row>
    <row r="446" spans="1:1" x14ac:dyDescent="0.25">
      <c r="A446" s="1">
        <f t="shared" si="6"/>
        <v>46102</v>
      </c>
    </row>
    <row r="447" spans="1:1" x14ac:dyDescent="0.25">
      <c r="A447" s="1">
        <f t="shared" si="6"/>
        <v>46103</v>
      </c>
    </row>
    <row r="448" spans="1:1" x14ac:dyDescent="0.25">
      <c r="A448" s="1">
        <f t="shared" si="6"/>
        <v>46104</v>
      </c>
    </row>
    <row r="449" spans="1:1" x14ac:dyDescent="0.25">
      <c r="A449" s="1">
        <f t="shared" si="6"/>
        <v>46105</v>
      </c>
    </row>
    <row r="450" spans="1:1" x14ac:dyDescent="0.25">
      <c r="A450" s="1">
        <f t="shared" si="6"/>
        <v>46106</v>
      </c>
    </row>
    <row r="451" spans="1:1" x14ac:dyDescent="0.25">
      <c r="A451" s="1">
        <f t="shared" si="6"/>
        <v>46107</v>
      </c>
    </row>
    <row r="452" spans="1:1" x14ac:dyDescent="0.25">
      <c r="A452" s="1">
        <f t="shared" ref="A452:A515" si="7">A451+1</f>
        <v>46108</v>
      </c>
    </row>
    <row r="453" spans="1:1" x14ac:dyDescent="0.25">
      <c r="A453" s="1">
        <f t="shared" si="7"/>
        <v>46109</v>
      </c>
    </row>
    <row r="454" spans="1:1" x14ac:dyDescent="0.25">
      <c r="A454" s="1">
        <f t="shared" si="7"/>
        <v>46110</v>
      </c>
    </row>
    <row r="455" spans="1:1" x14ac:dyDescent="0.25">
      <c r="A455" s="1">
        <f t="shared" si="7"/>
        <v>46111</v>
      </c>
    </row>
    <row r="456" spans="1:1" x14ac:dyDescent="0.25">
      <c r="A456" s="1">
        <f t="shared" si="7"/>
        <v>46112</v>
      </c>
    </row>
    <row r="457" spans="1:1" x14ac:dyDescent="0.25">
      <c r="A457" s="1">
        <f t="shared" si="7"/>
        <v>46113</v>
      </c>
    </row>
    <row r="458" spans="1:1" x14ac:dyDescent="0.25">
      <c r="A458" s="1">
        <f t="shared" si="7"/>
        <v>46114</v>
      </c>
    </row>
    <row r="459" spans="1:1" x14ac:dyDescent="0.25">
      <c r="A459" s="1">
        <f t="shared" si="7"/>
        <v>46115</v>
      </c>
    </row>
    <row r="460" spans="1:1" x14ac:dyDescent="0.25">
      <c r="A460" s="1">
        <f t="shared" si="7"/>
        <v>46116</v>
      </c>
    </row>
    <row r="461" spans="1:1" x14ac:dyDescent="0.25">
      <c r="A461" s="1">
        <f t="shared" si="7"/>
        <v>46117</v>
      </c>
    </row>
    <row r="462" spans="1:1" x14ac:dyDescent="0.25">
      <c r="A462" s="1">
        <f t="shared" si="7"/>
        <v>46118</v>
      </c>
    </row>
    <row r="463" spans="1:1" x14ac:dyDescent="0.25">
      <c r="A463" s="1">
        <f t="shared" si="7"/>
        <v>46119</v>
      </c>
    </row>
    <row r="464" spans="1:1" x14ac:dyDescent="0.25">
      <c r="A464" s="1">
        <f t="shared" si="7"/>
        <v>46120</v>
      </c>
    </row>
    <row r="465" spans="1:1" x14ac:dyDescent="0.25">
      <c r="A465" s="1">
        <f t="shared" si="7"/>
        <v>46121</v>
      </c>
    </row>
    <row r="466" spans="1:1" x14ac:dyDescent="0.25">
      <c r="A466" s="1">
        <f t="shared" si="7"/>
        <v>46122</v>
      </c>
    </row>
    <row r="467" spans="1:1" x14ac:dyDescent="0.25">
      <c r="A467" s="1">
        <f t="shared" si="7"/>
        <v>46123</v>
      </c>
    </row>
    <row r="468" spans="1:1" x14ac:dyDescent="0.25">
      <c r="A468" s="1">
        <f t="shared" si="7"/>
        <v>46124</v>
      </c>
    </row>
    <row r="469" spans="1:1" x14ac:dyDescent="0.25">
      <c r="A469" s="1">
        <f t="shared" si="7"/>
        <v>46125</v>
      </c>
    </row>
    <row r="470" spans="1:1" x14ac:dyDescent="0.25">
      <c r="A470" s="1">
        <f t="shared" si="7"/>
        <v>46126</v>
      </c>
    </row>
    <row r="471" spans="1:1" x14ac:dyDescent="0.25">
      <c r="A471" s="1">
        <f t="shared" si="7"/>
        <v>46127</v>
      </c>
    </row>
    <row r="472" spans="1:1" x14ac:dyDescent="0.25">
      <c r="A472" s="1">
        <f t="shared" si="7"/>
        <v>46128</v>
      </c>
    </row>
    <row r="473" spans="1:1" x14ac:dyDescent="0.25">
      <c r="A473" s="1">
        <f t="shared" si="7"/>
        <v>46129</v>
      </c>
    </row>
    <row r="474" spans="1:1" x14ac:dyDescent="0.25">
      <c r="A474" s="1">
        <f t="shared" si="7"/>
        <v>46130</v>
      </c>
    </row>
    <row r="475" spans="1:1" x14ac:dyDescent="0.25">
      <c r="A475" s="1">
        <f t="shared" si="7"/>
        <v>46131</v>
      </c>
    </row>
    <row r="476" spans="1:1" x14ac:dyDescent="0.25">
      <c r="A476" s="1">
        <f t="shared" si="7"/>
        <v>46132</v>
      </c>
    </row>
    <row r="477" spans="1:1" x14ac:dyDescent="0.25">
      <c r="A477" s="1">
        <f t="shared" si="7"/>
        <v>46133</v>
      </c>
    </row>
    <row r="478" spans="1:1" x14ac:dyDescent="0.25">
      <c r="A478" s="1">
        <f t="shared" si="7"/>
        <v>46134</v>
      </c>
    </row>
    <row r="479" spans="1:1" x14ac:dyDescent="0.25">
      <c r="A479" s="1">
        <f t="shared" si="7"/>
        <v>46135</v>
      </c>
    </row>
    <row r="480" spans="1:1" x14ac:dyDescent="0.25">
      <c r="A480" s="1">
        <f t="shared" si="7"/>
        <v>46136</v>
      </c>
    </row>
    <row r="481" spans="1:1" x14ac:dyDescent="0.25">
      <c r="A481" s="1">
        <f t="shared" si="7"/>
        <v>46137</v>
      </c>
    </row>
    <row r="482" spans="1:1" x14ac:dyDescent="0.25">
      <c r="A482" s="1">
        <f t="shared" si="7"/>
        <v>46138</v>
      </c>
    </row>
    <row r="483" spans="1:1" x14ac:dyDescent="0.25">
      <c r="A483" s="1">
        <f t="shared" si="7"/>
        <v>46139</v>
      </c>
    </row>
    <row r="484" spans="1:1" x14ac:dyDescent="0.25">
      <c r="A484" s="1">
        <f t="shared" si="7"/>
        <v>46140</v>
      </c>
    </row>
    <row r="485" spans="1:1" x14ac:dyDescent="0.25">
      <c r="A485" s="1">
        <f t="shared" si="7"/>
        <v>46141</v>
      </c>
    </row>
    <row r="486" spans="1:1" x14ac:dyDescent="0.25">
      <c r="A486" s="1">
        <f t="shared" si="7"/>
        <v>46142</v>
      </c>
    </row>
    <row r="487" spans="1:1" x14ac:dyDescent="0.25">
      <c r="A487" s="1">
        <f t="shared" si="7"/>
        <v>46143</v>
      </c>
    </row>
    <row r="488" spans="1:1" x14ac:dyDescent="0.25">
      <c r="A488" s="1">
        <f t="shared" si="7"/>
        <v>46144</v>
      </c>
    </row>
    <row r="489" spans="1:1" x14ac:dyDescent="0.25">
      <c r="A489" s="1">
        <f t="shared" si="7"/>
        <v>46145</v>
      </c>
    </row>
    <row r="490" spans="1:1" x14ac:dyDescent="0.25">
      <c r="A490" s="1">
        <f t="shared" si="7"/>
        <v>46146</v>
      </c>
    </row>
    <row r="491" spans="1:1" x14ac:dyDescent="0.25">
      <c r="A491" s="1">
        <f t="shared" si="7"/>
        <v>46147</v>
      </c>
    </row>
    <row r="492" spans="1:1" x14ac:dyDescent="0.25">
      <c r="A492" s="1">
        <f t="shared" si="7"/>
        <v>46148</v>
      </c>
    </row>
    <row r="493" spans="1:1" x14ac:dyDescent="0.25">
      <c r="A493" s="1">
        <f t="shared" si="7"/>
        <v>46149</v>
      </c>
    </row>
    <row r="494" spans="1:1" x14ac:dyDescent="0.25">
      <c r="A494" s="1">
        <f t="shared" si="7"/>
        <v>46150</v>
      </c>
    </row>
    <row r="495" spans="1:1" x14ac:dyDescent="0.25">
      <c r="A495" s="1">
        <f t="shared" si="7"/>
        <v>46151</v>
      </c>
    </row>
    <row r="496" spans="1:1" x14ac:dyDescent="0.25">
      <c r="A496" s="1">
        <f t="shared" si="7"/>
        <v>46152</v>
      </c>
    </row>
    <row r="497" spans="1:1" x14ac:dyDescent="0.25">
      <c r="A497" s="1">
        <f t="shared" si="7"/>
        <v>46153</v>
      </c>
    </row>
    <row r="498" spans="1:1" x14ac:dyDescent="0.25">
      <c r="A498" s="1">
        <f t="shared" si="7"/>
        <v>46154</v>
      </c>
    </row>
    <row r="499" spans="1:1" x14ac:dyDescent="0.25">
      <c r="A499" s="1">
        <f t="shared" si="7"/>
        <v>46155</v>
      </c>
    </row>
    <row r="500" spans="1:1" x14ac:dyDescent="0.25">
      <c r="A500" s="1">
        <f t="shared" si="7"/>
        <v>46156</v>
      </c>
    </row>
    <row r="501" spans="1:1" x14ac:dyDescent="0.25">
      <c r="A501" s="1">
        <f t="shared" si="7"/>
        <v>46157</v>
      </c>
    </row>
    <row r="502" spans="1:1" x14ac:dyDescent="0.25">
      <c r="A502" s="1">
        <f t="shared" si="7"/>
        <v>46158</v>
      </c>
    </row>
    <row r="503" spans="1:1" x14ac:dyDescent="0.25">
      <c r="A503" s="1">
        <f t="shared" si="7"/>
        <v>46159</v>
      </c>
    </row>
    <row r="504" spans="1:1" x14ac:dyDescent="0.25">
      <c r="A504" s="1">
        <f t="shared" si="7"/>
        <v>46160</v>
      </c>
    </row>
    <row r="505" spans="1:1" x14ac:dyDescent="0.25">
      <c r="A505" s="1">
        <f t="shared" si="7"/>
        <v>46161</v>
      </c>
    </row>
    <row r="506" spans="1:1" x14ac:dyDescent="0.25">
      <c r="A506" s="1">
        <f t="shared" si="7"/>
        <v>46162</v>
      </c>
    </row>
    <row r="507" spans="1:1" x14ac:dyDescent="0.25">
      <c r="A507" s="1">
        <f t="shared" si="7"/>
        <v>46163</v>
      </c>
    </row>
    <row r="508" spans="1:1" x14ac:dyDescent="0.25">
      <c r="A508" s="1">
        <f t="shared" si="7"/>
        <v>46164</v>
      </c>
    </row>
    <row r="509" spans="1:1" x14ac:dyDescent="0.25">
      <c r="A509" s="1">
        <f t="shared" si="7"/>
        <v>46165</v>
      </c>
    </row>
    <row r="510" spans="1:1" x14ac:dyDescent="0.25">
      <c r="A510" s="1">
        <f t="shared" si="7"/>
        <v>46166</v>
      </c>
    </row>
    <row r="511" spans="1:1" x14ac:dyDescent="0.25">
      <c r="A511" s="1">
        <f t="shared" si="7"/>
        <v>46167</v>
      </c>
    </row>
    <row r="512" spans="1:1" x14ac:dyDescent="0.25">
      <c r="A512" s="1">
        <f t="shared" si="7"/>
        <v>46168</v>
      </c>
    </row>
    <row r="513" spans="1:1" x14ac:dyDescent="0.25">
      <c r="A513" s="1">
        <f t="shared" si="7"/>
        <v>46169</v>
      </c>
    </row>
    <row r="514" spans="1:1" x14ac:dyDescent="0.25">
      <c r="A514" s="1">
        <f t="shared" si="7"/>
        <v>46170</v>
      </c>
    </row>
    <row r="515" spans="1:1" x14ac:dyDescent="0.25">
      <c r="A515" s="1">
        <f t="shared" si="7"/>
        <v>46171</v>
      </c>
    </row>
    <row r="516" spans="1:1" x14ac:dyDescent="0.25">
      <c r="A516" s="1">
        <f t="shared" ref="A516:A579" si="8">A515+1</f>
        <v>46172</v>
      </c>
    </row>
    <row r="517" spans="1:1" x14ac:dyDescent="0.25">
      <c r="A517" s="1">
        <f t="shared" si="8"/>
        <v>46173</v>
      </c>
    </row>
    <row r="518" spans="1:1" x14ac:dyDescent="0.25">
      <c r="A518" s="1">
        <f t="shared" si="8"/>
        <v>46174</v>
      </c>
    </row>
    <row r="519" spans="1:1" x14ac:dyDescent="0.25">
      <c r="A519" s="1">
        <f t="shared" si="8"/>
        <v>46175</v>
      </c>
    </row>
    <row r="520" spans="1:1" x14ac:dyDescent="0.25">
      <c r="A520" s="1">
        <f t="shared" si="8"/>
        <v>46176</v>
      </c>
    </row>
    <row r="521" spans="1:1" x14ac:dyDescent="0.25">
      <c r="A521" s="1">
        <f t="shared" si="8"/>
        <v>46177</v>
      </c>
    </row>
    <row r="522" spans="1:1" x14ac:dyDescent="0.25">
      <c r="A522" s="1">
        <f t="shared" si="8"/>
        <v>46178</v>
      </c>
    </row>
    <row r="523" spans="1:1" x14ac:dyDescent="0.25">
      <c r="A523" s="1">
        <f t="shared" si="8"/>
        <v>46179</v>
      </c>
    </row>
    <row r="524" spans="1:1" x14ac:dyDescent="0.25">
      <c r="A524" s="1">
        <f t="shared" si="8"/>
        <v>46180</v>
      </c>
    </row>
    <row r="525" spans="1:1" x14ac:dyDescent="0.25">
      <c r="A525" s="1">
        <f t="shared" si="8"/>
        <v>46181</v>
      </c>
    </row>
    <row r="526" spans="1:1" x14ac:dyDescent="0.25">
      <c r="A526" s="1">
        <f t="shared" si="8"/>
        <v>46182</v>
      </c>
    </row>
    <row r="527" spans="1:1" x14ac:dyDescent="0.25">
      <c r="A527" s="1">
        <f t="shared" si="8"/>
        <v>46183</v>
      </c>
    </row>
    <row r="528" spans="1:1" x14ac:dyDescent="0.25">
      <c r="A528" s="1">
        <f t="shared" si="8"/>
        <v>46184</v>
      </c>
    </row>
    <row r="529" spans="1:1" x14ac:dyDescent="0.25">
      <c r="A529" s="1">
        <f t="shared" si="8"/>
        <v>46185</v>
      </c>
    </row>
    <row r="530" spans="1:1" x14ac:dyDescent="0.25">
      <c r="A530" s="1">
        <f t="shared" si="8"/>
        <v>46186</v>
      </c>
    </row>
    <row r="531" spans="1:1" x14ac:dyDescent="0.25">
      <c r="A531" s="1">
        <f t="shared" si="8"/>
        <v>46187</v>
      </c>
    </row>
    <row r="532" spans="1:1" x14ac:dyDescent="0.25">
      <c r="A532" s="1">
        <f t="shared" si="8"/>
        <v>46188</v>
      </c>
    </row>
    <row r="533" spans="1:1" x14ac:dyDescent="0.25">
      <c r="A533" s="1">
        <f t="shared" si="8"/>
        <v>46189</v>
      </c>
    </row>
    <row r="534" spans="1:1" x14ac:dyDescent="0.25">
      <c r="A534" s="1">
        <f t="shared" si="8"/>
        <v>46190</v>
      </c>
    </row>
    <row r="535" spans="1:1" x14ac:dyDescent="0.25">
      <c r="A535" s="1">
        <f t="shared" si="8"/>
        <v>46191</v>
      </c>
    </row>
    <row r="536" spans="1:1" x14ac:dyDescent="0.25">
      <c r="A536" s="1">
        <f t="shared" si="8"/>
        <v>46192</v>
      </c>
    </row>
    <row r="537" spans="1:1" x14ac:dyDescent="0.25">
      <c r="A537" s="1">
        <f t="shared" si="8"/>
        <v>46193</v>
      </c>
    </row>
    <row r="538" spans="1:1" x14ac:dyDescent="0.25">
      <c r="A538" s="1">
        <f t="shared" si="8"/>
        <v>46194</v>
      </c>
    </row>
    <row r="539" spans="1:1" x14ac:dyDescent="0.25">
      <c r="A539" s="1">
        <f t="shared" si="8"/>
        <v>46195</v>
      </c>
    </row>
    <row r="540" spans="1:1" x14ac:dyDescent="0.25">
      <c r="A540" s="1">
        <f t="shared" si="8"/>
        <v>46196</v>
      </c>
    </row>
    <row r="541" spans="1:1" x14ac:dyDescent="0.25">
      <c r="A541" s="1">
        <f t="shared" si="8"/>
        <v>46197</v>
      </c>
    </row>
    <row r="542" spans="1:1" x14ac:dyDescent="0.25">
      <c r="A542" s="1">
        <f t="shared" si="8"/>
        <v>46198</v>
      </c>
    </row>
    <row r="543" spans="1:1" x14ac:dyDescent="0.25">
      <c r="A543" s="1">
        <f t="shared" si="8"/>
        <v>46199</v>
      </c>
    </row>
    <row r="544" spans="1:1" x14ac:dyDescent="0.25">
      <c r="A544" s="1">
        <f t="shared" si="8"/>
        <v>46200</v>
      </c>
    </row>
    <row r="545" spans="1:1" x14ac:dyDescent="0.25">
      <c r="A545" s="1">
        <f t="shared" si="8"/>
        <v>46201</v>
      </c>
    </row>
    <row r="546" spans="1:1" x14ac:dyDescent="0.25">
      <c r="A546" s="1">
        <f t="shared" si="8"/>
        <v>46202</v>
      </c>
    </row>
    <row r="547" spans="1:1" x14ac:dyDescent="0.25">
      <c r="A547" s="1">
        <f t="shared" si="8"/>
        <v>46203</v>
      </c>
    </row>
    <row r="548" spans="1:1" x14ac:dyDescent="0.25">
      <c r="A548" s="1">
        <f t="shared" si="8"/>
        <v>46204</v>
      </c>
    </row>
    <row r="549" spans="1:1" x14ac:dyDescent="0.25">
      <c r="A549" s="1">
        <f t="shared" si="8"/>
        <v>46205</v>
      </c>
    </row>
    <row r="550" spans="1:1" x14ac:dyDescent="0.25">
      <c r="A550" s="1">
        <f t="shared" si="8"/>
        <v>46206</v>
      </c>
    </row>
    <row r="551" spans="1:1" x14ac:dyDescent="0.25">
      <c r="A551" s="1">
        <f t="shared" si="8"/>
        <v>46207</v>
      </c>
    </row>
    <row r="552" spans="1:1" x14ac:dyDescent="0.25">
      <c r="A552" s="1">
        <f t="shared" si="8"/>
        <v>46208</v>
      </c>
    </row>
    <row r="553" spans="1:1" x14ac:dyDescent="0.25">
      <c r="A553" s="1">
        <f t="shared" si="8"/>
        <v>46209</v>
      </c>
    </row>
    <row r="554" spans="1:1" x14ac:dyDescent="0.25">
      <c r="A554" s="1">
        <f t="shared" si="8"/>
        <v>46210</v>
      </c>
    </row>
    <row r="555" spans="1:1" x14ac:dyDescent="0.25">
      <c r="A555" s="1">
        <f t="shared" si="8"/>
        <v>46211</v>
      </c>
    </row>
    <row r="556" spans="1:1" x14ac:dyDescent="0.25">
      <c r="A556" s="1">
        <f t="shared" si="8"/>
        <v>46212</v>
      </c>
    </row>
    <row r="557" spans="1:1" x14ac:dyDescent="0.25">
      <c r="A557" s="1">
        <f t="shared" si="8"/>
        <v>46213</v>
      </c>
    </row>
    <row r="558" spans="1:1" x14ac:dyDescent="0.25">
      <c r="A558" s="1">
        <f t="shared" si="8"/>
        <v>46214</v>
      </c>
    </row>
    <row r="559" spans="1:1" x14ac:dyDescent="0.25">
      <c r="A559" s="1">
        <f t="shared" si="8"/>
        <v>46215</v>
      </c>
    </row>
    <row r="560" spans="1:1" x14ac:dyDescent="0.25">
      <c r="A560" s="1">
        <f t="shared" si="8"/>
        <v>46216</v>
      </c>
    </row>
    <row r="561" spans="1:1" x14ac:dyDescent="0.25">
      <c r="A561" s="1">
        <f t="shared" si="8"/>
        <v>46217</v>
      </c>
    </row>
    <row r="562" spans="1:1" x14ac:dyDescent="0.25">
      <c r="A562" s="1">
        <f t="shared" si="8"/>
        <v>46218</v>
      </c>
    </row>
    <row r="563" spans="1:1" x14ac:dyDescent="0.25">
      <c r="A563" s="1">
        <f t="shared" si="8"/>
        <v>46219</v>
      </c>
    </row>
    <row r="564" spans="1:1" x14ac:dyDescent="0.25">
      <c r="A564" s="1">
        <f t="shared" si="8"/>
        <v>46220</v>
      </c>
    </row>
    <row r="565" spans="1:1" x14ac:dyDescent="0.25">
      <c r="A565" s="1">
        <f t="shared" si="8"/>
        <v>46221</v>
      </c>
    </row>
    <row r="566" spans="1:1" x14ac:dyDescent="0.25">
      <c r="A566" s="1">
        <f t="shared" si="8"/>
        <v>46222</v>
      </c>
    </row>
    <row r="567" spans="1:1" x14ac:dyDescent="0.25">
      <c r="A567" s="1">
        <f t="shared" si="8"/>
        <v>46223</v>
      </c>
    </row>
    <row r="568" spans="1:1" x14ac:dyDescent="0.25">
      <c r="A568" s="1">
        <f t="shared" si="8"/>
        <v>46224</v>
      </c>
    </row>
    <row r="569" spans="1:1" x14ac:dyDescent="0.25">
      <c r="A569" s="1">
        <f t="shared" si="8"/>
        <v>46225</v>
      </c>
    </row>
    <row r="570" spans="1:1" x14ac:dyDescent="0.25">
      <c r="A570" s="1">
        <f t="shared" si="8"/>
        <v>46226</v>
      </c>
    </row>
    <row r="571" spans="1:1" x14ac:dyDescent="0.25">
      <c r="A571" s="1">
        <f t="shared" si="8"/>
        <v>46227</v>
      </c>
    </row>
    <row r="572" spans="1:1" x14ac:dyDescent="0.25">
      <c r="A572" s="1">
        <f t="shared" si="8"/>
        <v>46228</v>
      </c>
    </row>
    <row r="573" spans="1:1" x14ac:dyDescent="0.25">
      <c r="A573" s="1">
        <f t="shared" si="8"/>
        <v>46229</v>
      </c>
    </row>
    <row r="574" spans="1:1" x14ac:dyDescent="0.25">
      <c r="A574" s="1">
        <f t="shared" si="8"/>
        <v>46230</v>
      </c>
    </row>
    <row r="575" spans="1:1" x14ac:dyDescent="0.25">
      <c r="A575" s="1">
        <f t="shared" si="8"/>
        <v>46231</v>
      </c>
    </row>
    <row r="576" spans="1:1" x14ac:dyDescent="0.25">
      <c r="A576" s="1">
        <f t="shared" si="8"/>
        <v>46232</v>
      </c>
    </row>
    <row r="577" spans="1:1" x14ac:dyDescent="0.25">
      <c r="A577" s="1">
        <f t="shared" si="8"/>
        <v>46233</v>
      </c>
    </row>
    <row r="578" spans="1:1" x14ac:dyDescent="0.25">
      <c r="A578" s="1">
        <f t="shared" si="8"/>
        <v>46234</v>
      </c>
    </row>
    <row r="579" spans="1:1" x14ac:dyDescent="0.25">
      <c r="A579" s="1">
        <f t="shared" si="8"/>
        <v>46235</v>
      </c>
    </row>
    <row r="580" spans="1:1" x14ac:dyDescent="0.25">
      <c r="A580" s="1">
        <f t="shared" ref="A580:A643" si="9">A579+1</f>
        <v>46236</v>
      </c>
    </row>
    <row r="581" spans="1:1" x14ac:dyDescent="0.25">
      <c r="A581" s="1">
        <f t="shared" si="9"/>
        <v>46237</v>
      </c>
    </row>
    <row r="582" spans="1:1" x14ac:dyDescent="0.25">
      <c r="A582" s="1">
        <f t="shared" si="9"/>
        <v>46238</v>
      </c>
    </row>
    <row r="583" spans="1:1" x14ac:dyDescent="0.25">
      <c r="A583" s="1">
        <f t="shared" si="9"/>
        <v>46239</v>
      </c>
    </row>
    <row r="584" spans="1:1" x14ac:dyDescent="0.25">
      <c r="A584" s="1">
        <f t="shared" si="9"/>
        <v>46240</v>
      </c>
    </row>
    <row r="585" spans="1:1" x14ac:dyDescent="0.25">
      <c r="A585" s="1">
        <f t="shared" si="9"/>
        <v>46241</v>
      </c>
    </row>
    <row r="586" spans="1:1" x14ac:dyDescent="0.25">
      <c r="A586" s="1">
        <f t="shared" si="9"/>
        <v>46242</v>
      </c>
    </row>
    <row r="587" spans="1:1" x14ac:dyDescent="0.25">
      <c r="A587" s="1">
        <f t="shared" si="9"/>
        <v>46243</v>
      </c>
    </row>
    <row r="588" spans="1:1" x14ac:dyDescent="0.25">
      <c r="A588" s="1">
        <f t="shared" si="9"/>
        <v>46244</v>
      </c>
    </row>
    <row r="589" spans="1:1" x14ac:dyDescent="0.25">
      <c r="A589" s="1">
        <f t="shared" si="9"/>
        <v>46245</v>
      </c>
    </row>
    <row r="590" spans="1:1" x14ac:dyDescent="0.25">
      <c r="A590" s="1">
        <f t="shared" si="9"/>
        <v>46246</v>
      </c>
    </row>
    <row r="591" spans="1:1" x14ac:dyDescent="0.25">
      <c r="A591" s="1">
        <f t="shared" si="9"/>
        <v>46247</v>
      </c>
    </row>
    <row r="592" spans="1:1" x14ac:dyDescent="0.25">
      <c r="A592" s="1">
        <f t="shared" si="9"/>
        <v>46248</v>
      </c>
    </row>
    <row r="593" spans="1:1" x14ac:dyDescent="0.25">
      <c r="A593" s="1">
        <f t="shared" si="9"/>
        <v>46249</v>
      </c>
    </row>
    <row r="594" spans="1:1" x14ac:dyDescent="0.25">
      <c r="A594" s="1">
        <f t="shared" si="9"/>
        <v>46250</v>
      </c>
    </row>
    <row r="595" spans="1:1" x14ac:dyDescent="0.25">
      <c r="A595" s="1">
        <f t="shared" si="9"/>
        <v>46251</v>
      </c>
    </row>
    <row r="596" spans="1:1" x14ac:dyDescent="0.25">
      <c r="A596" s="1">
        <f t="shared" si="9"/>
        <v>46252</v>
      </c>
    </row>
    <row r="597" spans="1:1" x14ac:dyDescent="0.25">
      <c r="A597" s="1">
        <f t="shared" si="9"/>
        <v>46253</v>
      </c>
    </row>
    <row r="598" spans="1:1" x14ac:dyDescent="0.25">
      <c r="A598" s="1">
        <f t="shared" si="9"/>
        <v>46254</v>
      </c>
    </row>
    <row r="599" spans="1:1" x14ac:dyDescent="0.25">
      <c r="A599" s="1">
        <f t="shared" si="9"/>
        <v>46255</v>
      </c>
    </row>
    <row r="600" spans="1:1" x14ac:dyDescent="0.25">
      <c r="A600" s="1">
        <f t="shared" si="9"/>
        <v>46256</v>
      </c>
    </row>
    <row r="601" spans="1:1" x14ac:dyDescent="0.25">
      <c r="A601" s="1">
        <f t="shared" si="9"/>
        <v>46257</v>
      </c>
    </row>
    <row r="602" spans="1:1" x14ac:dyDescent="0.25">
      <c r="A602" s="1">
        <f t="shared" si="9"/>
        <v>46258</v>
      </c>
    </row>
    <row r="603" spans="1:1" x14ac:dyDescent="0.25">
      <c r="A603" s="1">
        <f t="shared" si="9"/>
        <v>46259</v>
      </c>
    </row>
    <row r="604" spans="1:1" x14ac:dyDescent="0.25">
      <c r="A604" s="1">
        <f t="shared" si="9"/>
        <v>46260</v>
      </c>
    </row>
    <row r="605" spans="1:1" x14ac:dyDescent="0.25">
      <c r="A605" s="1">
        <f t="shared" si="9"/>
        <v>46261</v>
      </c>
    </row>
    <row r="606" spans="1:1" x14ac:dyDescent="0.25">
      <c r="A606" s="1">
        <f t="shared" si="9"/>
        <v>46262</v>
      </c>
    </row>
    <row r="607" spans="1:1" x14ac:dyDescent="0.25">
      <c r="A607" s="1">
        <f t="shared" si="9"/>
        <v>46263</v>
      </c>
    </row>
    <row r="608" spans="1:1" x14ac:dyDescent="0.25">
      <c r="A608" s="1">
        <f t="shared" si="9"/>
        <v>46264</v>
      </c>
    </row>
    <row r="609" spans="1:1" x14ac:dyDescent="0.25">
      <c r="A609" s="1">
        <f t="shared" si="9"/>
        <v>46265</v>
      </c>
    </row>
    <row r="610" spans="1:1" x14ac:dyDescent="0.25">
      <c r="A610" s="1">
        <f t="shared" si="9"/>
        <v>46266</v>
      </c>
    </row>
    <row r="611" spans="1:1" x14ac:dyDescent="0.25">
      <c r="A611" s="1">
        <f t="shared" si="9"/>
        <v>46267</v>
      </c>
    </row>
    <row r="612" spans="1:1" x14ac:dyDescent="0.25">
      <c r="A612" s="1">
        <f t="shared" si="9"/>
        <v>46268</v>
      </c>
    </row>
    <row r="613" spans="1:1" x14ac:dyDescent="0.25">
      <c r="A613" s="1">
        <f t="shared" si="9"/>
        <v>46269</v>
      </c>
    </row>
    <row r="614" spans="1:1" x14ac:dyDescent="0.25">
      <c r="A614" s="1">
        <f t="shared" si="9"/>
        <v>46270</v>
      </c>
    </row>
    <row r="615" spans="1:1" x14ac:dyDescent="0.25">
      <c r="A615" s="1">
        <f t="shared" si="9"/>
        <v>46271</v>
      </c>
    </row>
    <row r="616" spans="1:1" x14ac:dyDescent="0.25">
      <c r="A616" s="1">
        <f t="shared" si="9"/>
        <v>46272</v>
      </c>
    </row>
    <row r="617" spans="1:1" x14ac:dyDescent="0.25">
      <c r="A617" s="1">
        <f t="shared" si="9"/>
        <v>46273</v>
      </c>
    </row>
    <row r="618" spans="1:1" x14ac:dyDescent="0.25">
      <c r="A618" s="1">
        <f t="shared" si="9"/>
        <v>46274</v>
      </c>
    </row>
    <row r="619" spans="1:1" x14ac:dyDescent="0.25">
      <c r="A619" s="1">
        <f t="shared" si="9"/>
        <v>46275</v>
      </c>
    </row>
    <row r="620" spans="1:1" x14ac:dyDescent="0.25">
      <c r="A620" s="1">
        <f t="shared" si="9"/>
        <v>46276</v>
      </c>
    </row>
    <row r="621" spans="1:1" x14ac:dyDescent="0.25">
      <c r="A621" s="1">
        <f t="shared" si="9"/>
        <v>46277</v>
      </c>
    </row>
    <row r="622" spans="1:1" x14ac:dyDescent="0.25">
      <c r="A622" s="1">
        <f t="shared" si="9"/>
        <v>46278</v>
      </c>
    </row>
    <row r="623" spans="1:1" x14ac:dyDescent="0.25">
      <c r="A623" s="1">
        <f t="shared" si="9"/>
        <v>46279</v>
      </c>
    </row>
    <row r="624" spans="1:1" x14ac:dyDescent="0.25">
      <c r="A624" s="1">
        <f t="shared" si="9"/>
        <v>46280</v>
      </c>
    </row>
    <row r="625" spans="1:1" x14ac:dyDescent="0.25">
      <c r="A625" s="1">
        <f t="shared" si="9"/>
        <v>46281</v>
      </c>
    </row>
    <row r="626" spans="1:1" x14ac:dyDescent="0.25">
      <c r="A626" s="1">
        <f t="shared" si="9"/>
        <v>46282</v>
      </c>
    </row>
    <row r="627" spans="1:1" x14ac:dyDescent="0.25">
      <c r="A627" s="1">
        <f t="shared" si="9"/>
        <v>46283</v>
      </c>
    </row>
    <row r="628" spans="1:1" x14ac:dyDescent="0.25">
      <c r="A628" s="1">
        <f t="shared" si="9"/>
        <v>46284</v>
      </c>
    </row>
    <row r="629" spans="1:1" x14ac:dyDescent="0.25">
      <c r="A629" s="1">
        <f t="shared" si="9"/>
        <v>46285</v>
      </c>
    </row>
    <row r="630" spans="1:1" x14ac:dyDescent="0.25">
      <c r="A630" s="1">
        <f t="shared" si="9"/>
        <v>46286</v>
      </c>
    </row>
    <row r="631" spans="1:1" x14ac:dyDescent="0.25">
      <c r="A631" s="1">
        <f t="shared" si="9"/>
        <v>46287</v>
      </c>
    </row>
    <row r="632" spans="1:1" x14ac:dyDescent="0.25">
      <c r="A632" s="1">
        <f t="shared" si="9"/>
        <v>46288</v>
      </c>
    </row>
    <row r="633" spans="1:1" x14ac:dyDescent="0.25">
      <c r="A633" s="1">
        <f t="shared" si="9"/>
        <v>46289</v>
      </c>
    </row>
    <row r="634" spans="1:1" x14ac:dyDescent="0.25">
      <c r="A634" s="1">
        <f t="shared" si="9"/>
        <v>46290</v>
      </c>
    </row>
    <row r="635" spans="1:1" x14ac:dyDescent="0.25">
      <c r="A635" s="1">
        <f t="shared" si="9"/>
        <v>46291</v>
      </c>
    </row>
    <row r="636" spans="1:1" x14ac:dyDescent="0.25">
      <c r="A636" s="1">
        <f t="shared" si="9"/>
        <v>46292</v>
      </c>
    </row>
    <row r="637" spans="1:1" x14ac:dyDescent="0.25">
      <c r="A637" s="1">
        <f t="shared" si="9"/>
        <v>46293</v>
      </c>
    </row>
    <row r="638" spans="1:1" x14ac:dyDescent="0.25">
      <c r="A638" s="1">
        <f t="shared" si="9"/>
        <v>46294</v>
      </c>
    </row>
    <row r="639" spans="1:1" x14ac:dyDescent="0.25">
      <c r="A639" s="1">
        <f t="shared" si="9"/>
        <v>46295</v>
      </c>
    </row>
    <row r="640" spans="1:1" x14ac:dyDescent="0.25">
      <c r="A640" s="1">
        <f t="shared" si="9"/>
        <v>46296</v>
      </c>
    </row>
    <row r="641" spans="1:1" x14ac:dyDescent="0.25">
      <c r="A641" s="1">
        <f t="shared" si="9"/>
        <v>46297</v>
      </c>
    </row>
    <row r="642" spans="1:1" x14ac:dyDescent="0.25">
      <c r="A642" s="1">
        <f t="shared" si="9"/>
        <v>46298</v>
      </c>
    </row>
    <row r="643" spans="1:1" x14ac:dyDescent="0.25">
      <c r="A643" s="1">
        <f t="shared" si="9"/>
        <v>46299</v>
      </c>
    </row>
    <row r="644" spans="1:1" x14ac:dyDescent="0.25">
      <c r="A644" s="1">
        <f t="shared" ref="A644:A707" si="10">A643+1</f>
        <v>46300</v>
      </c>
    </row>
    <row r="645" spans="1:1" x14ac:dyDescent="0.25">
      <c r="A645" s="1">
        <f t="shared" si="10"/>
        <v>46301</v>
      </c>
    </row>
    <row r="646" spans="1:1" x14ac:dyDescent="0.25">
      <c r="A646" s="1">
        <f t="shared" si="10"/>
        <v>46302</v>
      </c>
    </row>
    <row r="647" spans="1:1" x14ac:dyDescent="0.25">
      <c r="A647" s="1">
        <f t="shared" si="10"/>
        <v>46303</v>
      </c>
    </row>
    <row r="648" spans="1:1" x14ac:dyDescent="0.25">
      <c r="A648" s="1">
        <f t="shared" si="10"/>
        <v>46304</v>
      </c>
    </row>
    <row r="649" spans="1:1" x14ac:dyDescent="0.25">
      <c r="A649" s="1">
        <f t="shared" si="10"/>
        <v>46305</v>
      </c>
    </row>
    <row r="650" spans="1:1" x14ac:dyDescent="0.25">
      <c r="A650" s="1">
        <f t="shared" si="10"/>
        <v>46306</v>
      </c>
    </row>
    <row r="651" spans="1:1" x14ac:dyDescent="0.25">
      <c r="A651" s="1">
        <f t="shared" si="10"/>
        <v>46307</v>
      </c>
    </row>
    <row r="652" spans="1:1" x14ac:dyDescent="0.25">
      <c r="A652" s="1">
        <f t="shared" si="10"/>
        <v>46308</v>
      </c>
    </row>
    <row r="653" spans="1:1" x14ac:dyDescent="0.25">
      <c r="A653" s="1">
        <f t="shared" si="10"/>
        <v>46309</v>
      </c>
    </row>
    <row r="654" spans="1:1" x14ac:dyDescent="0.25">
      <c r="A654" s="1">
        <f t="shared" si="10"/>
        <v>46310</v>
      </c>
    </row>
    <row r="655" spans="1:1" x14ac:dyDescent="0.25">
      <c r="A655" s="1">
        <f t="shared" si="10"/>
        <v>46311</v>
      </c>
    </row>
    <row r="656" spans="1:1" x14ac:dyDescent="0.25">
      <c r="A656" s="1">
        <f t="shared" si="10"/>
        <v>46312</v>
      </c>
    </row>
    <row r="657" spans="1:1" x14ac:dyDescent="0.25">
      <c r="A657" s="1">
        <f t="shared" si="10"/>
        <v>46313</v>
      </c>
    </row>
    <row r="658" spans="1:1" x14ac:dyDescent="0.25">
      <c r="A658" s="1">
        <f t="shared" si="10"/>
        <v>46314</v>
      </c>
    </row>
    <row r="659" spans="1:1" x14ac:dyDescent="0.25">
      <c r="A659" s="1">
        <f t="shared" si="10"/>
        <v>46315</v>
      </c>
    </row>
    <row r="660" spans="1:1" x14ac:dyDescent="0.25">
      <c r="A660" s="1">
        <f t="shared" si="10"/>
        <v>46316</v>
      </c>
    </row>
    <row r="661" spans="1:1" x14ac:dyDescent="0.25">
      <c r="A661" s="1">
        <f t="shared" si="10"/>
        <v>46317</v>
      </c>
    </row>
    <row r="662" spans="1:1" x14ac:dyDescent="0.25">
      <c r="A662" s="1">
        <f t="shared" si="10"/>
        <v>46318</v>
      </c>
    </row>
    <row r="663" spans="1:1" x14ac:dyDescent="0.25">
      <c r="A663" s="1">
        <f t="shared" si="10"/>
        <v>46319</v>
      </c>
    </row>
    <row r="664" spans="1:1" x14ac:dyDescent="0.25">
      <c r="A664" s="1">
        <f t="shared" si="10"/>
        <v>46320</v>
      </c>
    </row>
    <row r="665" spans="1:1" x14ac:dyDescent="0.25">
      <c r="A665" s="1">
        <f t="shared" si="10"/>
        <v>46321</v>
      </c>
    </row>
    <row r="666" spans="1:1" x14ac:dyDescent="0.25">
      <c r="A666" s="1">
        <f t="shared" si="10"/>
        <v>46322</v>
      </c>
    </row>
    <row r="667" spans="1:1" x14ac:dyDescent="0.25">
      <c r="A667" s="1">
        <f t="shared" si="10"/>
        <v>46323</v>
      </c>
    </row>
    <row r="668" spans="1:1" x14ac:dyDescent="0.25">
      <c r="A668" s="1">
        <f t="shared" si="10"/>
        <v>46324</v>
      </c>
    </row>
    <row r="669" spans="1:1" x14ac:dyDescent="0.25">
      <c r="A669" s="1">
        <f t="shared" si="10"/>
        <v>46325</v>
      </c>
    </row>
    <row r="670" spans="1:1" x14ac:dyDescent="0.25">
      <c r="A670" s="1">
        <f t="shared" si="10"/>
        <v>46326</v>
      </c>
    </row>
    <row r="671" spans="1:1" x14ac:dyDescent="0.25">
      <c r="A671" s="1">
        <f t="shared" si="10"/>
        <v>46327</v>
      </c>
    </row>
    <row r="672" spans="1:1" x14ac:dyDescent="0.25">
      <c r="A672" s="1">
        <f t="shared" si="10"/>
        <v>46328</v>
      </c>
    </row>
    <row r="673" spans="1:1" x14ac:dyDescent="0.25">
      <c r="A673" s="1">
        <f t="shared" si="10"/>
        <v>46329</v>
      </c>
    </row>
    <row r="674" spans="1:1" x14ac:dyDescent="0.25">
      <c r="A674" s="1">
        <f t="shared" si="10"/>
        <v>46330</v>
      </c>
    </row>
    <row r="675" spans="1:1" x14ac:dyDescent="0.25">
      <c r="A675" s="1">
        <f t="shared" si="10"/>
        <v>46331</v>
      </c>
    </row>
    <row r="676" spans="1:1" x14ac:dyDescent="0.25">
      <c r="A676" s="1">
        <f t="shared" si="10"/>
        <v>46332</v>
      </c>
    </row>
    <row r="677" spans="1:1" x14ac:dyDescent="0.25">
      <c r="A677" s="1">
        <f t="shared" si="10"/>
        <v>46333</v>
      </c>
    </row>
    <row r="678" spans="1:1" x14ac:dyDescent="0.25">
      <c r="A678" s="1">
        <f t="shared" si="10"/>
        <v>46334</v>
      </c>
    </row>
    <row r="679" spans="1:1" x14ac:dyDescent="0.25">
      <c r="A679" s="1">
        <f t="shared" si="10"/>
        <v>46335</v>
      </c>
    </row>
    <row r="680" spans="1:1" x14ac:dyDescent="0.25">
      <c r="A680" s="1">
        <f t="shared" si="10"/>
        <v>46336</v>
      </c>
    </row>
    <row r="681" spans="1:1" x14ac:dyDescent="0.25">
      <c r="A681" s="1">
        <f t="shared" si="10"/>
        <v>46337</v>
      </c>
    </row>
    <row r="682" spans="1:1" x14ac:dyDescent="0.25">
      <c r="A682" s="1">
        <f t="shared" si="10"/>
        <v>46338</v>
      </c>
    </row>
    <row r="683" spans="1:1" x14ac:dyDescent="0.25">
      <c r="A683" s="1">
        <f t="shared" si="10"/>
        <v>46339</v>
      </c>
    </row>
    <row r="684" spans="1:1" x14ac:dyDescent="0.25">
      <c r="A684" s="1">
        <f t="shared" si="10"/>
        <v>46340</v>
      </c>
    </row>
    <row r="685" spans="1:1" x14ac:dyDescent="0.25">
      <c r="A685" s="1">
        <f t="shared" si="10"/>
        <v>46341</v>
      </c>
    </row>
    <row r="686" spans="1:1" x14ac:dyDescent="0.25">
      <c r="A686" s="1">
        <f t="shared" si="10"/>
        <v>46342</v>
      </c>
    </row>
    <row r="687" spans="1:1" x14ac:dyDescent="0.25">
      <c r="A687" s="1">
        <f t="shared" si="10"/>
        <v>46343</v>
      </c>
    </row>
    <row r="688" spans="1:1" x14ac:dyDescent="0.25">
      <c r="A688" s="1">
        <f t="shared" si="10"/>
        <v>46344</v>
      </c>
    </row>
    <row r="689" spans="1:1" x14ac:dyDescent="0.25">
      <c r="A689" s="1">
        <f t="shared" si="10"/>
        <v>46345</v>
      </c>
    </row>
    <row r="690" spans="1:1" x14ac:dyDescent="0.25">
      <c r="A690" s="1">
        <f t="shared" si="10"/>
        <v>46346</v>
      </c>
    </row>
    <row r="691" spans="1:1" x14ac:dyDescent="0.25">
      <c r="A691" s="1">
        <f t="shared" si="10"/>
        <v>46347</v>
      </c>
    </row>
    <row r="692" spans="1:1" x14ac:dyDescent="0.25">
      <c r="A692" s="1">
        <f t="shared" si="10"/>
        <v>46348</v>
      </c>
    </row>
    <row r="693" spans="1:1" x14ac:dyDescent="0.25">
      <c r="A693" s="1">
        <f t="shared" si="10"/>
        <v>46349</v>
      </c>
    </row>
    <row r="694" spans="1:1" x14ac:dyDescent="0.25">
      <c r="A694" s="1">
        <f t="shared" si="10"/>
        <v>46350</v>
      </c>
    </row>
    <row r="695" spans="1:1" x14ac:dyDescent="0.25">
      <c r="A695" s="1">
        <f t="shared" si="10"/>
        <v>46351</v>
      </c>
    </row>
    <row r="696" spans="1:1" x14ac:dyDescent="0.25">
      <c r="A696" s="1">
        <f t="shared" si="10"/>
        <v>46352</v>
      </c>
    </row>
    <row r="697" spans="1:1" x14ac:dyDescent="0.25">
      <c r="A697" s="1">
        <f t="shared" si="10"/>
        <v>46353</v>
      </c>
    </row>
    <row r="698" spans="1:1" x14ac:dyDescent="0.25">
      <c r="A698" s="1">
        <f t="shared" si="10"/>
        <v>46354</v>
      </c>
    </row>
    <row r="699" spans="1:1" x14ac:dyDescent="0.25">
      <c r="A699" s="1">
        <f t="shared" si="10"/>
        <v>46355</v>
      </c>
    </row>
    <row r="700" spans="1:1" x14ac:dyDescent="0.25">
      <c r="A700" s="1">
        <f t="shared" si="10"/>
        <v>46356</v>
      </c>
    </row>
    <row r="701" spans="1:1" x14ac:dyDescent="0.25">
      <c r="A701" s="1">
        <f t="shared" si="10"/>
        <v>46357</v>
      </c>
    </row>
    <row r="702" spans="1:1" x14ac:dyDescent="0.25">
      <c r="A702" s="1">
        <f t="shared" si="10"/>
        <v>46358</v>
      </c>
    </row>
    <row r="703" spans="1:1" x14ac:dyDescent="0.25">
      <c r="A703" s="1">
        <f t="shared" si="10"/>
        <v>46359</v>
      </c>
    </row>
    <row r="704" spans="1:1" x14ac:dyDescent="0.25">
      <c r="A704" s="1">
        <f t="shared" si="10"/>
        <v>46360</v>
      </c>
    </row>
    <row r="705" spans="1:1" x14ac:dyDescent="0.25">
      <c r="A705" s="1">
        <f t="shared" si="10"/>
        <v>46361</v>
      </c>
    </row>
    <row r="706" spans="1:1" x14ac:dyDescent="0.25">
      <c r="A706" s="1">
        <f t="shared" si="10"/>
        <v>46362</v>
      </c>
    </row>
    <row r="707" spans="1:1" x14ac:dyDescent="0.25">
      <c r="A707" s="1">
        <f t="shared" si="10"/>
        <v>46363</v>
      </c>
    </row>
    <row r="708" spans="1:1" x14ac:dyDescent="0.25">
      <c r="A708" s="1">
        <f t="shared" ref="A708:A771" si="11">A707+1</f>
        <v>46364</v>
      </c>
    </row>
    <row r="709" spans="1:1" x14ac:dyDescent="0.25">
      <c r="A709" s="1">
        <f t="shared" si="11"/>
        <v>46365</v>
      </c>
    </row>
    <row r="710" spans="1:1" x14ac:dyDescent="0.25">
      <c r="A710" s="1">
        <f t="shared" si="11"/>
        <v>46366</v>
      </c>
    </row>
    <row r="711" spans="1:1" x14ac:dyDescent="0.25">
      <c r="A711" s="1">
        <f t="shared" si="11"/>
        <v>46367</v>
      </c>
    </row>
    <row r="712" spans="1:1" x14ac:dyDescent="0.25">
      <c r="A712" s="1">
        <f t="shared" si="11"/>
        <v>46368</v>
      </c>
    </row>
    <row r="713" spans="1:1" x14ac:dyDescent="0.25">
      <c r="A713" s="1">
        <f t="shared" si="11"/>
        <v>46369</v>
      </c>
    </row>
    <row r="714" spans="1:1" x14ac:dyDescent="0.25">
      <c r="A714" s="1">
        <f t="shared" si="11"/>
        <v>46370</v>
      </c>
    </row>
    <row r="715" spans="1:1" x14ac:dyDescent="0.25">
      <c r="A715" s="1">
        <f t="shared" si="11"/>
        <v>46371</v>
      </c>
    </row>
    <row r="716" spans="1:1" x14ac:dyDescent="0.25">
      <c r="A716" s="1">
        <f t="shared" si="11"/>
        <v>46372</v>
      </c>
    </row>
    <row r="717" spans="1:1" x14ac:dyDescent="0.25">
      <c r="A717" s="1">
        <f t="shared" si="11"/>
        <v>46373</v>
      </c>
    </row>
    <row r="718" spans="1:1" x14ac:dyDescent="0.25">
      <c r="A718" s="1">
        <f t="shared" si="11"/>
        <v>46374</v>
      </c>
    </row>
    <row r="719" spans="1:1" x14ac:dyDescent="0.25">
      <c r="A719" s="1">
        <f t="shared" si="11"/>
        <v>46375</v>
      </c>
    </row>
    <row r="720" spans="1:1" x14ac:dyDescent="0.25">
      <c r="A720" s="1">
        <f t="shared" si="11"/>
        <v>46376</v>
      </c>
    </row>
    <row r="721" spans="1:1" x14ac:dyDescent="0.25">
      <c r="A721" s="1">
        <f t="shared" si="11"/>
        <v>46377</v>
      </c>
    </row>
    <row r="722" spans="1:1" x14ac:dyDescent="0.25">
      <c r="A722" s="1">
        <f t="shared" si="11"/>
        <v>46378</v>
      </c>
    </row>
    <row r="723" spans="1:1" x14ac:dyDescent="0.25">
      <c r="A723" s="1">
        <f t="shared" si="11"/>
        <v>46379</v>
      </c>
    </row>
    <row r="724" spans="1:1" x14ac:dyDescent="0.25">
      <c r="A724" s="1">
        <f t="shared" si="11"/>
        <v>46380</v>
      </c>
    </row>
    <row r="725" spans="1:1" x14ac:dyDescent="0.25">
      <c r="A725" s="1">
        <f t="shared" si="11"/>
        <v>46381</v>
      </c>
    </row>
    <row r="726" spans="1:1" x14ac:dyDescent="0.25">
      <c r="A726" s="1">
        <f t="shared" si="11"/>
        <v>46382</v>
      </c>
    </row>
    <row r="727" spans="1:1" x14ac:dyDescent="0.25">
      <c r="A727" s="1">
        <f t="shared" si="11"/>
        <v>46383</v>
      </c>
    </row>
    <row r="728" spans="1:1" x14ac:dyDescent="0.25">
      <c r="A728" s="1">
        <f t="shared" si="11"/>
        <v>46384</v>
      </c>
    </row>
    <row r="729" spans="1:1" x14ac:dyDescent="0.25">
      <c r="A729" s="1">
        <f t="shared" si="11"/>
        <v>46385</v>
      </c>
    </row>
    <row r="730" spans="1:1" x14ac:dyDescent="0.25">
      <c r="A730" s="1">
        <f t="shared" si="11"/>
        <v>46386</v>
      </c>
    </row>
    <row r="731" spans="1:1" x14ac:dyDescent="0.25">
      <c r="A731" s="1">
        <f t="shared" si="11"/>
        <v>46387</v>
      </c>
    </row>
    <row r="732" spans="1:1" x14ac:dyDescent="0.25">
      <c r="A732" s="1">
        <f t="shared" si="11"/>
        <v>46388</v>
      </c>
    </row>
    <row r="733" spans="1:1" x14ac:dyDescent="0.25">
      <c r="A733" s="1">
        <f t="shared" si="11"/>
        <v>46389</v>
      </c>
    </row>
    <row r="734" spans="1:1" x14ac:dyDescent="0.25">
      <c r="A734" s="1">
        <f t="shared" si="11"/>
        <v>46390</v>
      </c>
    </row>
    <row r="735" spans="1:1" x14ac:dyDescent="0.25">
      <c r="A735" s="1">
        <f t="shared" si="11"/>
        <v>46391</v>
      </c>
    </row>
    <row r="736" spans="1:1" x14ac:dyDescent="0.25">
      <c r="A736" s="1">
        <f t="shared" si="11"/>
        <v>46392</v>
      </c>
    </row>
    <row r="737" spans="1:1" x14ac:dyDescent="0.25">
      <c r="A737" s="1">
        <f t="shared" si="11"/>
        <v>46393</v>
      </c>
    </row>
    <row r="738" spans="1:1" x14ac:dyDescent="0.25">
      <c r="A738" s="1">
        <f t="shared" si="11"/>
        <v>46394</v>
      </c>
    </row>
    <row r="739" spans="1:1" x14ac:dyDescent="0.25">
      <c r="A739" s="1">
        <f t="shared" si="11"/>
        <v>46395</v>
      </c>
    </row>
    <row r="740" spans="1:1" x14ac:dyDescent="0.25">
      <c r="A740" s="1">
        <f t="shared" si="11"/>
        <v>46396</v>
      </c>
    </row>
    <row r="741" spans="1:1" x14ac:dyDescent="0.25">
      <c r="A741" s="1">
        <f t="shared" si="11"/>
        <v>46397</v>
      </c>
    </row>
    <row r="742" spans="1:1" x14ac:dyDescent="0.25">
      <c r="A742" s="1">
        <f t="shared" si="11"/>
        <v>46398</v>
      </c>
    </row>
    <row r="743" spans="1:1" x14ac:dyDescent="0.25">
      <c r="A743" s="1">
        <f t="shared" si="11"/>
        <v>46399</v>
      </c>
    </row>
    <row r="744" spans="1:1" x14ac:dyDescent="0.25">
      <c r="A744" s="1">
        <f t="shared" si="11"/>
        <v>46400</v>
      </c>
    </row>
    <row r="745" spans="1:1" x14ac:dyDescent="0.25">
      <c r="A745" s="1">
        <f t="shared" si="11"/>
        <v>46401</v>
      </c>
    </row>
    <row r="746" spans="1:1" x14ac:dyDescent="0.25">
      <c r="A746" s="1">
        <f t="shared" si="11"/>
        <v>46402</v>
      </c>
    </row>
    <row r="747" spans="1:1" x14ac:dyDescent="0.25">
      <c r="A747" s="1">
        <f t="shared" si="11"/>
        <v>46403</v>
      </c>
    </row>
    <row r="748" spans="1:1" x14ac:dyDescent="0.25">
      <c r="A748" s="1">
        <f t="shared" si="11"/>
        <v>46404</v>
      </c>
    </row>
    <row r="749" spans="1:1" x14ac:dyDescent="0.25">
      <c r="A749" s="1">
        <f t="shared" si="11"/>
        <v>46405</v>
      </c>
    </row>
    <row r="750" spans="1:1" x14ac:dyDescent="0.25">
      <c r="A750" s="1">
        <f t="shared" si="11"/>
        <v>46406</v>
      </c>
    </row>
    <row r="751" spans="1:1" x14ac:dyDescent="0.25">
      <c r="A751" s="1">
        <f t="shared" si="11"/>
        <v>46407</v>
      </c>
    </row>
    <row r="752" spans="1:1" x14ac:dyDescent="0.25">
      <c r="A752" s="1">
        <f t="shared" si="11"/>
        <v>46408</v>
      </c>
    </row>
    <row r="753" spans="1:1" x14ac:dyDescent="0.25">
      <c r="A753" s="1">
        <f t="shared" si="11"/>
        <v>46409</v>
      </c>
    </row>
    <row r="754" spans="1:1" x14ac:dyDescent="0.25">
      <c r="A754" s="1">
        <f t="shared" si="11"/>
        <v>46410</v>
      </c>
    </row>
    <row r="755" spans="1:1" x14ac:dyDescent="0.25">
      <c r="A755" s="1">
        <f t="shared" si="11"/>
        <v>46411</v>
      </c>
    </row>
    <row r="756" spans="1:1" x14ac:dyDescent="0.25">
      <c r="A756" s="1">
        <f t="shared" si="11"/>
        <v>46412</v>
      </c>
    </row>
    <row r="757" spans="1:1" x14ac:dyDescent="0.25">
      <c r="A757" s="1">
        <f t="shared" si="11"/>
        <v>46413</v>
      </c>
    </row>
    <row r="758" spans="1:1" x14ac:dyDescent="0.25">
      <c r="A758" s="1">
        <f t="shared" si="11"/>
        <v>46414</v>
      </c>
    </row>
    <row r="759" spans="1:1" x14ac:dyDescent="0.25">
      <c r="A759" s="1">
        <f t="shared" si="11"/>
        <v>46415</v>
      </c>
    </row>
    <row r="760" spans="1:1" x14ac:dyDescent="0.25">
      <c r="A760" s="1">
        <f t="shared" si="11"/>
        <v>46416</v>
      </c>
    </row>
    <row r="761" spans="1:1" x14ac:dyDescent="0.25">
      <c r="A761" s="1">
        <f t="shared" si="11"/>
        <v>46417</v>
      </c>
    </row>
    <row r="762" spans="1:1" x14ac:dyDescent="0.25">
      <c r="A762" s="1">
        <f t="shared" si="11"/>
        <v>46418</v>
      </c>
    </row>
    <row r="763" spans="1:1" x14ac:dyDescent="0.25">
      <c r="A763" s="1">
        <f t="shared" si="11"/>
        <v>46419</v>
      </c>
    </row>
    <row r="764" spans="1:1" x14ac:dyDescent="0.25">
      <c r="A764" s="1">
        <f t="shared" si="11"/>
        <v>46420</v>
      </c>
    </row>
    <row r="765" spans="1:1" x14ac:dyDescent="0.25">
      <c r="A765" s="1">
        <f t="shared" si="11"/>
        <v>46421</v>
      </c>
    </row>
    <row r="766" spans="1:1" x14ac:dyDescent="0.25">
      <c r="A766" s="1">
        <f t="shared" si="11"/>
        <v>46422</v>
      </c>
    </row>
    <row r="767" spans="1:1" x14ac:dyDescent="0.25">
      <c r="A767" s="1">
        <f t="shared" si="11"/>
        <v>46423</v>
      </c>
    </row>
    <row r="768" spans="1:1" x14ac:dyDescent="0.25">
      <c r="A768" s="1">
        <f t="shared" si="11"/>
        <v>46424</v>
      </c>
    </row>
    <row r="769" spans="1:1" x14ac:dyDescent="0.25">
      <c r="A769" s="1">
        <f t="shared" si="11"/>
        <v>46425</v>
      </c>
    </row>
    <row r="770" spans="1:1" x14ac:dyDescent="0.25">
      <c r="A770" s="1">
        <f t="shared" si="11"/>
        <v>46426</v>
      </c>
    </row>
    <row r="771" spans="1:1" x14ac:dyDescent="0.25">
      <c r="A771" s="1">
        <f t="shared" si="11"/>
        <v>46427</v>
      </c>
    </row>
    <row r="772" spans="1:1" x14ac:dyDescent="0.25">
      <c r="A772" s="1">
        <f t="shared" ref="A772:A835" si="12">A771+1</f>
        <v>46428</v>
      </c>
    </row>
    <row r="773" spans="1:1" x14ac:dyDescent="0.25">
      <c r="A773" s="1">
        <f t="shared" si="12"/>
        <v>46429</v>
      </c>
    </row>
    <row r="774" spans="1:1" x14ac:dyDescent="0.25">
      <c r="A774" s="1">
        <f t="shared" si="12"/>
        <v>46430</v>
      </c>
    </row>
    <row r="775" spans="1:1" x14ac:dyDescent="0.25">
      <c r="A775" s="1">
        <f t="shared" si="12"/>
        <v>46431</v>
      </c>
    </row>
    <row r="776" spans="1:1" x14ac:dyDescent="0.25">
      <c r="A776" s="1">
        <f t="shared" si="12"/>
        <v>46432</v>
      </c>
    </row>
    <row r="777" spans="1:1" x14ac:dyDescent="0.25">
      <c r="A777" s="1">
        <f t="shared" si="12"/>
        <v>46433</v>
      </c>
    </row>
    <row r="778" spans="1:1" x14ac:dyDescent="0.25">
      <c r="A778" s="1">
        <f t="shared" si="12"/>
        <v>46434</v>
      </c>
    </row>
    <row r="779" spans="1:1" x14ac:dyDescent="0.25">
      <c r="A779" s="1">
        <f t="shared" si="12"/>
        <v>46435</v>
      </c>
    </row>
    <row r="780" spans="1:1" x14ac:dyDescent="0.25">
      <c r="A780" s="1">
        <f t="shared" si="12"/>
        <v>46436</v>
      </c>
    </row>
    <row r="781" spans="1:1" x14ac:dyDescent="0.25">
      <c r="A781" s="1">
        <f t="shared" si="12"/>
        <v>46437</v>
      </c>
    </row>
    <row r="782" spans="1:1" x14ac:dyDescent="0.25">
      <c r="A782" s="1">
        <f t="shared" si="12"/>
        <v>46438</v>
      </c>
    </row>
    <row r="783" spans="1:1" x14ac:dyDescent="0.25">
      <c r="A783" s="1">
        <f t="shared" si="12"/>
        <v>46439</v>
      </c>
    </row>
    <row r="784" spans="1:1" x14ac:dyDescent="0.25">
      <c r="A784" s="1">
        <f t="shared" si="12"/>
        <v>46440</v>
      </c>
    </row>
    <row r="785" spans="1:1" x14ac:dyDescent="0.25">
      <c r="A785" s="1">
        <f t="shared" si="12"/>
        <v>46441</v>
      </c>
    </row>
    <row r="786" spans="1:1" x14ac:dyDescent="0.25">
      <c r="A786" s="1">
        <f t="shared" si="12"/>
        <v>46442</v>
      </c>
    </row>
    <row r="787" spans="1:1" x14ac:dyDescent="0.25">
      <c r="A787" s="1">
        <f t="shared" si="12"/>
        <v>46443</v>
      </c>
    </row>
    <row r="788" spans="1:1" x14ac:dyDescent="0.25">
      <c r="A788" s="1">
        <f t="shared" si="12"/>
        <v>46444</v>
      </c>
    </row>
    <row r="789" spans="1:1" x14ac:dyDescent="0.25">
      <c r="A789" s="1">
        <f t="shared" si="12"/>
        <v>46445</v>
      </c>
    </row>
    <row r="790" spans="1:1" x14ac:dyDescent="0.25">
      <c r="A790" s="1">
        <f t="shared" si="12"/>
        <v>46446</v>
      </c>
    </row>
    <row r="791" spans="1:1" x14ac:dyDescent="0.25">
      <c r="A791" s="1">
        <f t="shared" si="12"/>
        <v>46447</v>
      </c>
    </row>
    <row r="792" spans="1:1" x14ac:dyDescent="0.25">
      <c r="A792" s="1">
        <f t="shared" si="12"/>
        <v>46448</v>
      </c>
    </row>
    <row r="793" spans="1:1" x14ac:dyDescent="0.25">
      <c r="A793" s="1">
        <f t="shared" si="12"/>
        <v>46449</v>
      </c>
    </row>
    <row r="794" spans="1:1" x14ac:dyDescent="0.25">
      <c r="A794" s="1">
        <f t="shared" si="12"/>
        <v>46450</v>
      </c>
    </row>
    <row r="795" spans="1:1" x14ac:dyDescent="0.25">
      <c r="A795" s="1">
        <f t="shared" si="12"/>
        <v>46451</v>
      </c>
    </row>
    <row r="796" spans="1:1" x14ac:dyDescent="0.25">
      <c r="A796" s="1">
        <f t="shared" si="12"/>
        <v>46452</v>
      </c>
    </row>
    <row r="797" spans="1:1" x14ac:dyDescent="0.25">
      <c r="A797" s="1">
        <f t="shared" si="12"/>
        <v>46453</v>
      </c>
    </row>
    <row r="798" spans="1:1" x14ac:dyDescent="0.25">
      <c r="A798" s="1">
        <f t="shared" si="12"/>
        <v>46454</v>
      </c>
    </row>
    <row r="799" spans="1:1" x14ac:dyDescent="0.25">
      <c r="A799" s="1">
        <f t="shared" si="12"/>
        <v>46455</v>
      </c>
    </row>
    <row r="800" spans="1:1" x14ac:dyDescent="0.25">
      <c r="A800" s="1">
        <f t="shared" si="12"/>
        <v>46456</v>
      </c>
    </row>
    <row r="801" spans="1:1" x14ac:dyDescent="0.25">
      <c r="A801" s="1">
        <f t="shared" si="12"/>
        <v>46457</v>
      </c>
    </row>
    <row r="802" spans="1:1" x14ac:dyDescent="0.25">
      <c r="A802" s="1">
        <f t="shared" si="12"/>
        <v>46458</v>
      </c>
    </row>
    <row r="803" spans="1:1" x14ac:dyDescent="0.25">
      <c r="A803" s="1">
        <f t="shared" si="12"/>
        <v>46459</v>
      </c>
    </row>
    <row r="804" spans="1:1" x14ac:dyDescent="0.25">
      <c r="A804" s="1">
        <f t="shared" si="12"/>
        <v>46460</v>
      </c>
    </row>
    <row r="805" spans="1:1" x14ac:dyDescent="0.25">
      <c r="A805" s="1">
        <f t="shared" si="12"/>
        <v>46461</v>
      </c>
    </row>
    <row r="806" spans="1:1" x14ac:dyDescent="0.25">
      <c r="A806" s="1">
        <f t="shared" si="12"/>
        <v>46462</v>
      </c>
    </row>
    <row r="807" spans="1:1" x14ac:dyDescent="0.25">
      <c r="A807" s="1">
        <f t="shared" si="12"/>
        <v>46463</v>
      </c>
    </row>
    <row r="808" spans="1:1" x14ac:dyDescent="0.25">
      <c r="A808" s="1">
        <f t="shared" si="12"/>
        <v>46464</v>
      </c>
    </row>
    <row r="809" spans="1:1" x14ac:dyDescent="0.25">
      <c r="A809" s="1">
        <f t="shared" si="12"/>
        <v>46465</v>
      </c>
    </row>
    <row r="810" spans="1:1" x14ac:dyDescent="0.25">
      <c r="A810" s="1">
        <f t="shared" si="12"/>
        <v>46466</v>
      </c>
    </row>
    <row r="811" spans="1:1" x14ac:dyDescent="0.25">
      <c r="A811" s="1">
        <f t="shared" si="12"/>
        <v>46467</v>
      </c>
    </row>
    <row r="812" spans="1:1" x14ac:dyDescent="0.25">
      <c r="A812" s="1">
        <f t="shared" si="12"/>
        <v>46468</v>
      </c>
    </row>
    <row r="813" spans="1:1" x14ac:dyDescent="0.25">
      <c r="A813" s="1">
        <f t="shared" si="12"/>
        <v>46469</v>
      </c>
    </row>
    <row r="814" spans="1:1" x14ac:dyDescent="0.25">
      <c r="A814" s="1">
        <f t="shared" si="12"/>
        <v>46470</v>
      </c>
    </row>
    <row r="815" spans="1:1" x14ac:dyDescent="0.25">
      <c r="A815" s="1">
        <f t="shared" si="12"/>
        <v>46471</v>
      </c>
    </row>
    <row r="816" spans="1:1" x14ac:dyDescent="0.25">
      <c r="A816" s="1">
        <f t="shared" si="12"/>
        <v>46472</v>
      </c>
    </row>
    <row r="817" spans="1:1" x14ac:dyDescent="0.25">
      <c r="A817" s="1">
        <f t="shared" si="12"/>
        <v>46473</v>
      </c>
    </row>
    <row r="818" spans="1:1" x14ac:dyDescent="0.25">
      <c r="A818" s="1">
        <f t="shared" si="12"/>
        <v>46474</v>
      </c>
    </row>
    <row r="819" spans="1:1" x14ac:dyDescent="0.25">
      <c r="A819" s="1">
        <f t="shared" si="12"/>
        <v>46475</v>
      </c>
    </row>
    <row r="820" spans="1:1" x14ac:dyDescent="0.25">
      <c r="A820" s="1">
        <f t="shared" si="12"/>
        <v>46476</v>
      </c>
    </row>
    <row r="821" spans="1:1" x14ac:dyDescent="0.25">
      <c r="A821" s="1">
        <f t="shared" si="12"/>
        <v>46477</v>
      </c>
    </row>
    <row r="822" spans="1:1" x14ac:dyDescent="0.25">
      <c r="A822" s="1">
        <f t="shared" si="12"/>
        <v>46478</v>
      </c>
    </row>
    <row r="823" spans="1:1" x14ac:dyDescent="0.25">
      <c r="A823" s="1">
        <f t="shared" si="12"/>
        <v>46479</v>
      </c>
    </row>
    <row r="824" spans="1:1" x14ac:dyDescent="0.25">
      <c r="A824" s="1">
        <f t="shared" si="12"/>
        <v>46480</v>
      </c>
    </row>
    <row r="825" spans="1:1" x14ac:dyDescent="0.25">
      <c r="A825" s="1">
        <f t="shared" si="12"/>
        <v>46481</v>
      </c>
    </row>
    <row r="826" spans="1:1" x14ac:dyDescent="0.25">
      <c r="A826" s="1">
        <f t="shared" si="12"/>
        <v>46482</v>
      </c>
    </row>
    <row r="827" spans="1:1" x14ac:dyDescent="0.25">
      <c r="A827" s="1">
        <f t="shared" si="12"/>
        <v>46483</v>
      </c>
    </row>
    <row r="828" spans="1:1" x14ac:dyDescent="0.25">
      <c r="A828" s="1">
        <f t="shared" si="12"/>
        <v>46484</v>
      </c>
    </row>
    <row r="829" spans="1:1" x14ac:dyDescent="0.25">
      <c r="A829" s="1">
        <f t="shared" si="12"/>
        <v>46485</v>
      </c>
    </row>
    <row r="830" spans="1:1" x14ac:dyDescent="0.25">
      <c r="A830" s="1">
        <f t="shared" si="12"/>
        <v>46486</v>
      </c>
    </row>
    <row r="831" spans="1:1" x14ac:dyDescent="0.25">
      <c r="A831" s="1">
        <f t="shared" si="12"/>
        <v>46487</v>
      </c>
    </row>
    <row r="832" spans="1:1" x14ac:dyDescent="0.25">
      <c r="A832" s="1">
        <f t="shared" si="12"/>
        <v>46488</v>
      </c>
    </row>
    <row r="833" spans="1:1" x14ac:dyDescent="0.25">
      <c r="A833" s="1">
        <f t="shared" si="12"/>
        <v>46489</v>
      </c>
    </row>
    <row r="834" spans="1:1" x14ac:dyDescent="0.25">
      <c r="A834" s="1">
        <f t="shared" si="12"/>
        <v>46490</v>
      </c>
    </row>
    <row r="835" spans="1:1" x14ac:dyDescent="0.25">
      <c r="A835" s="1">
        <f t="shared" si="12"/>
        <v>46491</v>
      </c>
    </row>
    <row r="836" spans="1:1" x14ac:dyDescent="0.25">
      <c r="A836" s="1">
        <f t="shared" ref="A836:A899" si="13">A835+1</f>
        <v>46492</v>
      </c>
    </row>
    <row r="837" spans="1:1" x14ac:dyDescent="0.25">
      <c r="A837" s="1">
        <f t="shared" si="13"/>
        <v>46493</v>
      </c>
    </row>
    <row r="838" spans="1:1" x14ac:dyDescent="0.25">
      <c r="A838" s="1">
        <f t="shared" si="13"/>
        <v>46494</v>
      </c>
    </row>
    <row r="839" spans="1:1" x14ac:dyDescent="0.25">
      <c r="A839" s="1">
        <f t="shared" si="13"/>
        <v>46495</v>
      </c>
    </row>
    <row r="840" spans="1:1" x14ac:dyDescent="0.25">
      <c r="A840" s="1">
        <f t="shared" si="13"/>
        <v>46496</v>
      </c>
    </row>
    <row r="841" spans="1:1" x14ac:dyDescent="0.25">
      <c r="A841" s="1">
        <f t="shared" si="13"/>
        <v>46497</v>
      </c>
    </row>
    <row r="842" spans="1:1" x14ac:dyDescent="0.25">
      <c r="A842" s="1">
        <f t="shared" si="13"/>
        <v>46498</v>
      </c>
    </row>
    <row r="843" spans="1:1" x14ac:dyDescent="0.25">
      <c r="A843" s="1">
        <f t="shared" si="13"/>
        <v>46499</v>
      </c>
    </row>
    <row r="844" spans="1:1" x14ac:dyDescent="0.25">
      <c r="A844" s="1">
        <f t="shared" si="13"/>
        <v>46500</v>
      </c>
    </row>
    <row r="845" spans="1:1" x14ac:dyDescent="0.25">
      <c r="A845" s="1">
        <f t="shared" si="13"/>
        <v>46501</v>
      </c>
    </row>
    <row r="846" spans="1:1" x14ac:dyDescent="0.25">
      <c r="A846" s="1">
        <f t="shared" si="13"/>
        <v>46502</v>
      </c>
    </row>
    <row r="847" spans="1:1" x14ac:dyDescent="0.25">
      <c r="A847" s="1">
        <f t="shared" si="13"/>
        <v>46503</v>
      </c>
    </row>
    <row r="848" spans="1:1" x14ac:dyDescent="0.25">
      <c r="A848" s="1">
        <f t="shared" si="13"/>
        <v>46504</v>
      </c>
    </row>
    <row r="849" spans="1:1" x14ac:dyDescent="0.25">
      <c r="A849" s="1">
        <f t="shared" si="13"/>
        <v>46505</v>
      </c>
    </row>
    <row r="850" spans="1:1" x14ac:dyDescent="0.25">
      <c r="A850" s="1">
        <f t="shared" si="13"/>
        <v>46506</v>
      </c>
    </row>
    <row r="851" spans="1:1" x14ac:dyDescent="0.25">
      <c r="A851" s="1">
        <f t="shared" si="13"/>
        <v>46507</v>
      </c>
    </row>
    <row r="852" spans="1:1" x14ac:dyDescent="0.25">
      <c r="A852" s="1">
        <f t="shared" si="13"/>
        <v>46508</v>
      </c>
    </row>
    <row r="853" spans="1:1" x14ac:dyDescent="0.25">
      <c r="A853" s="1">
        <f t="shared" si="13"/>
        <v>46509</v>
      </c>
    </row>
    <row r="854" spans="1:1" x14ac:dyDescent="0.25">
      <c r="A854" s="1">
        <f t="shared" si="13"/>
        <v>46510</v>
      </c>
    </row>
    <row r="855" spans="1:1" x14ac:dyDescent="0.25">
      <c r="A855" s="1">
        <f t="shared" si="13"/>
        <v>46511</v>
      </c>
    </row>
    <row r="856" spans="1:1" x14ac:dyDescent="0.25">
      <c r="A856" s="1">
        <f t="shared" si="13"/>
        <v>46512</v>
      </c>
    </row>
    <row r="857" spans="1:1" x14ac:dyDescent="0.25">
      <c r="A857" s="1">
        <f t="shared" si="13"/>
        <v>46513</v>
      </c>
    </row>
    <row r="858" spans="1:1" x14ac:dyDescent="0.25">
      <c r="A858" s="1">
        <f t="shared" si="13"/>
        <v>46514</v>
      </c>
    </row>
    <row r="859" spans="1:1" x14ac:dyDescent="0.25">
      <c r="A859" s="1">
        <f t="shared" si="13"/>
        <v>46515</v>
      </c>
    </row>
    <row r="860" spans="1:1" x14ac:dyDescent="0.25">
      <c r="A860" s="1">
        <f t="shared" si="13"/>
        <v>46516</v>
      </c>
    </row>
    <row r="861" spans="1:1" x14ac:dyDescent="0.25">
      <c r="A861" s="1">
        <f t="shared" si="13"/>
        <v>46517</v>
      </c>
    </row>
    <row r="862" spans="1:1" x14ac:dyDescent="0.25">
      <c r="A862" s="1">
        <f t="shared" si="13"/>
        <v>46518</v>
      </c>
    </row>
    <row r="863" spans="1:1" x14ac:dyDescent="0.25">
      <c r="A863" s="1">
        <f t="shared" si="13"/>
        <v>46519</v>
      </c>
    </row>
    <row r="864" spans="1:1" x14ac:dyDescent="0.25">
      <c r="A864" s="1">
        <f t="shared" si="13"/>
        <v>46520</v>
      </c>
    </row>
    <row r="865" spans="1:1" x14ac:dyDescent="0.25">
      <c r="A865" s="1">
        <f t="shared" si="13"/>
        <v>46521</v>
      </c>
    </row>
    <row r="866" spans="1:1" x14ac:dyDescent="0.25">
      <c r="A866" s="1">
        <f t="shared" si="13"/>
        <v>46522</v>
      </c>
    </row>
    <row r="867" spans="1:1" x14ac:dyDescent="0.25">
      <c r="A867" s="1">
        <f t="shared" si="13"/>
        <v>46523</v>
      </c>
    </row>
    <row r="868" spans="1:1" x14ac:dyDescent="0.25">
      <c r="A868" s="1">
        <f t="shared" si="13"/>
        <v>46524</v>
      </c>
    </row>
    <row r="869" spans="1:1" x14ac:dyDescent="0.25">
      <c r="A869" s="1">
        <f t="shared" si="13"/>
        <v>46525</v>
      </c>
    </row>
    <row r="870" spans="1:1" x14ac:dyDescent="0.25">
      <c r="A870" s="1">
        <f t="shared" si="13"/>
        <v>46526</v>
      </c>
    </row>
    <row r="871" spans="1:1" x14ac:dyDescent="0.25">
      <c r="A871" s="1">
        <f t="shared" si="13"/>
        <v>46527</v>
      </c>
    </row>
    <row r="872" spans="1:1" x14ac:dyDescent="0.25">
      <c r="A872" s="1">
        <f t="shared" si="13"/>
        <v>46528</v>
      </c>
    </row>
    <row r="873" spans="1:1" x14ac:dyDescent="0.25">
      <c r="A873" s="1">
        <f t="shared" si="13"/>
        <v>46529</v>
      </c>
    </row>
    <row r="874" spans="1:1" x14ac:dyDescent="0.25">
      <c r="A874" s="1">
        <f t="shared" si="13"/>
        <v>46530</v>
      </c>
    </row>
    <row r="875" spans="1:1" x14ac:dyDescent="0.25">
      <c r="A875" s="1">
        <f t="shared" si="13"/>
        <v>46531</v>
      </c>
    </row>
    <row r="876" spans="1:1" x14ac:dyDescent="0.25">
      <c r="A876" s="1">
        <f t="shared" si="13"/>
        <v>46532</v>
      </c>
    </row>
    <row r="877" spans="1:1" x14ac:dyDescent="0.25">
      <c r="A877" s="1">
        <f t="shared" si="13"/>
        <v>46533</v>
      </c>
    </row>
    <row r="878" spans="1:1" x14ac:dyDescent="0.25">
      <c r="A878" s="1">
        <f t="shared" si="13"/>
        <v>46534</v>
      </c>
    </row>
    <row r="879" spans="1:1" x14ac:dyDescent="0.25">
      <c r="A879" s="1">
        <f t="shared" si="13"/>
        <v>46535</v>
      </c>
    </row>
    <row r="880" spans="1:1" x14ac:dyDescent="0.25">
      <c r="A880" s="1">
        <f t="shared" si="13"/>
        <v>46536</v>
      </c>
    </row>
    <row r="881" spans="1:1" x14ac:dyDescent="0.25">
      <c r="A881" s="1">
        <f t="shared" si="13"/>
        <v>46537</v>
      </c>
    </row>
    <row r="882" spans="1:1" x14ac:dyDescent="0.25">
      <c r="A882" s="1">
        <f t="shared" si="13"/>
        <v>46538</v>
      </c>
    </row>
    <row r="883" spans="1:1" x14ac:dyDescent="0.25">
      <c r="A883" s="1">
        <f t="shared" si="13"/>
        <v>46539</v>
      </c>
    </row>
    <row r="884" spans="1:1" x14ac:dyDescent="0.25">
      <c r="A884" s="1">
        <f t="shared" si="13"/>
        <v>46540</v>
      </c>
    </row>
    <row r="885" spans="1:1" x14ac:dyDescent="0.25">
      <c r="A885" s="1">
        <f t="shared" si="13"/>
        <v>46541</v>
      </c>
    </row>
    <row r="886" spans="1:1" x14ac:dyDescent="0.25">
      <c r="A886" s="1">
        <f t="shared" si="13"/>
        <v>46542</v>
      </c>
    </row>
    <row r="887" spans="1:1" x14ac:dyDescent="0.25">
      <c r="A887" s="1">
        <f t="shared" si="13"/>
        <v>46543</v>
      </c>
    </row>
    <row r="888" spans="1:1" x14ac:dyDescent="0.25">
      <c r="A888" s="1">
        <f t="shared" si="13"/>
        <v>46544</v>
      </c>
    </row>
    <row r="889" spans="1:1" x14ac:dyDescent="0.25">
      <c r="A889" s="1">
        <f t="shared" si="13"/>
        <v>46545</v>
      </c>
    </row>
    <row r="890" spans="1:1" x14ac:dyDescent="0.25">
      <c r="A890" s="1">
        <f t="shared" si="13"/>
        <v>46546</v>
      </c>
    </row>
    <row r="891" spans="1:1" x14ac:dyDescent="0.25">
      <c r="A891" s="1">
        <f t="shared" si="13"/>
        <v>46547</v>
      </c>
    </row>
    <row r="892" spans="1:1" x14ac:dyDescent="0.25">
      <c r="A892" s="1">
        <f t="shared" si="13"/>
        <v>46548</v>
      </c>
    </row>
    <row r="893" spans="1:1" x14ac:dyDescent="0.25">
      <c r="A893" s="1">
        <f t="shared" si="13"/>
        <v>46549</v>
      </c>
    </row>
    <row r="894" spans="1:1" x14ac:dyDescent="0.25">
      <c r="A894" s="1">
        <f t="shared" si="13"/>
        <v>46550</v>
      </c>
    </row>
    <row r="895" spans="1:1" x14ac:dyDescent="0.25">
      <c r="A895" s="1">
        <f t="shared" si="13"/>
        <v>46551</v>
      </c>
    </row>
    <row r="896" spans="1:1" x14ac:dyDescent="0.25">
      <c r="A896" s="1">
        <f t="shared" si="13"/>
        <v>46552</v>
      </c>
    </row>
    <row r="897" spans="1:1" x14ac:dyDescent="0.25">
      <c r="A897" s="1">
        <f t="shared" si="13"/>
        <v>46553</v>
      </c>
    </row>
    <row r="898" spans="1:1" x14ac:dyDescent="0.25">
      <c r="A898" s="1">
        <f t="shared" si="13"/>
        <v>46554</v>
      </c>
    </row>
    <row r="899" spans="1:1" x14ac:dyDescent="0.25">
      <c r="A899" s="1">
        <f t="shared" si="13"/>
        <v>46555</v>
      </c>
    </row>
    <row r="900" spans="1:1" x14ac:dyDescent="0.25">
      <c r="A900" s="1">
        <f t="shared" ref="A900:A963" si="14">A899+1</f>
        <v>46556</v>
      </c>
    </row>
    <row r="901" spans="1:1" x14ac:dyDescent="0.25">
      <c r="A901" s="1">
        <f t="shared" si="14"/>
        <v>46557</v>
      </c>
    </row>
    <row r="902" spans="1:1" x14ac:dyDescent="0.25">
      <c r="A902" s="1">
        <f t="shared" si="14"/>
        <v>46558</v>
      </c>
    </row>
    <row r="903" spans="1:1" x14ac:dyDescent="0.25">
      <c r="A903" s="1">
        <f t="shared" si="14"/>
        <v>46559</v>
      </c>
    </row>
    <row r="904" spans="1:1" x14ac:dyDescent="0.25">
      <c r="A904" s="1">
        <f t="shared" si="14"/>
        <v>46560</v>
      </c>
    </row>
    <row r="905" spans="1:1" x14ac:dyDescent="0.25">
      <c r="A905" s="1">
        <f t="shared" si="14"/>
        <v>46561</v>
      </c>
    </row>
    <row r="906" spans="1:1" x14ac:dyDescent="0.25">
      <c r="A906" s="1">
        <f t="shared" si="14"/>
        <v>46562</v>
      </c>
    </row>
    <row r="907" spans="1:1" x14ac:dyDescent="0.25">
      <c r="A907" s="1">
        <f t="shared" si="14"/>
        <v>46563</v>
      </c>
    </row>
    <row r="908" spans="1:1" x14ac:dyDescent="0.25">
      <c r="A908" s="1">
        <f t="shared" si="14"/>
        <v>46564</v>
      </c>
    </row>
    <row r="909" spans="1:1" x14ac:dyDescent="0.25">
      <c r="A909" s="1">
        <f t="shared" si="14"/>
        <v>46565</v>
      </c>
    </row>
    <row r="910" spans="1:1" x14ac:dyDescent="0.25">
      <c r="A910" s="1">
        <f t="shared" si="14"/>
        <v>46566</v>
      </c>
    </row>
    <row r="911" spans="1:1" x14ac:dyDescent="0.25">
      <c r="A911" s="1">
        <f t="shared" si="14"/>
        <v>46567</v>
      </c>
    </row>
    <row r="912" spans="1:1" x14ac:dyDescent="0.25">
      <c r="A912" s="1">
        <f t="shared" si="14"/>
        <v>46568</v>
      </c>
    </row>
    <row r="913" spans="1:1" x14ac:dyDescent="0.25">
      <c r="A913" s="1">
        <f t="shared" si="14"/>
        <v>46569</v>
      </c>
    </row>
    <row r="914" spans="1:1" x14ac:dyDescent="0.25">
      <c r="A914" s="1">
        <f t="shared" si="14"/>
        <v>46570</v>
      </c>
    </row>
    <row r="915" spans="1:1" x14ac:dyDescent="0.25">
      <c r="A915" s="1">
        <f t="shared" si="14"/>
        <v>46571</v>
      </c>
    </row>
    <row r="916" spans="1:1" x14ac:dyDescent="0.25">
      <c r="A916" s="1">
        <f t="shared" si="14"/>
        <v>46572</v>
      </c>
    </row>
    <row r="917" spans="1:1" x14ac:dyDescent="0.25">
      <c r="A917" s="1">
        <f t="shared" si="14"/>
        <v>46573</v>
      </c>
    </row>
    <row r="918" spans="1:1" x14ac:dyDescent="0.25">
      <c r="A918" s="1">
        <f t="shared" si="14"/>
        <v>46574</v>
      </c>
    </row>
    <row r="919" spans="1:1" x14ac:dyDescent="0.25">
      <c r="A919" s="1">
        <f t="shared" si="14"/>
        <v>46575</v>
      </c>
    </row>
    <row r="920" spans="1:1" x14ac:dyDescent="0.25">
      <c r="A920" s="1">
        <f t="shared" si="14"/>
        <v>46576</v>
      </c>
    </row>
    <row r="921" spans="1:1" x14ac:dyDescent="0.25">
      <c r="A921" s="1">
        <f t="shared" si="14"/>
        <v>46577</v>
      </c>
    </row>
    <row r="922" spans="1:1" x14ac:dyDescent="0.25">
      <c r="A922" s="1">
        <f t="shared" si="14"/>
        <v>46578</v>
      </c>
    </row>
    <row r="923" spans="1:1" x14ac:dyDescent="0.25">
      <c r="A923" s="1">
        <f t="shared" si="14"/>
        <v>46579</v>
      </c>
    </row>
    <row r="924" spans="1:1" x14ac:dyDescent="0.25">
      <c r="A924" s="1">
        <f t="shared" si="14"/>
        <v>46580</v>
      </c>
    </row>
    <row r="925" spans="1:1" x14ac:dyDescent="0.25">
      <c r="A925" s="1">
        <f t="shared" si="14"/>
        <v>46581</v>
      </c>
    </row>
    <row r="926" spans="1:1" x14ac:dyDescent="0.25">
      <c r="A926" s="1">
        <f t="shared" si="14"/>
        <v>46582</v>
      </c>
    </row>
    <row r="927" spans="1:1" x14ac:dyDescent="0.25">
      <c r="A927" s="1">
        <f t="shared" si="14"/>
        <v>46583</v>
      </c>
    </row>
    <row r="928" spans="1:1" x14ac:dyDescent="0.25">
      <c r="A928" s="1">
        <f t="shared" si="14"/>
        <v>46584</v>
      </c>
    </row>
    <row r="929" spans="1:1" x14ac:dyDescent="0.25">
      <c r="A929" s="1">
        <f t="shared" si="14"/>
        <v>46585</v>
      </c>
    </row>
    <row r="930" spans="1:1" x14ac:dyDescent="0.25">
      <c r="A930" s="1">
        <f t="shared" si="14"/>
        <v>46586</v>
      </c>
    </row>
    <row r="931" spans="1:1" x14ac:dyDescent="0.25">
      <c r="A931" s="1">
        <f t="shared" si="14"/>
        <v>46587</v>
      </c>
    </row>
    <row r="932" spans="1:1" x14ac:dyDescent="0.25">
      <c r="A932" s="1">
        <f t="shared" si="14"/>
        <v>46588</v>
      </c>
    </row>
    <row r="933" spans="1:1" x14ac:dyDescent="0.25">
      <c r="A933" s="1">
        <f t="shared" si="14"/>
        <v>46589</v>
      </c>
    </row>
    <row r="934" spans="1:1" x14ac:dyDescent="0.25">
      <c r="A934" s="1">
        <f t="shared" si="14"/>
        <v>46590</v>
      </c>
    </row>
    <row r="935" spans="1:1" x14ac:dyDescent="0.25">
      <c r="A935" s="1">
        <f t="shared" si="14"/>
        <v>46591</v>
      </c>
    </row>
    <row r="936" spans="1:1" x14ac:dyDescent="0.25">
      <c r="A936" s="1">
        <f t="shared" si="14"/>
        <v>46592</v>
      </c>
    </row>
    <row r="937" spans="1:1" x14ac:dyDescent="0.25">
      <c r="A937" s="1">
        <f t="shared" si="14"/>
        <v>46593</v>
      </c>
    </row>
    <row r="938" spans="1:1" x14ac:dyDescent="0.25">
      <c r="A938" s="1">
        <f t="shared" si="14"/>
        <v>46594</v>
      </c>
    </row>
    <row r="939" spans="1:1" x14ac:dyDescent="0.25">
      <c r="A939" s="1">
        <f t="shared" si="14"/>
        <v>46595</v>
      </c>
    </row>
    <row r="940" spans="1:1" x14ac:dyDescent="0.25">
      <c r="A940" s="1">
        <f t="shared" si="14"/>
        <v>46596</v>
      </c>
    </row>
    <row r="941" spans="1:1" x14ac:dyDescent="0.25">
      <c r="A941" s="1">
        <f t="shared" si="14"/>
        <v>46597</v>
      </c>
    </row>
    <row r="942" spans="1:1" x14ac:dyDescent="0.25">
      <c r="A942" s="1">
        <f t="shared" si="14"/>
        <v>46598</v>
      </c>
    </row>
    <row r="943" spans="1:1" x14ac:dyDescent="0.25">
      <c r="A943" s="1">
        <f t="shared" si="14"/>
        <v>46599</v>
      </c>
    </row>
    <row r="944" spans="1:1" x14ac:dyDescent="0.25">
      <c r="A944" s="1">
        <f t="shared" si="14"/>
        <v>46600</v>
      </c>
    </row>
    <row r="945" spans="1:1" x14ac:dyDescent="0.25">
      <c r="A945" s="1">
        <f t="shared" si="14"/>
        <v>46601</v>
      </c>
    </row>
    <row r="946" spans="1:1" x14ac:dyDescent="0.25">
      <c r="A946" s="1">
        <f t="shared" si="14"/>
        <v>46602</v>
      </c>
    </row>
    <row r="947" spans="1:1" x14ac:dyDescent="0.25">
      <c r="A947" s="1">
        <f t="shared" si="14"/>
        <v>46603</v>
      </c>
    </row>
    <row r="948" spans="1:1" x14ac:dyDescent="0.25">
      <c r="A948" s="1">
        <f t="shared" si="14"/>
        <v>46604</v>
      </c>
    </row>
    <row r="949" spans="1:1" x14ac:dyDescent="0.25">
      <c r="A949" s="1">
        <f t="shared" si="14"/>
        <v>46605</v>
      </c>
    </row>
    <row r="950" spans="1:1" x14ac:dyDescent="0.25">
      <c r="A950" s="1">
        <f t="shared" si="14"/>
        <v>46606</v>
      </c>
    </row>
    <row r="951" spans="1:1" x14ac:dyDescent="0.25">
      <c r="A951" s="1">
        <f t="shared" si="14"/>
        <v>46607</v>
      </c>
    </row>
    <row r="952" spans="1:1" x14ac:dyDescent="0.25">
      <c r="A952" s="1">
        <f t="shared" si="14"/>
        <v>46608</v>
      </c>
    </row>
    <row r="953" spans="1:1" x14ac:dyDescent="0.25">
      <c r="A953" s="1">
        <f t="shared" si="14"/>
        <v>46609</v>
      </c>
    </row>
    <row r="954" spans="1:1" x14ac:dyDescent="0.25">
      <c r="A954" s="1">
        <f t="shared" si="14"/>
        <v>46610</v>
      </c>
    </row>
    <row r="955" spans="1:1" x14ac:dyDescent="0.25">
      <c r="A955" s="1">
        <f t="shared" si="14"/>
        <v>46611</v>
      </c>
    </row>
    <row r="956" spans="1:1" x14ac:dyDescent="0.25">
      <c r="A956" s="1">
        <f t="shared" si="14"/>
        <v>46612</v>
      </c>
    </row>
    <row r="957" spans="1:1" x14ac:dyDescent="0.25">
      <c r="A957" s="1">
        <f t="shared" si="14"/>
        <v>46613</v>
      </c>
    </row>
    <row r="958" spans="1:1" x14ac:dyDescent="0.25">
      <c r="A958" s="1">
        <f t="shared" si="14"/>
        <v>46614</v>
      </c>
    </row>
    <row r="959" spans="1:1" x14ac:dyDescent="0.25">
      <c r="A959" s="1">
        <f t="shared" si="14"/>
        <v>46615</v>
      </c>
    </row>
    <row r="960" spans="1:1" x14ac:dyDescent="0.25">
      <c r="A960" s="1">
        <f t="shared" si="14"/>
        <v>46616</v>
      </c>
    </row>
    <row r="961" spans="1:1" x14ac:dyDescent="0.25">
      <c r="A961" s="1">
        <f t="shared" si="14"/>
        <v>46617</v>
      </c>
    </row>
    <row r="962" spans="1:1" x14ac:dyDescent="0.25">
      <c r="A962" s="1">
        <f t="shared" si="14"/>
        <v>46618</v>
      </c>
    </row>
    <row r="963" spans="1:1" x14ac:dyDescent="0.25">
      <c r="A963" s="1">
        <f t="shared" si="14"/>
        <v>46619</v>
      </c>
    </row>
    <row r="964" spans="1:1" x14ac:dyDescent="0.25">
      <c r="A964" s="1">
        <f t="shared" ref="A964:A1027" si="15">A963+1</f>
        <v>46620</v>
      </c>
    </row>
    <row r="965" spans="1:1" x14ac:dyDescent="0.25">
      <c r="A965" s="1">
        <f t="shared" si="15"/>
        <v>46621</v>
      </c>
    </row>
    <row r="966" spans="1:1" x14ac:dyDescent="0.25">
      <c r="A966" s="1">
        <f t="shared" si="15"/>
        <v>46622</v>
      </c>
    </row>
    <row r="967" spans="1:1" x14ac:dyDescent="0.25">
      <c r="A967" s="1">
        <f t="shared" si="15"/>
        <v>46623</v>
      </c>
    </row>
    <row r="968" spans="1:1" x14ac:dyDescent="0.25">
      <c r="A968" s="1">
        <f t="shared" si="15"/>
        <v>46624</v>
      </c>
    </row>
    <row r="969" spans="1:1" x14ac:dyDescent="0.25">
      <c r="A969" s="1">
        <f t="shared" si="15"/>
        <v>46625</v>
      </c>
    </row>
    <row r="970" spans="1:1" x14ac:dyDescent="0.25">
      <c r="A970" s="1">
        <f t="shared" si="15"/>
        <v>46626</v>
      </c>
    </row>
    <row r="971" spans="1:1" x14ac:dyDescent="0.25">
      <c r="A971" s="1">
        <f t="shared" si="15"/>
        <v>46627</v>
      </c>
    </row>
    <row r="972" spans="1:1" x14ac:dyDescent="0.25">
      <c r="A972" s="1">
        <f t="shared" si="15"/>
        <v>46628</v>
      </c>
    </row>
    <row r="973" spans="1:1" x14ac:dyDescent="0.25">
      <c r="A973" s="1">
        <f t="shared" si="15"/>
        <v>46629</v>
      </c>
    </row>
    <row r="974" spans="1:1" x14ac:dyDescent="0.25">
      <c r="A974" s="1">
        <f t="shared" si="15"/>
        <v>46630</v>
      </c>
    </row>
    <row r="975" spans="1:1" x14ac:dyDescent="0.25">
      <c r="A975" s="1">
        <f t="shared" si="15"/>
        <v>46631</v>
      </c>
    </row>
    <row r="976" spans="1:1" x14ac:dyDescent="0.25">
      <c r="A976" s="1">
        <f t="shared" si="15"/>
        <v>46632</v>
      </c>
    </row>
    <row r="977" spans="1:1" x14ac:dyDescent="0.25">
      <c r="A977" s="1">
        <f t="shared" si="15"/>
        <v>46633</v>
      </c>
    </row>
    <row r="978" spans="1:1" x14ac:dyDescent="0.25">
      <c r="A978" s="1">
        <f t="shared" si="15"/>
        <v>46634</v>
      </c>
    </row>
    <row r="979" spans="1:1" x14ac:dyDescent="0.25">
      <c r="A979" s="1">
        <f t="shared" si="15"/>
        <v>46635</v>
      </c>
    </row>
    <row r="980" spans="1:1" x14ac:dyDescent="0.25">
      <c r="A980" s="1">
        <f t="shared" si="15"/>
        <v>46636</v>
      </c>
    </row>
    <row r="981" spans="1:1" x14ac:dyDescent="0.25">
      <c r="A981" s="1">
        <f t="shared" si="15"/>
        <v>46637</v>
      </c>
    </row>
    <row r="982" spans="1:1" x14ac:dyDescent="0.25">
      <c r="A982" s="1">
        <f t="shared" si="15"/>
        <v>46638</v>
      </c>
    </row>
    <row r="983" spans="1:1" x14ac:dyDescent="0.25">
      <c r="A983" s="1">
        <f t="shared" si="15"/>
        <v>46639</v>
      </c>
    </row>
    <row r="984" spans="1:1" x14ac:dyDescent="0.25">
      <c r="A984" s="1">
        <f t="shared" si="15"/>
        <v>46640</v>
      </c>
    </row>
    <row r="985" spans="1:1" x14ac:dyDescent="0.25">
      <c r="A985" s="1">
        <f t="shared" si="15"/>
        <v>46641</v>
      </c>
    </row>
    <row r="986" spans="1:1" x14ac:dyDescent="0.25">
      <c r="A986" s="1">
        <f t="shared" si="15"/>
        <v>46642</v>
      </c>
    </row>
    <row r="987" spans="1:1" x14ac:dyDescent="0.25">
      <c r="A987" s="1">
        <f t="shared" si="15"/>
        <v>46643</v>
      </c>
    </row>
    <row r="988" spans="1:1" x14ac:dyDescent="0.25">
      <c r="A988" s="1">
        <f t="shared" si="15"/>
        <v>46644</v>
      </c>
    </row>
    <row r="989" spans="1:1" x14ac:dyDescent="0.25">
      <c r="A989" s="1">
        <f t="shared" si="15"/>
        <v>46645</v>
      </c>
    </row>
    <row r="990" spans="1:1" x14ac:dyDescent="0.25">
      <c r="A990" s="1">
        <f t="shared" si="15"/>
        <v>46646</v>
      </c>
    </row>
    <row r="991" spans="1:1" x14ac:dyDescent="0.25">
      <c r="A991" s="1">
        <f t="shared" si="15"/>
        <v>46647</v>
      </c>
    </row>
    <row r="992" spans="1:1" x14ac:dyDescent="0.25">
      <c r="A992" s="1">
        <f t="shared" si="15"/>
        <v>46648</v>
      </c>
    </row>
    <row r="993" spans="1:1" x14ac:dyDescent="0.25">
      <c r="A993" s="1">
        <f t="shared" si="15"/>
        <v>46649</v>
      </c>
    </row>
    <row r="994" spans="1:1" x14ac:dyDescent="0.25">
      <c r="A994" s="1">
        <f t="shared" si="15"/>
        <v>46650</v>
      </c>
    </row>
    <row r="995" spans="1:1" x14ac:dyDescent="0.25">
      <c r="A995" s="1">
        <f t="shared" si="15"/>
        <v>46651</v>
      </c>
    </row>
    <row r="996" spans="1:1" x14ac:dyDescent="0.25">
      <c r="A996" s="1">
        <f t="shared" si="15"/>
        <v>46652</v>
      </c>
    </row>
    <row r="997" spans="1:1" x14ac:dyDescent="0.25">
      <c r="A997" s="1">
        <f t="shared" si="15"/>
        <v>46653</v>
      </c>
    </row>
    <row r="998" spans="1:1" x14ac:dyDescent="0.25">
      <c r="A998" s="1">
        <f t="shared" si="15"/>
        <v>46654</v>
      </c>
    </row>
    <row r="999" spans="1:1" x14ac:dyDescent="0.25">
      <c r="A999" s="1">
        <f t="shared" si="15"/>
        <v>46655</v>
      </c>
    </row>
    <row r="1000" spans="1:1" x14ac:dyDescent="0.25">
      <c r="A1000" s="1">
        <f t="shared" si="15"/>
        <v>46656</v>
      </c>
    </row>
    <row r="1001" spans="1:1" x14ac:dyDescent="0.25">
      <c r="A1001" s="1">
        <f t="shared" si="15"/>
        <v>46657</v>
      </c>
    </row>
    <row r="1002" spans="1:1" x14ac:dyDescent="0.25">
      <c r="A1002" s="1">
        <f t="shared" si="15"/>
        <v>46658</v>
      </c>
    </row>
    <row r="1003" spans="1:1" x14ac:dyDescent="0.25">
      <c r="A1003" s="1">
        <f t="shared" si="15"/>
        <v>46659</v>
      </c>
    </row>
    <row r="1004" spans="1:1" x14ac:dyDescent="0.25">
      <c r="A1004" s="1">
        <f t="shared" si="15"/>
        <v>46660</v>
      </c>
    </row>
    <row r="1005" spans="1:1" x14ac:dyDescent="0.25">
      <c r="A1005" s="1">
        <f t="shared" si="15"/>
        <v>46661</v>
      </c>
    </row>
    <row r="1006" spans="1:1" x14ac:dyDescent="0.25">
      <c r="A1006" s="1">
        <f t="shared" si="15"/>
        <v>46662</v>
      </c>
    </row>
    <row r="1007" spans="1:1" x14ac:dyDescent="0.25">
      <c r="A1007" s="1">
        <f t="shared" si="15"/>
        <v>46663</v>
      </c>
    </row>
    <row r="1008" spans="1:1" x14ac:dyDescent="0.25">
      <c r="A1008" s="1">
        <f t="shared" si="15"/>
        <v>46664</v>
      </c>
    </row>
    <row r="1009" spans="1:1" x14ac:dyDescent="0.25">
      <c r="A1009" s="1">
        <f t="shared" si="15"/>
        <v>46665</v>
      </c>
    </row>
    <row r="1010" spans="1:1" x14ac:dyDescent="0.25">
      <c r="A1010" s="1">
        <f t="shared" si="15"/>
        <v>46666</v>
      </c>
    </row>
    <row r="1011" spans="1:1" x14ac:dyDescent="0.25">
      <c r="A1011" s="1">
        <f t="shared" si="15"/>
        <v>46667</v>
      </c>
    </row>
    <row r="1012" spans="1:1" x14ac:dyDescent="0.25">
      <c r="A1012" s="1">
        <f t="shared" si="15"/>
        <v>46668</v>
      </c>
    </row>
    <row r="1013" spans="1:1" x14ac:dyDescent="0.25">
      <c r="A1013" s="1">
        <f t="shared" si="15"/>
        <v>46669</v>
      </c>
    </row>
    <row r="1014" spans="1:1" x14ac:dyDescent="0.25">
      <c r="A1014" s="1">
        <f t="shared" si="15"/>
        <v>46670</v>
      </c>
    </row>
    <row r="1015" spans="1:1" x14ac:dyDescent="0.25">
      <c r="A1015" s="1">
        <f t="shared" si="15"/>
        <v>46671</v>
      </c>
    </row>
    <row r="1016" spans="1:1" x14ac:dyDescent="0.25">
      <c r="A1016" s="1">
        <f t="shared" si="15"/>
        <v>46672</v>
      </c>
    </row>
    <row r="1017" spans="1:1" x14ac:dyDescent="0.25">
      <c r="A1017" s="1">
        <f t="shared" si="15"/>
        <v>46673</v>
      </c>
    </row>
    <row r="1018" spans="1:1" x14ac:dyDescent="0.25">
      <c r="A1018" s="1">
        <f t="shared" si="15"/>
        <v>46674</v>
      </c>
    </row>
    <row r="1019" spans="1:1" x14ac:dyDescent="0.25">
      <c r="A1019" s="1">
        <f t="shared" si="15"/>
        <v>46675</v>
      </c>
    </row>
    <row r="1020" spans="1:1" x14ac:dyDescent="0.25">
      <c r="A1020" s="1">
        <f t="shared" si="15"/>
        <v>46676</v>
      </c>
    </row>
    <row r="1021" spans="1:1" x14ac:dyDescent="0.25">
      <c r="A1021" s="1">
        <f t="shared" si="15"/>
        <v>46677</v>
      </c>
    </row>
    <row r="1022" spans="1:1" x14ac:dyDescent="0.25">
      <c r="A1022" s="1">
        <f t="shared" si="15"/>
        <v>46678</v>
      </c>
    </row>
    <row r="1023" spans="1:1" x14ac:dyDescent="0.25">
      <c r="A1023" s="1">
        <f t="shared" si="15"/>
        <v>46679</v>
      </c>
    </row>
    <row r="1024" spans="1:1" x14ac:dyDescent="0.25">
      <c r="A1024" s="1">
        <f t="shared" si="15"/>
        <v>46680</v>
      </c>
    </row>
    <row r="1025" spans="1:1" x14ac:dyDescent="0.25">
      <c r="A1025" s="1">
        <f t="shared" si="15"/>
        <v>46681</v>
      </c>
    </row>
    <row r="1026" spans="1:1" x14ac:dyDescent="0.25">
      <c r="A1026" s="1">
        <f t="shared" si="15"/>
        <v>46682</v>
      </c>
    </row>
    <row r="1027" spans="1:1" x14ac:dyDescent="0.25">
      <c r="A1027" s="1">
        <f t="shared" si="15"/>
        <v>46683</v>
      </c>
    </row>
    <row r="1028" spans="1:1" x14ac:dyDescent="0.25">
      <c r="A1028" s="1">
        <f t="shared" ref="A1028:A1091" si="16">A1027+1</f>
        <v>46684</v>
      </c>
    </row>
    <row r="1029" spans="1:1" x14ac:dyDescent="0.25">
      <c r="A1029" s="1">
        <f t="shared" si="16"/>
        <v>46685</v>
      </c>
    </row>
    <row r="1030" spans="1:1" x14ac:dyDescent="0.25">
      <c r="A1030" s="1">
        <f t="shared" si="16"/>
        <v>46686</v>
      </c>
    </row>
    <row r="1031" spans="1:1" x14ac:dyDescent="0.25">
      <c r="A1031" s="1">
        <f t="shared" si="16"/>
        <v>46687</v>
      </c>
    </row>
    <row r="1032" spans="1:1" x14ac:dyDescent="0.25">
      <c r="A1032" s="1">
        <f t="shared" si="16"/>
        <v>46688</v>
      </c>
    </row>
    <row r="1033" spans="1:1" x14ac:dyDescent="0.25">
      <c r="A1033" s="1">
        <f t="shared" si="16"/>
        <v>46689</v>
      </c>
    </row>
    <row r="1034" spans="1:1" x14ac:dyDescent="0.25">
      <c r="A1034" s="1">
        <f t="shared" si="16"/>
        <v>46690</v>
      </c>
    </row>
    <row r="1035" spans="1:1" x14ac:dyDescent="0.25">
      <c r="A1035" s="1">
        <f t="shared" si="16"/>
        <v>46691</v>
      </c>
    </row>
    <row r="1036" spans="1:1" x14ac:dyDescent="0.25">
      <c r="A1036" s="1">
        <f t="shared" si="16"/>
        <v>46692</v>
      </c>
    </row>
    <row r="1037" spans="1:1" x14ac:dyDescent="0.25">
      <c r="A1037" s="1">
        <f t="shared" si="16"/>
        <v>46693</v>
      </c>
    </row>
    <row r="1038" spans="1:1" x14ac:dyDescent="0.25">
      <c r="A1038" s="1">
        <f t="shared" si="16"/>
        <v>46694</v>
      </c>
    </row>
    <row r="1039" spans="1:1" x14ac:dyDescent="0.25">
      <c r="A1039" s="1">
        <f t="shared" si="16"/>
        <v>46695</v>
      </c>
    </row>
    <row r="1040" spans="1:1" x14ac:dyDescent="0.25">
      <c r="A1040" s="1">
        <f t="shared" si="16"/>
        <v>46696</v>
      </c>
    </row>
    <row r="1041" spans="1:1" x14ac:dyDescent="0.25">
      <c r="A1041" s="1">
        <f t="shared" si="16"/>
        <v>46697</v>
      </c>
    </row>
    <row r="1042" spans="1:1" x14ac:dyDescent="0.25">
      <c r="A1042" s="1">
        <f t="shared" si="16"/>
        <v>46698</v>
      </c>
    </row>
    <row r="1043" spans="1:1" x14ac:dyDescent="0.25">
      <c r="A1043" s="1">
        <f t="shared" si="16"/>
        <v>46699</v>
      </c>
    </row>
    <row r="1044" spans="1:1" x14ac:dyDescent="0.25">
      <c r="A1044" s="1">
        <f t="shared" si="16"/>
        <v>46700</v>
      </c>
    </row>
    <row r="1045" spans="1:1" x14ac:dyDescent="0.25">
      <c r="A1045" s="1">
        <f t="shared" si="16"/>
        <v>46701</v>
      </c>
    </row>
    <row r="1046" spans="1:1" x14ac:dyDescent="0.25">
      <c r="A1046" s="1">
        <f t="shared" si="16"/>
        <v>46702</v>
      </c>
    </row>
    <row r="1047" spans="1:1" x14ac:dyDescent="0.25">
      <c r="A1047" s="1">
        <f t="shared" si="16"/>
        <v>46703</v>
      </c>
    </row>
    <row r="1048" spans="1:1" x14ac:dyDescent="0.25">
      <c r="A1048" s="1">
        <f t="shared" si="16"/>
        <v>46704</v>
      </c>
    </row>
    <row r="1049" spans="1:1" x14ac:dyDescent="0.25">
      <c r="A1049" s="1">
        <f t="shared" si="16"/>
        <v>46705</v>
      </c>
    </row>
    <row r="1050" spans="1:1" x14ac:dyDescent="0.25">
      <c r="A1050" s="1">
        <f t="shared" si="16"/>
        <v>46706</v>
      </c>
    </row>
    <row r="1051" spans="1:1" x14ac:dyDescent="0.25">
      <c r="A1051" s="1">
        <f t="shared" si="16"/>
        <v>46707</v>
      </c>
    </row>
    <row r="1052" spans="1:1" x14ac:dyDescent="0.25">
      <c r="A1052" s="1">
        <f t="shared" si="16"/>
        <v>46708</v>
      </c>
    </row>
    <row r="1053" spans="1:1" x14ac:dyDescent="0.25">
      <c r="A1053" s="1">
        <f t="shared" si="16"/>
        <v>46709</v>
      </c>
    </row>
    <row r="1054" spans="1:1" x14ac:dyDescent="0.25">
      <c r="A1054" s="1">
        <f t="shared" si="16"/>
        <v>46710</v>
      </c>
    </row>
    <row r="1055" spans="1:1" x14ac:dyDescent="0.25">
      <c r="A1055" s="1">
        <f t="shared" si="16"/>
        <v>46711</v>
      </c>
    </row>
    <row r="1056" spans="1:1" x14ac:dyDescent="0.25">
      <c r="A1056" s="1">
        <f t="shared" si="16"/>
        <v>46712</v>
      </c>
    </row>
    <row r="1057" spans="1:1" x14ac:dyDescent="0.25">
      <c r="A1057" s="1">
        <f t="shared" si="16"/>
        <v>46713</v>
      </c>
    </row>
    <row r="1058" spans="1:1" x14ac:dyDescent="0.25">
      <c r="A1058" s="1">
        <f t="shared" si="16"/>
        <v>46714</v>
      </c>
    </row>
    <row r="1059" spans="1:1" x14ac:dyDescent="0.25">
      <c r="A1059" s="1">
        <f t="shared" si="16"/>
        <v>46715</v>
      </c>
    </row>
    <row r="1060" spans="1:1" x14ac:dyDescent="0.25">
      <c r="A1060" s="1">
        <f t="shared" si="16"/>
        <v>46716</v>
      </c>
    </row>
    <row r="1061" spans="1:1" x14ac:dyDescent="0.25">
      <c r="A1061" s="1">
        <f t="shared" si="16"/>
        <v>46717</v>
      </c>
    </row>
    <row r="1062" spans="1:1" x14ac:dyDescent="0.25">
      <c r="A1062" s="1">
        <f t="shared" si="16"/>
        <v>46718</v>
      </c>
    </row>
    <row r="1063" spans="1:1" x14ac:dyDescent="0.25">
      <c r="A1063" s="1">
        <f t="shared" si="16"/>
        <v>46719</v>
      </c>
    </row>
    <row r="1064" spans="1:1" x14ac:dyDescent="0.25">
      <c r="A1064" s="1">
        <f t="shared" si="16"/>
        <v>46720</v>
      </c>
    </row>
    <row r="1065" spans="1:1" x14ac:dyDescent="0.25">
      <c r="A1065" s="1">
        <f t="shared" si="16"/>
        <v>46721</v>
      </c>
    </row>
    <row r="1066" spans="1:1" x14ac:dyDescent="0.25">
      <c r="A1066" s="1">
        <f t="shared" si="16"/>
        <v>46722</v>
      </c>
    </row>
    <row r="1067" spans="1:1" x14ac:dyDescent="0.25">
      <c r="A1067" s="1">
        <f t="shared" si="16"/>
        <v>46723</v>
      </c>
    </row>
    <row r="1068" spans="1:1" x14ac:dyDescent="0.25">
      <c r="A1068" s="1">
        <f t="shared" si="16"/>
        <v>46724</v>
      </c>
    </row>
    <row r="1069" spans="1:1" x14ac:dyDescent="0.25">
      <c r="A1069" s="1">
        <f t="shared" si="16"/>
        <v>46725</v>
      </c>
    </row>
    <row r="1070" spans="1:1" x14ac:dyDescent="0.25">
      <c r="A1070" s="1">
        <f t="shared" si="16"/>
        <v>46726</v>
      </c>
    </row>
    <row r="1071" spans="1:1" x14ac:dyDescent="0.25">
      <c r="A1071" s="1">
        <f t="shared" si="16"/>
        <v>46727</v>
      </c>
    </row>
    <row r="1072" spans="1:1" x14ac:dyDescent="0.25">
      <c r="A1072" s="1">
        <f t="shared" si="16"/>
        <v>46728</v>
      </c>
    </row>
    <row r="1073" spans="1:1" x14ac:dyDescent="0.25">
      <c r="A1073" s="1">
        <f t="shared" si="16"/>
        <v>46729</v>
      </c>
    </row>
    <row r="1074" spans="1:1" x14ac:dyDescent="0.25">
      <c r="A1074" s="1">
        <f t="shared" si="16"/>
        <v>46730</v>
      </c>
    </row>
    <row r="1075" spans="1:1" x14ac:dyDescent="0.25">
      <c r="A1075" s="1">
        <f t="shared" si="16"/>
        <v>46731</v>
      </c>
    </row>
    <row r="1076" spans="1:1" x14ac:dyDescent="0.25">
      <c r="A1076" s="1">
        <f t="shared" si="16"/>
        <v>46732</v>
      </c>
    </row>
    <row r="1077" spans="1:1" x14ac:dyDescent="0.25">
      <c r="A1077" s="1">
        <f t="shared" si="16"/>
        <v>46733</v>
      </c>
    </row>
    <row r="1078" spans="1:1" x14ac:dyDescent="0.25">
      <c r="A1078" s="1">
        <f t="shared" si="16"/>
        <v>46734</v>
      </c>
    </row>
    <row r="1079" spans="1:1" x14ac:dyDescent="0.25">
      <c r="A1079" s="1">
        <f t="shared" si="16"/>
        <v>46735</v>
      </c>
    </row>
    <row r="1080" spans="1:1" x14ac:dyDescent="0.25">
      <c r="A1080" s="1">
        <f t="shared" si="16"/>
        <v>46736</v>
      </c>
    </row>
    <row r="1081" spans="1:1" x14ac:dyDescent="0.25">
      <c r="A1081" s="1">
        <f t="shared" si="16"/>
        <v>46737</v>
      </c>
    </row>
    <row r="1082" spans="1:1" x14ac:dyDescent="0.25">
      <c r="A1082" s="1">
        <f t="shared" si="16"/>
        <v>46738</v>
      </c>
    </row>
    <row r="1083" spans="1:1" x14ac:dyDescent="0.25">
      <c r="A1083" s="1">
        <f t="shared" si="16"/>
        <v>46739</v>
      </c>
    </row>
    <row r="1084" spans="1:1" x14ac:dyDescent="0.25">
      <c r="A1084" s="1">
        <f t="shared" si="16"/>
        <v>46740</v>
      </c>
    </row>
    <row r="1085" spans="1:1" x14ac:dyDescent="0.25">
      <c r="A1085" s="1">
        <f t="shared" si="16"/>
        <v>46741</v>
      </c>
    </row>
    <row r="1086" spans="1:1" x14ac:dyDescent="0.25">
      <c r="A1086" s="1">
        <f t="shared" si="16"/>
        <v>46742</v>
      </c>
    </row>
    <row r="1087" spans="1:1" x14ac:dyDescent="0.25">
      <c r="A1087" s="1">
        <f t="shared" si="16"/>
        <v>46743</v>
      </c>
    </row>
    <row r="1088" spans="1:1" x14ac:dyDescent="0.25">
      <c r="A1088" s="1">
        <f t="shared" si="16"/>
        <v>46744</v>
      </c>
    </row>
    <row r="1089" spans="1:1" x14ac:dyDescent="0.25">
      <c r="A1089" s="1">
        <f t="shared" si="16"/>
        <v>46745</v>
      </c>
    </row>
    <row r="1090" spans="1:1" x14ac:dyDescent="0.25">
      <c r="A1090" s="1">
        <f t="shared" si="16"/>
        <v>46746</v>
      </c>
    </row>
    <row r="1091" spans="1:1" x14ac:dyDescent="0.25">
      <c r="A1091" s="1">
        <f t="shared" si="16"/>
        <v>46747</v>
      </c>
    </row>
    <row r="1092" spans="1:1" x14ac:dyDescent="0.25">
      <c r="A1092" s="1">
        <f t="shared" ref="A1092:A1155" si="17">A1091+1</f>
        <v>46748</v>
      </c>
    </row>
    <row r="1093" spans="1:1" x14ac:dyDescent="0.25">
      <c r="A1093" s="1">
        <f t="shared" si="17"/>
        <v>46749</v>
      </c>
    </row>
    <row r="1094" spans="1:1" x14ac:dyDescent="0.25">
      <c r="A1094" s="1">
        <f t="shared" si="17"/>
        <v>46750</v>
      </c>
    </row>
    <row r="1095" spans="1:1" x14ac:dyDescent="0.25">
      <c r="A1095" s="1">
        <f t="shared" si="17"/>
        <v>46751</v>
      </c>
    </row>
    <row r="1096" spans="1:1" x14ac:dyDescent="0.25">
      <c r="A1096" s="1">
        <f t="shared" si="17"/>
        <v>46752</v>
      </c>
    </row>
    <row r="1097" spans="1:1" x14ac:dyDescent="0.25">
      <c r="A1097" s="1">
        <f t="shared" si="17"/>
        <v>46753</v>
      </c>
    </row>
    <row r="1098" spans="1:1" x14ac:dyDescent="0.25">
      <c r="A1098" s="1">
        <f t="shared" si="17"/>
        <v>46754</v>
      </c>
    </row>
    <row r="1099" spans="1:1" x14ac:dyDescent="0.25">
      <c r="A1099" s="1">
        <f t="shared" si="17"/>
        <v>46755</v>
      </c>
    </row>
    <row r="1100" spans="1:1" x14ac:dyDescent="0.25">
      <c r="A1100" s="1">
        <f t="shared" si="17"/>
        <v>46756</v>
      </c>
    </row>
    <row r="1101" spans="1:1" x14ac:dyDescent="0.25">
      <c r="A1101" s="1">
        <f t="shared" si="17"/>
        <v>46757</v>
      </c>
    </row>
    <row r="1102" spans="1:1" x14ac:dyDescent="0.25">
      <c r="A1102" s="1">
        <f t="shared" si="17"/>
        <v>46758</v>
      </c>
    </row>
    <row r="1103" spans="1:1" x14ac:dyDescent="0.25">
      <c r="A1103" s="1">
        <f t="shared" si="17"/>
        <v>46759</v>
      </c>
    </row>
    <row r="1104" spans="1:1" x14ac:dyDescent="0.25">
      <c r="A1104" s="1">
        <f t="shared" si="17"/>
        <v>46760</v>
      </c>
    </row>
    <row r="1105" spans="1:1" x14ac:dyDescent="0.25">
      <c r="A1105" s="1">
        <f t="shared" si="17"/>
        <v>46761</v>
      </c>
    </row>
    <row r="1106" spans="1:1" x14ac:dyDescent="0.25">
      <c r="A1106" s="1">
        <f t="shared" si="17"/>
        <v>46762</v>
      </c>
    </row>
    <row r="1107" spans="1:1" x14ac:dyDescent="0.25">
      <c r="A1107" s="1">
        <f t="shared" si="17"/>
        <v>46763</v>
      </c>
    </row>
    <row r="1108" spans="1:1" x14ac:dyDescent="0.25">
      <c r="A1108" s="1">
        <f t="shared" si="17"/>
        <v>46764</v>
      </c>
    </row>
    <row r="1109" spans="1:1" x14ac:dyDescent="0.25">
      <c r="A1109" s="1">
        <f t="shared" si="17"/>
        <v>46765</v>
      </c>
    </row>
    <row r="1110" spans="1:1" x14ac:dyDescent="0.25">
      <c r="A1110" s="1">
        <f t="shared" si="17"/>
        <v>46766</v>
      </c>
    </row>
    <row r="1111" spans="1:1" x14ac:dyDescent="0.25">
      <c r="A1111" s="1">
        <f t="shared" si="17"/>
        <v>46767</v>
      </c>
    </row>
    <row r="1112" spans="1:1" x14ac:dyDescent="0.25">
      <c r="A1112" s="1">
        <f t="shared" si="17"/>
        <v>46768</v>
      </c>
    </row>
    <row r="1113" spans="1:1" x14ac:dyDescent="0.25">
      <c r="A1113" s="1">
        <f t="shared" si="17"/>
        <v>46769</v>
      </c>
    </row>
    <row r="1114" spans="1:1" x14ac:dyDescent="0.25">
      <c r="A1114" s="1">
        <f t="shared" si="17"/>
        <v>46770</v>
      </c>
    </row>
    <row r="1115" spans="1:1" x14ac:dyDescent="0.25">
      <c r="A1115" s="1">
        <f t="shared" si="17"/>
        <v>46771</v>
      </c>
    </row>
    <row r="1116" spans="1:1" x14ac:dyDescent="0.25">
      <c r="A1116" s="1">
        <f t="shared" si="17"/>
        <v>46772</v>
      </c>
    </row>
    <row r="1117" spans="1:1" x14ac:dyDescent="0.25">
      <c r="A1117" s="1">
        <f t="shared" si="17"/>
        <v>46773</v>
      </c>
    </row>
    <row r="1118" spans="1:1" x14ac:dyDescent="0.25">
      <c r="A1118" s="1">
        <f t="shared" si="17"/>
        <v>46774</v>
      </c>
    </row>
    <row r="1119" spans="1:1" x14ac:dyDescent="0.25">
      <c r="A1119" s="1">
        <f t="shared" si="17"/>
        <v>46775</v>
      </c>
    </row>
    <row r="1120" spans="1:1" x14ac:dyDescent="0.25">
      <c r="A1120" s="1">
        <f t="shared" si="17"/>
        <v>46776</v>
      </c>
    </row>
    <row r="1121" spans="1:1" x14ac:dyDescent="0.25">
      <c r="A1121" s="1">
        <f t="shared" si="17"/>
        <v>46777</v>
      </c>
    </row>
    <row r="1122" spans="1:1" x14ac:dyDescent="0.25">
      <c r="A1122" s="1">
        <f t="shared" si="17"/>
        <v>46778</v>
      </c>
    </row>
    <row r="1123" spans="1:1" x14ac:dyDescent="0.25">
      <c r="A1123" s="1">
        <f t="shared" si="17"/>
        <v>46779</v>
      </c>
    </row>
    <row r="1124" spans="1:1" x14ac:dyDescent="0.25">
      <c r="A1124" s="1">
        <f t="shared" si="17"/>
        <v>46780</v>
      </c>
    </row>
    <row r="1125" spans="1:1" x14ac:dyDescent="0.25">
      <c r="A1125" s="1">
        <f t="shared" si="17"/>
        <v>46781</v>
      </c>
    </row>
    <row r="1126" spans="1:1" x14ac:dyDescent="0.25">
      <c r="A1126" s="1">
        <f t="shared" si="17"/>
        <v>46782</v>
      </c>
    </row>
    <row r="1127" spans="1:1" x14ac:dyDescent="0.25">
      <c r="A1127" s="1">
        <f t="shared" si="17"/>
        <v>46783</v>
      </c>
    </row>
    <row r="1128" spans="1:1" x14ac:dyDescent="0.25">
      <c r="A1128" s="1">
        <f t="shared" si="17"/>
        <v>46784</v>
      </c>
    </row>
    <row r="1129" spans="1:1" x14ac:dyDescent="0.25">
      <c r="A1129" s="1">
        <f t="shared" si="17"/>
        <v>46785</v>
      </c>
    </row>
    <row r="1130" spans="1:1" x14ac:dyDescent="0.25">
      <c r="A1130" s="1">
        <f t="shared" si="17"/>
        <v>46786</v>
      </c>
    </row>
    <row r="1131" spans="1:1" x14ac:dyDescent="0.25">
      <c r="A1131" s="1">
        <f t="shared" si="17"/>
        <v>46787</v>
      </c>
    </row>
    <row r="1132" spans="1:1" x14ac:dyDescent="0.25">
      <c r="A1132" s="1">
        <f t="shared" si="17"/>
        <v>46788</v>
      </c>
    </row>
    <row r="1133" spans="1:1" x14ac:dyDescent="0.25">
      <c r="A1133" s="1">
        <f t="shared" si="17"/>
        <v>46789</v>
      </c>
    </row>
    <row r="1134" spans="1:1" x14ac:dyDescent="0.25">
      <c r="A1134" s="1">
        <f t="shared" si="17"/>
        <v>46790</v>
      </c>
    </row>
    <row r="1135" spans="1:1" x14ac:dyDescent="0.25">
      <c r="A1135" s="1">
        <f t="shared" si="17"/>
        <v>46791</v>
      </c>
    </row>
    <row r="1136" spans="1:1" x14ac:dyDescent="0.25">
      <c r="A1136" s="1">
        <f t="shared" si="17"/>
        <v>46792</v>
      </c>
    </row>
    <row r="1137" spans="1:1" x14ac:dyDescent="0.25">
      <c r="A1137" s="1">
        <f t="shared" si="17"/>
        <v>46793</v>
      </c>
    </row>
    <row r="1138" spans="1:1" x14ac:dyDescent="0.25">
      <c r="A1138" s="1">
        <f t="shared" si="17"/>
        <v>46794</v>
      </c>
    </row>
    <row r="1139" spans="1:1" x14ac:dyDescent="0.25">
      <c r="A1139" s="1">
        <f t="shared" si="17"/>
        <v>46795</v>
      </c>
    </row>
    <row r="1140" spans="1:1" x14ac:dyDescent="0.25">
      <c r="A1140" s="1">
        <f t="shared" si="17"/>
        <v>46796</v>
      </c>
    </row>
    <row r="1141" spans="1:1" x14ac:dyDescent="0.25">
      <c r="A1141" s="1">
        <f t="shared" si="17"/>
        <v>46797</v>
      </c>
    </row>
    <row r="1142" spans="1:1" x14ac:dyDescent="0.25">
      <c r="A1142" s="1">
        <f t="shared" si="17"/>
        <v>46798</v>
      </c>
    </row>
    <row r="1143" spans="1:1" x14ac:dyDescent="0.25">
      <c r="A1143" s="1">
        <f t="shared" si="17"/>
        <v>46799</v>
      </c>
    </row>
    <row r="1144" spans="1:1" x14ac:dyDescent="0.25">
      <c r="A1144" s="1">
        <f t="shared" si="17"/>
        <v>46800</v>
      </c>
    </row>
    <row r="1145" spans="1:1" x14ac:dyDescent="0.25">
      <c r="A1145" s="1">
        <f t="shared" si="17"/>
        <v>46801</v>
      </c>
    </row>
    <row r="1146" spans="1:1" x14ac:dyDescent="0.25">
      <c r="A1146" s="1">
        <f t="shared" si="17"/>
        <v>46802</v>
      </c>
    </row>
    <row r="1147" spans="1:1" x14ac:dyDescent="0.25">
      <c r="A1147" s="1">
        <f t="shared" si="17"/>
        <v>46803</v>
      </c>
    </row>
    <row r="1148" spans="1:1" x14ac:dyDescent="0.25">
      <c r="A1148" s="1">
        <f t="shared" si="17"/>
        <v>46804</v>
      </c>
    </row>
    <row r="1149" spans="1:1" x14ac:dyDescent="0.25">
      <c r="A1149" s="1">
        <f t="shared" si="17"/>
        <v>46805</v>
      </c>
    </row>
    <row r="1150" spans="1:1" x14ac:dyDescent="0.25">
      <c r="A1150" s="1">
        <f t="shared" si="17"/>
        <v>46806</v>
      </c>
    </row>
    <row r="1151" spans="1:1" x14ac:dyDescent="0.25">
      <c r="A1151" s="1">
        <f t="shared" si="17"/>
        <v>46807</v>
      </c>
    </row>
    <row r="1152" spans="1:1" x14ac:dyDescent="0.25">
      <c r="A1152" s="1">
        <f t="shared" si="17"/>
        <v>46808</v>
      </c>
    </row>
    <row r="1153" spans="1:1" x14ac:dyDescent="0.25">
      <c r="A1153" s="1">
        <f t="shared" si="17"/>
        <v>46809</v>
      </c>
    </row>
    <row r="1154" spans="1:1" x14ac:dyDescent="0.25">
      <c r="A1154" s="1">
        <f t="shared" si="17"/>
        <v>46810</v>
      </c>
    </row>
    <row r="1155" spans="1:1" x14ac:dyDescent="0.25">
      <c r="A1155" s="1">
        <f t="shared" si="17"/>
        <v>46811</v>
      </c>
    </row>
    <row r="1156" spans="1:1" x14ac:dyDescent="0.25">
      <c r="A1156" s="1">
        <f t="shared" ref="A1156:A1219" si="18">A1155+1</f>
        <v>46812</v>
      </c>
    </row>
    <row r="1157" spans="1:1" x14ac:dyDescent="0.25">
      <c r="A1157" s="1">
        <f t="shared" si="18"/>
        <v>46813</v>
      </c>
    </row>
    <row r="1158" spans="1:1" x14ac:dyDescent="0.25">
      <c r="A1158" s="1">
        <f t="shared" si="18"/>
        <v>46814</v>
      </c>
    </row>
    <row r="1159" spans="1:1" x14ac:dyDescent="0.25">
      <c r="A1159" s="1">
        <f t="shared" si="18"/>
        <v>46815</v>
      </c>
    </row>
    <row r="1160" spans="1:1" x14ac:dyDescent="0.25">
      <c r="A1160" s="1">
        <f t="shared" si="18"/>
        <v>46816</v>
      </c>
    </row>
    <row r="1161" spans="1:1" x14ac:dyDescent="0.25">
      <c r="A1161" s="1">
        <f t="shared" si="18"/>
        <v>46817</v>
      </c>
    </row>
    <row r="1162" spans="1:1" x14ac:dyDescent="0.25">
      <c r="A1162" s="1">
        <f t="shared" si="18"/>
        <v>46818</v>
      </c>
    </row>
    <row r="1163" spans="1:1" x14ac:dyDescent="0.25">
      <c r="A1163" s="1">
        <f t="shared" si="18"/>
        <v>46819</v>
      </c>
    </row>
    <row r="1164" spans="1:1" x14ac:dyDescent="0.25">
      <c r="A1164" s="1">
        <f t="shared" si="18"/>
        <v>46820</v>
      </c>
    </row>
    <row r="1165" spans="1:1" x14ac:dyDescent="0.25">
      <c r="A1165" s="1">
        <f t="shared" si="18"/>
        <v>46821</v>
      </c>
    </row>
    <row r="1166" spans="1:1" x14ac:dyDescent="0.25">
      <c r="A1166" s="1">
        <f t="shared" si="18"/>
        <v>46822</v>
      </c>
    </row>
    <row r="1167" spans="1:1" x14ac:dyDescent="0.25">
      <c r="A1167" s="1">
        <f t="shared" si="18"/>
        <v>46823</v>
      </c>
    </row>
    <row r="1168" spans="1:1" x14ac:dyDescent="0.25">
      <c r="A1168" s="1">
        <f t="shared" si="18"/>
        <v>46824</v>
      </c>
    </row>
    <row r="1169" spans="1:1" x14ac:dyDescent="0.25">
      <c r="A1169" s="1">
        <f t="shared" si="18"/>
        <v>46825</v>
      </c>
    </row>
    <row r="1170" spans="1:1" x14ac:dyDescent="0.25">
      <c r="A1170" s="1">
        <f t="shared" si="18"/>
        <v>46826</v>
      </c>
    </row>
    <row r="1171" spans="1:1" x14ac:dyDescent="0.25">
      <c r="A1171" s="1">
        <f t="shared" si="18"/>
        <v>46827</v>
      </c>
    </row>
    <row r="1172" spans="1:1" x14ac:dyDescent="0.25">
      <c r="A1172" s="1">
        <f t="shared" si="18"/>
        <v>46828</v>
      </c>
    </row>
    <row r="1173" spans="1:1" x14ac:dyDescent="0.25">
      <c r="A1173" s="1">
        <f t="shared" si="18"/>
        <v>46829</v>
      </c>
    </row>
    <row r="1174" spans="1:1" x14ac:dyDescent="0.25">
      <c r="A1174" s="1">
        <f t="shared" si="18"/>
        <v>46830</v>
      </c>
    </row>
    <row r="1175" spans="1:1" x14ac:dyDescent="0.25">
      <c r="A1175" s="1">
        <f t="shared" si="18"/>
        <v>46831</v>
      </c>
    </row>
    <row r="1176" spans="1:1" x14ac:dyDescent="0.25">
      <c r="A1176" s="1">
        <f t="shared" si="18"/>
        <v>46832</v>
      </c>
    </row>
    <row r="1177" spans="1:1" x14ac:dyDescent="0.25">
      <c r="A1177" s="1">
        <f t="shared" si="18"/>
        <v>46833</v>
      </c>
    </row>
    <row r="1178" spans="1:1" x14ac:dyDescent="0.25">
      <c r="A1178" s="1">
        <f t="shared" si="18"/>
        <v>46834</v>
      </c>
    </row>
    <row r="1179" spans="1:1" x14ac:dyDescent="0.25">
      <c r="A1179" s="1">
        <f t="shared" si="18"/>
        <v>46835</v>
      </c>
    </row>
    <row r="1180" spans="1:1" x14ac:dyDescent="0.25">
      <c r="A1180" s="1">
        <f t="shared" si="18"/>
        <v>46836</v>
      </c>
    </row>
    <row r="1181" spans="1:1" x14ac:dyDescent="0.25">
      <c r="A1181" s="1">
        <f t="shared" si="18"/>
        <v>46837</v>
      </c>
    </row>
    <row r="1182" spans="1:1" x14ac:dyDescent="0.25">
      <c r="A1182" s="1">
        <f t="shared" si="18"/>
        <v>46838</v>
      </c>
    </row>
    <row r="1183" spans="1:1" x14ac:dyDescent="0.25">
      <c r="A1183" s="1">
        <f t="shared" si="18"/>
        <v>46839</v>
      </c>
    </row>
    <row r="1184" spans="1:1" x14ac:dyDescent="0.25">
      <c r="A1184" s="1">
        <f t="shared" si="18"/>
        <v>46840</v>
      </c>
    </row>
    <row r="1185" spans="1:1" x14ac:dyDescent="0.25">
      <c r="A1185" s="1">
        <f t="shared" si="18"/>
        <v>46841</v>
      </c>
    </row>
    <row r="1186" spans="1:1" x14ac:dyDescent="0.25">
      <c r="A1186" s="1">
        <f t="shared" si="18"/>
        <v>46842</v>
      </c>
    </row>
    <row r="1187" spans="1:1" x14ac:dyDescent="0.25">
      <c r="A1187" s="1">
        <f t="shared" si="18"/>
        <v>46843</v>
      </c>
    </row>
    <row r="1188" spans="1:1" x14ac:dyDescent="0.25">
      <c r="A1188" s="1">
        <f t="shared" si="18"/>
        <v>46844</v>
      </c>
    </row>
    <row r="1189" spans="1:1" x14ac:dyDescent="0.25">
      <c r="A1189" s="1">
        <f t="shared" si="18"/>
        <v>46845</v>
      </c>
    </row>
    <row r="1190" spans="1:1" x14ac:dyDescent="0.25">
      <c r="A1190" s="1">
        <f t="shared" si="18"/>
        <v>46846</v>
      </c>
    </row>
    <row r="1191" spans="1:1" x14ac:dyDescent="0.25">
      <c r="A1191" s="1">
        <f t="shared" si="18"/>
        <v>46847</v>
      </c>
    </row>
    <row r="1192" spans="1:1" x14ac:dyDescent="0.25">
      <c r="A1192" s="1">
        <f t="shared" si="18"/>
        <v>46848</v>
      </c>
    </row>
    <row r="1193" spans="1:1" x14ac:dyDescent="0.25">
      <c r="A1193" s="1">
        <f t="shared" si="18"/>
        <v>46849</v>
      </c>
    </row>
    <row r="1194" spans="1:1" x14ac:dyDescent="0.25">
      <c r="A1194" s="1">
        <f t="shared" si="18"/>
        <v>46850</v>
      </c>
    </row>
    <row r="1195" spans="1:1" x14ac:dyDescent="0.25">
      <c r="A1195" s="1">
        <f t="shared" si="18"/>
        <v>46851</v>
      </c>
    </row>
    <row r="1196" spans="1:1" x14ac:dyDescent="0.25">
      <c r="A1196" s="1">
        <f t="shared" si="18"/>
        <v>46852</v>
      </c>
    </row>
    <row r="1197" spans="1:1" x14ac:dyDescent="0.25">
      <c r="A1197" s="1">
        <f t="shared" si="18"/>
        <v>46853</v>
      </c>
    </row>
    <row r="1198" spans="1:1" x14ac:dyDescent="0.25">
      <c r="A1198" s="1">
        <f t="shared" si="18"/>
        <v>46854</v>
      </c>
    </row>
    <row r="1199" spans="1:1" x14ac:dyDescent="0.25">
      <c r="A1199" s="1">
        <f t="shared" si="18"/>
        <v>46855</v>
      </c>
    </row>
    <row r="1200" spans="1:1" x14ac:dyDescent="0.25">
      <c r="A1200" s="1">
        <f t="shared" si="18"/>
        <v>46856</v>
      </c>
    </row>
    <row r="1201" spans="1:1" x14ac:dyDescent="0.25">
      <c r="A1201" s="1">
        <f t="shared" si="18"/>
        <v>46857</v>
      </c>
    </row>
    <row r="1202" spans="1:1" x14ac:dyDescent="0.25">
      <c r="A1202" s="1">
        <f t="shared" si="18"/>
        <v>46858</v>
      </c>
    </row>
    <row r="1203" spans="1:1" x14ac:dyDescent="0.25">
      <c r="A1203" s="1">
        <f t="shared" si="18"/>
        <v>46859</v>
      </c>
    </row>
    <row r="1204" spans="1:1" x14ac:dyDescent="0.25">
      <c r="A1204" s="1">
        <f t="shared" si="18"/>
        <v>46860</v>
      </c>
    </row>
    <row r="1205" spans="1:1" x14ac:dyDescent="0.25">
      <c r="A1205" s="1">
        <f t="shared" si="18"/>
        <v>46861</v>
      </c>
    </row>
    <row r="1206" spans="1:1" x14ac:dyDescent="0.25">
      <c r="A1206" s="1">
        <f t="shared" si="18"/>
        <v>46862</v>
      </c>
    </row>
    <row r="1207" spans="1:1" x14ac:dyDescent="0.25">
      <c r="A1207" s="1">
        <f t="shared" si="18"/>
        <v>46863</v>
      </c>
    </row>
    <row r="1208" spans="1:1" x14ac:dyDescent="0.25">
      <c r="A1208" s="1">
        <f t="shared" si="18"/>
        <v>46864</v>
      </c>
    </row>
    <row r="1209" spans="1:1" x14ac:dyDescent="0.25">
      <c r="A1209" s="1">
        <f t="shared" si="18"/>
        <v>46865</v>
      </c>
    </row>
    <row r="1210" spans="1:1" x14ac:dyDescent="0.25">
      <c r="A1210" s="1">
        <f t="shared" si="18"/>
        <v>46866</v>
      </c>
    </row>
    <row r="1211" spans="1:1" x14ac:dyDescent="0.25">
      <c r="A1211" s="1">
        <f t="shared" si="18"/>
        <v>46867</v>
      </c>
    </row>
    <row r="1212" spans="1:1" x14ac:dyDescent="0.25">
      <c r="A1212" s="1">
        <f t="shared" si="18"/>
        <v>46868</v>
      </c>
    </row>
    <row r="1213" spans="1:1" x14ac:dyDescent="0.25">
      <c r="A1213" s="1">
        <f t="shared" si="18"/>
        <v>46869</v>
      </c>
    </row>
    <row r="1214" spans="1:1" x14ac:dyDescent="0.25">
      <c r="A1214" s="1">
        <f t="shared" si="18"/>
        <v>46870</v>
      </c>
    </row>
    <row r="1215" spans="1:1" x14ac:dyDescent="0.25">
      <c r="A1215" s="1">
        <f t="shared" si="18"/>
        <v>46871</v>
      </c>
    </row>
    <row r="1216" spans="1:1" x14ac:dyDescent="0.25">
      <c r="A1216" s="1">
        <f t="shared" si="18"/>
        <v>46872</v>
      </c>
    </row>
    <row r="1217" spans="1:1" x14ac:dyDescent="0.25">
      <c r="A1217" s="1">
        <f t="shared" si="18"/>
        <v>46873</v>
      </c>
    </row>
    <row r="1218" spans="1:1" x14ac:dyDescent="0.25">
      <c r="A1218" s="1">
        <f t="shared" si="18"/>
        <v>46874</v>
      </c>
    </row>
    <row r="1219" spans="1:1" x14ac:dyDescent="0.25">
      <c r="A1219" s="1">
        <f t="shared" si="18"/>
        <v>46875</v>
      </c>
    </row>
    <row r="1220" spans="1:1" x14ac:dyDescent="0.25">
      <c r="A1220" s="1">
        <f t="shared" ref="A1220:A1283" si="19">A1219+1</f>
        <v>46876</v>
      </c>
    </row>
    <row r="1221" spans="1:1" x14ac:dyDescent="0.25">
      <c r="A1221" s="1">
        <f t="shared" si="19"/>
        <v>46877</v>
      </c>
    </row>
    <row r="1222" spans="1:1" x14ac:dyDescent="0.25">
      <c r="A1222" s="1">
        <f t="shared" si="19"/>
        <v>46878</v>
      </c>
    </row>
    <row r="1223" spans="1:1" x14ac:dyDescent="0.25">
      <c r="A1223" s="1">
        <f t="shared" si="19"/>
        <v>46879</v>
      </c>
    </row>
    <row r="1224" spans="1:1" x14ac:dyDescent="0.25">
      <c r="A1224" s="1">
        <f t="shared" si="19"/>
        <v>46880</v>
      </c>
    </row>
    <row r="1225" spans="1:1" x14ac:dyDescent="0.25">
      <c r="A1225" s="1">
        <f t="shared" si="19"/>
        <v>46881</v>
      </c>
    </row>
    <row r="1226" spans="1:1" x14ac:dyDescent="0.25">
      <c r="A1226" s="1">
        <f t="shared" si="19"/>
        <v>46882</v>
      </c>
    </row>
    <row r="1227" spans="1:1" x14ac:dyDescent="0.25">
      <c r="A1227" s="1">
        <f t="shared" si="19"/>
        <v>46883</v>
      </c>
    </row>
    <row r="1228" spans="1:1" x14ac:dyDescent="0.25">
      <c r="A1228" s="1">
        <f t="shared" si="19"/>
        <v>46884</v>
      </c>
    </row>
    <row r="1229" spans="1:1" x14ac:dyDescent="0.25">
      <c r="A1229" s="1">
        <f t="shared" si="19"/>
        <v>46885</v>
      </c>
    </row>
    <row r="1230" spans="1:1" x14ac:dyDescent="0.25">
      <c r="A1230" s="1">
        <f t="shared" si="19"/>
        <v>46886</v>
      </c>
    </row>
    <row r="1231" spans="1:1" x14ac:dyDescent="0.25">
      <c r="A1231" s="1">
        <f t="shared" si="19"/>
        <v>46887</v>
      </c>
    </row>
    <row r="1232" spans="1:1" x14ac:dyDescent="0.25">
      <c r="A1232" s="1">
        <f t="shared" si="19"/>
        <v>46888</v>
      </c>
    </row>
    <row r="1233" spans="1:1" x14ac:dyDescent="0.25">
      <c r="A1233" s="1">
        <f t="shared" si="19"/>
        <v>46889</v>
      </c>
    </row>
    <row r="1234" spans="1:1" x14ac:dyDescent="0.25">
      <c r="A1234" s="1">
        <f t="shared" si="19"/>
        <v>46890</v>
      </c>
    </row>
    <row r="1235" spans="1:1" x14ac:dyDescent="0.25">
      <c r="A1235" s="1">
        <f t="shared" si="19"/>
        <v>46891</v>
      </c>
    </row>
    <row r="1236" spans="1:1" x14ac:dyDescent="0.25">
      <c r="A1236" s="1">
        <f t="shared" si="19"/>
        <v>46892</v>
      </c>
    </row>
    <row r="1237" spans="1:1" x14ac:dyDescent="0.25">
      <c r="A1237" s="1">
        <f t="shared" si="19"/>
        <v>46893</v>
      </c>
    </row>
    <row r="1238" spans="1:1" x14ac:dyDescent="0.25">
      <c r="A1238" s="1">
        <f t="shared" si="19"/>
        <v>46894</v>
      </c>
    </row>
    <row r="1239" spans="1:1" x14ac:dyDescent="0.25">
      <c r="A1239" s="1">
        <f t="shared" si="19"/>
        <v>46895</v>
      </c>
    </row>
    <row r="1240" spans="1:1" x14ac:dyDescent="0.25">
      <c r="A1240" s="1">
        <f t="shared" si="19"/>
        <v>46896</v>
      </c>
    </row>
    <row r="1241" spans="1:1" x14ac:dyDescent="0.25">
      <c r="A1241" s="1">
        <f t="shared" si="19"/>
        <v>46897</v>
      </c>
    </row>
    <row r="1242" spans="1:1" x14ac:dyDescent="0.25">
      <c r="A1242" s="1">
        <f t="shared" si="19"/>
        <v>46898</v>
      </c>
    </row>
    <row r="1243" spans="1:1" x14ac:dyDescent="0.25">
      <c r="A1243" s="1">
        <f t="shared" si="19"/>
        <v>46899</v>
      </c>
    </row>
    <row r="1244" spans="1:1" x14ac:dyDescent="0.25">
      <c r="A1244" s="1">
        <f t="shared" si="19"/>
        <v>46900</v>
      </c>
    </row>
    <row r="1245" spans="1:1" x14ac:dyDescent="0.25">
      <c r="A1245" s="1">
        <f t="shared" si="19"/>
        <v>46901</v>
      </c>
    </row>
    <row r="1246" spans="1:1" x14ac:dyDescent="0.25">
      <c r="A1246" s="1">
        <f t="shared" si="19"/>
        <v>46902</v>
      </c>
    </row>
    <row r="1247" spans="1:1" x14ac:dyDescent="0.25">
      <c r="A1247" s="1">
        <f t="shared" si="19"/>
        <v>46903</v>
      </c>
    </row>
    <row r="1248" spans="1:1" x14ac:dyDescent="0.25">
      <c r="A1248" s="1">
        <f t="shared" si="19"/>
        <v>46904</v>
      </c>
    </row>
    <row r="1249" spans="1:1" x14ac:dyDescent="0.25">
      <c r="A1249" s="1">
        <f t="shared" si="19"/>
        <v>46905</v>
      </c>
    </row>
    <row r="1250" spans="1:1" x14ac:dyDescent="0.25">
      <c r="A1250" s="1">
        <f t="shared" si="19"/>
        <v>46906</v>
      </c>
    </row>
    <row r="1251" spans="1:1" x14ac:dyDescent="0.25">
      <c r="A1251" s="1">
        <f t="shared" si="19"/>
        <v>46907</v>
      </c>
    </row>
    <row r="1252" spans="1:1" x14ac:dyDescent="0.25">
      <c r="A1252" s="1">
        <f t="shared" si="19"/>
        <v>46908</v>
      </c>
    </row>
    <row r="1253" spans="1:1" x14ac:dyDescent="0.25">
      <c r="A1253" s="1">
        <f t="shared" si="19"/>
        <v>46909</v>
      </c>
    </row>
    <row r="1254" spans="1:1" x14ac:dyDescent="0.25">
      <c r="A1254" s="1">
        <f t="shared" si="19"/>
        <v>46910</v>
      </c>
    </row>
    <row r="1255" spans="1:1" x14ac:dyDescent="0.25">
      <c r="A1255" s="1">
        <f t="shared" si="19"/>
        <v>46911</v>
      </c>
    </row>
    <row r="1256" spans="1:1" x14ac:dyDescent="0.25">
      <c r="A1256" s="1">
        <f t="shared" si="19"/>
        <v>46912</v>
      </c>
    </row>
    <row r="1257" spans="1:1" x14ac:dyDescent="0.25">
      <c r="A1257" s="1">
        <f t="shared" si="19"/>
        <v>46913</v>
      </c>
    </row>
    <row r="1258" spans="1:1" x14ac:dyDescent="0.25">
      <c r="A1258" s="1">
        <f t="shared" si="19"/>
        <v>46914</v>
      </c>
    </row>
    <row r="1259" spans="1:1" x14ac:dyDescent="0.25">
      <c r="A1259" s="1">
        <f t="shared" si="19"/>
        <v>46915</v>
      </c>
    </row>
    <row r="1260" spans="1:1" x14ac:dyDescent="0.25">
      <c r="A1260" s="1">
        <f t="shared" si="19"/>
        <v>46916</v>
      </c>
    </row>
    <row r="1261" spans="1:1" x14ac:dyDescent="0.25">
      <c r="A1261" s="1">
        <f t="shared" si="19"/>
        <v>46917</v>
      </c>
    </row>
    <row r="1262" spans="1:1" x14ac:dyDescent="0.25">
      <c r="A1262" s="1">
        <f t="shared" si="19"/>
        <v>46918</v>
      </c>
    </row>
    <row r="1263" spans="1:1" x14ac:dyDescent="0.25">
      <c r="A1263" s="1">
        <f t="shared" si="19"/>
        <v>46919</v>
      </c>
    </row>
    <row r="1264" spans="1:1" x14ac:dyDescent="0.25">
      <c r="A1264" s="1">
        <f t="shared" si="19"/>
        <v>46920</v>
      </c>
    </row>
    <row r="1265" spans="1:1" x14ac:dyDescent="0.25">
      <c r="A1265" s="1">
        <f t="shared" si="19"/>
        <v>46921</v>
      </c>
    </row>
    <row r="1266" spans="1:1" x14ac:dyDescent="0.25">
      <c r="A1266" s="1">
        <f t="shared" si="19"/>
        <v>46922</v>
      </c>
    </row>
    <row r="1267" spans="1:1" x14ac:dyDescent="0.25">
      <c r="A1267" s="1">
        <f t="shared" si="19"/>
        <v>46923</v>
      </c>
    </row>
    <row r="1268" spans="1:1" x14ac:dyDescent="0.25">
      <c r="A1268" s="1">
        <f t="shared" si="19"/>
        <v>46924</v>
      </c>
    </row>
    <row r="1269" spans="1:1" x14ac:dyDescent="0.25">
      <c r="A1269" s="1">
        <f t="shared" si="19"/>
        <v>46925</v>
      </c>
    </row>
    <row r="1270" spans="1:1" x14ac:dyDescent="0.25">
      <c r="A1270" s="1">
        <f t="shared" si="19"/>
        <v>46926</v>
      </c>
    </row>
    <row r="1271" spans="1:1" x14ac:dyDescent="0.25">
      <c r="A1271" s="1">
        <f t="shared" si="19"/>
        <v>46927</v>
      </c>
    </row>
    <row r="1272" spans="1:1" x14ac:dyDescent="0.25">
      <c r="A1272" s="1">
        <f t="shared" si="19"/>
        <v>46928</v>
      </c>
    </row>
    <row r="1273" spans="1:1" x14ac:dyDescent="0.25">
      <c r="A1273" s="1">
        <f t="shared" si="19"/>
        <v>46929</v>
      </c>
    </row>
    <row r="1274" spans="1:1" x14ac:dyDescent="0.25">
      <c r="A1274" s="1">
        <f t="shared" si="19"/>
        <v>46930</v>
      </c>
    </row>
    <row r="1275" spans="1:1" x14ac:dyDescent="0.25">
      <c r="A1275" s="1">
        <f t="shared" si="19"/>
        <v>46931</v>
      </c>
    </row>
    <row r="1276" spans="1:1" x14ac:dyDescent="0.25">
      <c r="A1276" s="1">
        <f t="shared" si="19"/>
        <v>46932</v>
      </c>
    </row>
    <row r="1277" spans="1:1" x14ac:dyDescent="0.25">
      <c r="A1277" s="1">
        <f t="shared" si="19"/>
        <v>46933</v>
      </c>
    </row>
    <row r="1278" spans="1:1" x14ac:dyDescent="0.25">
      <c r="A1278" s="1">
        <f t="shared" si="19"/>
        <v>46934</v>
      </c>
    </row>
    <row r="1279" spans="1:1" x14ac:dyDescent="0.25">
      <c r="A1279" s="1">
        <f t="shared" si="19"/>
        <v>46935</v>
      </c>
    </row>
    <row r="1280" spans="1:1" x14ac:dyDescent="0.25">
      <c r="A1280" s="1">
        <f t="shared" si="19"/>
        <v>46936</v>
      </c>
    </row>
    <row r="1281" spans="1:1" x14ac:dyDescent="0.25">
      <c r="A1281" s="1">
        <f t="shared" si="19"/>
        <v>46937</v>
      </c>
    </row>
    <row r="1282" spans="1:1" x14ac:dyDescent="0.25">
      <c r="A1282" s="1">
        <f t="shared" si="19"/>
        <v>46938</v>
      </c>
    </row>
    <row r="1283" spans="1:1" x14ac:dyDescent="0.25">
      <c r="A1283" s="1">
        <f t="shared" si="19"/>
        <v>46939</v>
      </c>
    </row>
    <row r="1284" spans="1:1" x14ac:dyDescent="0.25">
      <c r="A1284" s="1">
        <f t="shared" ref="A1284:A1347" si="20">A1283+1</f>
        <v>46940</v>
      </c>
    </row>
    <row r="1285" spans="1:1" x14ac:dyDescent="0.25">
      <c r="A1285" s="1">
        <f t="shared" si="20"/>
        <v>46941</v>
      </c>
    </row>
    <row r="1286" spans="1:1" x14ac:dyDescent="0.25">
      <c r="A1286" s="1">
        <f t="shared" si="20"/>
        <v>46942</v>
      </c>
    </row>
    <row r="1287" spans="1:1" x14ac:dyDescent="0.25">
      <c r="A1287" s="1">
        <f t="shared" si="20"/>
        <v>46943</v>
      </c>
    </row>
    <row r="1288" spans="1:1" x14ac:dyDescent="0.25">
      <c r="A1288" s="1">
        <f t="shared" si="20"/>
        <v>46944</v>
      </c>
    </row>
    <row r="1289" spans="1:1" x14ac:dyDescent="0.25">
      <c r="A1289" s="1">
        <f t="shared" si="20"/>
        <v>46945</v>
      </c>
    </row>
    <row r="1290" spans="1:1" x14ac:dyDescent="0.25">
      <c r="A1290" s="1">
        <f t="shared" si="20"/>
        <v>46946</v>
      </c>
    </row>
    <row r="1291" spans="1:1" x14ac:dyDescent="0.25">
      <c r="A1291" s="1">
        <f t="shared" si="20"/>
        <v>46947</v>
      </c>
    </row>
    <row r="1292" spans="1:1" x14ac:dyDescent="0.25">
      <c r="A1292" s="1">
        <f t="shared" si="20"/>
        <v>46948</v>
      </c>
    </row>
    <row r="1293" spans="1:1" x14ac:dyDescent="0.25">
      <c r="A1293" s="1">
        <f t="shared" si="20"/>
        <v>46949</v>
      </c>
    </row>
    <row r="1294" spans="1:1" x14ac:dyDescent="0.25">
      <c r="A1294" s="1">
        <f t="shared" si="20"/>
        <v>46950</v>
      </c>
    </row>
    <row r="1295" spans="1:1" x14ac:dyDescent="0.25">
      <c r="A1295" s="1">
        <f t="shared" si="20"/>
        <v>46951</v>
      </c>
    </row>
    <row r="1296" spans="1:1" x14ac:dyDescent="0.25">
      <c r="A1296" s="1">
        <f t="shared" si="20"/>
        <v>46952</v>
      </c>
    </row>
    <row r="1297" spans="1:1" x14ac:dyDescent="0.25">
      <c r="A1297" s="1">
        <f t="shared" si="20"/>
        <v>46953</v>
      </c>
    </row>
    <row r="1298" spans="1:1" x14ac:dyDescent="0.25">
      <c r="A1298" s="1">
        <f t="shared" si="20"/>
        <v>46954</v>
      </c>
    </row>
    <row r="1299" spans="1:1" x14ac:dyDescent="0.25">
      <c r="A1299" s="1">
        <f t="shared" si="20"/>
        <v>46955</v>
      </c>
    </row>
    <row r="1300" spans="1:1" x14ac:dyDescent="0.25">
      <c r="A1300" s="1">
        <f t="shared" si="20"/>
        <v>46956</v>
      </c>
    </row>
    <row r="1301" spans="1:1" x14ac:dyDescent="0.25">
      <c r="A1301" s="1">
        <f t="shared" si="20"/>
        <v>46957</v>
      </c>
    </row>
    <row r="1302" spans="1:1" x14ac:dyDescent="0.25">
      <c r="A1302" s="1">
        <f t="shared" si="20"/>
        <v>46958</v>
      </c>
    </row>
    <row r="1303" spans="1:1" x14ac:dyDescent="0.25">
      <c r="A1303" s="1">
        <f t="shared" si="20"/>
        <v>46959</v>
      </c>
    </row>
    <row r="1304" spans="1:1" x14ac:dyDescent="0.25">
      <c r="A1304" s="1">
        <f t="shared" si="20"/>
        <v>46960</v>
      </c>
    </row>
    <row r="1305" spans="1:1" x14ac:dyDescent="0.25">
      <c r="A1305" s="1">
        <f t="shared" si="20"/>
        <v>46961</v>
      </c>
    </row>
    <row r="1306" spans="1:1" x14ac:dyDescent="0.25">
      <c r="A1306" s="1">
        <f t="shared" si="20"/>
        <v>46962</v>
      </c>
    </row>
    <row r="1307" spans="1:1" x14ac:dyDescent="0.25">
      <c r="A1307" s="1">
        <f t="shared" si="20"/>
        <v>46963</v>
      </c>
    </row>
    <row r="1308" spans="1:1" x14ac:dyDescent="0.25">
      <c r="A1308" s="1">
        <f t="shared" si="20"/>
        <v>46964</v>
      </c>
    </row>
    <row r="1309" spans="1:1" x14ac:dyDescent="0.25">
      <c r="A1309" s="1">
        <f t="shared" si="20"/>
        <v>46965</v>
      </c>
    </row>
    <row r="1310" spans="1:1" x14ac:dyDescent="0.25">
      <c r="A1310" s="1">
        <f t="shared" si="20"/>
        <v>46966</v>
      </c>
    </row>
    <row r="1311" spans="1:1" x14ac:dyDescent="0.25">
      <c r="A1311" s="1">
        <f t="shared" si="20"/>
        <v>46967</v>
      </c>
    </row>
    <row r="1312" spans="1:1" x14ac:dyDescent="0.25">
      <c r="A1312" s="1">
        <f t="shared" si="20"/>
        <v>46968</v>
      </c>
    </row>
    <row r="1313" spans="1:1" x14ac:dyDescent="0.25">
      <c r="A1313" s="1">
        <f t="shared" si="20"/>
        <v>46969</v>
      </c>
    </row>
    <row r="1314" spans="1:1" x14ac:dyDescent="0.25">
      <c r="A1314" s="1">
        <f t="shared" si="20"/>
        <v>46970</v>
      </c>
    </row>
    <row r="1315" spans="1:1" x14ac:dyDescent="0.25">
      <c r="A1315" s="1">
        <f t="shared" si="20"/>
        <v>46971</v>
      </c>
    </row>
    <row r="1316" spans="1:1" x14ac:dyDescent="0.25">
      <c r="A1316" s="1">
        <f t="shared" si="20"/>
        <v>46972</v>
      </c>
    </row>
    <row r="1317" spans="1:1" x14ac:dyDescent="0.25">
      <c r="A1317" s="1">
        <f t="shared" si="20"/>
        <v>46973</v>
      </c>
    </row>
    <row r="1318" spans="1:1" x14ac:dyDescent="0.25">
      <c r="A1318" s="1">
        <f t="shared" si="20"/>
        <v>46974</v>
      </c>
    </row>
    <row r="1319" spans="1:1" x14ac:dyDescent="0.25">
      <c r="A1319" s="1">
        <f t="shared" si="20"/>
        <v>46975</v>
      </c>
    </row>
    <row r="1320" spans="1:1" x14ac:dyDescent="0.25">
      <c r="A1320" s="1">
        <f t="shared" si="20"/>
        <v>46976</v>
      </c>
    </row>
    <row r="1321" spans="1:1" x14ac:dyDescent="0.25">
      <c r="A1321" s="1">
        <f t="shared" si="20"/>
        <v>46977</v>
      </c>
    </row>
    <row r="1322" spans="1:1" x14ac:dyDescent="0.25">
      <c r="A1322" s="1">
        <f t="shared" si="20"/>
        <v>46978</v>
      </c>
    </row>
    <row r="1323" spans="1:1" x14ac:dyDescent="0.25">
      <c r="A1323" s="1">
        <f t="shared" si="20"/>
        <v>46979</v>
      </c>
    </row>
    <row r="1324" spans="1:1" x14ac:dyDescent="0.25">
      <c r="A1324" s="1">
        <f t="shared" si="20"/>
        <v>46980</v>
      </c>
    </row>
    <row r="1325" spans="1:1" x14ac:dyDescent="0.25">
      <c r="A1325" s="1">
        <f t="shared" si="20"/>
        <v>46981</v>
      </c>
    </row>
    <row r="1326" spans="1:1" x14ac:dyDescent="0.25">
      <c r="A1326" s="1">
        <f t="shared" si="20"/>
        <v>46982</v>
      </c>
    </row>
    <row r="1327" spans="1:1" x14ac:dyDescent="0.25">
      <c r="A1327" s="1">
        <f t="shared" si="20"/>
        <v>46983</v>
      </c>
    </row>
    <row r="1328" spans="1:1" x14ac:dyDescent="0.25">
      <c r="A1328" s="1">
        <f t="shared" si="20"/>
        <v>46984</v>
      </c>
    </row>
    <row r="1329" spans="1:1" x14ac:dyDescent="0.25">
      <c r="A1329" s="1">
        <f t="shared" si="20"/>
        <v>46985</v>
      </c>
    </row>
    <row r="1330" spans="1:1" x14ac:dyDescent="0.25">
      <c r="A1330" s="1">
        <f t="shared" si="20"/>
        <v>46986</v>
      </c>
    </row>
    <row r="1331" spans="1:1" x14ac:dyDescent="0.25">
      <c r="A1331" s="1">
        <f t="shared" si="20"/>
        <v>46987</v>
      </c>
    </row>
    <row r="1332" spans="1:1" x14ac:dyDescent="0.25">
      <c r="A1332" s="1">
        <f t="shared" si="20"/>
        <v>46988</v>
      </c>
    </row>
    <row r="1333" spans="1:1" x14ac:dyDescent="0.25">
      <c r="A1333" s="1">
        <f t="shared" si="20"/>
        <v>46989</v>
      </c>
    </row>
    <row r="1334" spans="1:1" x14ac:dyDescent="0.25">
      <c r="A1334" s="1">
        <f t="shared" si="20"/>
        <v>46990</v>
      </c>
    </row>
    <row r="1335" spans="1:1" x14ac:dyDescent="0.25">
      <c r="A1335" s="1">
        <f t="shared" si="20"/>
        <v>46991</v>
      </c>
    </row>
    <row r="1336" spans="1:1" x14ac:dyDescent="0.25">
      <c r="A1336" s="1">
        <f t="shared" si="20"/>
        <v>46992</v>
      </c>
    </row>
    <row r="1337" spans="1:1" x14ac:dyDescent="0.25">
      <c r="A1337" s="1">
        <f t="shared" si="20"/>
        <v>46993</v>
      </c>
    </row>
    <row r="1338" spans="1:1" x14ac:dyDescent="0.25">
      <c r="A1338" s="1">
        <f t="shared" si="20"/>
        <v>46994</v>
      </c>
    </row>
    <row r="1339" spans="1:1" x14ac:dyDescent="0.25">
      <c r="A1339" s="1">
        <f t="shared" si="20"/>
        <v>46995</v>
      </c>
    </row>
    <row r="1340" spans="1:1" x14ac:dyDescent="0.25">
      <c r="A1340" s="1">
        <f t="shared" si="20"/>
        <v>46996</v>
      </c>
    </row>
    <row r="1341" spans="1:1" x14ac:dyDescent="0.25">
      <c r="A1341" s="1">
        <f t="shared" si="20"/>
        <v>46997</v>
      </c>
    </row>
    <row r="1342" spans="1:1" x14ac:dyDescent="0.25">
      <c r="A1342" s="1">
        <f t="shared" si="20"/>
        <v>46998</v>
      </c>
    </row>
    <row r="1343" spans="1:1" x14ac:dyDescent="0.25">
      <c r="A1343" s="1">
        <f t="shared" si="20"/>
        <v>46999</v>
      </c>
    </row>
    <row r="1344" spans="1:1" x14ac:dyDescent="0.25">
      <c r="A1344" s="1">
        <f t="shared" si="20"/>
        <v>47000</v>
      </c>
    </row>
    <row r="1345" spans="1:1" x14ac:dyDescent="0.25">
      <c r="A1345" s="1">
        <f t="shared" si="20"/>
        <v>47001</v>
      </c>
    </row>
    <row r="1346" spans="1:1" x14ac:dyDescent="0.25">
      <c r="A1346" s="1">
        <f t="shared" si="20"/>
        <v>47002</v>
      </c>
    </row>
    <row r="1347" spans="1:1" x14ac:dyDescent="0.25">
      <c r="A1347" s="1">
        <f t="shared" si="20"/>
        <v>47003</v>
      </c>
    </row>
    <row r="1348" spans="1:1" x14ac:dyDescent="0.25">
      <c r="A1348" s="1">
        <f t="shared" ref="A1348:A1411" si="21">A1347+1</f>
        <v>47004</v>
      </c>
    </row>
    <row r="1349" spans="1:1" x14ac:dyDescent="0.25">
      <c r="A1349" s="1">
        <f t="shared" si="21"/>
        <v>47005</v>
      </c>
    </row>
    <row r="1350" spans="1:1" x14ac:dyDescent="0.25">
      <c r="A1350" s="1">
        <f t="shared" si="21"/>
        <v>47006</v>
      </c>
    </row>
    <row r="1351" spans="1:1" x14ac:dyDescent="0.25">
      <c r="A1351" s="1">
        <f t="shared" si="21"/>
        <v>47007</v>
      </c>
    </row>
    <row r="1352" spans="1:1" x14ac:dyDescent="0.25">
      <c r="A1352" s="1">
        <f t="shared" si="21"/>
        <v>47008</v>
      </c>
    </row>
    <row r="1353" spans="1:1" x14ac:dyDescent="0.25">
      <c r="A1353" s="1">
        <f t="shared" si="21"/>
        <v>47009</v>
      </c>
    </row>
    <row r="1354" spans="1:1" x14ac:dyDescent="0.25">
      <c r="A1354" s="1">
        <f t="shared" si="21"/>
        <v>47010</v>
      </c>
    </row>
    <row r="1355" spans="1:1" x14ac:dyDescent="0.25">
      <c r="A1355" s="1">
        <f t="shared" si="21"/>
        <v>47011</v>
      </c>
    </row>
    <row r="1356" spans="1:1" x14ac:dyDescent="0.25">
      <c r="A1356" s="1">
        <f t="shared" si="21"/>
        <v>47012</v>
      </c>
    </row>
    <row r="1357" spans="1:1" x14ac:dyDescent="0.25">
      <c r="A1357" s="1">
        <f t="shared" si="21"/>
        <v>47013</v>
      </c>
    </row>
    <row r="1358" spans="1:1" x14ac:dyDescent="0.25">
      <c r="A1358" s="1">
        <f t="shared" si="21"/>
        <v>47014</v>
      </c>
    </row>
    <row r="1359" spans="1:1" x14ac:dyDescent="0.25">
      <c r="A1359" s="1">
        <f t="shared" si="21"/>
        <v>47015</v>
      </c>
    </row>
    <row r="1360" spans="1:1" x14ac:dyDescent="0.25">
      <c r="A1360" s="1">
        <f t="shared" si="21"/>
        <v>47016</v>
      </c>
    </row>
    <row r="1361" spans="1:1" x14ac:dyDescent="0.25">
      <c r="A1361" s="1">
        <f t="shared" si="21"/>
        <v>47017</v>
      </c>
    </row>
    <row r="1362" spans="1:1" x14ac:dyDescent="0.25">
      <c r="A1362" s="1">
        <f t="shared" si="21"/>
        <v>47018</v>
      </c>
    </row>
    <row r="1363" spans="1:1" x14ac:dyDescent="0.25">
      <c r="A1363" s="1">
        <f t="shared" si="21"/>
        <v>47019</v>
      </c>
    </row>
    <row r="1364" spans="1:1" x14ac:dyDescent="0.25">
      <c r="A1364" s="1">
        <f t="shared" si="21"/>
        <v>47020</v>
      </c>
    </row>
    <row r="1365" spans="1:1" x14ac:dyDescent="0.25">
      <c r="A1365" s="1">
        <f t="shared" si="21"/>
        <v>47021</v>
      </c>
    </row>
    <row r="1366" spans="1:1" x14ac:dyDescent="0.25">
      <c r="A1366" s="1">
        <f t="shared" si="21"/>
        <v>47022</v>
      </c>
    </row>
    <row r="1367" spans="1:1" x14ac:dyDescent="0.25">
      <c r="A1367" s="1">
        <f t="shared" si="21"/>
        <v>47023</v>
      </c>
    </row>
    <row r="1368" spans="1:1" x14ac:dyDescent="0.25">
      <c r="A1368" s="1">
        <f t="shared" si="21"/>
        <v>47024</v>
      </c>
    </row>
    <row r="1369" spans="1:1" x14ac:dyDescent="0.25">
      <c r="A1369" s="1">
        <f t="shared" si="21"/>
        <v>47025</v>
      </c>
    </row>
    <row r="1370" spans="1:1" x14ac:dyDescent="0.25">
      <c r="A1370" s="1">
        <f t="shared" si="21"/>
        <v>47026</v>
      </c>
    </row>
    <row r="1371" spans="1:1" x14ac:dyDescent="0.25">
      <c r="A1371" s="1">
        <f t="shared" si="21"/>
        <v>47027</v>
      </c>
    </row>
    <row r="1372" spans="1:1" x14ac:dyDescent="0.25">
      <c r="A1372" s="1">
        <f t="shared" si="21"/>
        <v>47028</v>
      </c>
    </row>
    <row r="1373" spans="1:1" x14ac:dyDescent="0.25">
      <c r="A1373" s="1">
        <f t="shared" si="21"/>
        <v>47029</v>
      </c>
    </row>
    <row r="1374" spans="1:1" x14ac:dyDescent="0.25">
      <c r="A1374" s="1">
        <f t="shared" si="21"/>
        <v>47030</v>
      </c>
    </row>
    <row r="1375" spans="1:1" x14ac:dyDescent="0.25">
      <c r="A1375" s="1">
        <f t="shared" si="21"/>
        <v>47031</v>
      </c>
    </row>
    <row r="1376" spans="1:1" x14ac:dyDescent="0.25">
      <c r="A1376" s="1">
        <f t="shared" si="21"/>
        <v>47032</v>
      </c>
    </row>
    <row r="1377" spans="1:1" x14ac:dyDescent="0.25">
      <c r="A1377" s="1">
        <f t="shared" si="21"/>
        <v>47033</v>
      </c>
    </row>
    <row r="1378" spans="1:1" x14ac:dyDescent="0.25">
      <c r="A1378" s="1">
        <f t="shared" si="21"/>
        <v>47034</v>
      </c>
    </row>
    <row r="1379" spans="1:1" x14ac:dyDescent="0.25">
      <c r="A1379" s="1">
        <f t="shared" si="21"/>
        <v>47035</v>
      </c>
    </row>
    <row r="1380" spans="1:1" x14ac:dyDescent="0.25">
      <c r="A1380" s="1">
        <f t="shared" si="21"/>
        <v>47036</v>
      </c>
    </row>
    <row r="1381" spans="1:1" x14ac:dyDescent="0.25">
      <c r="A1381" s="1">
        <f t="shared" si="21"/>
        <v>47037</v>
      </c>
    </row>
    <row r="1382" spans="1:1" x14ac:dyDescent="0.25">
      <c r="A1382" s="1">
        <f t="shared" si="21"/>
        <v>47038</v>
      </c>
    </row>
    <row r="1383" spans="1:1" x14ac:dyDescent="0.25">
      <c r="A1383" s="1">
        <f t="shared" si="21"/>
        <v>47039</v>
      </c>
    </row>
    <row r="1384" spans="1:1" x14ac:dyDescent="0.25">
      <c r="A1384" s="1">
        <f t="shared" si="21"/>
        <v>47040</v>
      </c>
    </row>
    <row r="1385" spans="1:1" x14ac:dyDescent="0.25">
      <c r="A1385" s="1">
        <f t="shared" si="21"/>
        <v>47041</v>
      </c>
    </row>
    <row r="1386" spans="1:1" x14ac:dyDescent="0.25">
      <c r="A1386" s="1">
        <f t="shared" si="21"/>
        <v>47042</v>
      </c>
    </row>
    <row r="1387" spans="1:1" x14ac:dyDescent="0.25">
      <c r="A1387" s="1">
        <f t="shared" si="21"/>
        <v>47043</v>
      </c>
    </row>
    <row r="1388" spans="1:1" x14ac:dyDescent="0.25">
      <c r="A1388" s="1">
        <f t="shared" si="21"/>
        <v>47044</v>
      </c>
    </row>
    <row r="1389" spans="1:1" x14ac:dyDescent="0.25">
      <c r="A1389" s="1">
        <f t="shared" si="21"/>
        <v>47045</v>
      </c>
    </row>
    <row r="1390" spans="1:1" x14ac:dyDescent="0.25">
      <c r="A1390" s="1">
        <f t="shared" si="21"/>
        <v>47046</v>
      </c>
    </row>
    <row r="1391" spans="1:1" x14ac:dyDescent="0.25">
      <c r="A1391" s="1">
        <f t="shared" si="21"/>
        <v>47047</v>
      </c>
    </row>
    <row r="1392" spans="1:1" x14ac:dyDescent="0.25">
      <c r="A1392" s="1">
        <f t="shared" si="21"/>
        <v>47048</v>
      </c>
    </row>
    <row r="1393" spans="1:1" x14ac:dyDescent="0.25">
      <c r="A1393" s="1">
        <f t="shared" si="21"/>
        <v>47049</v>
      </c>
    </row>
    <row r="1394" spans="1:1" x14ac:dyDescent="0.25">
      <c r="A1394" s="1">
        <f t="shared" si="21"/>
        <v>47050</v>
      </c>
    </row>
    <row r="1395" spans="1:1" x14ac:dyDescent="0.25">
      <c r="A1395" s="1">
        <f t="shared" si="21"/>
        <v>47051</v>
      </c>
    </row>
    <row r="1396" spans="1:1" x14ac:dyDescent="0.25">
      <c r="A1396" s="1">
        <f t="shared" si="21"/>
        <v>47052</v>
      </c>
    </row>
    <row r="1397" spans="1:1" x14ac:dyDescent="0.25">
      <c r="A1397" s="1">
        <f t="shared" si="21"/>
        <v>47053</v>
      </c>
    </row>
    <row r="1398" spans="1:1" x14ac:dyDescent="0.25">
      <c r="A1398" s="1">
        <f t="shared" si="21"/>
        <v>47054</v>
      </c>
    </row>
    <row r="1399" spans="1:1" x14ac:dyDescent="0.25">
      <c r="A1399" s="1">
        <f t="shared" si="21"/>
        <v>47055</v>
      </c>
    </row>
    <row r="1400" spans="1:1" x14ac:dyDescent="0.25">
      <c r="A1400" s="1">
        <f t="shared" si="21"/>
        <v>47056</v>
      </c>
    </row>
    <row r="1401" spans="1:1" x14ac:dyDescent="0.25">
      <c r="A1401" s="1">
        <f t="shared" si="21"/>
        <v>47057</v>
      </c>
    </row>
    <row r="1402" spans="1:1" x14ac:dyDescent="0.25">
      <c r="A1402" s="1">
        <f t="shared" si="21"/>
        <v>47058</v>
      </c>
    </row>
    <row r="1403" spans="1:1" x14ac:dyDescent="0.25">
      <c r="A1403" s="1">
        <f t="shared" si="21"/>
        <v>47059</v>
      </c>
    </row>
    <row r="1404" spans="1:1" x14ac:dyDescent="0.25">
      <c r="A1404" s="1">
        <f t="shared" si="21"/>
        <v>47060</v>
      </c>
    </row>
    <row r="1405" spans="1:1" x14ac:dyDescent="0.25">
      <c r="A1405" s="1">
        <f t="shared" si="21"/>
        <v>47061</v>
      </c>
    </row>
    <row r="1406" spans="1:1" x14ac:dyDescent="0.25">
      <c r="A1406" s="1">
        <f t="shared" si="21"/>
        <v>47062</v>
      </c>
    </row>
    <row r="1407" spans="1:1" x14ac:dyDescent="0.25">
      <c r="A1407" s="1">
        <f t="shared" si="21"/>
        <v>47063</v>
      </c>
    </row>
    <row r="1408" spans="1:1" x14ac:dyDescent="0.25">
      <c r="A1408" s="1">
        <f t="shared" si="21"/>
        <v>47064</v>
      </c>
    </row>
    <row r="1409" spans="1:1" x14ac:dyDescent="0.25">
      <c r="A1409" s="1">
        <f t="shared" si="21"/>
        <v>47065</v>
      </c>
    </row>
    <row r="1410" spans="1:1" x14ac:dyDescent="0.25">
      <c r="A1410" s="1">
        <f t="shared" si="21"/>
        <v>47066</v>
      </c>
    </row>
    <row r="1411" spans="1:1" x14ac:dyDescent="0.25">
      <c r="A1411" s="1">
        <f t="shared" si="21"/>
        <v>47067</v>
      </c>
    </row>
    <row r="1412" spans="1:1" x14ac:dyDescent="0.25">
      <c r="A1412" s="1">
        <f t="shared" ref="A1412:A1475" si="22">A1411+1</f>
        <v>47068</v>
      </c>
    </row>
    <row r="1413" spans="1:1" x14ac:dyDescent="0.25">
      <c r="A1413" s="1">
        <f t="shared" si="22"/>
        <v>47069</v>
      </c>
    </row>
    <row r="1414" spans="1:1" x14ac:dyDescent="0.25">
      <c r="A1414" s="1">
        <f t="shared" si="22"/>
        <v>47070</v>
      </c>
    </row>
    <row r="1415" spans="1:1" x14ac:dyDescent="0.25">
      <c r="A1415" s="1">
        <f t="shared" si="22"/>
        <v>47071</v>
      </c>
    </row>
    <row r="1416" spans="1:1" x14ac:dyDescent="0.25">
      <c r="A1416" s="1">
        <f t="shared" si="22"/>
        <v>47072</v>
      </c>
    </row>
    <row r="1417" spans="1:1" x14ac:dyDescent="0.25">
      <c r="A1417" s="1">
        <f t="shared" si="22"/>
        <v>47073</v>
      </c>
    </row>
    <row r="1418" spans="1:1" x14ac:dyDescent="0.25">
      <c r="A1418" s="1">
        <f t="shared" si="22"/>
        <v>47074</v>
      </c>
    </row>
    <row r="1419" spans="1:1" x14ac:dyDescent="0.25">
      <c r="A1419" s="1">
        <f t="shared" si="22"/>
        <v>47075</v>
      </c>
    </row>
    <row r="1420" spans="1:1" x14ac:dyDescent="0.25">
      <c r="A1420" s="1">
        <f t="shared" si="22"/>
        <v>47076</v>
      </c>
    </row>
    <row r="1421" spans="1:1" x14ac:dyDescent="0.25">
      <c r="A1421" s="1">
        <f t="shared" si="22"/>
        <v>47077</v>
      </c>
    </row>
    <row r="1422" spans="1:1" x14ac:dyDescent="0.25">
      <c r="A1422" s="1">
        <f t="shared" si="22"/>
        <v>47078</v>
      </c>
    </row>
    <row r="1423" spans="1:1" x14ac:dyDescent="0.25">
      <c r="A1423" s="1">
        <f t="shared" si="22"/>
        <v>47079</v>
      </c>
    </row>
    <row r="1424" spans="1:1" x14ac:dyDescent="0.25">
      <c r="A1424" s="1">
        <f t="shared" si="22"/>
        <v>47080</v>
      </c>
    </row>
    <row r="1425" spans="1:1" x14ac:dyDescent="0.25">
      <c r="A1425" s="1">
        <f t="shared" si="22"/>
        <v>47081</v>
      </c>
    </row>
    <row r="1426" spans="1:1" x14ac:dyDescent="0.25">
      <c r="A1426" s="1">
        <f t="shared" si="22"/>
        <v>47082</v>
      </c>
    </row>
    <row r="1427" spans="1:1" x14ac:dyDescent="0.25">
      <c r="A1427" s="1">
        <f t="shared" si="22"/>
        <v>47083</v>
      </c>
    </row>
    <row r="1428" spans="1:1" x14ac:dyDescent="0.25">
      <c r="A1428" s="1">
        <f t="shared" si="22"/>
        <v>47084</v>
      </c>
    </row>
    <row r="1429" spans="1:1" x14ac:dyDescent="0.25">
      <c r="A1429" s="1">
        <f t="shared" si="22"/>
        <v>47085</v>
      </c>
    </row>
    <row r="1430" spans="1:1" x14ac:dyDescent="0.25">
      <c r="A1430" s="1">
        <f t="shared" si="22"/>
        <v>47086</v>
      </c>
    </row>
    <row r="1431" spans="1:1" x14ac:dyDescent="0.25">
      <c r="A1431" s="1">
        <f t="shared" si="22"/>
        <v>47087</v>
      </c>
    </row>
    <row r="1432" spans="1:1" x14ac:dyDescent="0.25">
      <c r="A1432" s="1">
        <f t="shared" si="22"/>
        <v>47088</v>
      </c>
    </row>
    <row r="1433" spans="1:1" x14ac:dyDescent="0.25">
      <c r="A1433" s="1">
        <f t="shared" si="22"/>
        <v>47089</v>
      </c>
    </row>
    <row r="1434" spans="1:1" x14ac:dyDescent="0.25">
      <c r="A1434" s="1">
        <f t="shared" si="22"/>
        <v>47090</v>
      </c>
    </row>
    <row r="1435" spans="1:1" x14ac:dyDescent="0.25">
      <c r="A1435" s="1">
        <f t="shared" si="22"/>
        <v>47091</v>
      </c>
    </row>
    <row r="1436" spans="1:1" x14ac:dyDescent="0.25">
      <c r="A1436" s="1">
        <f t="shared" si="22"/>
        <v>47092</v>
      </c>
    </row>
    <row r="1437" spans="1:1" x14ac:dyDescent="0.25">
      <c r="A1437" s="1">
        <f t="shared" si="22"/>
        <v>47093</v>
      </c>
    </row>
    <row r="1438" spans="1:1" x14ac:dyDescent="0.25">
      <c r="A1438" s="1">
        <f t="shared" si="22"/>
        <v>47094</v>
      </c>
    </row>
    <row r="1439" spans="1:1" x14ac:dyDescent="0.25">
      <c r="A1439" s="1">
        <f t="shared" si="22"/>
        <v>47095</v>
      </c>
    </row>
    <row r="1440" spans="1:1" x14ac:dyDescent="0.25">
      <c r="A1440" s="1">
        <f t="shared" si="22"/>
        <v>47096</v>
      </c>
    </row>
    <row r="1441" spans="1:1" x14ac:dyDescent="0.25">
      <c r="A1441" s="1">
        <f t="shared" si="22"/>
        <v>47097</v>
      </c>
    </row>
    <row r="1442" spans="1:1" x14ac:dyDescent="0.25">
      <c r="A1442" s="1">
        <f t="shared" si="22"/>
        <v>47098</v>
      </c>
    </row>
    <row r="1443" spans="1:1" x14ac:dyDescent="0.25">
      <c r="A1443" s="1">
        <f t="shared" si="22"/>
        <v>47099</v>
      </c>
    </row>
    <row r="1444" spans="1:1" x14ac:dyDescent="0.25">
      <c r="A1444" s="1">
        <f t="shared" si="22"/>
        <v>47100</v>
      </c>
    </row>
    <row r="1445" spans="1:1" x14ac:dyDescent="0.25">
      <c r="A1445" s="1">
        <f t="shared" si="22"/>
        <v>47101</v>
      </c>
    </row>
    <row r="1446" spans="1:1" x14ac:dyDescent="0.25">
      <c r="A1446" s="1">
        <f t="shared" si="22"/>
        <v>47102</v>
      </c>
    </row>
    <row r="1447" spans="1:1" x14ac:dyDescent="0.25">
      <c r="A1447" s="1">
        <f t="shared" si="22"/>
        <v>47103</v>
      </c>
    </row>
    <row r="1448" spans="1:1" x14ac:dyDescent="0.25">
      <c r="A1448" s="1">
        <f t="shared" si="22"/>
        <v>47104</v>
      </c>
    </row>
    <row r="1449" spans="1:1" x14ac:dyDescent="0.25">
      <c r="A1449" s="1">
        <f t="shared" si="22"/>
        <v>47105</v>
      </c>
    </row>
    <row r="1450" spans="1:1" x14ac:dyDescent="0.25">
      <c r="A1450" s="1">
        <f t="shared" si="22"/>
        <v>47106</v>
      </c>
    </row>
    <row r="1451" spans="1:1" x14ac:dyDescent="0.25">
      <c r="A1451" s="1">
        <f t="shared" si="22"/>
        <v>47107</v>
      </c>
    </row>
    <row r="1452" spans="1:1" x14ac:dyDescent="0.25">
      <c r="A1452" s="1">
        <f t="shared" si="22"/>
        <v>47108</v>
      </c>
    </row>
    <row r="1453" spans="1:1" x14ac:dyDescent="0.25">
      <c r="A1453" s="1">
        <f t="shared" si="22"/>
        <v>47109</v>
      </c>
    </row>
    <row r="1454" spans="1:1" x14ac:dyDescent="0.25">
      <c r="A1454" s="1">
        <f t="shared" si="22"/>
        <v>47110</v>
      </c>
    </row>
    <row r="1455" spans="1:1" x14ac:dyDescent="0.25">
      <c r="A1455" s="1">
        <f t="shared" si="22"/>
        <v>47111</v>
      </c>
    </row>
    <row r="1456" spans="1:1" x14ac:dyDescent="0.25">
      <c r="A1456" s="1">
        <f t="shared" si="22"/>
        <v>47112</v>
      </c>
    </row>
    <row r="1457" spans="1:1" x14ac:dyDescent="0.25">
      <c r="A1457" s="1">
        <f t="shared" si="22"/>
        <v>47113</v>
      </c>
    </row>
    <row r="1458" spans="1:1" x14ac:dyDescent="0.25">
      <c r="A1458" s="1">
        <f t="shared" si="22"/>
        <v>47114</v>
      </c>
    </row>
    <row r="1459" spans="1:1" x14ac:dyDescent="0.25">
      <c r="A1459" s="1">
        <f t="shared" si="22"/>
        <v>47115</v>
      </c>
    </row>
    <row r="1460" spans="1:1" x14ac:dyDescent="0.25">
      <c r="A1460" s="1">
        <f t="shared" si="22"/>
        <v>47116</v>
      </c>
    </row>
    <row r="1461" spans="1:1" x14ac:dyDescent="0.25">
      <c r="A1461" s="1">
        <f t="shared" si="22"/>
        <v>47117</v>
      </c>
    </row>
    <row r="1462" spans="1:1" x14ac:dyDescent="0.25">
      <c r="A1462" s="1">
        <f t="shared" si="22"/>
        <v>47118</v>
      </c>
    </row>
    <row r="1463" spans="1:1" x14ac:dyDescent="0.25">
      <c r="A1463" s="1">
        <f t="shared" si="22"/>
        <v>47119</v>
      </c>
    </row>
    <row r="1464" spans="1:1" x14ac:dyDescent="0.25">
      <c r="A1464" s="1">
        <f t="shared" si="22"/>
        <v>47120</v>
      </c>
    </row>
    <row r="1465" spans="1:1" x14ac:dyDescent="0.25">
      <c r="A1465" s="1">
        <f t="shared" si="22"/>
        <v>47121</v>
      </c>
    </row>
    <row r="1466" spans="1:1" x14ac:dyDescent="0.25">
      <c r="A1466" s="1">
        <f t="shared" si="22"/>
        <v>47122</v>
      </c>
    </row>
    <row r="1467" spans="1:1" x14ac:dyDescent="0.25">
      <c r="A1467" s="1">
        <f t="shared" si="22"/>
        <v>47123</v>
      </c>
    </row>
    <row r="1468" spans="1:1" x14ac:dyDescent="0.25">
      <c r="A1468" s="1">
        <f t="shared" si="22"/>
        <v>47124</v>
      </c>
    </row>
    <row r="1469" spans="1:1" x14ac:dyDescent="0.25">
      <c r="A1469" s="1">
        <f t="shared" si="22"/>
        <v>47125</v>
      </c>
    </row>
    <row r="1470" spans="1:1" x14ac:dyDescent="0.25">
      <c r="A1470" s="1">
        <f t="shared" si="22"/>
        <v>47126</v>
      </c>
    </row>
    <row r="1471" spans="1:1" x14ac:dyDescent="0.25">
      <c r="A1471" s="1">
        <f t="shared" si="22"/>
        <v>47127</v>
      </c>
    </row>
    <row r="1472" spans="1:1" x14ac:dyDescent="0.25">
      <c r="A1472" s="1">
        <f t="shared" si="22"/>
        <v>47128</v>
      </c>
    </row>
    <row r="1473" spans="1:1" x14ac:dyDescent="0.25">
      <c r="A1473" s="1">
        <f t="shared" si="22"/>
        <v>47129</v>
      </c>
    </row>
    <row r="1474" spans="1:1" x14ac:dyDescent="0.25">
      <c r="A1474" s="1">
        <f t="shared" si="22"/>
        <v>47130</v>
      </c>
    </row>
    <row r="1475" spans="1:1" x14ac:dyDescent="0.25">
      <c r="A1475" s="1">
        <f t="shared" si="22"/>
        <v>47131</v>
      </c>
    </row>
    <row r="1476" spans="1:1" x14ac:dyDescent="0.25">
      <c r="A1476" s="1">
        <f t="shared" ref="A1476:A1539" si="23">A1475+1</f>
        <v>47132</v>
      </c>
    </row>
    <row r="1477" spans="1:1" x14ac:dyDescent="0.25">
      <c r="A1477" s="1">
        <f t="shared" si="23"/>
        <v>47133</v>
      </c>
    </row>
    <row r="1478" spans="1:1" x14ac:dyDescent="0.25">
      <c r="A1478" s="1">
        <f t="shared" si="23"/>
        <v>47134</v>
      </c>
    </row>
    <row r="1479" spans="1:1" x14ac:dyDescent="0.25">
      <c r="A1479" s="1">
        <f t="shared" si="23"/>
        <v>47135</v>
      </c>
    </row>
    <row r="1480" spans="1:1" x14ac:dyDescent="0.25">
      <c r="A1480" s="1">
        <f t="shared" si="23"/>
        <v>47136</v>
      </c>
    </row>
    <row r="1481" spans="1:1" x14ac:dyDescent="0.25">
      <c r="A1481" s="1">
        <f t="shared" si="23"/>
        <v>47137</v>
      </c>
    </row>
    <row r="1482" spans="1:1" x14ac:dyDescent="0.25">
      <c r="A1482" s="1">
        <f t="shared" si="23"/>
        <v>47138</v>
      </c>
    </row>
    <row r="1483" spans="1:1" x14ac:dyDescent="0.25">
      <c r="A1483" s="1">
        <f t="shared" si="23"/>
        <v>47139</v>
      </c>
    </row>
    <row r="1484" spans="1:1" x14ac:dyDescent="0.25">
      <c r="A1484" s="1">
        <f t="shared" si="23"/>
        <v>47140</v>
      </c>
    </row>
    <row r="1485" spans="1:1" x14ac:dyDescent="0.25">
      <c r="A1485" s="1">
        <f t="shared" si="23"/>
        <v>47141</v>
      </c>
    </row>
    <row r="1486" spans="1:1" x14ac:dyDescent="0.25">
      <c r="A1486" s="1">
        <f t="shared" si="23"/>
        <v>47142</v>
      </c>
    </row>
    <row r="1487" spans="1:1" x14ac:dyDescent="0.25">
      <c r="A1487" s="1">
        <f t="shared" si="23"/>
        <v>47143</v>
      </c>
    </row>
    <row r="1488" spans="1:1" x14ac:dyDescent="0.25">
      <c r="A1488" s="1">
        <f t="shared" si="23"/>
        <v>47144</v>
      </c>
    </row>
    <row r="1489" spans="1:1" x14ac:dyDescent="0.25">
      <c r="A1489" s="1">
        <f t="shared" si="23"/>
        <v>47145</v>
      </c>
    </row>
    <row r="1490" spans="1:1" x14ac:dyDescent="0.25">
      <c r="A1490" s="1">
        <f t="shared" si="23"/>
        <v>47146</v>
      </c>
    </row>
    <row r="1491" spans="1:1" x14ac:dyDescent="0.25">
      <c r="A1491" s="1">
        <f t="shared" si="23"/>
        <v>47147</v>
      </c>
    </row>
    <row r="1492" spans="1:1" x14ac:dyDescent="0.25">
      <c r="A1492" s="1">
        <f t="shared" si="23"/>
        <v>47148</v>
      </c>
    </row>
    <row r="1493" spans="1:1" x14ac:dyDescent="0.25">
      <c r="A1493" s="1">
        <f t="shared" si="23"/>
        <v>47149</v>
      </c>
    </row>
    <row r="1494" spans="1:1" x14ac:dyDescent="0.25">
      <c r="A1494" s="1">
        <f t="shared" si="23"/>
        <v>47150</v>
      </c>
    </row>
    <row r="1495" spans="1:1" x14ac:dyDescent="0.25">
      <c r="A1495" s="1">
        <f t="shared" si="23"/>
        <v>47151</v>
      </c>
    </row>
    <row r="1496" spans="1:1" x14ac:dyDescent="0.25">
      <c r="A1496" s="1">
        <f t="shared" si="23"/>
        <v>47152</v>
      </c>
    </row>
    <row r="1497" spans="1:1" x14ac:dyDescent="0.25">
      <c r="A1497" s="1">
        <f t="shared" si="23"/>
        <v>47153</v>
      </c>
    </row>
    <row r="1498" spans="1:1" x14ac:dyDescent="0.25">
      <c r="A1498" s="1">
        <f t="shared" si="23"/>
        <v>47154</v>
      </c>
    </row>
    <row r="1499" spans="1:1" x14ac:dyDescent="0.25">
      <c r="A1499" s="1">
        <f t="shared" si="23"/>
        <v>47155</v>
      </c>
    </row>
    <row r="1500" spans="1:1" x14ac:dyDescent="0.25">
      <c r="A1500" s="1">
        <f t="shared" si="23"/>
        <v>47156</v>
      </c>
    </row>
    <row r="1501" spans="1:1" x14ac:dyDescent="0.25">
      <c r="A1501" s="1">
        <f t="shared" si="23"/>
        <v>47157</v>
      </c>
    </row>
    <row r="1502" spans="1:1" x14ac:dyDescent="0.25">
      <c r="A1502" s="1">
        <f t="shared" si="23"/>
        <v>47158</v>
      </c>
    </row>
    <row r="1503" spans="1:1" x14ac:dyDescent="0.25">
      <c r="A1503" s="1">
        <f t="shared" si="23"/>
        <v>47159</v>
      </c>
    </row>
    <row r="1504" spans="1:1" x14ac:dyDescent="0.25">
      <c r="A1504" s="1">
        <f t="shared" si="23"/>
        <v>47160</v>
      </c>
    </row>
    <row r="1505" spans="1:1" x14ac:dyDescent="0.25">
      <c r="A1505" s="1">
        <f t="shared" si="23"/>
        <v>47161</v>
      </c>
    </row>
    <row r="1506" spans="1:1" x14ac:dyDescent="0.25">
      <c r="A1506" s="1">
        <f t="shared" si="23"/>
        <v>47162</v>
      </c>
    </row>
    <row r="1507" spans="1:1" x14ac:dyDescent="0.25">
      <c r="A1507" s="1">
        <f t="shared" si="23"/>
        <v>47163</v>
      </c>
    </row>
    <row r="1508" spans="1:1" x14ac:dyDescent="0.25">
      <c r="A1508" s="1">
        <f t="shared" si="23"/>
        <v>47164</v>
      </c>
    </row>
    <row r="1509" spans="1:1" x14ac:dyDescent="0.25">
      <c r="A1509" s="1">
        <f t="shared" si="23"/>
        <v>47165</v>
      </c>
    </row>
    <row r="1510" spans="1:1" x14ac:dyDescent="0.25">
      <c r="A1510" s="1">
        <f t="shared" si="23"/>
        <v>47166</v>
      </c>
    </row>
    <row r="1511" spans="1:1" x14ac:dyDescent="0.25">
      <c r="A1511" s="1">
        <f t="shared" si="23"/>
        <v>47167</v>
      </c>
    </row>
    <row r="1512" spans="1:1" x14ac:dyDescent="0.25">
      <c r="A1512" s="1">
        <f t="shared" si="23"/>
        <v>47168</v>
      </c>
    </row>
    <row r="1513" spans="1:1" x14ac:dyDescent="0.25">
      <c r="A1513" s="1">
        <f t="shared" si="23"/>
        <v>47169</v>
      </c>
    </row>
    <row r="1514" spans="1:1" x14ac:dyDescent="0.25">
      <c r="A1514" s="1">
        <f t="shared" si="23"/>
        <v>47170</v>
      </c>
    </row>
    <row r="1515" spans="1:1" x14ac:dyDescent="0.25">
      <c r="A1515" s="1">
        <f t="shared" si="23"/>
        <v>47171</v>
      </c>
    </row>
    <row r="1516" spans="1:1" x14ac:dyDescent="0.25">
      <c r="A1516" s="1">
        <f t="shared" si="23"/>
        <v>47172</v>
      </c>
    </row>
    <row r="1517" spans="1:1" x14ac:dyDescent="0.25">
      <c r="A1517" s="1">
        <f t="shared" si="23"/>
        <v>47173</v>
      </c>
    </row>
    <row r="1518" spans="1:1" x14ac:dyDescent="0.25">
      <c r="A1518" s="1">
        <f t="shared" si="23"/>
        <v>47174</v>
      </c>
    </row>
    <row r="1519" spans="1:1" x14ac:dyDescent="0.25">
      <c r="A1519" s="1">
        <f t="shared" si="23"/>
        <v>47175</v>
      </c>
    </row>
    <row r="1520" spans="1:1" x14ac:dyDescent="0.25">
      <c r="A1520" s="1">
        <f t="shared" si="23"/>
        <v>47176</v>
      </c>
    </row>
    <row r="1521" spans="1:1" x14ac:dyDescent="0.25">
      <c r="A1521" s="1">
        <f t="shared" si="23"/>
        <v>47177</v>
      </c>
    </row>
    <row r="1522" spans="1:1" x14ac:dyDescent="0.25">
      <c r="A1522" s="1">
        <f t="shared" si="23"/>
        <v>47178</v>
      </c>
    </row>
    <row r="1523" spans="1:1" x14ac:dyDescent="0.25">
      <c r="A1523" s="1">
        <f t="shared" si="23"/>
        <v>47179</v>
      </c>
    </row>
    <row r="1524" spans="1:1" x14ac:dyDescent="0.25">
      <c r="A1524" s="1">
        <f t="shared" si="23"/>
        <v>47180</v>
      </c>
    </row>
    <row r="1525" spans="1:1" x14ac:dyDescent="0.25">
      <c r="A1525" s="1">
        <f t="shared" si="23"/>
        <v>47181</v>
      </c>
    </row>
    <row r="1526" spans="1:1" x14ac:dyDescent="0.25">
      <c r="A1526" s="1">
        <f t="shared" si="23"/>
        <v>47182</v>
      </c>
    </row>
    <row r="1527" spans="1:1" x14ac:dyDescent="0.25">
      <c r="A1527" s="1">
        <f t="shared" si="23"/>
        <v>47183</v>
      </c>
    </row>
    <row r="1528" spans="1:1" x14ac:dyDescent="0.25">
      <c r="A1528" s="1">
        <f t="shared" si="23"/>
        <v>47184</v>
      </c>
    </row>
    <row r="1529" spans="1:1" x14ac:dyDescent="0.25">
      <c r="A1529" s="1">
        <f t="shared" si="23"/>
        <v>47185</v>
      </c>
    </row>
    <row r="1530" spans="1:1" x14ac:dyDescent="0.25">
      <c r="A1530" s="1">
        <f t="shared" si="23"/>
        <v>47186</v>
      </c>
    </row>
    <row r="1531" spans="1:1" x14ac:dyDescent="0.25">
      <c r="A1531" s="1">
        <f t="shared" si="23"/>
        <v>47187</v>
      </c>
    </row>
    <row r="1532" spans="1:1" x14ac:dyDescent="0.25">
      <c r="A1532" s="1">
        <f t="shared" si="23"/>
        <v>47188</v>
      </c>
    </row>
    <row r="1533" spans="1:1" x14ac:dyDescent="0.25">
      <c r="A1533" s="1">
        <f t="shared" si="23"/>
        <v>47189</v>
      </c>
    </row>
    <row r="1534" spans="1:1" x14ac:dyDescent="0.25">
      <c r="A1534" s="1">
        <f t="shared" si="23"/>
        <v>47190</v>
      </c>
    </row>
    <row r="1535" spans="1:1" x14ac:dyDescent="0.25">
      <c r="A1535" s="1">
        <f t="shared" si="23"/>
        <v>47191</v>
      </c>
    </row>
    <row r="1536" spans="1:1" x14ac:dyDescent="0.25">
      <c r="A1536" s="1">
        <f t="shared" si="23"/>
        <v>47192</v>
      </c>
    </row>
    <row r="1537" spans="1:1" x14ac:dyDescent="0.25">
      <c r="A1537" s="1">
        <f t="shared" si="23"/>
        <v>47193</v>
      </c>
    </row>
    <row r="1538" spans="1:1" x14ac:dyDescent="0.25">
      <c r="A1538" s="1">
        <f t="shared" si="23"/>
        <v>47194</v>
      </c>
    </row>
    <row r="1539" spans="1:1" x14ac:dyDescent="0.25">
      <c r="A1539" s="1">
        <f t="shared" si="23"/>
        <v>47195</v>
      </c>
    </row>
    <row r="1540" spans="1:1" x14ac:dyDescent="0.25">
      <c r="A1540" s="1">
        <f t="shared" ref="A1540:A1603" si="24">A1539+1</f>
        <v>47196</v>
      </c>
    </row>
    <row r="1541" spans="1:1" x14ac:dyDescent="0.25">
      <c r="A1541" s="1">
        <f t="shared" si="24"/>
        <v>47197</v>
      </c>
    </row>
    <row r="1542" spans="1:1" x14ac:dyDescent="0.25">
      <c r="A1542" s="1">
        <f t="shared" si="24"/>
        <v>47198</v>
      </c>
    </row>
    <row r="1543" spans="1:1" x14ac:dyDescent="0.25">
      <c r="A1543" s="1">
        <f t="shared" si="24"/>
        <v>47199</v>
      </c>
    </row>
    <row r="1544" spans="1:1" x14ac:dyDescent="0.25">
      <c r="A1544" s="1">
        <f t="shared" si="24"/>
        <v>47200</v>
      </c>
    </row>
    <row r="1545" spans="1:1" x14ac:dyDescent="0.25">
      <c r="A1545" s="1">
        <f t="shared" si="24"/>
        <v>47201</v>
      </c>
    </row>
    <row r="1546" spans="1:1" x14ac:dyDescent="0.25">
      <c r="A1546" s="1">
        <f t="shared" si="24"/>
        <v>47202</v>
      </c>
    </row>
    <row r="1547" spans="1:1" x14ac:dyDescent="0.25">
      <c r="A1547" s="1">
        <f t="shared" si="24"/>
        <v>47203</v>
      </c>
    </row>
    <row r="1548" spans="1:1" x14ac:dyDescent="0.25">
      <c r="A1548" s="1">
        <f t="shared" si="24"/>
        <v>47204</v>
      </c>
    </row>
    <row r="1549" spans="1:1" x14ac:dyDescent="0.25">
      <c r="A1549" s="1">
        <f t="shared" si="24"/>
        <v>47205</v>
      </c>
    </row>
    <row r="1550" spans="1:1" x14ac:dyDescent="0.25">
      <c r="A1550" s="1">
        <f t="shared" si="24"/>
        <v>47206</v>
      </c>
    </row>
    <row r="1551" spans="1:1" x14ac:dyDescent="0.25">
      <c r="A1551" s="1">
        <f t="shared" si="24"/>
        <v>47207</v>
      </c>
    </row>
    <row r="1552" spans="1:1" x14ac:dyDescent="0.25">
      <c r="A1552" s="1">
        <f t="shared" si="24"/>
        <v>47208</v>
      </c>
    </row>
    <row r="1553" spans="1:1" x14ac:dyDescent="0.25">
      <c r="A1553" s="1">
        <f t="shared" si="24"/>
        <v>47209</v>
      </c>
    </row>
    <row r="1554" spans="1:1" x14ac:dyDescent="0.25">
      <c r="A1554" s="1">
        <f t="shared" si="24"/>
        <v>47210</v>
      </c>
    </row>
    <row r="1555" spans="1:1" x14ac:dyDescent="0.25">
      <c r="A1555" s="1">
        <f t="shared" si="24"/>
        <v>47211</v>
      </c>
    </row>
    <row r="1556" spans="1:1" x14ac:dyDescent="0.25">
      <c r="A1556" s="1">
        <f t="shared" si="24"/>
        <v>47212</v>
      </c>
    </row>
    <row r="1557" spans="1:1" x14ac:dyDescent="0.25">
      <c r="A1557" s="1">
        <f t="shared" si="24"/>
        <v>47213</v>
      </c>
    </row>
    <row r="1558" spans="1:1" x14ac:dyDescent="0.25">
      <c r="A1558" s="1">
        <f t="shared" si="24"/>
        <v>47214</v>
      </c>
    </row>
    <row r="1559" spans="1:1" x14ac:dyDescent="0.25">
      <c r="A1559" s="1">
        <f t="shared" si="24"/>
        <v>47215</v>
      </c>
    </row>
    <row r="1560" spans="1:1" x14ac:dyDescent="0.25">
      <c r="A1560" s="1">
        <f t="shared" si="24"/>
        <v>47216</v>
      </c>
    </row>
    <row r="1561" spans="1:1" x14ac:dyDescent="0.25">
      <c r="A1561" s="1">
        <f t="shared" si="24"/>
        <v>47217</v>
      </c>
    </row>
    <row r="1562" spans="1:1" x14ac:dyDescent="0.25">
      <c r="A1562" s="1">
        <f t="shared" si="24"/>
        <v>47218</v>
      </c>
    </row>
    <row r="1563" spans="1:1" x14ac:dyDescent="0.25">
      <c r="A1563" s="1">
        <f t="shared" si="24"/>
        <v>47219</v>
      </c>
    </row>
    <row r="1564" spans="1:1" x14ac:dyDescent="0.25">
      <c r="A1564" s="1">
        <f t="shared" si="24"/>
        <v>47220</v>
      </c>
    </row>
    <row r="1565" spans="1:1" x14ac:dyDescent="0.25">
      <c r="A1565" s="1">
        <f t="shared" si="24"/>
        <v>47221</v>
      </c>
    </row>
    <row r="1566" spans="1:1" x14ac:dyDescent="0.25">
      <c r="A1566" s="1">
        <f t="shared" si="24"/>
        <v>47222</v>
      </c>
    </row>
    <row r="1567" spans="1:1" x14ac:dyDescent="0.25">
      <c r="A1567" s="1">
        <f t="shared" si="24"/>
        <v>47223</v>
      </c>
    </row>
    <row r="1568" spans="1:1" x14ac:dyDescent="0.25">
      <c r="A1568" s="1">
        <f t="shared" si="24"/>
        <v>47224</v>
      </c>
    </row>
    <row r="1569" spans="1:1" x14ac:dyDescent="0.25">
      <c r="A1569" s="1">
        <f t="shared" si="24"/>
        <v>47225</v>
      </c>
    </row>
    <row r="1570" spans="1:1" x14ac:dyDescent="0.25">
      <c r="A1570" s="1">
        <f t="shared" si="24"/>
        <v>47226</v>
      </c>
    </row>
    <row r="1571" spans="1:1" x14ac:dyDescent="0.25">
      <c r="A1571" s="1">
        <f t="shared" si="24"/>
        <v>47227</v>
      </c>
    </row>
    <row r="1572" spans="1:1" x14ac:dyDescent="0.25">
      <c r="A1572" s="1">
        <f t="shared" si="24"/>
        <v>47228</v>
      </c>
    </row>
    <row r="1573" spans="1:1" x14ac:dyDescent="0.25">
      <c r="A1573" s="1">
        <f t="shared" si="24"/>
        <v>47229</v>
      </c>
    </row>
    <row r="1574" spans="1:1" x14ac:dyDescent="0.25">
      <c r="A1574" s="1">
        <f t="shared" si="24"/>
        <v>47230</v>
      </c>
    </row>
    <row r="1575" spans="1:1" x14ac:dyDescent="0.25">
      <c r="A1575" s="1">
        <f t="shared" si="24"/>
        <v>47231</v>
      </c>
    </row>
    <row r="1576" spans="1:1" x14ac:dyDescent="0.25">
      <c r="A1576" s="1">
        <f t="shared" si="24"/>
        <v>47232</v>
      </c>
    </row>
    <row r="1577" spans="1:1" x14ac:dyDescent="0.25">
      <c r="A1577" s="1">
        <f t="shared" si="24"/>
        <v>47233</v>
      </c>
    </row>
    <row r="1578" spans="1:1" x14ac:dyDescent="0.25">
      <c r="A1578" s="1">
        <f t="shared" si="24"/>
        <v>47234</v>
      </c>
    </row>
    <row r="1579" spans="1:1" x14ac:dyDescent="0.25">
      <c r="A1579" s="1">
        <f t="shared" si="24"/>
        <v>47235</v>
      </c>
    </row>
    <row r="1580" spans="1:1" x14ac:dyDescent="0.25">
      <c r="A1580" s="1">
        <f t="shared" si="24"/>
        <v>47236</v>
      </c>
    </row>
    <row r="1581" spans="1:1" x14ac:dyDescent="0.25">
      <c r="A1581" s="1">
        <f t="shared" si="24"/>
        <v>47237</v>
      </c>
    </row>
    <row r="1582" spans="1:1" x14ac:dyDescent="0.25">
      <c r="A1582" s="1">
        <f t="shared" si="24"/>
        <v>47238</v>
      </c>
    </row>
    <row r="1583" spans="1:1" x14ac:dyDescent="0.25">
      <c r="A1583" s="1">
        <f t="shared" si="24"/>
        <v>47239</v>
      </c>
    </row>
    <row r="1584" spans="1:1" x14ac:dyDescent="0.25">
      <c r="A1584" s="1">
        <f t="shared" si="24"/>
        <v>47240</v>
      </c>
    </row>
    <row r="1585" spans="1:1" x14ac:dyDescent="0.25">
      <c r="A1585" s="1">
        <f t="shared" si="24"/>
        <v>47241</v>
      </c>
    </row>
    <row r="1586" spans="1:1" x14ac:dyDescent="0.25">
      <c r="A1586" s="1">
        <f t="shared" si="24"/>
        <v>47242</v>
      </c>
    </row>
    <row r="1587" spans="1:1" x14ac:dyDescent="0.25">
      <c r="A1587" s="1">
        <f t="shared" si="24"/>
        <v>47243</v>
      </c>
    </row>
    <row r="1588" spans="1:1" x14ac:dyDescent="0.25">
      <c r="A1588" s="1">
        <f t="shared" si="24"/>
        <v>47244</v>
      </c>
    </row>
    <row r="1589" spans="1:1" x14ac:dyDescent="0.25">
      <c r="A1589" s="1">
        <f t="shared" si="24"/>
        <v>47245</v>
      </c>
    </row>
    <row r="1590" spans="1:1" x14ac:dyDescent="0.25">
      <c r="A1590" s="1">
        <f t="shared" si="24"/>
        <v>47246</v>
      </c>
    </row>
    <row r="1591" spans="1:1" x14ac:dyDescent="0.25">
      <c r="A1591" s="1">
        <f t="shared" si="24"/>
        <v>47247</v>
      </c>
    </row>
    <row r="1592" spans="1:1" x14ac:dyDescent="0.25">
      <c r="A1592" s="1">
        <f t="shared" si="24"/>
        <v>47248</v>
      </c>
    </row>
    <row r="1593" spans="1:1" x14ac:dyDescent="0.25">
      <c r="A1593" s="1">
        <f t="shared" si="24"/>
        <v>47249</v>
      </c>
    </row>
    <row r="1594" spans="1:1" x14ac:dyDescent="0.25">
      <c r="A1594" s="1">
        <f t="shared" si="24"/>
        <v>47250</v>
      </c>
    </row>
    <row r="1595" spans="1:1" x14ac:dyDescent="0.25">
      <c r="A1595" s="1">
        <f t="shared" si="24"/>
        <v>47251</v>
      </c>
    </row>
    <row r="1596" spans="1:1" x14ac:dyDescent="0.25">
      <c r="A1596" s="1">
        <f t="shared" si="24"/>
        <v>47252</v>
      </c>
    </row>
    <row r="1597" spans="1:1" x14ac:dyDescent="0.25">
      <c r="A1597" s="1">
        <f t="shared" si="24"/>
        <v>47253</v>
      </c>
    </row>
    <row r="1598" spans="1:1" x14ac:dyDescent="0.25">
      <c r="A1598" s="1">
        <f t="shared" si="24"/>
        <v>47254</v>
      </c>
    </row>
    <row r="1599" spans="1:1" x14ac:dyDescent="0.25">
      <c r="A1599" s="1">
        <f t="shared" si="24"/>
        <v>47255</v>
      </c>
    </row>
    <row r="1600" spans="1:1" x14ac:dyDescent="0.25">
      <c r="A1600" s="1">
        <f t="shared" si="24"/>
        <v>47256</v>
      </c>
    </row>
    <row r="1601" spans="1:1" x14ac:dyDescent="0.25">
      <c r="A1601" s="1">
        <f t="shared" si="24"/>
        <v>47257</v>
      </c>
    </row>
    <row r="1602" spans="1:1" x14ac:dyDescent="0.25">
      <c r="A1602" s="1">
        <f t="shared" si="24"/>
        <v>47258</v>
      </c>
    </row>
    <row r="1603" spans="1:1" x14ac:dyDescent="0.25">
      <c r="A1603" s="1">
        <f t="shared" si="24"/>
        <v>47259</v>
      </c>
    </row>
    <row r="1604" spans="1:1" x14ac:dyDescent="0.25">
      <c r="A1604" s="1">
        <f t="shared" ref="A1604:A1667" si="25">A1603+1</f>
        <v>47260</v>
      </c>
    </row>
    <row r="1605" spans="1:1" x14ac:dyDescent="0.25">
      <c r="A1605" s="1">
        <f t="shared" si="25"/>
        <v>47261</v>
      </c>
    </row>
    <row r="1606" spans="1:1" x14ac:dyDescent="0.25">
      <c r="A1606" s="1">
        <f t="shared" si="25"/>
        <v>47262</v>
      </c>
    </row>
    <row r="1607" spans="1:1" x14ac:dyDescent="0.25">
      <c r="A1607" s="1">
        <f t="shared" si="25"/>
        <v>47263</v>
      </c>
    </row>
    <row r="1608" spans="1:1" x14ac:dyDescent="0.25">
      <c r="A1608" s="1">
        <f t="shared" si="25"/>
        <v>47264</v>
      </c>
    </row>
    <row r="1609" spans="1:1" x14ac:dyDescent="0.25">
      <c r="A1609" s="1">
        <f t="shared" si="25"/>
        <v>47265</v>
      </c>
    </row>
    <row r="1610" spans="1:1" x14ac:dyDescent="0.25">
      <c r="A1610" s="1">
        <f t="shared" si="25"/>
        <v>47266</v>
      </c>
    </row>
    <row r="1611" spans="1:1" x14ac:dyDescent="0.25">
      <c r="A1611" s="1">
        <f t="shared" si="25"/>
        <v>47267</v>
      </c>
    </row>
    <row r="1612" spans="1:1" x14ac:dyDescent="0.25">
      <c r="A1612" s="1">
        <f t="shared" si="25"/>
        <v>47268</v>
      </c>
    </row>
    <row r="1613" spans="1:1" x14ac:dyDescent="0.25">
      <c r="A1613" s="1">
        <f t="shared" si="25"/>
        <v>47269</v>
      </c>
    </row>
    <row r="1614" spans="1:1" x14ac:dyDescent="0.25">
      <c r="A1614" s="1">
        <f t="shared" si="25"/>
        <v>47270</v>
      </c>
    </row>
    <row r="1615" spans="1:1" x14ac:dyDescent="0.25">
      <c r="A1615" s="1">
        <f t="shared" si="25"/>
        <v>47271</v>
      </c>
    </row>
    <row r="1616" spans="1:1" x14ac:dyDescent="0.25">
      <c r="A1616" s="1">
        <f t="shared" si="25"/>
        <v>47272</v>
      </c>
    </row>
    <row r="1617" spans="1:1" x14ac:dyDescent="0.25">
      <c r="A1617" s="1">
        <f t="shared" si="25"/>
        <v>47273</v>
      </c>
    </row>
    <row r="1618" spans="1:1" x14ac:dyDescent="0.25">
      <c r="A1618" s="1">
        <f t="shared" si="25"/>
        <v>47274</v>
      </c>
    </row>
    <row r="1619" spans="1:1" x14ac:dyDescent="0.25">
      <c r="A1619" s="1">
        <f t="shared" si="25"/>
        <v>47275</v>
      </c>
    </row>
    <row r="1620" spans="1:1" x14ac:dyDescent="0.25">
      <c r="A1620" s="1">
        <f t="shared" si="25"/>
        <v>47276</v>
      </c>
    </row>
    <row r="1621" spans="1:1" x14ac:dyDescent="0.25">
      <c r="A1621" s="1">
        <f t="shared" si="25"/>
        <v>47277</v>
      </c>
    </row>
    <row r="1622" spans="1:1" x14ac:dyDescent="0.25">
      <c r="A1622" s="1">
        <f t="shared" si="25"/>
        <v>47278</v>
      </c>
    </row>
    <row r="1623" spans="1:1" x14ac:dyDescent="0.25">
      <c r="A1623" s="1">
        <f t="shared" si="25"/>
        <v>47279</v>
      </c>
    </row>
    <row r="1624" spans="1:1" x14ac:dyDescent="0.25">
      <c r="A1624" s="1">
        <f t="shared" si="25"/>
        <v>47280</v>
      </c>
    </row>
    <row r="1625" spans="1:1" x14ac:dyDescent="0.25">
      <c r="A1625" s="1">
        <f t="shared" si="25"/>
        <v>47281</v>
      </c>
    </row>
    <row r="1626" spans="1:1" x14ac:dyDescent="0.25">
      <c r="A1626" s="1">
        <f t="shared" si="25"/>
        <v>47282</v>
      </c>
    </row>
    <row r="1627" spans="1:1" x14ac:dyDescent="0.25">
      <c r="A1627" s="1">
        <f t="shared" si="25"/>
        <v>47283</v>
      </c>
    </row>
    <row r="1628" spans="1:1" x14ac:dyDescent="0.25">
      <c r="A1628" s="1">
        <f t="shared" si="25"/>
        <v>47284</v>
      </c>
    </row>
    <row r="1629" spans="1:1" x14ac:dyDescent="0.25">
      <c r="A1629" s="1">
        <f t="shared" si="25"/>
        <v>47285</v>
      </c>
    </row>
    <row r="1630" spans="1:1" x14ac:dyDescent="0.25">
      <c r="A1630" s="1">
        <f t="shared" si="25"/>
        <v>47286</v>
      </c>
    </row>
    <row r="1631" spans="1:1" x14ac:dyDescent="0.25">
      <c r="A1631" s="1">
        <f t="shared" si="25"/>
        <v>47287</v>
      </c>
    </row>
    <row r="1632" spans="1:1" x14ac:dyDescent="0.25">
      <c r="A1632" s="1">
        <f t="shared" si="25"/>
        <v>47288</v>
      </c>
    </row>
    <row r="1633" spans="1:1" x14ac:dyDescent="0.25">
      <c r="A1633" s="1">
        <f t="shared" si="25"/>
        <v>47289</v>
      </c>
    </row>
    <row r="1634" spans="1:1" x14ac:dyDescent="0.25">
      <c r="A1634" s="1">
        <f t="shared" si="25"/>
        <v>47290</v>
      </c>
    </row>
    <row r="1635" spans="1:1" x14ac:dyDescent="0.25">
      <c r="A1635" s="1">
        <f t="shared" si="25"/>
        <v>47291</v>
      </c>
    </row>
    <row r="1636" spans="1:1" x14ac:dyDescent="0.25">
      <c r="A1636" s="1">
        <f t="shared" si="25"/>
        <v>47292</v>
      </c>
    </row>
    <row r="1637" spans="1:1" x14ac:dyDescent="0.25">
      <c r="A1637" s="1">
        <f t="shared" si="25"/>
        <v>47293</v>
      </c>
    </row>
    <row r="1638" spans="1:1" x14ac:dyDescent="0.25">
      <c r="A1638" s="1">
        <f t="shared" si="25"/>
        <v>47294</v>
      </c>
    </row>
    <row r="1639" spans="1:1" x14ac:dyDescent="0.25">
      <c r="A1639" s="1">
        <f t="shared" si="25"/>
        <v>47295</v>
      </c>
    </row>
    <row r="1640" spans="1:1" x14ac:dyDescent="0.25">
      <c r="A1640" s="1">
        <f t="shared" si="25"/>
        <v>47296</v>
      </c>
    </row>
    <row r="1641" spans="1:1" x14ac:dyDescent="0.25">
      <c r="A1641" s="1">
        <f t="shared" si="25"/>
        <v>47297</v>
      </c>
    </row>
    <row r="1642" spans="1:1" x14ac:dyDescent="0.25">
      <c r="A1642" s="1">
        <f t="shared" si="25"/>
        <v>47298</v>
      </c>
    </row>
    <row r="1643" spans="1:1" x14ac:dyDescent="0.25">
      <c r="A1643" s="1">
        <f t="shared" si="25"/>
        <v>47299</v>
      </c>
    </row>
    <row r="1644" spans="1:1" x14ac:dyDescent="0.25">
      <c r="A1644" s="1">
        <f t="shared" si="25"/>
        <v>47300</v>
      </c>
    </row>
    <row r="1645" spans="1:1" x14ac:dyDescent="0.25">
      <c r="A1645" s="1">
        <f t="shared" si="25"/>
        <v>47301</v>
      </c>
    </row>
    <row r="1646" spans="1:1" x14ac:dyDescent="0.25">
      <c r="A1646" s="1">
        <f t="shared" si="25"/>
        <v>47302</v>
      </c>
    </row>
    <row r="1647" spans="1:1" x14ac:dyDescent="0.25">
      <c r="A1647" s="1">
        <f t="shared" si="25"/>
        <v>47303</v>
      </c>
    </row>
    <row r="1648" spans="1:1" x14ac:dyDescent="0.25">
      <c r="A1648" s="1">
        <f t="shared" si="25"/>
        <v>47304</v>
      </c>
    </row>
    <row r="1649" spans="1:1" x14ac:dyDescent="0.25">
      <c r="A1649" s="1">
        <f t="shared" si="25"/>
        <v>47305</v>
      </c>
    </row>
    <row r="1650" spans="1:1" x14ac:dyDescent="0.25">
      <c r="A1650" s="1">
        <f t="shared" si="25"/>
        <v>47306</v>
      </c>
    </row>
    <row r="1651" spans="1:1" x14ac:dyDescent="0.25">
      <c r="A1651" s="1">
        <f t="shared" si="25"/>
        <v>47307</v>
      </c>
    </row>
    <row r="1652" spans="1:1" x14ac:dyDescent="0.25">
      <c r="A1652" s="1">
        <f t="shared" si="25"/>
        <v>47308</v>
      </c>
    </row>
    <row r="1653" spans="1:1" x14ac:dyDescent="0.25">
      <c r="A1653" s="1">
        <f t="shared" si="25"/>
        <v>47309</v>
      </c>
    </row>
    <row r="1654" spans="1:1" x14ac:dyDescent="0.25">
      <c r="A1654" s="1">
        <f t="shared" si="25"/>
        <v>47310</v>
      </c>
    </row>
    <row r="1655" spans="1:1" x14ac:dyDescent="0.25">
      <c r="A1655" s="1">
        <f t="shared" si="25"/>
        <v>47311</v>
      </c>
    </row>
    <row r="1656" spans="1:1" x14ac:dyDescent="0.25">
      <c r="A1656" s="1">
        <f t="shared" si="25"/>
        <v>47312</v>
      </c>
    </row>
    <row r="1657" spans="1:1" x14ac:dyDescent="0.25">
      <c r="A1657" s="1">
        <f t="shared" si="25"/>
        <v>47313</v>
      </c>
    </row>
    <row r="1658" spans="1:1" x14ac:dyDescent="0.25">
      <c r="A1658" s="1">
        <f t="shared" si="25"/>
        <v>47314</v>
      </c>
    </row>
    <row r="1659" spans="1:1" x14ac:dyDescent="0.25">
      <c r="A1659" s="1">
        <f t="shared" si="25"/>
        <v>47315</v>
      </c>
    </row>
    <row r="1660" spans="1:1" x14ac:dyDescent="0.25">
      <c r="A1660" s="1">
        <f t="shared" si="25"/>
        <v>47316</v>
      </c>
    </row>
    <row r="1661" spans="1:1" x14ac:dyDescent="0.25">
      <c r="A1661" s="1">
        <f t="shared" si="25"/>
        <v>47317</v>
      </c>
    </row>
    <row r="1662" spans="1:1" x14ac:dyDescent="0.25">
      <c r="A1662" s="1">
        <f t="shared" si="25"/>
        <v>47318</v>
      </c>
    </row>
    <row r="1663" spans="1:1" x14ac:dyDescent="0.25">
      <c r="A1663" s="1">
        <f t="shared" si="25"/>
        <v>47319</v>
      </c>
    </row>
    <row r="1664" spans="1:1" x14ac:dyDescent="0.25">
      <c r="A1664" s="1">
        <f t="shared" si="25"/>
        <v>47320</v>
      </c>
    </row>
    <row r="1665" spans="1:1" x14ac:dyDescent="0.25">
      <c r="A1665" s="1">
        <f t="shared" si="25"/>
        <v>47321</v>
      </c>
    </row>
    <row r="1666" spans="1:1" x14ac:dyDescent="0.25">
      <c r="A1666" s="1">
        <f t="shared" si="25"/>
        <v>47322</v>
      </c>
    </row>
    <row r="1667" spans="1:1" x14ac:dyDescent="0.25">
      <c r="A1667" s="1">
        <f t="shared" si="25"/>
        <v>47323</v>
      </c>
    </row>
    <row r="1668" spans="1:1" x14ac:dyDescent="0.25">
      <c r="A1668" s="1">
        <f t="shared" ref="A1668:A1731" si="26">A1667+1</f>
        <v>47324</v>
      </c>
    </row>
    <row r="1669" spans="1:1" x14ac:dyDescent="0.25">
      <c r="A1669" s="1">
        <f t="shared" si="26"/>
        <v>47325</v>
      </c>
    </row>
    <row r="1670" spans="1:1" x14ac:dyDescent="0.25">
      <c r="A1670" s="1">
        <f t="shared" si="26"/>
        <v>47326</v>
      </c>
    </row>
    <row r="1671" spans="1:1" x14ac:dyDescent="0.25">
      <c r="A1671" s="1">
        <f t="shared" si="26"/>
        <v>47327</v>
      </c>
    </row>
    <row r="1672" spans="1:1" x14ac:dyDescent="0.25">
      <c r="A1672" s="1">
        <f t="shared" si="26"/>
        <v>47328</v>
      </c>
    </row>
    <row r="1673" spans="1:1" x14ac:dyDescent="0.25">
      <c r="A1673" s="1">
        <f t="shared" si="26"/>
        <v>47329</v>
      </c>
    </row>
    <row r="1674" spans="1:1" x14ac:dyDescent="0.25">
      <c r="A1674" s="1">
        <f t="shared" si="26"/>
        <v>47330</v>
      </c>
    </row>
    <row r="1675" spans="1:1" x14ac:dyDescent="0.25">
      <c r="A1675" s="1">
        <f t="shared" si="26"/>
        <v>47331</v>
      </c>
    </row>
    <row r="1676" spans="1:1" x14ac:dyDescent="0.25">
      <c r="A1676" s="1">
        <f t="shared" si="26"/>
        <v>47332</v>
      </c>
    </row>
    <row r="1677" spans="1:1" x14ac:dyDescent="0.25">
      <c r="A1677" s="1">
        <f t="shared" si="26"/>
        <v>47333</v>
      </c>
    </row>
    <row r="1678" spans="1:1" x14ac:dyDescent="0.25">
      <c r="A1678" s="1">
        <f t="shared" si="26"/>
        <v>47334</v>
      </c>
    </row>
    <row r="1679" spans="1:1" x14ac:dyDescent="0.25">
      <c r="A1679" s="1">
        <f t="shared" si="26"/>
        <v>47335</v>
      </c>
    </row>
    <row r="1680" spans="1:1" x14ac:dyDescent="0.25">
      <c r="A1680" s="1">
        <f t="shared" si="26"/>
        <v>47336</v>
      </c>
    </row>
    <row r="1681" spans="1:1" x14ac:dyDescent="0.25">
      <c r="A1681" s="1">
        <f t="shared" si="26"/>
        <v>47337</v>
      </c>
    </row>
    <row r="1682" spans="1:1" x14ac:dyDescent="0.25">
      <c r="A1682" s="1">
        <f t="shared" si="26"/>
        <v>47338</v>
      </c>
    </row>
    <row r="1683" spans="1:1" x14ac:dyDescent="0.25">
      <c r="A1683" s="1">
        <f t="shared" si="26"/>
        <v>47339</v>
      </c>
    </row>
    <row r="1684" spans="1:1" x14ac:dyDescent="0.25">
      <c r="A1684" s="1">
        <f t="shared" si="26"/>
        <v>47340</v>
      </c>
    </row>
    <row r="1685" spans="1:1" x14ac:dyDescent="0.25">
      <c r="A1685" s="1">
        <f t="shared" si="26"/>
        <v>47341</v>
      </c>
    </row>
    <row r="1686" spans="1:1" x14ac:dyDescent="0.25">
      <c r="A1686" s="1">
        <f t="shared" si="26"/>
        <v>47342</v>
      </c>
    </row>
    <row r="1687" spans="1:1" x14ac:dyDescent="0.25">
      <c r="A1687" s="1">
        <f t="shared" si="26"/>
        <v>47343</v>
      </c>
    </row>
    <row r="1688" spans="1:1" x14ac:dyDescent="0.25">
      <c r="A1688" s="1">
        <f t="shared" si="26"/>
        <v>47344</v>
      </c>
    </row>
    <row r="1689" spans="1:1" x14ac:dyDescent="0.25">
      <c r="A1689" s="1">
        <f t="shared" si="26"/>
        <v>47345</v>
      </c>
    </row>
    <row r="1690" spans="1:1" x14ac:dyDescent="0.25">
      <c r="A1690" s="1">
        <f t="shared" si="26"/>
        <v>47346</v>
      </c>
    </row>
    <row r="1691" spans="1:1" x14ac:dyDescent="0.25">
      <c r="A1691" s="1">
        <f t="shared" si="26"/>
        <v>47347</v>
      </c>
    </row>
    <row r="1692" spans="1:1" x14ac:dyDescent="0.25">
      <c r="A1692" s="1">
        <f t="shared" si="26"/>
        <v>47348</v>
      </c>
    </row>
    <row r="1693" spans="1:1" x14ac:dyDescent="0.25">
      <c r="A1693" s="1">
        <f t="shared" si="26"/>
        <v>47349</v>
      </c>
    </row>
    <row r="1694" spans="1:1" x14ac:dyDescent="0.25">
      <c r="A1694" s="1">
        <f t="shared" si="26"/>
        <v>47350</v>
      </c>
    </row>
    <row r="1695" spans="1:1" x14ac:dyDescent="0.25">
      <c r="A1695" s="1">
        <f t="shared" si="26"/>
        <v>47351</v>
      </c>
    </row>
    <row r="1696" spans="1:1" x14ac:dyDescent="0.25">
      <c r="A1696" s="1">
        <f t="shared" si="26"/>
        <v>47352</v>
      </c>
    </row>
    <row r="1697" spans="1:1" x14ac:dyDescent="0.25">
      <c r="A1697" s="1">
        <f t="shared" si="26"/>
        <v>47353</v>
      </c>
    </row>
    <row r="1698" spans="1:1" x14ac:dyDescent="0.25">
      <c r="A1698" s="1">
        <f t="shared" si="26"/>
        <v>47354</v>
      </c>
    </row>
    <row r="1699" spans="1:1" x14ac:dyDescent="0.25">
      <c r="A1699" s="1">
        <f t="shared" si="26"/>
        <v>47355</v>
      </c>
    </row>
    <row r="1700" spans="1:1" x14ac:dyDescent="0.25">
      <c r="A1700" s="1">
        <f t="shared" si="26"/>
        <v>47356</v>
      </c>
    </row>
    <row r="1701" spans="1:1" x14ac:dyDescent="0.25">
      <c r="A1701" s="1">
        <f t="shared" si="26"/>
        <v>47357</v>
      </c>
    </row>
    <row r="1702" spans="1:1" x14ac:dyDescent="0.25">
      <c r="A1702" s="1">
        <f t="shared" si="26"/>
        <v>47358</v>
      </c>
    </row>
    <row r="1703" spans="1:1" x14ac:dyDescent="0.25">
      <c r="A1703" s="1">
        <f t="shared" si="26"/>
        <v>47359</v>
      </c>
    </row>
    <row r="1704" spans="1:1" x14ac:dyDescent="0.25">
      <c r="A1704" s="1">
        <f t="shared" si="26"/>
        <v>47360</v>
      </c>
    </row>
    <row r="1705" spans="1:1" x14ac:dyDescent="0.25">
      <c r="A1705" s="1">
        <f t="shared" si="26"/>
        <v>47361</v>
      </c>
    </row>
    <row r="1706" spans="1:1" x14ac:dyDescent="0.25">
      <c r="A1706" s="1">
        <f t="shared" si="26"/>
        <v>47362</v>
      </c>
    </row>
    <row r="1707" spans="1:1" x14ac:dyDescent="0.25">
      <c r="A1707" s="1">
        <f t="shared" si="26"/>
        <v>47363</v>
      </c>
    </row>
    <row r="1708" spans="1:1" x14ac:dyDescent="0.25">
      <c r="A1708" s="1">
        <f t="shared" si="26"/>
        <v>47364</v>
      </c>
    </row>
    <row r="1709" spans="1:1" x14ac:dyDescent="0.25">
      <c r="A1709" s="1">
        <f t="shared" si="26"/>
        <v>47365</v>
      </c>
    </row>
    <row r="1710" spans="1:1" x14ac:dyDescent="0.25">
      <c r="A1710" s="1">
        <f t="shared" si="26"/>
        <v>47366</v>
      </c>
    </row>
    <row r="1711" spans="1:1" x14ac:dyDescent="0.25">
      <c r="A1711" s="1">
        <f t="shared" si="26"/>
        <v>47367</v>
      </c>
    </row>
    <row r="1712" spans="1:1" x14ac:dyDescent="0.25">
      <c r="A1712" s="1">
        <f t="shared" si="26"/>
        <v>47368</v>
      </c>
    </row>
    <row r="1713" spans="1:1" x14ac:dyDescent="0.25">
      <c r="A1713" s="1">
        <f t="shared" si="26"/>
        <v>47369</v>
      </c>
    </row>
    <row r="1714" spans="1:1" x14ac:dyDescent="0.25">
      <c r="A1714" s="1">
        <f t="shared" si="26"/>
        <v>47370</v>
      </c>
    </row>
    <row r="1715" spans="1:1" x14ac:dyDescent="0.25">
      <c r="A1715" s="1">
        <f t="shared" si="26"/>
        <v>47371</v>
      </c>
    </row>
    <row r="1716" spans="1:1" x14ac:dyDescent="0.25">
      <c r="A1716" s="1">
        <f t="shared" si="26"/>
        <v>47372</v>
      </c>
    </row>
    <row r="1717" spans="1:1" x14ac:dyDescent="0.25">
      <c r="A1717" s="1">
        <f t="shared" si="26"/>
        <v>47373</v>
      </c>
    </row>
    <row r="1718" spans="1:1" x14ac:dyDescent="0.25">
      <c r="A1718" s="1">
        <f t="shared" si="26"/>
        <v>47374</v>
      </c>
    </row>
    <row r="1719" spans="1:1" x14ac:dyDescent="0.25">
      <c r="A1719" s="1">
        <f t="shared" si="26"/>
        <v>47375</v>
      </c>
    </row>
    <row r="1720" spans="1:1" x14ac:dyDescent="0.25">
      <c r="A1720" s="1">
        <f t="shared" si="26"/>
        <v>47376</v>
      </c>
    </row>
    <row r="1721" spans="1:1" x14ac:dyDescent="0.25">
      <c r="A1721" s="1">
        <f t="shared" si="26"/>
        <v>47377</v>
      </c>
    </row>
    <row r="1722" spans="1:1" x14ac:dyDescent="0.25">
      <c r="A1722" s="1">
        <f t="shared" si="26"/>
        <v>47378</v>
      </c>
    </row>
    <row r="1723" spans="1:1" x14ac:dyDescent="0.25">
      <c r="A1723" s="1">
        <f t="shared" si="26"/>
        <v>47379</v>
      </c>
    </row>
    <row r="1724" spans="1:1" x14ac:dyDescent="0.25">
      <c r="A1724" s="1">
        <f t="shared" si="26"/>
        <v>47380</v>
      </c>
    </row>
    <row r="1725" spans="1:1" x14ac:dyDescent="0.25">
      <c r="A1725" s="1">
        <f t="shared" si="26"/>
        <v>47381</v>
      </c>
    </row>
    <row r="1726" spans="1:1" x14ac:dyDescent="0.25">
      <c r="A1726" s="1">
        <f t="shared" si="26"/>
        <v>47382</v>
      </c>
    </row>
    <row r="1727" spans="1:1" x14ac:dyDescent="0.25">
      <c r="A1727" s="1">
        <f t="shared" si="26"/>
        <v>47383</v>
      </c>
    </row>
    <row r="1728" spans="1:1" x14ac:dyDescent="0.25">
      <c r="A1728" s="1">
        <f t="shared" si="26"/>
        <v>47384</v>
      </c>
    </row>
    <row r="1729" spans="1:1" x14ac:dyDescent="0.25">
      <c r="A1729" s="1">
        <f t="shared" si="26"/>
        <v>47385</v>
      </c>
    </row>
    <row r="1730" spans="1:1" x14ac:dyDescent="0.25">
      <c r="A1730" s="1">
        <f t="shared" si="26"/>
        <v>47386</v>
      </c>
    </row>
    <row r="1731" spans="1:1" x14ac:dyDescent="0.25">
      <c r="A1731" s="1">
        <f t="shared" si="26"/>
        <v>47387</v>
      </c>
    </row>
    <row r="1732" spans="1:1" x14ac:dyDescent="0.25">
      <c r="A1732" s="1">
        <f t="shared" ref="A1732:A1795" si="27">A1731+1</f>
        <v>47388</v>
      </c>
    </row>
    <row r="1733" spans="1:1" x14ac:dyDescent="0.25">
      <c r="A1733" s="1">
        <f t="shared" si="27"/>
        <v>47389</v>
      </c>
    </row>
    <row r="1734" spans="1:1" x14ac:dyDescent="0.25">
      <c r="A1734" s="1">
        <f t="shared" si="27"/>
        <v>47390</v>
      </c>
    </row>
    <row r="1735" spans="1:1" x14ac:dyDescent="0.25">
      <c r="A1735" s="1">
        <f t="shared" si="27"/>
        <v>47391</v>
      </c>
    </row>
    <row r="1736" spans="1:1" x14ac:dyDescent="0.25">
      <c r="A1736" s="1">
        <f t="shared" si="27"/>
        <v>47392</v>
      </c>
    </row>
    <row r="1737" spans="1:1" x14ac:dyDescent="0.25">
      <c r="A1737" s="1">
        <f t="shared" si="27"/>
        <v>47393</v>
      </c>
    </row>
    <row r="1738" spans="1:1" x14ac:dyDescent="0.25">
      <c r="A1738" s="1">
        <f t="shared" si="27"/>
        <v>47394</v>
      </c>
    </row>
    <row r="1739" spans="1:1" x14ac:dyDescent="0.25">
      <c r="A1739" s="1">
        <f t="shared" si="27"/>
        <v>47395</v>
      </c>
    </row>
    <row r="1740" spans="1:1" x14ac:dyDescent="0.25">
      <c r="A1740" s="1">
        <f t="shared" si="27"/>
        <v>47396</v>
      </c>
    </row>
    <row r="1741" spans="1:1" x14ac:dyDescent="0.25">
      <c r="A1741" s="1">
        <f t="shared" si="27"/>
        <v>47397</v>
      </c>
    </row>
    <row r="1742" spans="1:1" x14ac:dyDescent="0.25">
      <c r="A1742" s="1">
        <f t="shared" si="27"/>
        <v>47398</v>
      </c>
    </row>
    <row r="1743" spans="1:1" x14ac:dyDescent="0.25">
      <c r="A1743" s="1">
        <f t="shared" si="27"/>
        <v>47399</v>
      </c>
    </row>
    <row r="1744" spans="1:1" x14ac:dyDescent="0.25">
      <c r="A1744" s="1">
        <f t="shared" si="27"/>
        <v>47400</v>
      </c>
    </row>
    <row r="1745" spans="1:1" x14ac:dyDescent="0.25">
      <c r="A1745" s="1">
        <f t="shared" si="27"/>
        <v>47401</v>
      </c>
    </row>
    <row r="1746" spans="1:1" x14ac:dyDescent="0.25">
      <c r="A1746" s="1">
        <f t="shared" si="27"/>
        <v>47402</v>
      </c>
    </row>
    <row r="1747" spans="1:1" x14ac:dyDescent="0.25">
      <c r="A1747" s="1">
        <f t="shared" si="27"/>
        <v>47403</v>
      </c>
    </row>
    <row r="1748" spans="1:1" x14ac:dyDescent="0.25">
      <c r="A1748" s="1">
        <f t="shared" si="27"/>
        <v>47404</v>
      </c>
    </row>
    <row r="1749" spans="1:1" x14ac:dyDescent="0.25">
      <c r="A1749" s="1">
        <f t="shared" si="27"/>
        <v>47405</v>
      </c>
    </row>
    <row r="1750" spans="1:1" x14ac:dyDescent="0.25">
      <c r="A1750" s="1">
        <f t="shared" si="27"/>
        <v>47406</v>
      </c>
    </row>
    <row r="1751" spans="1:1" x14ac:dyDescent="0.25">
      <c r="A1751" s="1">
        <f t="shared" si="27"/>
        <v>47407</v>
      </c>
    </row>
    <row r="1752" spans="1:1" x14ac:dyDescent="0.25">
      <c r="A1752" s="1">
        <f t="shared" si="27"/>
        <v>47408</v>
      </c>
    </row>
    <row r="1753" spans="1:1" x14ac:dyDescent="0.25">
      <c r="A1753" s="1">
        <f t="shared" si="27"/>
        <v>47409</v>
      </c>
    </row>
    <row r="1754" spans="1:1" x14ac:dyDescent="0.25">
      <c r="A1754" s="1">
        <f t="shared" si="27"/>
        <v>47410</v>
      </c>
    </row>
    <row r="1755" spans="1:1" x14ac:dyDescent="0.25">
      <c r="A1755" s="1">
        <f t="shared" si="27"/>
        <v>47411</v>
      </c>
    </row>
    <row r="1756" spans="1:1" x14ac:dyDescent="0.25">
      <c r="A1756" s="1">
        <f t="shared" si="27"/>
        <v>47412</v>
      </c>
    </row>
    <row r="1757" spans="1:1" x14ac:dyDescent="0.25">
      <c r="A1757" s="1">
        <f t="shared" si="27"/>
        <v>47413</v>
      </c>
    </row>
    <row r="1758" spans="1:1" x14ac:dyDescent="0.25">
      <c r="A1758" s="1">
        <f t="shared" si="27"/>
        <v>47414</v>
      </c>
    </row>
    <row r="1759" spans="1:1" x14ac:dyDescent="0.25">
      <c r="A1759" s="1">
        <f t="shared" si="27"/>
        <v>47415</v>
      </c>
    </row>
    <row r="1760" spans="1:1" x14ac:dyDescent="0.25">
      <c r="A1760" s="1">
        <f t="shared" si="27"/>
        <v>47416</v>
      </c>
    </row>
    <row r="1761" spans="1:1" x14ac:dyDescent="0.25">
      <c r="A1761" s="1">
        <f t="shared" si="27"/>
        <v>47417</v>
      </c>
    </row>
    <row r="1762" spans="1:1" x14ac:dyDescent="0.25">
      <c r="A1762" s="1">
        <f t="shared" si="27"/>
        <v>47418</v>
      </c>
    </row>
    <row r="1763" spans="1:1" x14ac:dyDescent="0.25">
      <c r="A1763" s="1">
        <f t="shared" si="27"/>
        <v>47419</v>
      </c>
    </row>
    <row r="1764" spans="1:1" x14ac:dyDescent="0.25">
      <c r="A1764" s="1">
        <f t="shared" si="27"/>
        <v>47420</v>
      </c>
    </row>
    <row r="1765" spans="1:1" x14ac:dyDescent="0.25">
      <c r="A1765" s="1">
        <f t="shared" si="27"/>
        <v>47421</v>
      </c>
    </row>
    <row r="1766" spans="1:1" x14ac:dyDescent="0.25">
      <c r="A1766" s="1">
        <f t="shared" si="27"/>
        <v>47422</v>
      </c>
    </row>
    <row r="1767" spans="1:1" x14ac:dyDescent="0.25">
      <c r="A1767" s="1">
        <f t="shared" si="27"/>
        <v>47423</v>
      </c>
    </row>
    <row r="1768" spans="1:1" x14ac:dyDescent="0.25">
      <c r="A1768" s="1">
        <f t="shared" si="27"/>
        <v>47424</v>
      </c>
    </row>
    <row r="1769" spans="1:1" x14ac:dyDescent="0.25">
      <c r="A1769" s="1">
        <f t="shared" si="27"/>
        <v>47425</v>
      </c>
    </row>
    <row r="1770" spans="1:1" x14ac:dyDescent="0.25">
      <c r="A1770" s="1">
        <f t="shared" si="27"/>
        <v>47426</v>
      </c>
    </row>
    <row r="1771" spans="1:1" x14ac:dyDescent="0.25">
      <c r="A1771" s="1">
        <f t="shared" si="27"/>
        <v>47427</v>
      </c>
    </row>
    <row r="1772" spans="1:1" x14ac:dyDescent="0.25">
      <c r="A1772" s="1">
        <f t="shared" si="27"/>
        <v>47428</v>
      </c>
    </row>
    <row r="1773" spans="1:1" x14ac:dyDescent="0.25">
      <c r="A1773" s="1">
        <f t="shared" si="27"/>
        <v>47429</v>
      </c>
    </row>
    <row r="1774" spans="1:1" x14ac:dyDescent="0.25">
      <c r="A1774" s="1">
        <f t="shared" si="27"/>
        <v>47430</v>
      </c>
    </row>
    <row r="1775" spans="1:1" x14ac:dyDescent="0.25">
      <c r="A1775" s="1">
        <f t="shared" si="27"/>
        <v>47431</v>
      </c>
    </row>
    <row r="1776" spans="1:1" x14ac:dyDescent="0.25">
      <c r="A1776" s="1">
        <f t="shared" si="27"/>
        <v>47432</v>
      </c>
    </row>
    <row r="1777" spans="1:1" x14ac:dyDescent="0.25">
      <c r="A1777" s="1">
        <f t="shared" si="27"/>
        <v>47433</v>
      </c>
    </row>
    <row r="1778" spans="1:1" x14ac:dyDescent="0.25">
      <c r="A1778" s="1">
        <f t="shared" si="27"/>
        <v>47434</v>
      </c>
    </row>
    <row r="1779" spans="1:1" x14ac:dyDescent="0.25">
      <c r="A1779" s="1">
        <f t="shared" si="27"/>
        <v>47435</v>
      </c>
    </row>
    <row r="1780" spans="1:1" x14ac:dyDescent="0.25">
      <c r="A1780" s="1">
        <f t="shared" si="27"/>
        <v>47436</v>
      </c>
    </row>
    <row r="1781" spans="1:1" x14ac:dyDescent="0.25">
      <c r="A1781" s="1">
        <f t="shared" si="27"/>
        <v>47437</v>
      </c>
    </row>
    <row r="1782" spans="1:1" x14ac:dyDescent="0.25">
      <c r="A1782" s="1">
        <f t="shared" si="27"/>
        <v>47438</v>
      </c>
    </row>
    <row r="1783" spans="1:1" x14ac:dyDescent="0.25">
      <c r="A1783" s="1">
        <f t="shared" si="27"/>
        <v>47439</v>
      </c>
    </row>
    <row r="1784" spans="1:1" x14ac:dyDescent="0.25">
      <c r="A1784" s="1">
        <f t="shared" si="27"/>
        <v>47440</v>
      </c>
    </row>
    <row r="1785" spans="1:1" x14ac:dyDescent="0.25">
      <c r="A1785" s="1">
        <f t="shared" si="27"/>
        <v>47441</v>
      </c>
    </row>
    <row r="1786" spans="1:1" x14ac:dyDescent="0.25">
      <c r="A1786" s="1">
        <f t="shared" si="27"/>
        <v>47442</v>
      </c>
    </row>
    <row r="1787" spans="1:1" x14ac:dyDescent="0.25">
      <c r="A1787" s="1">
        <f t="shared" si="27"/>
        <v>47443</v>
      </c>
    </row>
    <row r="1788" spans="1:1" x14ac:dyDescent="0.25">
      <c r="A1788" s="1">
        <f t="shared" si="27"/>
        <v>47444</v>
      </c>
    </row>
    <row r="1789" spans="1:1" x14ac:dyDescent="0.25">
      <c r="A1789" s="1">
        <f t="shared" si="27"/>
        <v>47445</v>
      </c>
    </row>
    <row r="1790" spans="1:1" x14ac:dyDescent="0.25">
      <c r="A1790" s="1">
        <f t="shared" si="27"/>
        <v>47446</v>
      </c>
    </row>
    <row r="1791" spans="1:1" x14ac:dyDescent="0.25">
      <c r="A1791" s="1">
        <f t="shared" si="27"/>
        <v>47447</v>
      </c>
    </row>
    <row r="1792" spans="1:1" x14ac:dyDescent="0.25">
      <c r="A1792" s="1">
        <f t="shared" si="27"/>
        <v>47448</v>
      </c>
    </row>
    <row r="1793" spans="1:1" x14ac:dyDescent="0.25">
      <c r="A1793" s="1">
        <f t="shared" si="27"/>
        <v>47449</v>
      </c>
    </row>
    <row r="1794" spans="1:1" x14ac:dyDescent="0.25">
      <c r="A1794" s="1">
        <f t="shared" si="27"/>
        <v>47450</v>
      </c>
    </row>
    <row r="1795" spans="1:1" x14ac:dyDescent="0.25">
      <c r="A1795" s="1">
        <f t="shared" si="27"/>
        <v>47451</v>
      </c>
    </row>
    <row r="1796" spans="1:1" x14ac:dyDescent="0.25">
      <c r="A1796" s="1">
        <f t="shared" ref="A1796:A1859" si="28">A1795+1</f>
        <v>47452</v>
      </c>
    </row>
    <row r="1797" spans="1:1" x14ac:dyDescent="0.25">
      <c r="A1797" s="1">
        <f t="shared" si="28"/>
        <v>47453</v>
      </c>
    </row>
    <row r="1798" spans="1:1" x14ac:dyDescent="0.25">
      <c r="A1798" s="1">
        <f t="shared" si="28"/>
        <v>47454</v>
      </c>
    </row>
    <row r="1799" spans="1:1" x14ac:dyDescent="0.25">
      <c r="A1799" s="1">
        <f t="shared" si="28"/>
        <v>47455</v>
      </c>
    </row>
    <row r="1800" spans="1:1" x14ac:dyDescent="0.25">
      <c r="A1800" s="1">
        <f t="shared" si="28"/>
        <v>47456</v>
      </c>
    </row>
    <row r="1801" spans="1:1" x14ac:dyDescent="0.25">
      <c r="A1801" s="1">
        <f t="shared" si="28"/>
        <v>47457</v>
      </c>
    </row>
    <row r="1802" spans="1:1" x14ac:dyDescent="0.25">
      <c r="A1802" s="1">
        <f t="shared" si="28"/>
        <v>47458</v>
      </c>
    </row>
    <row r="1803" spans="1:1" x14ac:dyDescent="0.25">
      <c r="A1803" s="1">
        <f t="shared" si="28"/>
        <v>47459</v>
      </c>
    </row>
    <row r="1804" spans="1:1" x14ac:dyDescent="0.25">
      <c r="A1804" s="1">
        <f t="shared" si="28"/>
        <v>47460</v>
      </c>
    </row>
    <row r="1805" spans="1:1" x14ac:dyDescent="0.25">
      <c r="A1805" s="1">
        <f t="shared" si="28"/>
        <v>47461</v>
      </c>
    </row>
    <row r="1806" spans="1:1" x14ac:dyDescent="0.25">
      <c r="A1806" s="1">
        <f t="shared" si="28"/>
        <v>47462</v>
      </c>
    </row>
    <row r="1807" spans="1:1" x14ac:dyDescent="0.25">
      <c r="A1807" s="1">
        <f t="shared" si="28"/>
        <v>47463</v>
      </c>
    </row>
    <row r="1808" spans="1:1" x14ac:dyDescent="0.25">
      <c r="A1808" s="1">
        <f t="shared" si="28"/>
        <v>47464</v>
      </c>
    </row>
    <row r="1809" spans="1:1" x14ac:dyDescent="0.25">
      <c r="A1809" s="1">
        <f t="shared" si="28"/>
        <v>47465</v>
      </c>
    </row>
    <row r="1810" spans="1:1" x14ac:dyDescent="0.25">
      <c r="A1810" s="1">
        <f t="shared" si="28"/>
        <v>47466</v>
      </c>
    </row>
    <row r="1811" spans="1:1" x14ac:dyDescent="0.25">
      <c r="A1811" s="1">
        <f t="shared" si="28"/>
        <v>47467</v>
      </c>
    </row>
    <row r="1812" spans="1:1" x14ac:dyDescent="0.25">
      <c r="A1812" s="1">
        <f t="shared" si="28"/>
        <v>47468</v>
      </c>
    </row>
    <row r="1813" spans="1:1" x14ac:dyDescent="0.25">
      <c r="A1813" s="1">
        <f t="shared" si="28"/>
        <v>47469</v>
      </c>
    </row>
    <row r="1814" spans="1:1" x14ac:dyDescent="0.25">
      <c r="A1814" s="1">
        <f t="shared" si="28"/>
        <v>47470</v>
      </c>
    </row>
    <row r="1815" spans="1:1" x14ac:dyDescent="0.25">
      <c r="A1815" s="1">
        <f t="shared" si="28"/>
        <v>47471</v>
      </c>
    </row>
    <row r="1816" spans="1:1" x14ac:dyDescent="0.25">
      <c r="A1816" s="1">
        <f t="shared" si="28"/>
        <v>47472</v>
      </c>
    </row>
    <row r="1817" spans="1:1" x14ac:dyDescent="0.25">
      <c r="A1817" s="1">
        <f t="shared" si="28"/>
        <v>47473</v>
      </c>
    </row>
    <row r="1818" spans="1:1" x14ac:dyDescent="0.25">
      <c r="A1818" s="1">
        <f t="shared" si="28"/>
        <v>47474</v>
      </c>
    </row>
    <row r="1819" spans="1:1" x14ac:dyDescent="0.25">
      <c r="A1819" s="1">
        <f t="shared" si="28"/>
        <v>47475</v>
      </c>
    </row>
    <row r="1820" spans="1:1" x14ac:dyDescent="0.25">
      <c r="A1820" s="1">
        <f t="shared" si="28"/>
        <v>47476</v>
      </c>
    </row>
    <row r="1821" spans="1:1" x14ac:dyDescent="0.25">
      <c r="A1821" s="1">
        <f t="shared" si="28"/>
        <v>47477</v>
      </c>
    </row>
    <row r="1822" spans="1:1" x14ac:dyDescent="0.25">
      <c r="A1822" s="1">
        <f t="shared" si="28"/>
        <v>47478</v>
      </c>
    </row>
    <row r="1823" spans="1:1" x14ac:dyDescent="0.25">
      <c r="A1823" s="1">
        <f t="shared" si="28"/>
        <v>47479</v>
      </c>
    </row>
    <row r="1824" spans="1:1" x14ac:dyDescent="0.25">
      <c r="A1824" s="1">
        <f t="shared" si="28"/>
        <v>47480</v>
      </c>
    </row>
    <row r="1825" spans="1:1" x14ac:dyDescent="0.25">
      <c r="A1825" s="1">
        <f t="shared" si="28"/>
        <v>47481</v>
      </c>
    </row>
    <row r="1826" spans="1:1" x14ac:dyDescent="0.25">
      <c r="A1826" s="1">
        <f t="shared" si="28"/>
        <v>47482</v>
      </c>
    </row>
    <row r="1827" spans="1:1" x14ac:dyDescent="0.25">
      <c r="A1827" s="1">
        <f t="shared" si="28"/>
        <v>47483</v>
      </c>
    </row>
    <row r="1828" spans="1:1" x14ac:dyDescent="0.25">
      <c r="A1828" s="1">
        <f t="shared" si="28"/>
        <v>47484</v>
      </c>
    </row>
    <row r="1829" spans="1:1" x14ac:dyDescent="0.25">
      <c r="A1829" s="1">
        <f t="shared" si="28"/>
        <v>47485</v>
      </c>
    </row>
    <row r="1830" spans="1:1" x14ac:dyDescent="0.25">
      <c r="A1830" s="1">
        <f t="shared" si="28"/>
        <v>47486</v>
      </c>
    </row>
    <row r="1831" spans="1:1" x14ac:dyDescent="0.25">
      <c r="A1831" s="1">
        <f t="shared" si="28"/>
        <v>47487</v>
      </c>
    </row>
    <row r="1832" spans="1:1" x14ac:dyDescent="0.25">
      <c r="A1832" s="1">
        <f t="shared" si="28"/>
        <v>47488</v>
      </c>
    </row>
    <row r="1833" spans="1:1" x14ac:dyDescent="0.25">
      <c r="A1833" s="1">
        <f t="shared" si="28"/>
        <v>47489</v>
      </c>
    </row>
    <row r="1834" spans="1:1" x14ac:dyDescent="0.25">
      <c r="A1834" s="1">
        <f t="shared" si="28"/>
        <v>47490</v>
      </c>
    </row>
    <row r="1835" spans="1:1" x14ac:dyDescent="0.25">
      <c r="A1835" s="1">
        <f t="shared" si="28"/>
        <v>47491</v>
      </c>
    </row>
    <row r="1836" spans="1:1" x14ac:dyDescent="0.25">
      <c r="A1836" s="1">
        <f t="shared" si="28"/>
        <v>47492</v>
      </c>
    </row>
    <row r="1837" spans="1:1" x14ac:dyDescent="0.25">
      <c r="A1837" s="1">
        <f t="shared" si="28"/>
        <v>47493</v>
      </c>
    </row>
    <row r="1838" spans="1:1" x14ac:dyDescent="0.25">
      <c r="A1838" s="1">
        <f t="shared" si="28"/>
        <v>47494</v>
      </c>
    </row>
    <row r="1839" spans="1:1" x14ac:dyDescent="0.25">
      <c r="A1839" s="1">
        <f t="shared" si="28"/>
        <v>47495</v>
      </c>
    </row>
    <row r="1840" spans="1:1" x14ac:dyDescent="0.25">
      <c r="A1840" s="1">
        <f t="shared" si="28"/>
        <v>47496</v>
      </c>
    </row>
    <row r="1841" spans="1:1" x14ac:dyDescent="0.25">
      <c r="A1841" s="1">
        <f t="shared" si="28"/>
        <v>47497</v>
      </c>
    </row>
    <row r="1842" spans="1:1" x14ac:dyDescent="0.25">
      <c r="A1842" s="1">
        <f t="shared" si="28"/>
        <v>47498</v>
      </c>
    </row>
    <row r="1843" spans="1:1" x14ac:dyDescent="0.25">
      <c r="A1843" s="1">
        <f t="shared" si="28"/>
        <v>47499</v>
      </c>
    </row>
    <row r="1844" spans="1:1" x14ac:dyDescent="0.25">
      <c r="A1844" s="1">
        <f t="shared" si="28"/>
        <v>47500</v>
      </c>
    </row>
    <row r="1845" spans="1:1" x14ac:dyDescent="0.25">
      <c r="A1845" s="1">
        <f t="shared" si="28"/>
        <v>47501</v>
      </c>
    </row>
    <row r="1846" spans="1:1" x14ac:dyDescent="0.25">
      <c r="A1846" s="1">
        <f t="shared" si="28"/>
        <v>47502</v>
      </c>
    </row>
    <row r="1847" spans="1:1" x14ac:dyDescent="0.25">
      <c r="A1847" s="1">
        <f t="shared" si="28"/>
        <v>47503</v>
      </c>
    </row>
    <row r="1848" spans="1:1" x14ac:dyDescent="0.25">
      <c r="A1848" s="1">
        <f t="shared" si="28"/>
        <v>47504</v>
      </c>
    </row>
    <row r="1849" spans="1:1" x14ac:dyDescent="0.25">
      <c r="A1849" s="1">
        <f t="shared" si="28"/>
        <v>47505</v>
      </c>
    </row>
    <row r="1850" spans="1:1" x14ac:dyDescent="0.25">
      <c r="A1850" s="1">
        <f t="shared" si="28"/>
        <v>47506</v>
      </c>
    </row>
    <row r="1851" spans="1:1" x14ac:dyDescent="0.25">
      <c r="A1851" s="1">
        <f t="shared" si="28"/>
        <v>47507</v>
      </c>
    </row>
    <row r="1852" spans="1:1" x14ac:dyDescent="0.25">
      <c r="A1852" s="1">
        <f t="shared" si="28"/>
        <v>47508</v>
      </c>
    </row>
    <row r="1853" spans="1:1" x14ac:dyDescent="0.25">
      <c r="A1853" s="1">
        <f t="shared" si="28"/>
        <v>47509</v>
      </c>
    </row>
    <row r="1854" spans="1:1" x14ac:dyDescent="0.25">
      <c r="A1854" s="1">
        <f t="shared" si="28"/>
        <v>47510</v>
      </c>
    </row>
    <row r="1855" spans="1:1" x14ac:dyDescent="0.25">
      <c r="A1855" s="1">
        <f t="shared" si="28"/>
        <v>47511</v>
      </c>
    </row>
    <row r="1856" spans="1:1" x14ac:dyDescent="0.25">
      <c r="A1856" s="1">
        <f t="shared" si="28"/>
        <v>47512</v>
      </c>
    </row>
    <row r="1857" spans="1:1" x14ac:dyDescent="0.25">
      <c r="A1857" s="1">
        <f t="shared" si="28"/>
        <v>47513</v>
      </c>
    </row>
    <row r="1858" spans="1:1" x14ac:dyDescent="0.25">
      <c r="A1858" s="1">
        <f t="shared" si="28"/>
        <v>47514</v>
      </c>
    </row>
    <row r="1859" spans="1:1" x14ac:dyDescent="0.25">
      <c r="A1859" s="1">
        <f t="shared" si="28"/>
        <v>47515</v>
      </c>
    </row>
    <row r="1860" spans="1:1" x14ac:dyDescent="0.25">
      <c r="A1860" s="1">
        <f t="shared" ref="A1860:A1923" si="29">A1859+1</f>
        <v>47516</v>
      </c>
    </row>
    <row r="1861" spans="1:1" x14ac:dyDescent="0.25">
      <c r="A1861" s="1">
        <f t="shared" si="29"/>
        <v>47517</v>
      </c>
    </row>
    <row r="1862" spans="1:1" x14ac:dyDescent="0.25">
      <c r="A1862" s="1">
        <f t="shared" si="29"/>
        <v>47518</v>
      </c>
    </row>
    <row r="1863" spans="1:1" x14ac:dyDescent="0.25">
      <c r="A1863" s="1">
        <f t="shared" si="29"/>
        <v>47519</v>
      </c>
    </row>
    <row r="1864" spans="1:1" x14ac:dyDescent="0.25">
      <c r="A1864" s="1">
        <f t="shared" si="29"/>
        <v>47520</v>
      </c>
    </row>
    <row r="1865" spans="1:1" x14ac:dyDescent="0.25">
      <c r="A1865" s="1">
        <f t="shared" si="29"/>
        <v>47521</v>
      </c>
    </row>
    <row r="1866" spans="1:1" x14ac:dyDescent="0.25">
      <c r="A1866" s="1">
        <f t="shared" si="29"/>
        <v>47522</v>
      </c>
    </row>
    <row r="1867" spans="1:1" x14ac:dyDescent="0.25">
      <c r="A1867" s="1">
        <f t="shared" si="29"/>
        <v>47523</v>
      </c>
    </row>
    <row r="1868" spans="1:1" x14ac:dyDescent="0.25">
      <c r="A1868" s="1">
        <f t="shared" si="29"/>
        <v>47524</v>
      </c>
    </row>
    <row r="1869" spans="1:1" x14ac:dyDescent="0.25">
      <c r="A1869" s="1">
        <f t="shared" si="29"/>
        <v>47525</v>
      </c>
    </row>
    <row r="1870" spans="1:1" x14ac:dyDescent="0.25">
      <c r="A1870" s="1">
        <f t="shared" si="29"/>
        <v>47526</v>
      </c>
    </row>
    <row r="1871" spans="1:1" x14ac:dyDescent="0.25">
      <c r="A1871" s="1">
        <f t="shared" si="29"/>
        <v>47527</v>
      </c>
    </row>
    <row r="1872" spans="1:1" x14ac:dyDescent="0.25">
      <c r="A1872" s="1">
        <f t="shared" si="29"/>
        <v>47528</v>
      </c>
    </row>
    <row r="1873" spans="1:1" x14ac:dyDescent="0.25">
      <c r="A1873" s="1">
        <f t="shared" si="29"/>
        <v>47529</v>
      </c>
    </row>
    <row r="1874" spans="1:1" x14ac:dyDescent="0.25">
      <c r="A1874" s="1">
        <f t="shared" si="29"/>
        <v>47530</v>
      </c>
    </row>
    <row r="1875" spans="1:1" x14ac:dyDescent="0.25">
      <c r="A1875" s="1">
        <f t="shared" si="29"/>
        <v>47531</v>
      </c>
    </row>
    <row r="1876" spans="1:1" x14ac:dyDescent="0.25">
      <c r="A1876" s="1">
        <f t="shared" si="29"/>
        <v>47532</v>
      </c>
    </row>
    <row r="1877" spans="1:1" x14ac:dyDescent="0.25">
      <c r="A1877" s="1">
        <f t="shared" si="29"/>
        <v>47533</v>
      </c>
    </row>
    <row r="1878" spans="1:1" x14ac:dyDescent="0.25">
      <c r="A1878" s="1">
        <f t="shared" si="29"/>
        <v>47534</v>
      </c>
    </row>
    <row r="1879" spans="1:1" x14ac:dyDescent="0.25">
      <c r="A1879" s="1">
        <f t="shared" si="29"/>
        <v>47535</v>
      </c>
    </row>
    <row r="1880" spans="1:1" x14ac:dyDescent="0.25">
      <c r="A1880" s="1">
        <f t="shared" si="29"/>
        <v>47536</v>
      </c>
    </row>
    <row r="1881" spans="1:1" x14ac:dyDescent="0.25">
      <c r="A1881" s="1">
        <f t="shared" si="29"/>
        <v>47537</v>
      </c>
    </row>
    <row r="1882" spans="1:1" x14ac:dyDescent="0.25">
      <c r="A1882" s="1">
        <f t="shared" si="29"/>
        <v>47538</v>
      </c>
    </row>
    <row r="1883" spans="1:1" x14ac:dyDescent="0.25">
      <c r="A1883" s="1">
        <f t="shared" si="29"/>
        <v>47539</v>
      </c>
    </row>
    <row r="1884" spans="1:1" x14ac:dyDescent="0.25">
      <c r="A1884" s="1">
        <f t="shared" si="29"/>
        <v>47540</v>
      </c>
    </row>
    <row r="1885" spans="1:1" x14ac:dyDescent="0.25">
      <c r="A1885" s="1">
        <f t="shared" si="29"/>
        <v>47541</v>
      </c>
    </row>
    <row r="1886" spans="1:1" x14ac:dyDescent="0.25">
      <c r="A1886" s="1">
        <f t="shared" si="29"/>
        <v>47542</v>
      </c>
    </row>
    <row r="1887" spans="1:1" x14ac:dyDescent="0.25">
      <c r="A1887" s="1">
        <f t="shared" si="29"/>
        <v>47543</v>
      </c>
    </row>
    <row r="1888" spans="1:1" x14ac:dyDescent="0.25">
      <c r="A1888" s="1">
        <f t="shared" si="29"/>
        <v>47544</v>
      </c>
    </row>
    <row r="1889" spans="1:1" x14ac:dyDescent="0.25">
      <c r="A1889" s="1">
        <f t="shared" si="29"/>
        <v>47545</v>
      </c>
    </row>
    <row r="1890" spans="1:1" x14ac:dyDescent="0.25">
      <c r="A1890" s="1">
        <f t="shared" si="29"/>
        <v>47546</v>
      </c>
    </row>
    <row r="1891" spans="1:1" x14ac:dyDescent="0.25">
      <c r="A1891" s="1">
        <f t="shared" si="29"/>
        <v>47547</v>
      </c>
    </row>
    <row r="1892" spans="1:1" x14ac:dyDescent="0.25">
      <c r="A1892" s="1">
        <f t="shared" si="29"/>
        <v>47548</v>
      </c>
    </row>
    <row r="1893" spans="1:1" x14ac:dyDescent="0.25">
      <c r="A1893" s="1">
        <f t="shared" si="29"/>
        <v>47549</v>
      </c>
    </row>
    <row r="1894" spans="1:1" x14ac:dyDescent="0.25">
      <c r="A1894" s="1">
        <f t="shared" si="29"/>
        <v>47550</v>
      </c>
    </row>
    <row r="1895" spans="1:1" x14ac:dyDescent="0.25">
      <c r="A1895" s="1">
        <f t="shared" si="29"/>
        <v>47551</v>
      </c>
    </row>
    <row r="1896" spans="1:1" x14ac:dyDescent="0.25">
      <c r="A1896" s="1">
        <f t="shared" si="29"/>
        <v>47552</v>
      </c>
    </row>
    <row r="1897" spans="1:1" x14ac:dyDescent="0.25">
      <c r="A1897" s="1">
        <f t="shared" si="29"/>
        <v>47553</v>
      </c>
    </row>
    <row r="1898" spans="1:1" x14ac:dyDescent="0.25">
      <c r="A1898" s="1">
        <f t="shared" si="29"/>
        <v>47554</v>
      </c>
    </row>
    <row r="1899" spans="1:1" x14ac:dyDescent="0.25">
      <c r="A1899" s="1">
        <f t="shared" si="29"/>
        <v>47555</v>
      </c>
    </row>
    <row r="1900" spans="1:1" x14ac:dyDescent="0.25">
      <c r="A1900" s="1">
        <f t="shared" si="29"/>
        <v>47556</v>
      </c>
    </row>
    <row r="1901" spans="1:1" x14ac:dyDescent="0.25">
      <c r="A1901" s="1">
        <f t="shared" si="29"/>
        <v>47557</v>
      </c>
    </row>
    <row r="1902" spans="1:1" x14ac:dyDescent="0.25">
      <c r="A1902" s="1">
        <f t="shared" si="29"/>
        <v>47558</v>
      </c>
    </row>
    <row r="1903" spans="1:1" x14ac:dyDescent="0.25">
      <c r="A1903" s="1">
        <f t="shared" si="29"/>
        <v>47559</v>
      </c>
    </row>
    <row r="1904" spans="1:1" x14ac:dyDescent="0.25">
      <c r="A1904" s="1">
        <f t="shared" si="29"/>
        <v>47560</v>
      </c>
    </row>
    <row r="1905" spans="1:1" x14ac:dyDescent="0.25">
      <c r="A1905" s="1">
        <f t="shared" si="29"/>
        <v>47561</v>
      </c>
    </row>
    <row r="1906" spans="1:1" x14ac:dyDescent="0.25">
      <c r="A1906" s="1">
        <f t="shared" si="29"/>
        <v>47562</v>
      </c>
    </row>
    <row r="1907" spans="1:1" x14ac:dyDescent="0.25">
      <c r="A1907" s="1">
        <f t="shared" si="29"/>
        <v>47563</v>
      </c>
    </row>
    <row r="1908" spans="1:1" x14ac:dyDescent="0.25">
      <c r="A1908" s="1">
        <f t="shared" si="29"/>
        <v>47564</v>
      </c>
    </row>
    <row r="1909" spans="1:1" x14ac:dyDescent="0.25">
      <c r="A1909" s="1">
        <f t="shared" si="29"/>
        <v>47565</v>
      </c>
    </row>
    <row r="1910" spans="1:1" x14ac:dyDescent="0.25">
      <c r="A1910" s="1">
        <f t="shared" si="29"/>
        <v>47566</v>
      </c>
    </row>
    <row r="1911" spans="1:1" x14ac:dyDescent="0.25">
      <c r="A1911" s="1">
        <f t="shared" si="29"/>
        <v>47567</v>
      </c>
    </row>
    <row r="1912" spans="1:1" x14ac:dyDescent="0.25">
      <c r="A1912" s="1">
        <f t="shared" si="29"/>
        <v>47568</v>
      </c>
    </row>
    <row r="1913" spans="1:1" x14ac:dyDescent="0.25">
      <c r="A1913" s="1">
        <f t="shared" si="29"/>
        <v>47569</v>
      </c>
    </row>
    <row r="1914" spans="1:1" x14ac:dyDescent="0.25">
      <c r="A1914" s="1">
        <f t="shared" si="29"/>
        <v>47570</v>
      </c>
    </row>
    <row r="1915" spans="1:1" x14ac:dyDescent="0.25">
      <c r="A1915" s="1">
        <f t="shared" si="29"/>
        <v>47571</v>
      </c>
    </row>
    <row r="1916" spans="1:1" x14ac:dyDescent="0.25">
      <c r="A1916" s="1">
        <f t="shared" si="29"/>
        <v>47572</v>
      </c>
    </row>
    <row r="1917" spans="1:1" x14ac:dyDescent="0.25">
      <c r="A1917" s="1">
        <f t="shared" si="29"/>
        <v>47573</v>
      </c>
    </row>
    <row r="1918" spans="1:1" x14ac:dyDescent="0.25">
      <c r="A1918" s="1">
        <f t="shared" si="29"/>
        <v>47574</v>
      </c>
    </row>
    <row r="1919" spans="1:1" x14ac:dyDescent="0.25">
      <c r="A1919" s="1">
        <f t="shared" si="29"/>
        <v>47575</v>
      </c>
    </row>
    <row r="1920" spans="1:1" x14ac:dyDescent="0.25">
      <c r="A1920" s="1">
        <f t="shared" si="29"/>
        <v>47576</v>
      </c>
    </row>
    <row r="1921" spans="1:1" x14ac:dyDescent="0.25">
      <c r="A1921" s="1">
        <f t="shared" si="29"/>
        <v>47577</v>
      </c>
    </row>
    <row r="1922" spans="1:1" x14ac:dyDescent="0.25">
      <c r="A1922" s="1">
        <f t="shared" si="29"/>
        <v>47578</v>
      </c>
    </row>
    <row r="1923" spans="1:1" x14ac:dyDescent="0.25">
      <c r="A1923" s="1">
        <f t="shared" si="29"/>
        <v>47579</v>
      </c>
    </row>
    <row r="1924" spans="1:1" x14ac:dyDescent="0.25">
      <c r="A1924" s="1">
        <f t="shared" ref="A1924:A1987" si="30">A1923+1</f>
        <v>47580</v>
      </c>
    </row>
    <row r="1925" spans="1:1" x14ac:dyDescent="0.25">
      <c r="A1925" s="1">
        <f t="shared" si="30"/>
        <v>47581</v>
      </c>
    </row>
    <row r="1926" spans="1:1" x14ac:dyDescent="0.25">
      <c r="A1926" s="1">
        <f t="shared" si="30"/>
        <v>47582</v>
      </c>
    </row>
    <row r="1927" spans="1:1" x14ac:dyDescent="0.25">
      <c r="A1927" s="1">
        <f t="shared" si="30"/>
        <v>47583</v>
      </c>
    </row>
    <row r="1928" spans="1:1" x14ac:dyDescent="0.25">
      <c r="A1928" s="1">
        <f t="shared" si="30"/>
        <v>47584</v>
      </c>
    </row>
    <row r="1929" spans="1:1" x14ac:dyDescent="0.25">
      <c r="A1929" s="1">
        <f t="shared" si="30"/>
        <v>47585</v>
      </c>
    </row>
    <row r="1930" spans="1:1" x14ac:dyDescent="0.25">
      <c r="A1930" s="1">
        <f t="shared" si="30"/>
        <v>47586</v>
      </c>
    </row>
    <row r="1931" spans="1:1" x14ac:dyDescent="0.25">
      <c r="A1931" s="1">
        <f t="shared" si="30"/>
        <v>47587</v>
      </c>
    </row>
    <row r="1932" spans="1:1" x14ac:dyDescent="0.25">
      <c r="A1932" s="1">
        <f t="shared" si="30"/>
        <v>47588</v>
      </c>
    </row>
    <row r="1933" spans="1:1" x14ac:dyDescent="0.25">
      <c r="A1933" s="1">
        <f t="shared" si="30"/>
        <v>47589</v>
      </c>
    </row>
    <row r="1934" spans="1:1" x14ac:dyDescent="0.25">
      <c r="A1934" s="1">
        <f t="shared" si="30"/>
        <v>47590</v>
      </c>
    </row>
    <row r="1935" spans="1:1" x14ac:dyDescent="0.25">
      <c r="A1935" s="1">
        <f t="shared" si="30"/>
        <v>47591</v>
      </c>
    </row>
    <row r="1936" spans="1:1" x14ac:dyDescent="0.25">
      <c r="A1936" s="1">
        <f t="shared" si="30"/>
        <v>47592</v>
      </c>
    </row>
    <row r="1937" spans="1:1" x14ac:dyDescent="0.25">
      <c r="A1937" s="1">
        <f t="shared" si="30"/>
        <v>47593</v>
      </c>
    </row>
    <row r="1938" spans="1:1" x14ac:dyDescent="0.25">
      <c r="A1938" s="1">
        <f t="shared" si="30"/>
        <v>47594</v>
      </c>
    </row>
    <row r="1939" spans="1:1" x14ac:dyDescent="0.25">
      <c r="A1939" s="1">
        <f t="shared" si="30"/>
        <v>47595</v>
      </c>
    </row>
    <row r="1940" spans="1:1" x14ac:dyDescent="0.25">
      <c r="A1940" s="1">
        <f t="shared" si="30"/>
        <v>47596</v>
      </c>
    </row>
    <row r="1941" spans="1:1" x14ac:dyDescent="0.25">
      <c r="A1941" s="1">
        <f t="shared" si="30"/>
        <v>47597</v>
      </c>
    </row>
    <row r="1942" spans="1:1" x14ac:dyDescent="0.25">
      <c r="A1942" s="1">
        <f t="shared" si="30"/>
        <v>47598</v>
      </c>
    </row>
    <row r="1943" spans="1:1" x14ac:dyDescent="0.25">
      <c r="A1943" s="1">
        <f t="shared" si="30"/>
        <v>47599</v>
      </c>
    </row>
    <row r="1944" spans="1:1" x14ac:dyDescent="0.25">
      <c r="A1944" s="1">
        <f t="shared" si="30"/>
        <v>47600</v>
      </c>
    </row>
    <row r="1945" spans="1:1" x14ac:dyDescent="0.25">
      <c r="A1945" s="1">
        <f t="shared" si="30"/>
        <v>47601</v>
      </c>
    </row>
    <row r="1946" spans="1:1" x14ac:dyDescent="0.25">
      <c r="A1946" s="1">
        <f t="shared" si="30"/>
        <v>47602</v>
      </c>
    </row>
    <row r="1947" spans="1:1" x14ac:dyDescent="0.25">
      <c r="A1947" s="1">
        <f t="shared" si="30"/>
        <v>47603</v>
      </c>
    </row>
    <row r="1948" spans="1:1" x14ac:dyDescent="0.25">
      <c r="A1948" s="1">
        <f t="shared" si="30"/>
        <v>47604</v>
      </c>
    </row>
    <row r="1949" spans="1:1" x14ac:dyDescent="0.25">
      <c r="A1949" s="1">
        <f t="shared" si="30"/>
        <v>47605</v>
      </c>
    </row>
    <row r="1950" spans="1:1" x14ac:dyDescent="0.25">
      <c r="A1950" s="1">
        <f t="shared" si="30"/>
        <v>47606</v>
      </c>
    </row>
    <row r="1951" spans="1:1" x14ac:dyDescent="0.25">
      <c r="A1951" s="1">
        <f t="shared" si="30"/>
        <v>47607</v>
      </c>
    </row>
    <row r="1952" spans="1:1" x14ac:dyDescent="0.25">
      <c r="A1952" s="1">
        <f t="shared" si="30"/>
        <v>47608</v>
      </c>
    </row>
    <row r="1953" spans="1:1" x14ac:dyDescent="0.25">
      <c r="A1953" s="1">
        <f t="shared" si="30"/>
        <v>47609</v>
      </c>
    </row>
    <row r="1954" spans="1:1" x14ac:dyDescent="0.25">
      <c r="A1954" s="1">
        <f t="shared" si="30"/>
        <v>47610</v>
      </c>
    </row>
    <row r="1955" spans="1:1" x14ac:dyDescent="0.25">
      <c r="A1955" s="1">
        <f t="shared" si="30"/>
        <v>47611</v>
      </c>
    </row>
    <row r="1956" spans="1:1" x14ac:dyDescent="0.25">
      <c r="A1956" s="1">
        <f t="shared" si="30"/>
        <v>47612</v>
      </c>
    </row>
    <row r="1957" spans="1:1" x14ac:dyDescent="0.25">
      <c r="A1957" s="1">
        <f t="shared" si="30"/>
        <v>47613</v>
      </c>
    </row>
    <row r="1958" spans="1:1" x14ac:dyDescent="0.25">
      <c r="A1958" s="1">
        <f t="shared" si="30"/>
        <v>47614</v>
      </c>
    </row>
    <row r="1959" spans="1:1" x14ac:dyDescent="0.25">
      <c r="A1959" s="1">
        <f t="shared" si="30"/>
        <v>47615</v>
      </c>
    </row>
    <row r="1960" spans="1:1" x14ac:dyDescent="0.25">
      <c r="A1960" s="1">
        <f t="shared" si="30"/>
        <v>47616</v>
      </c>
    </row>
    <row r="1961" spans="1:1" x14ac:dyDescent="0.25">
      <c r="A1961" s="1">
        <f t="shared" si="30"/>
        <v>47617</v>
      </c>
    </row>
    <row r="1962" spans="1:1" x14ac:dyDescent="0.25">
      <c r="A1962" s="1">
        <f t="shared" si="30"/>
        <v>47618</v>
      </c>
    </row>
    <row r="1963" spans="1:1" x14ac:dyDescent="0.25">
      <c r="A1963" s="1">
        <f t="shared" si="30"/>
        <v>47619</v>
      </c>
    </row>
    <row r="1964" spans="1:1" x14ac:dyDescent="0.25">
      <c r="A1964" s="1">
        <f t="shared" si="30"/>
        <v>47620</v>
      </c>
    </row>
    <row r="1965" spans="1:1" x14ac:dyDescent="0.25">
      <c r="A1965" s="1">
        <f t="shared" si="30"/>
        <v>47621</v>
      </c>
    </row>
    <row r="1966" spans="1:1" x14ac:dyDescent="0.25">
      <c r="A1966" s="1">
        <f t="shared" si="30"/>
        <v>47622</v>
      </c>
    </row>
    <row r="1967" spans="1:1" x14ac:dyDescent="0.25">
      <c r="A1967" s="1">
        <f t="shared" si="30"/>
        <v>47623</v>
      </c>
    </row>
    <row r="1968" spans="1:1" x14ac:dyDescent="0.25">
      <c r="A1968" s="1">
        <f t="shared" si="30"/>
        <v>47624</v>
      </c>
    </row>
    <row r="1969" spans="1:1" x14ac:dyDescent="0.25">
      <c r="A1969" s="1">
        <f t="shared" si="30"/>
        <v>47625</v>
      </c>
    </row>
    <row r="1970" spans="1:1" x14ac:dyDescent="0.25">
      <c r="A1970" s="1">
        <f t="shared" si="30"/>
        <v>47626</v>
      </c>
    </row>
    <row r="1971" spans="1:1" x14ac:dyDescent="0.25">
      <c r="A1971" s="1">
        <f t="shared" si="30"/>
        <v>47627</v>
      </c>
    </row>
    <row r="1972" spans="1:1" x14ac:dyDescent="0.25">
      <c r="A1972" s="1">
        <f t="shared" si="30"/>
        <v>47628</v>
      </c>
    </row>
    <row r="1973" spans="1:1" x14ac:dyDescent="0.25">
      <c r="A1973" s="1">
        <f t="shared" si="30"/>
        <v>47629</v>
      </c>
    </row>
    <row r="1974" spans="1:1" x14ac:dyDescent="0.25">
      <c r="A1974" s="1">
        <f t="shared" si="30"/>
        <v>47630</v>
      </c>
    </row>
    <row r="1975" spans="1:1" x14ac:dyDescent="0.25">
      <c r="A1975" s="1">
        <f t="shared" si="30"/>
        <v>47631</v>
      </c>
    </row>
    <row r="1976" spans="1:1" x14ac:dyDescent="0.25">
      <c r="A1976" s="1">
        <f t="shared" si="30"/>
        <v>47632</v>
      </c>
    </row>
    <row r="1977" spans="1:1" x14ac:dyDescent="0.25">
      <c r="A1977" s="1">
        <f t="shared" si="30"/>
        <v>47633</v>
      </c>
    </row>
    <row r="1978" spans="1:1" x14ac:dyDescent="0.25">
      <c r="A1978" s="1">
        <f t="shared" si="30"/>
        <v>47634</v>
      </c>
    </row>
    <row r="1979" spans="1:1" x14ac:dyDescent="0.25">
      <c r="A1979" s="1">
        <f t="shared" si="30"/>
        <v>47635</v>
      </c>
    </row>
    <row r="1980" spans="1:1" x14ac:dyDescent="0.25">
      <c r="A1980" s="1">
        <f t="shared" si="30"/>
        <v>47636</v>
      </c>
    </row>
    <row r="1981" spans="1:1" x14ac:dyDescent="0.25">
      <c r="A1981" s="1">
        <f t="shared" si="30"/>
        <v>47637</v>
      </c>
    </row>
    <row r="1982" spans="1:1" x14ac:dyDescent="0.25">
      <c r="A1982" s="1">
        <f t="shared" si="30"/>
        <v>47638</v>
      </c>
    </row>
    <row r="1983" spans="1:1" x14ac:dyDescent="0.25">
      <c r="A1983" s="1">
        <f t="shared" si="30"/>
        <v>47639</v>
      </c>
    </row>
    <row r="1984" spans="1:1" x14ac:dyDescent="0.25">
      <c r="A1984" s="1">
        <f t="shared" si="30"/>
        <v>47640</v>
      </c>
    </row>
    <row r="1985" spans="1:1" x14ac:dyDescent="0.25">
      <c r="A1985" s="1">
        <f t="shared" si="30"/>
        <v>47641</v>
      </c>
    </row>
    <row r="1986" spans="1:1" x14ac:dyDescent="0.25">
      <c r="A1986" s="1">
        <f t="shared" si="30"/>
        <v>47642</v>
      </c>
    </row>
    <row r="1987" spans="1:1" x14ac:dyDescent="0.25">
      <c r="A1987" s="1">
        <f t="shared" si="30"/>
        <v>47643</v>
      </c>
    </row>
    <row r="1988" spans="1:1" x14ac:dyDescent="0.25">
      <c r="A1988" s="1">
        <f t="shared" ref="A1988:A2051" si="31">A1987+1</f>
        <v>47644</v>
      </c>
    </row>
    <row r="1989" spans="1:1" x14ac:dyDescent="0.25">
      <c r="A1989" s="1">
        <f t="shared" si="31"/>
        <v>47645</v>
      </c>
    </row>
    <row r="1990" spans="1:1" x14ac:dyDescent="0.25">
      <c r="A1990" s="1">
        <f t="shared" si="31"/>
        <v>47646</v>
      </c>
    </row>
    <row r="1991" spans="1:1" x14ac:dyDescent="0.25">
      <c r="A1991" s="1">
        <f t="shared" si="31"/>
        <v>47647</v>
      </c>
    </row>
    <row r="1992" spans="1:1" x14ac:dyDescent="0.25">
      <c r="A1992" s="1">
        <f t="shared" si="31"/>
        <v>47648</v>
      </c>
    </row>
    <row r="1993" spans="1:1" x14ac:dyDescent="0.25">
      <c r="A1993" s="1">
        <f t="shared" si="31"/>
        <v>47649</v>
      </c>
    </row>
    <row r="1994" spans="1:1" x14ac:dyDescent="0.25">
      <c r="A1994" s="1">
        <f t="shared" si="31"/>
        <v>47650</v>
      </c>
    </row>
    <row r="1995" spans="1:1" x14ac:dyDescent="0.25">
      <c r="A1995" s="1">
        <f t="shared" si="31"/>
        <v>47651</v>
      </c>
    </row>
    <row r="1996" spans="1:1" x14ac:dyDescent="0.25">
      <c r="A1996" s="1">
        <f t="shared" si="31"/>
        <v>47652</v>
      </c>
    </row>
    <row r="1997" spans="1:1" x14ac:dyDescent="0.25">
      <c r="A1997" s="1">
        <f t="shared" si="31"/>
        <v>47653</v>
      </c>
    </row>
    <row r="1998" spans="1:1" x14ac:dyDescent="0.25">
      <c r="A1998" s="1">
        <f t="shared" si="31"/>
        <v>47654</v>
      </c>
    </row>
    <row r="1999" spans="1:1" x14ac:dyDescent="0.25">
      <c r="A1999" s="1">
        <f t="shared" si="31"/>
        <v>47655</v>
      </c>
    </row>
    <row r="2000" spans="1:1" x14ac:dyDescent="0.25">
      <c r="A2000" s="1">
        <f t="shared" si="31"/>
        <v>47656</v>
      </c>
    </row>
    <row r="2001" spans="1:1" x14ac:dyDescent="0.25">
      <c r="A2001" s="1">
        <f t="shared" si="31"/>
        <v>47657</v>
      </c>
    </row>
    <row r="2002" spans="1:1" x14ac:dyDescent="0.25">
      <c r="A2002" s="1">
        <f t="shared" si="31"/>
        <v>47658</v>
      </c>
    </row>
    <row r="2003" spans="1:1" x14ac:dyDescent="0.25">
      <c r="A2003" s="1">
        <f t="shared" si="31"/>
        <v>47659</v>
      </c>
    </row>
    <row r="2004" spans="1:1" x14ac:dyDescent="0.25">
      <c r="A2004" s="1">
        <f t="shared" si="31"/>
        <v>47660</v>
      </c>
    </row>
    <row r="2005" spans="1:1" x14ac:dyDescent="0.25">
      <c r="A2005" s="1">
        <f t="shared" si="31"/>
        <v>47661</v>
      </c>
    </row>
    <row r="2006" spans="1:1" x14ac:dyDescent="0.25">
      <c r="A2006" s="1">
        <f t="shared" si="31"/>
        <v>47662</v>
      </c>
    </row>
    <row r="2007" spans="1:1" x14ac:dyDescent="0.25">
      <c r="A2007" s="1">
        <f t="shared" si="31"/>
        <v>47663</v>
      </c>
    </row>
    <row r="2008" spans="1:1" x14ac:dyDescent="0.25">
      <c r="A2008" s="1">
        <f t="shared" si="31"/>
        <v>47664</v>
      </c>
    </row>
    <row r="2009" spans="1:1" x14ac:dyDescent="0.25">
      <c r="A2009" s="1">
        <f t="shared" si="31"/>
        <v>47665</v>
      </c>
    </row>
    <row r="2010" spans="1:1" x14ac:dyDescent="0.25">
      <c r="A2010" s="1">
        <f t="shared" si="31"/>
        <v>47666</v>
      </c>
    </row>
    <row r="2011" spans="1:1" x14ac:dyDescent="0.25">
      <c r="A2011" s="1">
        <f t="shared" si="31"/>
        <v>47667</v>
      </c>
    </row>
    <row r="2012" spans="1:1" x14ac:dyDescent="0.25">
      <c r="A2012" s="1">
        <f t="shared" si="31"/>
        <v>47668</v>
      </c>
    </row>
    <row r="2013" spans="1:1" x14ac:dyDescent="0.25">
      <c r="A2013" s="1">
        <f t="shared" si="31"/>
        <v>47669</v>
      </c>
    </row>
    <row r="2014" spans="1:1" x14ac:dyDescent="0.25">
      <c r="A2014" s="1">
        <f t="shared" si="31"/>
        <v>47670</v>
      </c>
    </row>
    <row r="2015" spans="1:1" x14ac:dyDescent="0.25">
      <c r="A2015" s="1">
        <f t="shared" si="31"/>
        <v>47671</v>
      </c>
    </row>
    <row r="2016" spans="1:1" x14ac:dyDescent="0.25">
      <c r="A2016" s="1">
        <f t="shared" si="31"/>
        <v>47672</v>
      </c>
    </row>
    <row r="2017" spans="1:1" x14ac:dyDescent="0.25">
      <c r="A2017" s="1">
        <f t="shared" si="31"/>
        <v>47673</v>
      </c>
    </row>
    <row r="2018" spans="1:1" x14ac:dyDescent="0.25">
      <c r="A2018" s="1">
        <f t="shared" si="31"/>
        <v>47674</v>
      </c>
    </row>
    <row r="2019" spans="1:1" x14ac:dyDescent="0.25">
      <c r="A2019" s="1">
        <f t="shared" si="31"/>
        <v>47675</v>
      </c>
    </row>
    <row r="2020" spans="1:1" x14ac:dyDescent="0.25">
      <c r="A2020" s="1">
        <f t="shared" si="31"/>
        <v>47676</v>
      </c>
    </row>
    <row r="2021" spans="1:1" x14ac:dyDescent="0.25">
      <c r="A2021" s="1">
        <f t="shared" si="31"/>
        <v>47677</v>
      </c>
    </row>
    <row r="2022" spans="1:1" x14ac:dyDescent="0.25">
      <c r="A2022" s="1">
        <f t="shared" si="31"/>
        <v>47678</v>
      </c>
    </row>
    <row r="2023" spans="1:1" x14ac:dyDescent="0.25">
      <c r="A2023" s="1">
        <f t="shared" si="31"/>
        <v>47679</v>
      </c>
    </row>
    <row r="2024" spans="1:1" x14ac:dyDescent="0.25">
      <c r="A2024" s="1">
        <f t="shared" si="31"/>
        <v>47680</v>
      </c>
    </row>
    <row r="2025" spans="1:1" x14ac:dyDescent="0.25">
      <c r="A2025" s="1">
        <f t="shared" si="31"/>
        <v>47681</v>
      </c>
    </row>
    <row r="2026" spans="1:1" x14ac:dyDescent="0.25">
      <c r="A2026" s="1">
        <f t="shared" si="31"/>
        <v>47682</v>
      </c>
    </row>
    <row r="2027" spans="1:1" x14ac:dyDescent="0.25">
      <c r="A2027" s="1">
        <f t="shared" si="31"/>
        <v>47683</v>
      </c>
    </row>
    <row r="2028" spans="1:1" x14ac:dyDescent="0.25">
      <c r="A2028" s="1">
        <f t="shared" si="31"/>
        <v>47684</v>
      </c>
    </row>
    <row r="2029" spans="1:1" x14ac:dyDescent="0.25">
      <c r="A2029" s="1">
        <f t="shared" si="31"/>
        <v>47685</v>
      </c>
    </row>
    <row r="2030" spans="1:1" x14ac:dyDescent="0.25">
      <c r="A2030" s="1">
        <f t="shared" si="31"/>
        <v>47686</v>
      </c>
    </row>
    <row r="2031" spans="1:1" x14ac:dyDescent="0.25">
      <c r="A2031" s="1">
        <f t="shared" si="31"/>
        <v>47687</v>
      </c>
    </row>
    <row r="2032" spans="1:1" x14ac:dyDescent="0.25">
      <c r="A2032" s="1">
        <f t="shared" si="31"/>
        <v>47688</v>
      </c>
    </row>
    <row r="2033" spans="1:1" x14ac:dyDescent="0.25">
      <c r="A2033" s="1">
        <f t="shared" si="31"/>
        <v>47689</v>
      </c>
    </row>
    <row r="2034" spans="1:1" x14ac:dyDescent="0.25">
      <c r="A2034" s="1">
        <f t="shared" si="31"/>
        <v>47690</v>
      </c>
    </row>
    <row r="2035" spans="1:1" x14ac:dyDescent="0.25">
      <c r="A2035" s="1">
        <f t="shared" si="31"/>
        <v>47691</v>
      </c>
    </row>
    <row r="2036" spans="1:1" x14ac:dyDescent="0.25">
      <c r="A2036" s="1">
        <f t="shared" si="31"/>
        <v>47692</v>
      </c>
    </row>
    <row r="2037" spans="1:1" x14ac:dyDescent="0.25">
      <c r="A2037" s="1">
        <f t="shared" si="31"/>
        <v>47693</v>
      </c>
    </row>
    <row r="2038" spans="1:1" x14ac:dyDescent="0.25">
      <c r="A2038" s="1">
        <f t="shared" si="31"/>
        <v>47694</v>
      </c>
    </row>
    <row r="2039" spans="1:1" x14ac:dyDescent="0.25">
      <c r="A2039" s="1">
        <f t="shared" si="31"/>
        <v>47695</v>
      </c>
    </row>
    <row r="2040" spans="1:1" x14ac:dyDescent="0.25">
      <c r="A2040" s="1">
        <f t="shared" si="31"/>
        <v>47696</v>
      </c>
    </row>
    <row r="2041" spans="1:1" x14ac:dyDescent="0.25">
      <c r="A2041" s="1">
        <f t="shared" si="31"/>
        <v>47697</v>
      </c>
    </row>
    <row r="2042" spans="1:1" x14ac:dyDescent="0.25">
      <c r="A2042" s="1">
        <f t="shared" si="31"/>
        <v>47698</v>
      </c>
    </row>
    <row r="2043" spans="1:1" x14ac:dyDescent="0.25">
      <c r="A2043" s="1">
        <f t="shared" si="31"/>
        <v>47699</v>
      </c>
    </row>
    <row r="2044" spans="1:1" x14ac:dyDescent="0.25">
      <c r="A2044" s="1">
        <f t="shared" si="31"/>
        <v>47700</v>
      </c>
    </row>
    <row r="2045" spans="1:1" x14ac:dyDescent="0.25">
      <c r="A2045" s="1">
        <f t="shared" si="31"/>
        <v>47701</v>
      </c>
    </row>
    <row r="2046" spans="1:1" x14ac:dyDescent="0.25">
      <c r="A2046" s="1">
        <f t="shared" si="31"/>
        <v>47702</v>
      </c>
    </row>
    <row r="2047" spans="1:1" x14ac:dyDescent="0.25">
      <c r="A2047" s="1">
        <f t="shared" si="31"/>
        <v>47703</v>
      </c>
    </row>
    <row r="2048" spans="1:1" x14ac:dyDescent="0.25">
      <c r="A2048" s="1">
        <f t="shared" si="31"/>
        <v>47704</v>
      </c>
    </row>
    <row r="2049" spans="1:1" x14ac:dyDescent="0.25">
      <c r="A2049" s="1">
        <f t="shared" si="31"/>
        <v>47705</v>
      </c>
    </row>
    <row r="2050" spans="1:1" x14ac:dyDescent="0.25">
      <c r="A2050" s="1">
        <f t="shared" si="31"/>
        <v>47706</v>
      </c>
    </row>
    <row r="2051" spans="1:1" x14ac:dyDescent="0.25">
      <c r="A2051" s="1">
        <f t="shared" si="31"/>
        <v>47707</v>
      </c>
    </row>
    <row r="2052" spans="1:1" x14ac:dyDescent="0.25">
      <c r="A2052" s="1">
        <f t="shared" ref="A2052:A2115" si="32">A2051+1</f>
        <v>47708</v>
      </c>
    </row>
    <row r="2053" spans="1:1" x14ac:dyDescent="0.25">
      <c r="A2053" s="1">
        <f t="shared" si="32"/>
        <v>47709</v>
      </c>
    </row>
    <row r="2054" spans="1:1" x14ac:dyDescent="0.25">
      <c r="A2054" s="1">
        <f t="shared" si="32"/>
        <v>47710</v>
      </c>
    </row>
    <row r="2055" spans="1:1" x14ac:dyDescent="0.25">
      <c r="A2055" s="1">
        <f t="shared" si="32"/>
        <v>47711</v>
      </c>
    </row>
    <row r="2056" spans="1:1" x14ac:dyDescent="0.25">
      <c r="A2056" s="1">
        <f t="shared" si="32"/>
        <v>47712</v>
      </c>
    </row>
    <row r="2057" spans="1:1" x14ac:dyDescent="0.25">
      <c r="A2057" s="1">
        <f t="shared" si="32"/>
        <v>47713</v>
      </c>
    </row>
    <row r="2058" spans="1:1" x14ac:dyDescent="0.25">
      <c r="A2058" s="1">
        <f t="shared" si="32"/>
        <v>47714</v>
      </c>
    </row>
    <row r="2059" spans="1:1" x14ac:dyDescent="0.25">
      <c r="A2059" s="1">
        <f t="shared" si="32"/>
        <v>47715</v>
      </c>
    </row>
    <row r="2060" spans="1:1" x14ac:dyDescent="0.25">
      <c r="A2060" s="1">
        <f t="shared" si="32"/>
        <v>47716</v>
      </c>
    </row>
    <row r="2061" spans="1:1" x14ac:dyDescent="0.25">
      <c r="A2061" s="1">
        <f t="shared" si="32"/>
        <v>47717</v>
      </c>
    </row>
    <row r="2062" spans="1:1" x14ac:dyDescent="0.25">
      <c r="A2062" s="1">
        <f t="shared" si="32"/>
        <v>47718</v>
      </c>
    </row>
    <row r="2063" spans="1:1" x14ac:dyDescent="0.25">
      <c r="A2063" s="1">
        <f t="shared" si="32"/>
        <v>47719</v>
      </c>
    </row>
    <row r="2064" spans="1:1" x14ac:dyDescent="0.25">
      <c r="A2064" s="1">
        <f t="shared" si="32"/>
        <v>47720</v>
      </c>
    </row>
    <row r="2065" spans="1:1" x14ac:dyDescent="0.25">
      <c r="A2065" s="1">
        <f t="shared" si="32"/>
        <v>47721</v>
      </c>
    </row>
    <row r="2066" spans="1:1" x14ac:dyDescent="0.25">
      <c r="A2066" s="1">
        <f t="shared" si="32"/>
        <v>47722</v>
      </c>
    </row>
    <row r="2067" spans="1:1" x14ac:dyDescent="0.25">
      <c r="A2067" s="1">
        <f t="shared" si="32"/>
        <v>47723</v>
      </c>
    </row>
    <row r="2068" spans="1:1" x14ac:dyDescent="0.25">
      <c r="A2068" s="1">
        <f t="shared" si="32"/>
        <v>47724</v>
      </c>
    </row>
    <row r="2069" spans="1:1" x14ac:dyDescent="0.25">
      <c r="A2069" s="1">
        <f t="shared" si="32"/>
        <v>47725</v>
      </c>
    </row>
    <row r="2070" spans="1:1" x14ac:dyDescent="0.25">
      <c r="A2070" s="1">
        <f t="shared" si="32"/>
        <v>47726</v>
      </c>
    </row>
    <row r="2071" spans="1:1" x14ac:dyDescent="0.25">
      <c r="A2071" s="1">
        <f t="shared" si="32"/>
        <v>47727</v>
      </c>
    </row>
    <row r="2072" spans="1:1" x14ac:dyDescent="0.25">
      <c r="A2072" s="1">
        <f t="shared" si="32"/>
        <v>47728</v>
      </c>
    </row>
    <row r="2073" spans="1:1" x14ac:dyDescent="0.25">
      <c r="A2073" s="1">
        <f t="shared" si="32"/>
        <v>47729</v>
      </c>
    </row>
    <row r="2074" spans="1:1" x14ac:dyDescent="0.25">
      <c r="A2074" s="1">
        <f t="shared" si="32"/>
        <v>47730</v>
      </c>
    </row>
    <row r="2075" spans="1:1" x14ac:dyDescent="0.25">
      <c r="A2075" s="1">
        <f t="shared" si="32"/>
        <v>47731</v>
      </c>
    </row>
    <row r="2076" spans="1:1" x14ac:dyDescent="0.25">
      <c r="A2076" s="1">
        <f t="shared" si="32"/>
        <v>47732</v>
      </c>
    </row>
    <row r="2077" spans="1:1" x14ac:dyDescent="0.25">
      <c r="A2077" s="1">
        <f t="shared" si="32"/>
        <v>47733</v>
      </c>
    </row>
    <row r="2078" spans="1:1" x14ac:dyDescent="0.25">
      <c r="A2078" s="1">
        <f t="shared" si="32"/>
        <v>47734</v>
      </c>
    </row>
    <row r="2079" spans="1:1" x14ac:dyDescent="0.25">
      <c r="A2079" s="1">
        <f t="shared" si="32"/>
        <v>47735</v>
      </c>
    </row>
    <row r="2080" spans="1:1" x14ac:dyDescent="0.25">
      <c r="A2080" s="1">
        <f t="shared" si="32"/>
        <v>47736</v>
      </c>
    </row>
    <row r="2081" spans="1:1" x14ac:dyDescent="0.25">
      <c r="A2081" s="1">
        <f t="shared" si="32"/>
        <v>47737</v>
      </c>
    </row>
    <row r="2082" spans="1:1" x14ac:dyDescent="0.25">
      <c r="A2082" s="1">
        <f t="shared" si="32"/>
        <v>47738</v>
      </c>
    </row>
    <row r="2083" spans="1:1" x14ac:dyDescent="0.25">
      <c r="A2083" s="1">
        <f t="shared" si="32"/>
        <v>47739</v>
      </c>
    </row>
    <row r="2084" spans="1:1" x14ac:dyDescent="0.25">
      <c r="A2084" s="1">
        <f t="shared" si="32"/>
        <v>47740</v>
      </c>
    </row>
    <row r="2085" spans="1:1" x14ac:dyDescent="0.25">
      <c r="A2085" s="1">
        <f t="shared" si="32"/>
        <v>47741</v>
      </c>
    </row>
    <row r="2086" spans="1:1" x14ac:dyDescent="0.25">
      <c r="A2086" s="1">
        <f t="shared" si="32"/>
        <v>47742</v>
      </c>
    </row>
    <row r="2087" spans="1:1" x14ac:dyDescent="0.25">
      <c r="A2087" s="1">
        <f t="shared" si="32"/>
        <v>47743</v>
      </c>
    </row>
    <row r="2088" spans="1:1" x14ac:dyDescent="0.25">
      <c r="A2088" s="1">
        <f t="shared" si="32"/>
        <v>47744</v>
      </c>
    </row>
    <row r="2089" spans="1:1" x14ac:dyDescent="0.25">
      <c r="A2089" s="1">
        <f t="shared" si="32"/>
        <v>47745</v>
      </c>
    </row>
    <row r="2090" spans="1:1" x14ac:dyDescent="0.25">
      <c r="A2090" s="1">
        <f t="shared" si="32"/>
        <v>47746</v>
      </c>
    </row>
    <row r="2091" spans="1:1" x14ac:dyDescent="0.25">
      <c r="A2091" s="1">
        <f t="shared" si="32"/>
        <v>47747</v>
      </c>
    </row>
    <row r="2092" spans="1:1" x14ac:dyDescent="0.25">
      <c r="A2092" s="1">
        <f t="shared" si="32"/>
        <v>47748</v>
      </c>
    </row>
    <row r="2093" spans="1:1" x14ac:dyDescent="0.25">
      <c r="A2093" s="1">
        <f t="shared" si="32"/>
        <v>47749</v>
      </c>
    </row>
    <row r="2094" spans="1:1" x14ac:dyDescent="0.25">
      <c r="A2094" s="1">
        <f t="shared" si="32"/>
        <v>47750</v>
      </c>
    </row>
    <row r="2095" spans="1:1" x14ac:dyDescent="0.25">
      <c r="A2095" s="1">
        <f t="shared" si="32"/>
        <v>47751</v>
      </c>
    </row>
    <row r="2096" spans="1:1" x14ac:dyDescent="0.25">
      <c r="A2096" s="1">
        <f t="shared" si="32"/>
        <v>47752</v>
      </c>
    </row>
    <row r="2097" spans="1:1" x14ac:dyDescent="0.25">
      <c r="A2097" s="1">
        <f t="shared" si="32"/>
        <v>47753</v>
      </c>
    </row>
    <row r="2098" spans="1:1" x14ac:dyDescent="0.25">
      <c r="A2098" s="1">
        <f t="shared" si="32"/>
        <v>47754</v>
      </c>
    </row>
    <row r="2099" spans="1:1" x14ac:dyDescent="0.25">
      <c r="A2099" s="1">
        <f t="shared" si="32"/>
        <v>47755</v>
      </c>
    </row>
    <row r="2100" spans="1:1" x14ac:dyDescent="0.25">
      <c r="A2100" s="1">
        <f t="shared" si="32"/>
        <v>47756</v>
      </c>
    </row>
    <row r="2101" spans="1:1" x14ac:dyDescent="0.25">
      <c r="A2101" s="1">
        <f t="shared" si="32"/>
        <v>47757</v>
      </c>
    </row>
    <row r="2102" spans="1:1" x14ac:dyDescent="0.25">
      <c r="A2102" s="1">
        <f t="shared" si="32"/>
        <v>47758</v>
      </c>
    </row>
    <row r="2103" spans="1:1" x14ac:dyDescent="0.25">
      <c r="A2103" s="1">
        <f t="shared" si="32"/>
        <v>47759</v>
      </c>
    </row>
    <row r="2104" spans="1:1" x14ac:dyDescent="0.25">
      <c r="A2104" s="1">
        <f t="shared" si="32"/>
        <v>47760</v>
      </c>
    </row>
    <row r="2105" spans="1:1" x14ac:dyDescent="0.25">
      <c r="A2105" s="1">
        <f t="shared" si="32"/>
        <v>47761</v>
      </c>
    </row>
    <row r="2106" spans="1:1" x14ac:dyDescent="0.25">
      <c r="A2106" s="1">
        <f t="shared" si="32"/>
        <v>47762</v>
      </c>
    </row>
    <row r="2107" spans="1:1" x14ac:dyDescent="0.25">
      <c r="A2107" s="1">
        <f t="shared" si="32"/>
        <v>47763</v>
      </c>
    </row>
    <row r="2108" spans="1:1" x14ac:dyDescent="0.25">
      <c r="A2108" s="1">
        <f t="shared" si="32"/>
        <v>47764</v>
      </c>
    </row>
    <row r="2109" spans="1:1" x14ac:dyDescent="0.25">
      <c r="A2109" s="1">
        <f t="shared" si="32"/>
        <v>47765</v>
      </c>
    </row>
    <row r="2110" spans="1:1" x14ac:dyDescent="0.25">
      <c r="A2110" s="1">
        <f t="shared" si="32"/>
        <v>47766</v>
      </c>
    </row>
    <row r="2111" spans="1:1" x14ac:dyDescent="0.25">
      <c r="A2111" s="1">
        <f t="shared" si="32"/>
        <v>47767</v>
      </c>
    </row>
    <row r="2112" spans="1:1" x14ac:dyDescent="0.25">
      <c r="A2112" s="1">
        <f t="shared" si="32"/>
        <v>47768</v>
      </c>
    </row>
    <row r="2113" spans="1:1" x14ac:dyDescent="0.25">
      <c r="A2113" s="1">
        <f t="shared" si="32"/>
        <v>47769</v>
      </c>
    </row>
    <row r="2114" spans="1:1" x14ac:dyDescent="0.25">
      <c r="A2114" s="1">
        <f t="shared" si="32"/>
        <v>47770</v>
      </c>
    </row>
    <row r="2115" spans="1:1" x14ac:dyDescent="0.25">
      <c r="A2115" s="1">
        <f t="shared" si="32"/>
        <v>47771</v>
      </c>
    </row>
    <row r="2116" spans="1:1" x14ac:dyDescent="0.25">
      <c r="A2116" s="1">
        <f t="shared" ref="A2116:A2179" si="33">A2115+1</f>
        <v>47772</v>
      </c>
    </row>
    <row r="2117" spans="1:1" x14ac:dyDescent="0.25">
      <c r="A2117" s="1">
        <f t="shared" si="33"/>
        <v>47773</v>
      </c>
    </row>
    <row r="2118" spans="1:1" x14ac:dyDescent="0.25">
      <c r="A2118" s="1">
        <f t="shared" si="33"/>
        <v>47774</v>
      </c>
    </row>
    <row r="2119" spans="1:1" x14ac:dyDescent="0.25">
      <c r="A2119" s="1">
        <f t="shared" si="33"/>
        <v>47775</v>
      </c>
    </row>
    <row r="2120" spans="1:1" x14ac:dyDescent="0.25">
      <c r="A2120" s="1">
        <f t="shared" si="33"/>
        <v>47776</v>
      </c>
    </row>
    <row r="2121" spans="1:1" x14ac:dyDescent="0.25">
      <c r="A2121" s="1">
        <f t="shared" si="33"/>
        <v>47777</v>
      </c>
    </row>
    <row r="2122" spans="1:1" x14ac:dyDescent="0.25">
      <c r="A2122" s="1">
        <f t="shared" si="33"/>
        <v>47778</v>
      </c>
    </row>
    <row r="2123" spans="1:1" x14ac:dyDescent="0.25">
      <c r="A2123" s="1">
        <f t="shared" si="33"/>
        <v>47779</v>
      </c>
    </row>
    <row r="2124" spans="1:1" x14ac:dyDescent="0.25">
      <c r="A2124" s="1">
        <f t="shared" si="33"/>
        <v>47780</v>
      </c>
    </row>
    <row r="2125" spans="1:1" x14ac:dyDescent="0.25">
      <c r="A2125" s="1">
        <f t="shared" si="33"/>
        <v>47781</v>
      </c>
    </row>
    <row r="2126" spans="1:1" x14ac:dyDescent="0.25">
      <c r="A2126" s="1">
        <f t="shared" si="33"/>
        <v>47782</v>
      </c>
    </row>
    <row r="2127" spans="1:1" x14ac:dyDescent="0.25">
      <c r="A2127" s="1">
        <f t="shared" si="33"/>
        <v>47783</v>
      </c>
    </row>
    <row r="2128" spans="1:1" x14ac:dyDescent="0.25">
      <c r="A2128" s="1">
        <f t="shared" si="33"/>
        <v>47784</v>
      </c>
    </row>
    <row r="2129" spans="1:1" x14ac:dyDescent="0.25">
      <c r="A2129" s="1">
        <f t="shared" si="33"/>
        <v>47785</v>
      </c>
    </row>
    <row r="2130" spans="1:1" x14ac:dyDescent="0.25">
      <c r="A2130" s="1">
        <f t="shared" si="33"/>
        <v>47786</v>
      </c>
    </row>
    <row r="2131" spans="1:1" x14ac:dyDescent="0.25">
      <c r="A2131" s="1">
        <f t="shared" si="33"/>
        <v>47787</v>
      </c>
    </row>
    <row r="2132" spans="1:1" x14ac:dyDescent="0.25">
      <c r="A2132" s="1">
        <f t="shared" si="33"/>
        <v>47788</v>
      </c>
    </row>
    <row r="2133" spans="1:1" x14ac:dyDescent="0.25">
      <c r="A2133" s="1">
        <f t="shared" si="33"/>
        <v>47789</v>
      </c>
    </row>
    <row r="2134" spans="1:1" x14ac:dyDescent="0.25">
      <c r="A2134" s="1">
        <f t="shared" si="33"/>
        <v>47790</v>
      </c>
    </row>
    <row r="2135" spans="1:1" x14ac:dyDescent="0.25">
      <c r="A2135" s="1">
        <f t="shared" si="33"/>
        <v>47791</v>
      </c>
    </row>
    <row r="2136" spans="1:1" x14ac:dyDescent="0.25">
      <c r="A2136" s="1">
        <f t="shared" si="33"/>
        <v>47792</v>
      </c>
    </row>
    <row r="2137" spans="1:1" x14ac:dyDescent="0.25">
      <c r="A2137" s="1">
        <f t="shared" si="33"/>
        <v>47793</v>
      </c>
    </row>
    <row r="2138" spans="1:1" x14ac:dyDescent="0.25">
      <c r="A2138" s="1">
        <f t="shared" si="33"/>
        <v>47794</v>
      </c>
    </row>
    <row r="2139" spans="1:1" x14ac:dyDescent="0.25">
      <c r="A2139" s="1">
        <f t="shared" si="33"/>
        <v>47795</v>
      </c>
    </row>
    <row r="2140" spans="1:1" x14ac:dyDescent="0.25">
      <c r="A2140" s="1">
        <f t="shared" si="33"/>
        <v>47796</v>
      </c>
    </row>
    <row r="2141" spans="1:1" x14ac:dyDescent="0.25">
      <c r="A2141" s="1">
        <f t="shared" si="33"/>
        <v>47797</v>
      </c>
    </row>
    <row r="2142" spans="1:1" x14ac:dyDescent="0.25">
      <c r="A2142" s="1">
        <f t="shared" si="33"/>
        <v>47798</v>
      </c>
    </row>
    <row r="2143" spans="1:1" x14ac:dyDescent="0.25">
      <c r="A2143" s="1">
        <f t="shared" si="33"/>
        <v>47799</v>
      </c>
    </row>
    <row r="2144" spans="1:1" x14ac:dyDescent="0.25">
      <c r="A2144" s="1">
        <f t="shared" si="33"/>
        <v>47800</v>
      </c>
    </row>
    <row r="2145" spans="1:1" x14ac:dyDescent="0.25">
      <c r="A2145" s="1">
        <f t="shared" si="33"/>
        <v>47801</v>
      </c>
    </row>
    <row r="2146" spans="1:1" x14ac:dyDescent="0.25">
      <c r="A2146" s="1">
        <f t="shared" si="33"/>
        <v>47802</v>
      </c>
    </row>
    <row r="2147" spans="1:1" x14ac:dyDescent="0.25">
      <c r="A2147" s="1">
        <f t="shared" si="33"/>
        <v>47803</v>
      </c>
    </row>
    <row r="2148" spans="1:1" x14ac:dyDescent="0.25">
      <c r="A2148" s="1">
        <f t="shared" si="33"/>
        <v>47804</v>
      </c>
    </row>
    <row r="2149" spans="1:1" x14ac:dyDescent="0.25">
      <c r="A2149" s="1">
        <f t="shared" si="33"/>
        <v>47805</v>
      </c>
    </row>
    <row r="2150" spans="1:1" x14ac:dyDescent="0.25">
      <c r="A2150" s="1">
        <f t="shared" si="33"/>
        <v>47806</v>
      </c>
    </row>
    <row r="2151" spans="1:1" x14ac:dyDescent="0.25">
      <c r="A2151" s="1">
        <f t="shared" si="33"/>
        <v>47807</v>
      </c>
    </row>
    <row r="2152" spans="1:1" x14ac:dyDescent="0.25">
      <c r="A2152" s="1">
        <f t="shared" si="33"/>
        <v>47808</v>
      </c>
    </row>
    <row r="2153" spans="1:1" x14ac:dyDescent="0.25">
      <c r="A2153" s="1">
        <f t="shared" si="33"/>
        <v>47809</v>
      </c>
    </row>
    <row r="2154" spans="1:1" x14ac:dyDescent="0.25">
      <c r="A2154" s="1">
        <f t="shared" si="33"/>
        <v>47810</v>
      </c>
    </row>
    <row r="2155" spans="1:1" x14ac:dyDescent="0.25">
      <c r="A2155" s="1">
        <f t="shared" si="33"/>
        <v>47811</v>
      </c>
    </row>
    <row r="2156" spans="1:1" x14ac:dyDescent="0.25">
      <c r="A2156" s="1">
        <f t="shared" si="33"/>
        <v>47812</v>
      </c>
    </row>
    <row r="2157" spans="1:1" x14ac:dyDescent="0.25">
      <c r="A2157" s="1">
        <f t="shared" si="33"/>
        <v>47813</v>
      </c>
    </row>
    <row r="2158" spans="1:1" x14ac:dyDescent="0.25">
      <c r="A2158" s="1">
        <f t="shared" si="33"/>
        <v>47814</v>
      </c>
    </row>
    <row r="2159" spans="1:1" x14ac:dyDescent="0.25">
      <c r="A2159" s="1">
        <f t="shared" si="33"/>
        <v>47815</v>
      </c>
    </row>
    <row r="2160" spans="1:1" x14ac:dyDescent="0.25">
      <c r="A2160" s="1">
        <f t="shared" si="33"/>
        <v>47816</v>
      </c>
    </row>
    <row r="2161" spans="1:1" x14ac:dyDescent="0.25">
      <c r="A2161" s="1">
        <f t="shared" si="33"/>
        <v>47817</v>
      </c>
    </row>
    <row r="2162" spans="1:1" x14ac:dyDescent="0.25">
      <c r="A2162" s="1">
        <f t="shared" si="33"/>
        <v>47818</v>
      </c>
    </row>
    <row r="2163" spans="1:1" x14ac:dyDescent="0.25">
      <c r="A2163" s="1">
        <f t="shared" si="33"/>
        <v>47819</v>
      </c>
    </row>
    <row r="2164" spans="1:1" x14ac:dyDescent="0.25">
      <c r="A2164" s="1">
        <f t="shared" si="33"/>
        <v>47820</v>
      </c>
    </row>
    <row r="2165" spans="1:1" x14ac:dyDescent="0.25">
      <c r="A2165" s="1">
        <f t="shared" si="33"/>
        <v>47821</v>
      </c>
    </row>
    <row r="2166" spans="1:1" x14ac:dyDescent="0.25">
      <c r="A2166" s="1">
        <f t="shared" si="33"/>
        <v>47822</v>
      </c>
    </row>
    <row r="2167" spans="1:1" x14ac:dyDescent="0.25">
      <c r="A2167" s="1">
        <f t="shared" si="33"/>
        <v>47823</v>
      </c>
    </row>
    <row r="2168" spans="1:1" x14ac:dyDescent="0.25">
      <c r="A2168" s="1">
        <f t="shared" si="33"/>
        <v>47824</v>
      </c>
    </row>
    <row r="2169" spans="1:1" x14ac:dyDescent="0.25">
      <c r="A2169" s="1">
        <f t="shared" si="33"/>
        <v>47825</v>
      </c>
    </row>
    <row r="2170" spans="1:1" x14ac:dyDescent="0.25">
      <c r="A2170" s="1">
        <f t="shared" si="33"/>
        <v>47826</v>
      </c>
    </row>
    <row r="2171" spans="1:1" x14ac:dyDescent="0.25">
      <c r="A2171" s="1">
        <f t="shared" si="33"/>
        <v>47827</v>
      </c>
    </row>
    <row r="2172" spans="1:1" x14ac:dyDescent="0.25">
      <c r="A2172" s="1">
        <f t="shared" si="33"/>
        <v>47828</v>
      </c>
    </row>
    <row r="2173" spans="1:1" x14ac:dyDescent="0.25">
      <c r="A2173" s="1">
        <f t="shared" si="33"/>
        <v>47829</v>
      </c>
    </row>
    <row r="2174" spans="1:1" x14ac:dyDescent="0.25">
      <c r="A2174" s="1">
        <f t="shared" si="33"/>
        <v>47830</v>
      </c>
    </row>
    <row r="2175" spans="1:1" x14ac:dyDescent="0.25">
      <c r="A2175" s="1">
        <f t="shared" si="33"/>
        <v>47831</v>
      </c>
    </row>
    <row r="2176" spans="1:1" x14ac:dyDescent="0.25">
      <c r="A2176" s="1">
        <f t="shared" si="33"/>
        <v>47832</v>
      </c>
    </row>
    <row r="2177" spans="1:1" x14ac:dyDescent="0.25">
      <c r="A2177" s="1">
        <f t="shared" si="33"/>
        <v>47833</v>
      </c>
    </row>
    <row r="2178" spans="1:1" x14ac:dyDescent="0.25">
      <c r="A2178" s="1">
        <f t="shared" si="33"/>
        <v>47834</v>
      </c>
    </row>
    <row r="2179" spans="1:1" x14ac:dyDescent="0.25">
      <c r="A2179" s="1">
        <f t="shared" si="33"/>
        <v>47835</v>
      </c>
    </row>
    <row r="2180" spans="1:1" x14ac:dyDescent="0.25">
      <c r="A2180" s="1">
        <f t="shared" ref="A2180:A2243" si="34">A2179+1</f>
        <v>47836</v>
      </c>
    </row>
    <row r="2181" spans="1:1" x14ac:dyDescent="0.25">
      <c r="A2181" s="1">
        <f t="shared" si="34"/>
        <v>47837</v>
      </c>
    </row>
    <row r="2182" spans="1:1" x14ac:dyDescent="0.25">
      <c r="A2182" s="1">
        <f t="shared" si="34"/>
        <v>47838</v>
      </c>
    </row>
    <row r="2183" spans="1:1" x14ac:dyDescent="0.25">
      <c r="A2183" s="1">
        <f t="shared" si="34"/>
        <v>47839</v>
      </c>
    </row>
    <row r="2184" spans="1:1" x14ac:dyDescent="0.25">
      <c r="A2184" s="1">
        <f t="shared" si="34"/>
        <v>47840</v>
      </c>
    </row>
    <row r="2185" spans="1:1" x14ac:dyDescent="0.25">
      <c r="A2185" s="1">
        <f t="shared" si="34"/>
        <v>47841</v>
      </c>
    </row>
    <row r="2186" spans="1:1" x14ac:dyDescent="0.25">
      <c r="A2186" s="1">
        <f t="shared" si="34"/>
        <v>47842</v>
      </c>
    </row>
    <row r="2187" spans="1:1" x14ac:dyDescent="0.25">
      <c r="A2187" s="1">
        <f t="shared" si="34"/>
        <v>47843</v>
      </c>
    </row>
    <row r="2188" spans="1:1" x14ac:dyDescent="0.25">
      <c r="A2188" s="1">
        <f t="shared" si="34"/>
        <v>47844</v>
      </c>
    </row>
    <row r="2189" spans="1:1" x14ac:dyDescent="0.25">
      <c r="A2189" s="1">
        <f t="shared" si="34"/>
        <v>47845</v>
      </c>
    </row>
    <row r="2190" spans="1:1" x14ac:dyDescent="0.25">
      <c r="A2190" s="1">
        <f t="shared" si="34"/>
        <v>47846</v>
      </c>
    </row>
    <row r="2191" spans="1:1" x14ac:dyDescent="0.25">
      <c r="A2191" s="1">
        <f t="shared" si="34"/>
        <v>47847</v>
      </c>
    </row>
    <row r="2192" spans="1:1" x14ac:dyDescent="0.25">
      <c r="A2192" s="1">
        <f t="shared" si="34"/>
        <v>47848</v>
      </c>
    </row>
    <row r="2193" spans="1:1" x14ac:dyDescent="0.25">
      <c r="A2193" s="1">
        <f t="shared" si="34"/>
        <v>47849</v>
      </c>
    </row>
    <row r="2194" spans="1:1" x14ac:dyDescent="0.25">
      <c r="A2194" s="1">
        <f t="shared" si="34"/>
        <v>47850</v>
      </c>
    </row>
    <row r="2195" spans="1:1" x14ac:dyDescent="0.25">
      <c r="A2195" s="1">
        <f t="shared" si="34"/>
        <v>47851</v>
      </c>
    </row>
    <row r="2196" spans="1:1" x14ac:dyDescent="0.25">
      <c r="A2196" s="1">
        <f t="shared" si="34"/>
        <v>47852</v>
      </c>
    </row>
    <row r="2197" spans="1:1" x14ac:dyDescent="0.25">
      <c r="A2197" s="1">
        <f t="shared" si="34"/>
        <v>47853</v>
      </c>
    </row>
    <row r="2198" spans="1:1" x14ac:dyDescent="0.25">
      <c r="A2198" s="1">
        <f t="shared" si="34"/>
        <v>47854</v>
      </c>
    </row>
    <row r="2199" spans="1:1" x14ac:dyDescent="0.25">
      <c r="A2199" s="1">
        <f t="shared" si="34"/>
        <v>47855</v>
      </c>
    </row>
    <row r="2200" spans="1:1" x14ac:dyDescent="0.25">
      <c r="A2200" s="1">
        <f t="shared" si="34"/>
        <v>47856</v>
      </c>
    </row>
    <row r="2201" spans="1:1" x14ac:dyDescent="0.25">
      <c r="A2201" s="1">
        <f t="shared" si="34"/>
        <v>47857</v>
      </c>
    </row>
    <row r="2202" spans="1:1" x14ac:dyDescent="0.25">
      <c r="A2202" s="1">
        <f t="shared" si="34"/>
        <v>47858</v>
      </c>
    </row>
    <row r="2203" spans="1:1" x14ac:dyDescent="0.25">
      <c r="A2203" s="1">
        <f t="shared" si="34"/>
        <v>47859</v>
      </c>
    </row>
    <row r="2204" spans="1:1" x14ac:dyDescent="0.25">
      <c r="A2204" s="1">
        <f t="shared" si="34"/>
        <v>47860</v>
      </c>
    </row>
    <row r="2205" spans="1:1" x14ac:dyDescent="0.25">
      <c r="A2205" s="1">
        <f t="shared" si="34"/>
        <v>47861</v>
      </c>
    </row>
    <row r="2206" spans="1:1" x14ac:dyDescent="0.25">
      <c r="A2206" s="1">
        <f t="shared" si="34"/>
        <v>47862</v>
      </c>
    </row>
    <row r="2207" spans="1:1" x14ac:dyDescent="0.25">
      <c r="A2207" s="1">
        <f t="shared" si="34"/>
        <v>47863</v>
      </c>
    </row>
    <row r="2208" spans="1:1" x14ac:dyDescent="0.25">
      <c r="A2208" s="1">
        <f t="shared" si="34"/>
        <v>47864</v>
      </c>
    </row>
    <row r="2209" spans="1:1" x14ac:dyDescent="0.25">
      <c r="A2209" s="1">
        <f t="shared" si="34"/>
        <v>47865</v>
      </c>
    </row>
    <row r="2210" spans="1:1" x14ac:dyDescent="0.25">
      <c r="A2210" s="1">
        <f t="shared" si="34"/>
        <v>47866</v>
      </c>
    </row>
    <row r="2211" spans="1:1" x14ac:dyDescent="0.25">
      <c r="A2211" s="1">
        <f t="shared" si="34"/>
        <v>47867</v>
      </c>
    </row>
    <row r="2212" spans="1:1" x14ac:dyDescent="0.25">
      <c r="A2212" s="1">
        <f t="shared" si="34"/>
        <v>47868</v>
      </c>
    </row>
    <row r="2213" spans="1:1" x14ac:dyDescent="0.25">
      <c r="A2213" s="1">
        <f t="shared" si="34"/>
        <v>47869</v>
      </c>
    </row>
    <row r="2214" spans="1:1" x14ac:dyDescent="0.25">
      <c r="A2214" s="1">
        <f t="shared" si="34"/>
        <v>47870</v>
      </c>
    </row>
    <row r="2215" spans="1:1" x14ac:dyDescent="0.25">
      <c r="A2215" s="1">
        <f t="shared" si="34"/>
        <v>47871</v>
      </c>
    </row>
    <row r="2216" spans="1:1" x14ac:dyDescent="0.25">
      <c r="A2216" s="1">
        <f t="shared" si="34"/>
        <v>47872</v>
      </c>
    </row>
    <row r="2217" spans="1:1" x14ac:dyDescent="0.25">
      <c r="A2217" s="1">
        <f t="shared" si="34"/>
        <v>47873</v>
      </c>
    </row>
    <row r="2218" spans="1:1" x14ac:dyDescent="0.25">
      <c r="A2218" s="1">
        <f t="shared" si="34"/>
        <v>47874</v>
      </c>
    </row>
    <row r="2219" spans="1:1" x14ac:dyDescent="0.25">
      <c r="A2219" s="1">
        <f t="shared" si="34"/>
        <v>47875</v>
      </c>
    </row>
    <row r="2220" spans="1:1" x14ac:dyDescent="0.25">
      <c r="A2220" s="1">
        <f t="shared" si="34"/>
        <v>47876</v>
      </c>
    </row>
    <row r="2221" spans="1:1" x14ac:dyDescent="0.25">
      <c r="A2221" s="1">
        <f t="shared" si="34"/>
        <v>47877</v>
      </c>
    </row>
    <row r="2222" spans="1:1" x14ac:dyDescent="0.25">
      <c r="A2222" s="1">
        <f t="shared" si="34"/>
        <v>47878</v>
      </c>
    </row>
    <row r="2223" spans="1:1" x14ac:dyDescent="0.25">
      <c r="A2223" s="1">
        <f t="shared" si="34"/>
        <v>47879</v>
      </c>
    </row>
    <row r="2224" spans="1:1" x14ac:dyDescent="0.25">
      <c r="A2224" s="1">
        <f t="shared" si="34"/>
        <v>47880</v>
      </c>
    </row>
    <row r="2225" spans="1:1" x14ac:dyDescent="0.25">
      <c r="A2225" s="1">
        <f t="shared" si="34"/>
        <v>47881</v>
      </c>
    </row>
    <row r="2226" spans="1:1" x14ac:dyDescent="0.25">
      <c r="A2226" s="1">
        <f t="shared" si="34"/>
        <v>47882</v>
      </c>
    </row>
    <row r="2227" spans="1:1" x14ac:dyDescent="0.25">
      <c r="A2227" s="1">
        <f t="shared" si="34"/>
        <v>47883</v>
      </c>
    </row>
    <row r="2228" spans="1:1" x14ac:dyDescent="0.25">
      <c r="A2228" s="1">
        <f t="shared" si="34"/>
        <v>47884</v>
      </c>
    </row>
    <row r="2229" spans="1:1" x14ac:dyDescent="0.25">
      <c r="A2229" s="1">
        <f t="shared" si="34"/>
        <v>47885</v>
      </c>
    </row>
    <row r="2230" spans="1:1" x14ac:dyDescent="0.25">
      <c r="A2230" s="1">
        <f t="shared" si="34"/>
        <v>47886</v>
      </c>
    </row>
    <row r="2231" spans="1:1" x14ac:dyDescent="0.25">
      <c r="A2231" s="1">
        <f t="shared" si="34"/>
        <v>47887</v>
      </c>
    </row>
    <row r="2232" spans="1:1" x14ac:dyDescent="0.25">
      <c r="A2232" s="1">
        <f t="shared" si="34"/>
        <v>47888</v>
      </c>
    </row>
    <row r="2233" spans="1:1" x14ac:dyDescent="0.25">
      <c r="A2233" s="1">
        <f t="shared" si="34"/>
        <v>47889</v>
      </c>
    </row>
    <row r="2234" spans="1:1" x14ac:dyDescent="0.25">
      <c r="A2234" s="1">
        <f t="shared" si="34"/>
        <v>47890</v>
      </c>
    </row>
    <row r="2235" spans="1:1" x14ac:dyDescent="0.25">
      <c r="A2235" s="1">
        <f t="shared" si="34"/>
        <v>47891</v>
      </c>
    </row>
    <row r="2236" spans="1:1" x14ac:dyDescent="0.25">
      <c r="A2236" s="1">
        <f t="shared" si="34"/>
        <v>47892</v>
      </c>
    </row>
    <row r="2237" spans="1:1" x14ac:dyDescent="0.25">
      <c r="A2237" s="1">
        <f t="shared" si="34"/>
        <v>47893</v>
      </c>
    </row>
    <row r="2238" spans="1:1" x14ac:dyDescent="0.25">
      <c r="A2238" s="1">
        <f t="shared" si="34"/>
        <v>47894</v>
      </c>
    </row>
    <row r="2239" spans="1:1" x14ac:dyDescent="0.25">
      <c r="A2239" s="1">
        <f t="shared" si="34"/>
        <v>47895</v>
      </c>
    </row>
    <row r="2240" spans="1:1" x14ac:dyDescent="0.25">
      <c r="A2240" s="1">
        <f t="shared" si="34"/>
        <v>47896</v>
      </c>
    </row>
    <row r="2241" spans="1:1" x14ac:dyDescent="0.25">
      <c r="A2241" s="1">
        <f t="shared" si="34"/>
        <v>47897</v>
      </c>
    </row>
    <row r="2242" spans="1:1" x14ac:dyDescent="0.25">
      <c r="A2242" s="1">
        <f t="shared" si="34"/>
        <v>47898</v>
      </c>
    </row>
    <row r="2243" spans="1:1" x14ac:dyDescent="0.25">
      <c r="A2243" s="1">
        <f t="shared" si="34"/>
        <v>47899</v>
      </c>
    </row>
    <row r="2244" spans="1:1" x14ac:dyDescent="0.25">
      <c r="A2244" s="1">
        <f t="shared" ref="A2244:A2307" si="35">A2243+1</f>
        <v>47900</v>
      </c>
    </row>
    <row r="2245" spans="1:1" x14ac:dyDescent="0.25">
      <c r="A2245" s="1">
        <f t="shared" si="35"/>
        <v>47901</v>
      </c>
    </row>
    <row r="2246" spans="1:1" x14ac:dyDescent="0.25">
      <c r="A2246" s="1">
        <f t="shared" si="35"/>
        <v>47902</v>
      </c>
    </row>
    <row r="2247" spans="1:1" x14ac:dyDescent="0.25">
      <c r="A2247" s="1">
        <f t="shared" si="35"/>
        <v>47903</v>
      </c>
    </row>
    <row r="2248" spans="1:1" x14ac:dyDescent="0.25">
      <c r="A2248" s="1">
        <f t="shared" si="35"/>
        <v>47904</v>
      </c>
    </row>
    <row r="2249" spans="1:1" x14ac:dyDescent="0.25">
      <c r="A2249" s="1">
        <f t="shared" si="35"/>
        <v>47905</v>
      </c>
    </row>
    <row r="2250" spans="1:1" x14ac:dyDescent="0.25">
      <c r="A2250" s="1">
        <f t="shared" si="35"/>
        <v>47906</v>
      </c>
    </row>
    <row r="2251" spans="1:1" x14ac:dyDescent="0.25">
      <c r="A2251" s="1">
        <f t="shared" si="35"/>
        <v>47907</v>
      </c>
    </row>
    <row r="2252" spans="1:1" x14ac:dyDescent="0.25">
      <c r="A2252" s="1">
        <f t="shared" si="35"/>
        <v>47908</v>
      </c>
    </row>
    <row r="2253" spans="1:1" x14ac:dyDescent="0.25">
      <c r="A2253" s="1">
        <f t="shared" si="35"/>
        <v>47909</v>
      </c>
    </row>
    <row r="2254" spans="1:1" x14ac:dyDescent="0.25">
      <c r="A2254" s="1">
        <f t="shared" si="35"/>
        <v>47910</v>
      </c>
    </row>
    <row r="2255" spans="1:1" x14ac:dyDescent="0.25">
      <c r="A2255" s="1">
        <f t="shared" si="35"/>
        <v>47911</v>
      </c>
    </row>
    <row r="2256" spans="1:1" x14ac:dyDescent="0.25">
      <c r="A2256" s="1">
        <f t="shared" si="35"/>
        <v>47912</v>
      </c>
    </row>
    <row r="2257" spans="1:1" x14ac:dyDescent="0.25">
      <c r="A2257" s="1">
        <f t="shared" si="35"/>
        <v>47913</v>
      </c>
    </row>
    <row r="2258" spans="1:1" x14ac:dyDescent="0.25">
      <c r="A2258" s="1">
        <f t="shared" si="35"/>
        <v>47914</v>
      </c>
    </row>
    <row r="2259" spans="1:1" x14ac:dyDescent="0.25">
      <c r="A2259" s="1">
        <f t="shared" si="35"/>
        <v>47915</v>
      </c>
    </row>
    <row r="2260" spans="1:1" x14ac:dyDescent="0.25">
      <c r="A2260" s="1">
        <f t="shared" si="35"/>
        <v>47916</v>
      </c>
    </row>
    <row r="2261" spans="1:1" x14ac:dyDescent="0.25">
      <c r="A2261" s="1">
        <f t="shared" si="35"/>
        <v>47917</v>
      </c>
    </row>
    <row r="2262" spans="1:1" x14ac:dyDescent="0.25">
      <c r="A2262" s="1">
        <f t="shared" si="35"/>
        <v>47918</v>
      </c>
    </row>
    <row r="2263" spans="1:1" x14ac:dyDescent="0.25">
      <c r="A2263" s="1">
        <f t="shared" si="35"/>
        <v>47919</v>
      </c>
    </row>
    <row r="2264" spans="1:1" x14ac:dyDescent="0.25">
      <c r="A2264" s="1">
        <f t="shared" si="35"/>
        <v>47920</v>
      </c>
    </row>
    <row r="2265" spans="1:1" x14ac:dyDescent="0.25">
      <c r="A2265" s="1">
        <f t="shared" si="35"/>
        <v>47921</v>
      </c>
    </row>
    <row r="2266" spans="1:1" x14ac:dyDescent="0.25">
      <c r="A2266" s="1">
        <f t="shared" si="35"/>
        <v>47922</v>
      </c>
    </row>
    <row r="2267" spans="1:1" x14ac:dyDescent="0.25">
      <c r="A2267" s="1">
        <f t="shared" si="35"/>
        <v>47923</v>
      </c>
    </row>
    <row r="2268" spans="1:1" x14ac:dyDescent="0.25">
      <c r="A2268" s="1">
        <f t="shared" si="35"/>
        <v>47924</v>
      </c>
    </row>
    <row r="2269" spans="1:1" x14ac:dyDescent="0.25">
      <c r="A2269" s="1">
        <f t="shared" si="35"/>
        <v>47925</v>
      </c>
    </row>
    <row r="2270" spans="1:1" x14ac:dyDescent="0.25">
      <c r="A2270" s="1">
        <f t="shared" si="35"/>
        <v>47926</v>
      </c>
    </row>
    <row r="2271" spans="1:1" x14ac:dyDescent="0.25">
      <c r="A2271" s="1">
        <f t="shared" si="35"/>
        <v>47927</v>
      </c>
    </row>
    <row r="2272" spans="1:1" x14ac:dyDescent="0.25">
      <c r="A2272" s="1">
        <f t="shared" si="35"/>
        <v>47928</v>
      </c>
    </row>
    <row r="2273" spans="1:1" x14ac:dyDescent="0.25">
      <c r="A2273" s="1">
        <f t="shared" si="35"/>
        <v>47929</v>
      </c>
    </row>
    <row r="2274" spans="1:1" x14ac:dyDescent="0.25">
      <c r="A2274" s="1">
        <f t="shared" si="35"/>
        <v>47930</v>
      </c>
    </row>
    <row r="2275" spans="1:1" x14ac:dyDescent="0.25">
      <c r="A2275" s="1">
        <f t="shared" si="35"/>
        <v>47931</v>
      </c>
    </row>
    <row r="2276" spans="1:1" x14ac:dyDescent="0.25">
      <c r="A2276" s="1">
        <f t="shared" si="35"/>
        <v>47932</v>
      </c>
    </row>
    <row r="2277" spans="1:1" x14ac:dyDescent="0.25">
      <c r="A2277" s="1">
        <f t="shared" si="35"/>
        <v>47933</v>
      </c>
    </row>
    <row r="2278" spans="1:1" x14ac:dyDescent="0.25">
      <c r="A2278" s="1">
        <f t="shared" si="35"/>
        <v>47934</v>
      </c>
    </row>
    <row r="2279" spans="1:1" x14ac:dyDescent="0.25">
      <c r="A2279" s="1">
        <f t="shared" si="35"/>
        <v>47935</v>
      </c>
    </row>
    <row r="2280" spans="1:1" x14ac:dyDescent="0.25">
      <c r="A2280" s="1">
        <f t="shared" si="35"/>
        <v>47936</v>
      </c>
    </row>
    <row r="2281" spans="1:1" x14ac:dyDescent="0.25">
      <c r="A2281" s="1">
        <f t="shared" si="35"/>
        <v>47937</v>
      </c>
    </row>
    <row r="2282" spans="1:1" x14ac:dyDescent="0.25">
      <c r="A2282" s="1">
        <f t="shared" si="35"/>
        <v>47938</v>
      </c>
    </row>
    <row r="2283" spans="1:1" x14ac:dyDescent="0.25">
      <c r="A2283" s="1">
        <f t="shared" si="35"/>
        <v>47939</v>
      </c>
    </row>
    <row r="2284" spans="1:1" x14ac:dyDescent="0.25">
      <c r="A2284" s="1">
        <f t="shared" si="35"/>
        <v>47940</v>
      </c>
    </row>
    <row r="2285" spans="1:1" x14ac:dyDescent="0.25">
      <c r="A2285" s="1">
        <f t="shared" si="35"/>
        <v>47941</v>
      </c>
    </row>
    <row r="2286" spans="1:1" x14ac:dyDescent="0.25">
      <c r="A2286" s="1">
        <f t="shared" si="35"/>
        <v>47942</v>
      </c>
    </row>
    <row r="2287" spans="1:1" x14ac:dyDescent="0.25">
      <c r="A2287" s="1">
        <f t="shared" si="35"/>
        <v>47943</v>
      </c>
    </row>
    <row r="2288" spans="1:1" x14ac:dyDescent="0.25">
      <c r="A2288" s="1">
        <f t="shared" si="35"/>
        <v>47944</v>
      </c>
    </row>
    <row r="2289" spans="1:1" x14ac:dyDescent="0.25">
      <c r="A2289" s="1">
        <f t="shared" si="35"/>
        <v>47945</v>
      </c>
    </row>
    <row r="2290" spans="1:1" x14ac:dyDescent="0.25">
      <c r="A2290" s="1">
        <f t="shared" si="35"/>
        <v>47946</v>
      </c>
    </row>
    <row r="2291" spans="1:1" x14ac:dyDescent="0.25">
      <c r="A2291" s="1">
        <f t="shared" si="35"/>
        <v>47947</v>
      </c>
    </row>
    <row r="2292" spans="1:1" x14ac:dyDescent="0.25">
      <c r="A2292" s="1">
        <f t="shared" si="35"/>
        <v>47948</v>
      </c>
    </row>
    <row r="2293" spans="1:1" x14ac:dyDescent="0.25">
      <c r="A2293" s="1">
        <f t="shared" si="35"/>
        <v>47949</v>
      </c>
    </row>
    <row r="2294" spans="1:1" x14ac:dyDescent="0.25">
      <c r="A2294" s="1">
        <f t="shared" si="35"/>
        <v>47950</v>
      </c>
    </row>
    <row r="2295" spans="1:1" x14ac:dyDescent="0.25">
      <c r="A2295" s="1">
        <f t="shared" si="35"/>
        <v>47951</v>
      </c>
    </row>
    <row r="2296" spans="1:1" x14ac:dyDescent="0.25">
      <c r="A2296" s="1">
        <f t="shared" si="35"/>
        <v>47952</v>
      </c>
    </row>
    <row r="2297" spans="1:1" x14ac:dyDescent="0.25">
      <c r="A2297" s="1">
        <f t="shared" si="35"/>
        <v>47953</v>
      </c>
    </row>
    <row r="2298" spans="1:1" x14ac:dyDescent="0.25">
      <c r="A2298" s="1">
        <f t="shared" si="35"/>
        <v>47954</v>
      </c>
    </row>
    <row r="2299" spans="1:1" x14ac:dyDescent="0.25">
      <c r="A2299" s="1">
        <f t="shared" si="35"/>
        <v>47955</v>
      </c>
    </row>
    <row r="2300" spans="1:1" x14ac:dyDescent="0.25">
      <c r="A2300" s="1">
        <f t="shared" si="35"/>
        <v>47956</v>
      </c>
    </row>
    <row r="2301" spans="1:1" x14ac:dyDescent="0.25">
      <c r="A2301" s="1">
        <f t="shared" si="35"/>
        <v>47957</v>
      </c>
    </row>
    <row r="2302" spans="1:1" x14ac:dyDescent="0.25">
      <c r="A2302" s="1">
        <f t="shared" si="35"/>
        <v>47958</v>
      </c>
    </row>
    <row r="2303" spans="1:1" x14ac:dyDescent="0.25">
      <c r="A2303" s="1">
        <f t="shared" si="35"/>
        <v>47959</v>
      </c>
    </row>
    <row r="2304" spans="1:1" x14ac:dyDescent="0.25">
      <c r="A2304" s="1">
        <f t="shared" si="35"/>
        <v>47960</v>
      </c>
    </row>
    <row r="2305" spans="1:1" x14ac:dyDescent="0.25">
      <c r="A2305" s="1">
        <f t="shared" si="35"/>
        <v>47961</v>
      </c>
    </row>
    <row r="2306" spans="1:1" x14ac:dyDescent="0.25">
      <c r="A2306" s="1">
        <f t="shared" si="35"/>
        <v>47962</v>
      </c>
    </row>
    <row r="2307" spans="1:1" x14ac:dyDescent="0.25">
      <c r="A2307" s="1">
        <f t="shared" si="35"/>
        <v>47963</v>
      </c>
    </row>
    <row r="2308" spans="1:1" x14ac:dyDescent="0.25">
      <c r="A2308" s="1">
        <f t="shared" ref="A2308:A2371" si="36">A2307+1</f>
        <v>47964</v>
      </c>
    </row>
    <row r="2309" spans="1:1" x14ac:dyDescent="0.25">
      <c r="A2309" s="1">
        <f t="shared" si="36"/>
        <v>47965</v>
      </c>
    </row>
    <row r="2310" spans="1:1" x14ac:dyDescent="0.25">
      <c r="A2310" s="1">
        <f t="shared" si="36"/>
        <v>47966</v>
      </c>
    </row>
    <row r="2311" spans="1:1" x14ac:dyDescent="0.25">
      <c r="A2311" s="1">
        <f t="shared" si="36"/>
        <v>47967</v>
      </c>
    </row>
    <row r="2312" spans="1:1" x14ac:dyDescent="0.25">
      <c r="A2312" s="1">
        <f t="shared" si="36"/>
        <v>47968</v>
      </c>
    </row>
    <row r="2313" spans="1:1" x14ac:dyDescent="0.25">
      <c r="A2313" s="1">
        <f t="shared" si="36"/>
        <v>47969</v>
      </c>
    </row>
    <row r="2314" spans="1:1" x14ac:dyDescent="0.25">
      <c r="A2314" s="1">
        <f t="shared" si="36"/>
        <v>47970</v>
      </c>
    </row>
    <row r="2315" spans="1:1" x14ac:dyDescent="0.25">
      <c r="A2315" s="1">
        <f t="shared" si="36"/>
        <v>47971</v>
      </c>
    </row>
    <row r="2316" spans="1:1" x14ac:dyDescent="0.25">
      <c r="A2316" s="1">
        <f t="shared" si="36"/>
        <v>47972</v>
      </c>
    </row>
    <row r="2317" spans="1:1" x14ac:dyDescent="0.25">
      <c r="A2317" s="1">
        <f t="shared" si="36"/>
        <v>47973</v>
      </c>
    </row>
    <row r="2318" spans="1:1" x14ac:dyDescent="0.25">
      <c r="A2318" s="1">
        <f t="shared" si="36"/>
        <v>47974</v>
      </c>
    </row>
    <row r="2319" spans="1:1" x14ac:dyDescent="0.25">
      <c r="A2319" s="1">
        <f t="shared" si="36"/>
        <v>47975</v>
      </c>
    </row>
    <row r="2320" spans="1:1" x14ac:dyDescent="0.25">
      <c r="A2320" s="1">
        <f t="shared" si="36"/>
        <v>47976</v>
      </c>
    </row>
    <row r="2321" spans="1:1" x14ac:dyDescent="0.25">
      <c r="A2321" s="1">
        <f t="shared" si="36"/>
        <v>47977</v>
      </c>
    </row>
    <row r="2322" spans="1:1" x14ac:dyDescent="0.25">
      <c r="A2322" s="1">
        <f t="shared" si="36"/>
        <v>47978</v>
      </c>
    </row>
    <row r="2323" spans="1:1" x14ac:dyDescent="0.25">
      <c r="A2323" s="1">
        <f t="shared" si="36"/>
        <v>47979</v>
      </c>
    </row>
    <row r="2324" spans="1:1" x14ac:dyDescent="0.25">
      <c r="A2324" s="1">
        <f t="shared" si="36"/>
        <v>47980</v>
      </c>
    </row>
    <row r="2325" spans="1:1" x14ac:dyDescent="0.25">
      <c r="A2325" s="1">
        <f t="shared" si="36"/>
        <v>47981</v>
      </c>
    </row>
    <row r="2326" spans="1:1" x14ac:dyDescent="0.25">
      <c r="A2326" s="1">
        <f t="shared" si="36"/>
        <v>47982</v>
      </c>
    </row>
    <row r="2327" spans="1:1" x14ac:dyDescent="0.25">
      <c r="A2327" s="1">
        <f t="shared" si="36"/>
        <v>47983</v>
      </c>
    </row>
    <row r="2328" spans="1:1" x14ac:dyDescent="0.25">
      <c r="A2328" s="1">
        <f t="shared" si="36"/>
        <v>47984</v>
      </c>
    </row>
    <row r="2329" spans="1:1" x14ac:dyDescent="0.25">
      <c r="A2329" s="1">
        <f t="shared" si="36"/>
        <v>47985</v>
      </c>
    </row>
    <row r="2330" spans="1:1" x14ac:dyDescent="0.25">
      <c r="A2330" s="1">
        <f t="shared" si="36"/>
        <v>47986</v>
      </c>
    </row>
    <row r="2331" spans="1:1" x14ac:dyDescent="0.25">
      <c r="A2331" s="1">
        <f t="shared" si="36"/>
        <v>47987</v>
      </c>
    </row>
    <row r="2332" spans="1:1" x14ac:dyDescent="0.25">
      <c r="A2332" s="1">
        <f t="shared" si="36"/>
        <v>47988</v>
      </c>
    </row>
    <row r="2333" spans="1:1" x14ac:dyDescent="0.25">
      <c r="A2333" s="1">
        <f t="shared" si="36"/>
        <v>47989</v>
      </c>
    </row>
    <row r="2334" spans="1:1" x14ac:dyDescent="0.25">
      <c r="A2334" s="1">
        <f t="shared" si="36"/>
        <v>47990</v>
      </c>
    </row>
    <row r="2335" spans="1:1" x14ac:dyDescent="0.25">
      <c r="A2335" s="1">
        <f t="shared" si="36"/>
        <v>47991</v>
      </c>
    </row>
    <row r="2336" spans="1:1" x14ac:dyDescent="0.25">
      <c r="A2336" s="1">
        <f t="shared" si="36"/>
        <v>47992</v>
      </c>
    </row>
    <row r="2337" spans="1:1" x14ac:dyDescent="0.25">
      <c r="A2337" s="1">
        <f t="shared" si="36"/>
        <v>47993</v>
      </c>
    </row>
    <row r="2338" spans="1:1" x14ac:dyDescent="0.25">
      <c r="A2338" s="1">
        <f t="shared" si="36"/>
        <v>47994</v>
      </c>
    </row>
    <row r="2339" spans="1:1" x14ac:dyDescent="0.25">
      <c r="A2339" s="1">
        <f t="shared" si="36"/>
        <v>47995</v>
      </c>
    </row>
    <row r="2340" spans="1:1" x14ac:dyDescent="0.25">
      <c r="A2340" s="1">
        <f t="shared" si="36"/>
        <v>47996</v>
      </c>
    </row>
    <row r="2341" spans="1:1" x14ac:dyDescent="0.25">
      <c r="A2341" s="1">
        <f t="shared" si="36"/>
        <v>47997</v>
      </c>
    </row>
    <row r="2342" spans="1:1" x14ac:dyDescent="0.25">
      <c r="A2342" s="1">
        <f t="shared" si="36"/>
        <v>47998</v>
      </c>
    </row>
    <row r="2343" spans="1:1" x14ac:dyDescent="0.25">
      <c r="A2343" s="1">
        <f t="shared" si="36"/>
        <v>47999</v>
      </c>
    </row>
    <row r="2344" spans="1:1" x14ac:dyDescent="0.25">
      <c r="A2344" s="1">
        <f t="shared" si="36"/>
        <v>48000</v>
      </c>
    </row>
    <row r="2345" spans="1:1" x14ac:dyDescent="0.25">
      <c r="A2345" s="1">
        <f t="shared" si="36"/>
        <v>48001</v>
      </c>
    </row>
    <row r="2346" spans="1:1" x14ac:dyDescent="0.25">
      <c r="A2346" s="1">
        <f t="shared" si="36"/>
        <v>48002</v>
      </c>
    </row>
    <row r="2347" spans="1:1" x14ac:dyDescent="0.25">
      <c r="A2347" s="1">
        <f t="shared" si="36"/>
        <v>48003</v>
      </c>
    </row>
    <row r="2348" spans="1:1" x14ac:dyDescent="0.25">
      <c r="A2348" s="1">
        <f t="shared" si="36"/>
        <v>48004</v>
      </c>
    </row>
    <row r="2349" spans="1:1" x14ac:dyDescent="0.25">
      <c r="A2349" s="1">
        <f t="shared" si="36"/>
        <v>48005</v>
      </c>
    </row>
    <row r="2350" spans="1:1" x14ac:dyDescent="0.25">
      <c r="A2350" s="1">
        <f t="shared" si="36"/>
        <v>48006</v>
      </c>
    </row>
    <row r="2351" spans="1:1" x14ac:dyDescent="0.25">
      <c r="A2351" s="1">
        <f t="shared" si="36"/>
        <v>48007</v>
      </c>
    </row>
    <row r="2352" spans="1:1" x14ac:dyDescent="0.25">
      <c r="A2352" s="1">
        <f t="shared" si="36"/>
        <v>48008</v>
      </c>
    </row>
    <row r="2353" spans="1:1" x14ac:dyDescent="0.25">
      <c r="A2353" s="1">
        <f t="shared" si="36"/>
        <v>48009</v>
      </c>
    </row>
    <row r="2354" spans="1:1" x14ac:dyDescent="0.25">
      <c r="A2354" s="1">
        <f t="shared" si="36"/>
        <v>48010</v>
      </c>
    </row>
    <row r="2355" spans="1:1" x14ac:dyDescent="0.25">
      <c r="A2355" s="1">
        <f t="shared" si="36"/>
        <v>48011</v>
      </c>
    </row>
    <row r="2356" spans="1:1" x14ac:dyDescent="0.25">
      <c r="A2356" s="1">
        <f t="shared" si="36"/>
        <v>48012</v>
      </c>
    </row>
    <row r="2357" spans="1:1" x14ac:dyDescent="0.25">
      <c r="A2357" s="1">
        <f t="shared" si="36"/>
        <v>48013</v>
      </c>
    </row>
    <row r="2358" spans="1:1" x14ac:dyDescent="0.25">
      <c r="A2358" s="1">
        <f t="shared" si="36"/>
        <v>48014</v>
      </c>
    </row>
    <row r="2359" spans="1:1" x14ac:dyDescent="0.25">
      <c r="A2359" s="1">
        <f t="shared" si="36"/>
        <v>48015</v>
      </c>
    </row>
    <row r="2360" spans="1:1" x14ac:dyDescent="0.25">
      <c r="A2360" s="1">
        <f t="shared" si="36"/>
        <v>48016</v>
      </c>
    </row>
    <row r="2361" spans="1:1" x14ac:dyDescent="0.25">
      <c r="A2361" s="1">
        <f t="shared" si="36"/>
        <v>48017</v>
      </c>
    </row>
    <row r="2362" spans="1:1" x14ac:dyDescent="0.25">
      <c r="A2362" s="1">
        <f t="shared" si="36"/>
        <v>48018</v>
      </c>
    </row>
    <row r="2363" spans="1:1" x14ac:dyDescent="0.25">
      <c r="A2363" s="1">
        <f t="shared" si="36"/>
        <v>48019</v>
      </c>
    </row>
    <row r="2364" spans="1:1" x14ac:dyDescent="0.25">
      <c r="A2364" s="1">
        <f t="shared" si="36"/>
        <v>48020</v>
      </c>
    </row>
    <row r="2365" spans="1:1" x14ac:dyDescent="0.25">
      <c r="A2365" s="1">
        <f t="shared" si="36"/>
        <v>48021</v>
      </c>
    </row>
    <row r="2366" spans="1:1" x14ac:dyDescent="0.25">
      <c r="A2366" s="1">
        <f t="shared" si="36"/>
        <v>48022</v>
      </c>
    </row>
    <row r="2367" spans="1:1" x14ac:dyDescent="0.25">
      <c r="A2367" s="1">
        <f t="shared" si="36"/>
        <v>48023</v>
      </c>
    </row>
    <row r="2368" spans="1:1" x14ac:dyDescent="0.25">
      <c r="A2368" s="1">
        <f t="shared" si="36"/>
        <v>48024</v>
      </c>
    </row>
    <row r="2369" spans="1:1" x14ac:dyDescent="0.25">
      <c r="A2369" s="1">
        <f t="shared" si="36"/>
        <v>48025</v>
      </c>
    </row>
    <row r="2370" spans="1:1" x14ac:dyDescent="0.25">
      <c r="A2370" s="1">
        <f t="shared" si="36"/>
        <v>48026</v>
      </c>
    </row>
    <row r="2371" spans="1:1" x14ac:dyDescent="0.25">
      <c r="A2371" s="1">
        <f t="shared" si="36"/>
        <v>48027</v>
      </c>
    </row>
    <row r="2372" spans="1:1" x14ac:dyDescent="0.25">
      <c r="A2372" s="1">
        <f t="shared" ref="A2372:A2435" si="37">A2371+1</f>
        <v>48028</v>
      </c>
    </row>
    <row r="2373" spans="1:1" x14ac:dyDescent="0.25">
      <c r="A2373" s="1">
        <f t="shared" si="37"/>
        <v>48029</v>
      </c>
    </row>
    <row r="2374" spans="1:1" x14ac:dyDescent="0.25">
      <c r="A2374" s="1">
        <f t="shared" si="37"/>
        <v>48030</v>
      </c>
    </row>
    <row r="2375" spans="1:1" x14ac:dyDescent="0.25">
      <c r="A2375" s="1">
        <f t="shared" si="37"/>
        <v>48031</v>
      </c>
    </row>
    <row r="2376" spans="1:1" x14ac:dyDescent="0.25">
      <c r="A2376" s="1">
        <f t="shared" si="37"/>
        <v>48032</v>
      </c>
    </row>
    <row r="2377" spans="1:1" x14ac:dyDescent="0.25">
      <c r="A2377" s="1">
        <f t="shared" si="37"/>
        <v>48033</v>
      </c>
    </row>
    <row r="2378" spans="1:1" x14ac:dyDescent="0.25">
      <c r="A2378" s="1">
        <f t="shared" si="37"/>
        <v>48034</v>
      </c>
    </row>
    <row r="2379" spans="1:1" x14ac:dyDescent="0.25">
      <c r="A2379" s="1">
        <f t="shared" si="37"/>
        <v>48035</v>
      </c>
    </row>
    <row r="2380" spans="1:1" x14ac:dyDescent="0.25">
      <c r="A2380" s="1">
        <f t="shared" si="37"/>
        <v>48036</v>
      </c>
    </row>
    <row r="2381" spans="1:1" x14ac:dyDescent="0.25">
      <c r="A2381" s="1">
        <f t="shared" si="37"/>
        <v>48037</v>
      </c>
    </row>
    <row r="2382" spans="1:1" x14ac:dyDescent="0.25">
      <c r="A2382" s="1">
        <f t="shared" si="37"/>
        <v>48038</v>
      </c>
    </row>
    <row r="2383" spans="1:1" x14ac:dyDescent="0.25">
      <c r="A2383" s="1">
        <f t="shared" si="37"/>
        <v>48039</v>
      </c>
    </row>
    <row r="2384" spans="1:1" x14ac:dyDescent="0.25">
      <c r="A2384" s="1">
        <f t="shared" si="37"/>
        <v>48040</v>
      </c>
    </row>
    <row r="2385" spans="1:1" x14ac:dyDescent="0.25">
      <c r="A2385" s="1">
        <f t="shared" si="37"/>
        <v>48041</v>
      </c>
    </row>
    <row r="2386" spans="1:1" x14ac:dyDescent="0.25">
      <c r="A2386" s="1">
        <f t="shared" si="37"/>
        <v>48042</v>
      </c>
    </row>
    <row r="2387" spans="1:1" x14ac:dyDescent="0.25">
      <c r="A2387" s="1">
        <f t="shared" si="37"/>
        <v>48043</v>
      </c>
    </row>
    <row r="2388" spans="1:1" x14ac:dyDescent="0.25">
      <c r="A2388" s="1">
        <f t="shared" si="37"/>
        <v>48044</v>
      </c>
    </row>
    <row r="2389" spans="1:1" x14ac:dyDescent="0.25">
      <c r="A2389" s="1">
        <f t="shared" si="37"/>
        <v>48045</v>
      </c>
    </row>
    <row r="2390" spans="1:1" x14ac:dyDescent="0.25">
      <c r="A2390" s="1">
        <f t="shared" si="37"/>
        <v>48046</v>
      </c>
    </row>
    <row r="2391" spans="1:1" x14ac:dyDescent="0.25">
      <c r="A2391" s="1">
        <f t="shared" si="37"/>
        <v>48047</v>
      </c>
    </row>
    <row r="2392" spans="1:1" x14ac:dyDescent="0.25">
      <c r="A2392" s="1">
        <f t="shared" si="37"/>
        <v>48048</v>
      </c>
    </row>
    <row r="2393" spans="1:1" x14ac:dyDescent="0.25">
      <c r="A2393" s="1">
        <f t="shared" si="37"/>
        <v>48049</v>
      </c>
    </row>
    <row r="2394" spans="1:1" x14ac:dyDescent="0.25">
      <c r="A2394" s="1">
        <f t="shared" si="37"/>
        <v>48050</v>
      </c>
    </row>
    <row r="2395" spans="1:1" x14ac:dyDescent="0.25">
      <c r="A2395" s="1">
        <f t="shared" si="37"/>
        <v>48051</v>
      </c>
    </row>
    <row r="2396" spans="1:1" x14ac:dyDescent="0.25">
      <c r="A2396" s="1">
        <f t="shared" si="37"/>
        <v>48052</v>
      </c>
    </row>
    <row r="2397" spans="1:1" x14ac:dyDescent="0.25">
      <c r="A2397" s="1">
        <f t="shared" si="37"/>
        <v>48053</v>
      </c>
    </row>
    <row r="2398" spans="1:1" x14ac:dyDescent="0.25">
      <c r="A2398" s="1">
        <f t="shared" si="37"/>
        <v>48054</v>
      </c>
    </row>
    <row r="2399" spans="1:1" x14ac:dyDescent="0.25">
      <c r="A2399" s="1">
        <f t="shared" si="37"/>
        <v>48055</v>
      </c>
    </row>
    <row r="2400" spans="1:1" x14ac:dyDescent="0.25">
      <c r="A2400" s="1">
        <f t="shared" si="37"/>
        <v>48056</v>
      </c>
    </row>
    <row r="2401" spans="1:1" x14ac:dyDescent="0.25">
      <c r="A2401" s="1">
        <f t="shared" si="37"/>
        <v>48057</v>
      </c>
    </row>
    <row r="2402" spans="1:1" x14ac:dyDescent="0.25">
      <c r="A2402" s="1">
        <f t="shared" si="37"/>
        <v>48058</v>
      </c>
    </row>
    <row r="2403" spans="1:1" x14ac:dyDescent="0.25">
      <c r="A2403" s="1">
        <f t="shared" si="37"/>
        <v>48059</v>
      </c>
    </row>
    <row r="2404" spans="1:1" x14ac:dyDescent="0.25">
      <c r="A2404" s="1">
        <f t="shared" si="37"/>
        <v>48060</v>
      </c>
    </row>
    <row r="2405" spans="1:1" x14ac:dyDescent="0.25">
      <c r="A2405" s="1">
        <f t="shared" si="37"/>
        <v>48061</v>
      </c>
    </row>
    <row r="2406" spans="1:1" x14ac:dyDescent="0.25">
      <c r="A2406" s="1">
        <f t="shared" si="37"/>
        <v>48062</v>
      </c>
    </row>
    <row r="2407" spans="1:1" x14ac:dyDescent="0.25">
      <c r="A2407" s="1">
        <f t="shared" si="37"/>
        <v>48063</v>
      </c>
    </row>
    <row r="2408" spans="1:1" x14ac:dyDescent="0.25">
      <c r="A2408" s="1">
        <f t="shared" si="37"/>
        <v>48064</v>
      </c>
    </row>
    <row r="2409" spans="1:1" x14ac:dyDescent="0.25">
      <c r="A2409" s="1">
        <f t="shared" si="37"/>
        <v>48065</v>
      </c>
    </row>
    <row r="2410" spans="1:1" x14ac:dyDescent="0.25">
      <c r="A2410" s="1">
        <f t="shared" si="37"/>
        <v>48066</v>
      </c>
    </row>
    <row r="2411" spans="1:1" x14ac:dyDescent="0.25">
      <c r="A2411" s="1">
        <f t="shared" si="37"/>
        <v>48067</v>
      </c>
    </row>
    <row r="2412" spans="1:1" x14ac:dyDescent="0.25">
      <c r="A2412" s="1">
        <f t="shared" si="37"/>
        <v>48068</v>
      </c>
    </row>
    <row r="2413" spans="1:1" x14ac:dyDescent="0.25">
      <c r="A2413" s="1">
        <f t="shared" si="37"/>
        <v>48069</v>
      </c>
    </row>
    <row r="2414" spans="1:1" x14ac:dyDescent="0.25">
      <c r="A2414" s="1">
        <f t="shared" si="37"/>
        <v>48070</v>
      </c>
    </row>
    <row r="2415" spans="1:1" x14ac:dyDescent="0.25">
      <c r="A2415" s="1">
        <f t="shared" si="37"/>
        <v>48071</v>
      </c>
    </row>
    <row r="2416" spans="1:1" x14ac:dyDescent="0.25">
      <c r="A2416" s="1">
        <f t="shared" si="37"/>
        <v>48072</v>
      </c>
    </row>
    <row r="2417" spans="1:1" x14ac:dyDescent="0.25">
      <c r="A2417" s="1">
        <f t="shared" si="37"/>
        <v>48073</v>
      </c>
    </row>
    <row r="2418" spans="1:1" x14ac:dyDescent="0.25">
      <c r="A2418" s="1">
        <f t="shared" si="37"/>
        <v>48074</v>
      </c>
    </row>
    <row r="2419" spans="1:1" x14ac:dyDescent="0.25">
      <c r="A2419" s="1">
        <f t="shared" si="37"/>
        <v>48075</v>
      </c>
    </row>
    <row r="2420" spans="1:1" x14ac:dyDescent="0.25">
      <c r="A2420" s="1">
        <f t="shared" si="37"/>
        <v>48076</v>
      </c>
    </row>
    <row r="2421" spans="1:1" x14ac:dyDescent="0.25">
      <c r="A2421" s="1">
        <f t="shared" si="37"/>
        <v>48077</v>
      </c>
    </row>
    <row r="2422" spans="1:1" x14ac:dyDescent="0.25">
      <c r="A2422" s="1">
        <f t="shared" si="37"/>
        <v>48078</v>
      </c>
    </row>
    <row r="2423" spans="1:1" x14ac:dyDescent="0.25">
      <c r="A2423" s="1">
        <f t="shared" si="37"/>
        <v>48079</v>
      </c>
    </row>
    <row r="2424" spans="1:1" x14ac:dyDescent="0.25">
      <c r="A2424" s="1">
        <f t="shared" si="37"/>
        <v>48080</v>
      </c>
    </row>
    <row r="2425" spans="1:1" x14ac:dyDescent="0.25">
      <c r="A2425" s="1">
        <f t="shared" si="37"/>
        <v>48081</v>
      </c>
    </row>
    <row r="2426" spans="1:1" x14ac:dyDescent="0.25">
      <c r="A2426" s="1">
        <f t="shared" si="37"/>
        <v>48082</v>
      </c>
    </row>
    <row r="2427" spans="1:1" x14ac:dyDescent="0.25">
      <c r="A2427" s="1">
        <f t="shared" si="37"/>
        <v>48083</v>
      </c>
    </row>
    <row r="2428" spans="1:1" x14ac:dyDescent="0.25">
      <c r="A2428" s="1">
        <f t="shared" si="37"/>
        <v>48084</v>
      </c>
    </row>
    <row r="2429" spans="1:1" x14ac:dyDescent="0.25">
      <c r="A2429" s="1">
        <f t="shared" si="37"/>
        <v>48085</v>
      </c>
    </row>
    <row r="2430" spans="1:1" x14ac:dyDescent="0.25">
      <c r="A2430" s="1">
        <f t="shared" si="37"/>
        <v>48086</v>
      </c>
    </row>
    <row r="2431" spans="1:1" x14ac:dyDescent="0.25">
      <c r="A2431" s="1">
        <f t="shared" si="37"/>
        <v>48087</v>
      </c>
    </row>
    <row r="2432" spans="1:1" x14ac:dyDescent="0.25">
      <c r="A2432" s="1">
        <f t="shared" si="37"/>
        <v>48088</v>
      </c>
    </row>
    <row r="2433" spans="1:1" x14ac:dyDescent="0.25">
      <c r="A2433" s="1">
        <f t="shared" si="37"/>
        <v>48089</v>
      </c>
    </row>
    <row r="2434" spans="1:1" x14ac:dyDescent="0.25">
      <c r="A2434" s="1">
        <f t="shared" si="37"/>
        <v>48090</v>
      </c>
    </row>
    <row r="2435" spans="1:1" x14ac:dyDescent="0.25">
      <c r="A2435" s="1">
        <f t="shared" si="37"/>
        <v>48091</v>
      </c>
    </row>
    <row r="2436" spans="1:1" x14ac:dyDescent="0.25">
      <c r="A2436" s="1">
        <f t="shared" ref="A2436:A2499" si="38">A2435+1</f>
        <v>48092</v>
      </c>
    </row>
    <row r="2437" spans="1:1" x14ac:dyDescent="0.25">
      <c r="A2437" s="1">
        <f t="shared" si="38"/>
        <v>48093</v>
      </c>
    </row>
    <row r="2438" spans="1:1" x14ac:dyDescent="0.25">
      <c r="A2438" s="1">
        <f t="shared" si="38"/>
        <v>48094</v>
      </c>
    </row>
    <row r="2439" spans="1:1" x14ac:dyDescent="0.25">
      <c r="A2439" s="1">
        <f t="shared" si="38"/>
        <v>48095</v>
      </c>
    </row>
    <row r="2440" spans="1:1" x14ac:dyDescent="0.25">
      <c r="A2440" s="1">
        <f t="shared" si="38"/>
        <v>48096</v>
      </c>
    </row>
    <row r="2441" spans="1:1" x14ac:dyDescent="0.25">
      <c r="A2441" s="1">
        <f t="shared" si="38"/>
        <v>48097</v>
      </c>
    </row>
    <row r="2442" spans="1:1" x14ac:dyDescent="0.25">
      <c r="A2442" s="1">
        <f t="shared" si="38"/>
        <v>48098</v>
      </c>
    </row>
    <row r="2443" spans="1:1" x14ac:dyDescent="0.25">
      <c r="A2443" s="1">
        <f t="shared" si="38"/>
        <v>48099</v>
      </c>
    </row>
    <row r="2444" spans="1:1" x14ac:dyDescent="0.25">
      <c r="A2444" s="1">
        <f t="shared" si="38"/>
        <v>48100</v>
      </c>
    </row>
    <row r="2445" spans="1:1" x14ac:dyDescent="0.25">
      <c r="A2445" s="1">
        <f t="shared" si="38"/>
        <v>48101</v>
      </c>
    </row>
    <row r="2446" spans="1:1" x14ac:dyDescent="0.25">
      <c r="A2446" s="1">
        <f t="shared" si="38"/>
        <v>48102</v>
      </c>
    </row>
    <row r="2447" spans="1:1" x14ac:dyDescent="0.25">
      <c r="A2447" s="1">
        <f t="shared" si="38"/>
        <v>48103</v>
      </c>
    </row>
    <row r="2448" spans="1:1" x14ac:dyDescent="0.25">
      <c r="A2448" s="1">
        <f t="shared" si="38"/>
        <v>48104</v>
      </c>
    </row>
    <row r="2449" spans="1:1" x14ac:dyDescent="0.25">
      <c r="A2449" s="1">
        <f t="shared" si="38"/>
        <v>48105</v>
      </c>
    </row>
    <row r="2450" spans="1:1" x14ac:dyDescent="0.25">
      <c r="A2450" s="1">
        <f t="shared" si="38"/>
        <v>48106</v>
      </c>
    </row>
    <row r="2451" spans="1:1" x14ac:dyDescent="0.25">
      <c r="A2451" s="1">
        <f t="shared" si="38"/>
        <v>48107</v>
      </c>
    </row>
    <row r="2452" spans="1:1" x14ac:dyDescent="0.25">
      <c r="A2452" s="1">
        <f t="shared" si="38"/>
        <v>48108</v>
      </c>
    </row>
    <row r="2453" spans="1:1" x14ac:dyDescent="0.25">
      <c r="A2453" s="1">
        <f t="shared" si="38"/>
        <v>48109</v>
      </c>
    </row>
    <row r="2454" spans="1:1" x14ac:dyDescent="0.25">
      <c r="A2454" s="1">
        <f t="shared" si="38"/>
        <v>48110</v>
      </c>
    </row>
    <row r="2455" spans="1:1" x14ac:dyDescent="0.25">
      <c r="A2455" s="1">
        <f t="shared" si="38"/>
        <v>48111</v>
      </c>
    </row>
    <row r="2456" spans="1:1" x14ac:dyDescent="0.25">
      <c r="A2456" s="1">
        <f t="shared" si="38"/>
        <v>48112</v>
      </c>
    </row>
    <row r="2457" spans="1:1" x14ac:dyDescent="0.25">
      <c r="A2457" s="1">
        <f t="shared" si="38"/>
        <v>48113</v>
      </c>
    </row>
    <row r="2458" spans="1:1" x14ac:dyDescent="0.25">
      <c r="A2458" s="1">
        <f t="shared" si="38"/>
        <v>48114</v>
      </c>
    </row>
    <row r="2459" spans="1:1" x14ac:dyDescent="0.25">
      <c r="A2459" s="1">
        <f t="shared" si="38"/>
        <v>48115</v>
      </c>
    </row>
    <row r="2460" spans="1:1" x14ac:dyDescent="0.25">
      <c r="A2460" s="1">
        <f t="shared" si="38"/>
        <v>48116</v>
      </c>
    </row>
    <row r="2461" spans="1:1" x14ac:dyDescent="0.25">
      <c r="A2461" s="1">
        <f t="shared" si="38"/>
        <v>48117</v>
      </c>
    </row>
    <row r="2462" spans="1:1" x14ac:dyDescent="0.25">
      <c r="A2462" s="1">
        <f t="shared" si="38"/>
        <v>48118</v>
      </c>
    </row>
    <row r="2463" spans="1:1" x14ac:dyDescent="0.25">
      <c r="A2463" s="1">
        <f t="shared" si="38"/>
        <v>48119</v>
      </c>
    </row>
    <row r="2464" spans="1:1" x14ac:dyDescent="0.25">
      <c r="A2464" s="1">
        <f t="shared" si="38"/>
        <v>48120</v>
      </c>
    </row>
    <row r="2465" spans="1:1" x14ac:dyDescent="0.25">
      <c r="A2465" s="1">
        <f t="shared" si="38"/>
        <v>48121</v>
      </c>
    </row>
    <row r="2466" spans="1:1" x14ac:dyDescent="0.25">
      <c r="A2466" s="1">
        <f t="shared" si="38"/>
        <v>48122</v>
      </c>
    </row>
    <row r="2467" spans="1:1" x14ac:dyDescent="0.25">
      <c r="A2467" s="1">
        <f t="shared" si="38"/>
        <v>48123</v>
      </c>
    </row>
    <row r="2468" spans="1:1" x14ac:dyDescent="0.25">
      <c r="A2468" s="1">
        <f t="shared" si="38"/>
        <v>48124</v>
      </c>
    </row>
    <row r="2469" spans="1:1" x14ac:dyDescent="0.25">
      <c r="A2469" s="1">
        <f t="shared" si="38"/>
        <v>48125</v>
      </c>
    </row>
    <row r="2470" spans="1:1" x14ac:dyDescent="0.25">
      <c r="A2470" s="1">
        <f t="shared" si="38"/>
        <v>48126</v>
      </c>
    </row>
    <row r="2471" spans="1:1" x14ac:dyDescent="0.25">
      <c r="A2471" s="1">
        <f t="shared" si="38"/>
        <v>48127</v>
      </c>
    </row>
    <row r="2472" spans="1:1" x14ac:dyDescent="0.25">
      <c r="A2472" s="1">
        <f t="shared" si="38"/>
        <v>48128</v>
      </c>
    </row>
    <row r="2473" spans="1:1" x14ac:dyDescent="0.25">
      <c r="A2473" s="1">
        <f t="shared" si="38"/>
        <v>48129</v>
      </c>
    </row>
    <row r="2474" spans="1:1" x14ac:dyDescent="0.25">
      <c r="A2474" s="1">
        <f t="shared" si="38"/>
        <v>48130</v>
      </c>
    </row>
    <row r="2475" spans="1:1" x14ac:dyDescent="0.25">
      <c r="A2475" s="1">
        <f t="shared" si="38"/>
        <v>48131</v>
      </c>
    </row>
    <row r="2476" spans="1:1" x14ac:dyDescent="0.25">
      <c r="A2476" s="1">
        <f t="shared" si="38"/>
        <v>48132</v>
      </c>
    </row>
    <row r="2477" spans="1:1" x14ac:dyDescent="0.25">
      <c r="A2477" s="1">
        <f t="shared" si="38"/>
        <v>48133</v>
      </c>
    </row>
    <row r="2478" spans="1:1" x14ac:dyDescent="0.25">
      <c r="A2478" s="1">
        <f t="shared" si="38"/>
        <v>48134</v>
      </c>
    </row>
    <row r="2479" spans="1:1" x14ac:dyDescent="0.25">
      <c r="A2479" s="1">
        <f t="shared" si="38"/>
        <v>48135</v>
      </c>
    </row>
    <row r="2480" spans="1:1" x14ac:dyDescent="0.25">
      <c r="A2480" s="1">
        <f t="shared" si="38"/>
        <v>48136</v>
      </c>
    </row>
    <row r="2481" spans="1:1" x14ac:dyDescent="0.25">
      <c r="A2481" s="1">
        <f t="shared" si="38"/>
        <v>48137</v>
      </c>
    </row>
    <row r="2482" spans="1:1" x14ac:dyDescent="0.25">
      <c r="A2482" s="1">
        <f t="shared" si="38"/>
        <v>48138</v>
      </c>
    </row>
    <row r="2483" spans="1:1" x14ac:dyDescent="0.25">
      <c r="A2483" s="1">
        <f t="shared" si="38"/>
        <v>48139</v>
      </c>
    </row>
    <row r="2484" spans="1:1" x14ac:dyDescent="0.25">
      <c r="A2484" s="1">
        <f t="shared" si="38"/>
        <v>48140</v>
      </c>
    </row>
    <row r="2485" spans="1:1" x14ac:dyDescent="0.25">
      <c r="A2485" s="1">
        <f t="shared" si="38"/>
        <v>48141</v>
      </c>
    </row>
    <row r="2486" spans="1:1" x14ac:dyDescent="0.25">
      <c r="A2486" s="1">
        <f t="shared" si="38"/>
        <v>48142</v>
      </c>
    </row>
    <row r="2487" spans="1:1" x14ac:dyDescent="0.25">
      <c r="A2487" s="1">
        <f t="shared" si="38"/>
        <v>48143</v>
      </c>
    </row>
    <row r="2488" spans="1:1" x14ac:dyDescent="0.25">
      <c r="A2488" s="1">
        <f t="shared" si="38"/>
        <v>48144</v>
      </c>
    </row>
    <row r="2489" spans="1:1" x14ac:dyDescent="0.25">
      <c r="A2489" s="1">
        <f t="shared" si="38"/>
        <v>48145</v>
      </c>
    </row>
    <row r="2490" spans="1:1" x14ac:dyDescent="0.25">
      <c r="A2490" s="1">
        <f t="shared" si="38"/>
        <v>48146</v>
      </c>
    </row>
    <row r="2491" spans="1:1" x14ac:dyDescent="0.25">
      <c r="A2491" s="1">
        <f t="shared" si="38"/>
        <v>48147</v>
      </c>
    </row>
    <row r="2492" spans="1:1" x14ac:dyDescent="0.25">
      <c r="A2492" s="1">
        <f t="shared" si="38"/>
        <v>48148</v>
      </c>
    </row>
    <row r="2493" spans="1:1" x14ac:dyDescent="0.25">
      <c r="A2493" s="1">
        <f t="shared" si="38"/>
        <v>48149</v>
      </c>
    </row>
    <row r="2494" spans="1:1" x14ac:dyDescent="0.25">
      <c r="A2494" s="1">
        <f t="shared" si="38"/>
        <v>48150</v>
      </c>
    </row>
    <row r="2495" spans="1:1" x14ac:dyDescent="0.25">
      <c r="A2495" s="1">
        <f t="shared" si="38"/>
        <v>48151</v>
      </c>
    </row>
    <row r="2496" spans="1:1" x14ac:dyDescent="0.25">
      <c r="A2496" s="1">
        <f t="shared" si="38"/>
        <v>48152</v>
      </c>
    </row>
    <row r="2497" spans="1:1" x14ac:dyDescent="0.25">
      <c r="A2497" s="1">
        <f t="shared" si="38"/>
        <v>48153</v>
      </c>
    </row>
    <row r="2498" spans="1:1" x14ac:dyDescent="0.25">
      <c r="A2498" s="1">
        <f t="shared" si="38"/>
        <v>48154</v>
      </c>
    </row>
    <row r="2499" spans="1:1" x14ac:dyDescent="0.25">
      <c r="A2499" s="1">
        <f t="shared" si="38"/>
        <v>48155</v>
      </c>
    </row>
    <row r="2500" spans="1:1" x14ac:dyDescent="0.25">
      <c r="A2500" s="1">
        <f t="shared" ref="A2500:A2557" si="39">A2499+1</f>
        <v>48156</v>
      </c>
    </row>
    <row r="2501" spans="1:1" x14ac:dyDescent="0.25">
      <c r="A2501" s="1">
        <f t="shared" si="39"/>
        <v>48157</v>
      </c>
    </row>
    <row r="2502" spans="1:1" x14ac:dyDescent="0.25">
      <c r="A2502" s="1">
        <f t="shared" si="39"/>
        <v>48158</v>
      </c>
    </row>
    <row r="2503" spans="1:1" x14ac:dyDescent="0.25">
      <c r="A2503" s="1">
        <f t="shared" si="39"/>
        <v>48159</v>
      </c>
    </row>
    <row r="2504" spans="1:1" x14ac:dyDescent="0.25">
      <c r="A2504" s="1">
        <f t="shared" si="39"/>
        <v>48160</v>
      </c>
    </row>
    <row r="2505" spans="1:1" x14ac:dyDescent="0.25">
      <c r="A2505" s="1">
        <f t="shared" si="39"/>
        <v>48161</v>
      </c>
    </row>
    <row r="2506" spans="1:1" x14ac:dyDescent="0.25">
      <c r="A2506" s="1">
        <f t="shared" si="39"/>
        <v>48162</v>
      </c>
    </row>
    <row r="2507" spans="1:1" x14ac:dyDescent="0.25">
      <c r="A2507" s="1">
        <f t="shared" si="39"/>
        <v>48163</v>
      </c>
    </row>
    <row r="2508" spans="1:1" x14ac:dyDescent="0.25">
      <c r="A2508" s="1">
        <f t="shared" si="39"/>
        <v>48164</v>
      </c>
    </row>
    <row r="2509" spans="1:1" x14ac:dyDescent="0.25">
      <c r="A2509" s="1">
        <f t="shared" si="39"/>
        <v>48165</v>
      </c>
    </row>
    <row r="2510" spans="1:1" x14ac:dyDescent="0.25">
      <c r="A2510" s="1">
        <f t="shared" si="39"/>
        <v>48166</v>
      </c>
    </row>
    <row r="2511" spans="1:1" x14ac:dyDescent="0.25">
      <c r="A2511" s="1">
        <f t="shared" si="39"/>
        <v>48167</v>
      </c>
    </row>
    <row r="2512" spans="1:1" x14ac:dyDescent="0.25">
      <c r="A2512" s="1">
        <f t="shared" si="39"/>
        <v>48168</v>
      </c>
    </row>
    <row r="2513" spans="1:1" x14ac:dyDescent="0.25">
      <c r="A2513" s="1">
        <f t="shared" si="39"/>
        <v>48169</v>
      </c>
    </row>
    <row r="2514" spans="1:1" x14ac:dyDescent="0.25">
      <c r="A2514" s="1">
        <f t="shared" si="39"/>
        <v>48170</v>
      </c>
    </row>
    <row r="2515" spans="1:1" x14ac:dyDescent="0.25">
      <c r="A2515" s="1">
        <f t="shared" si="39"/>
        <v>48171</v>
      </c>
    </row>
    <row r="2516" spans="1:1" x14ac:dyDescent="0.25">
      <c r="A2516" s="1">
        <f t="shared" si="39"/>
        <v>48172</v>
      </c>
    </row>
    <row r="2517" spans="1:1" x14ac:dyDescent="0.25">
      <c r="A2517" s="1">
        <f t="shared" si="39"/>
        <v>48173</v>
      </c>
    </row>
    <row r="2518" spans="1:1" x14ac:dyDescent="0.25">
      <c r="A2518" s="1">
        <f t="shared" si="39"/>
        <v>48174</v>
      </c>
    </row>
    <row r="2519" spans="1:1" x14ac:dyDescent="0.25">
      <c r="A2519" s="1">
        <f t="shared" si="39"/>
        <v>48175</v>
      </c>
    </row>
    <row r="2520" spans="1:1" x14ac:dyDescent="0.25">
      <c r="A2520" s="1">
        <f t="shared" si="39"/>
        <v>48176</v>
      </c>
    </row>
    <row r="2521" spans="1:1" x14ac:dyDescent="0.25">
      <c r="A2521" s="1">
        <f t="shared" si="39"/>
        <v>48177</v>
      </c>
    </row>
    <row r="2522" spans="1:1" x14ac:dyDescent="0.25">
      <c r="A2522" s="1">
        <f t="shared" si="39"/>
        <v>48178</v>
      </c>
    </row>
    <row r="2523" spans="1:1" x14ac:dyDescent="0.25">
      <c r="A2523" s="1">
        <f t="shared" si="39"/>
        <v>48179</v>
      </c>
    </row>
    <row r="2524" spans="1:1" x14ac:dyDescent="0.25">
      <c r="A2524" s="1">
        <f t="shared" si="39"/>
        <v>48180</v>
      </c>
    </row>
    <row r="2525" spans="1:1" x14ac:dyDescent="0.25">
      <c r="A2525" s="1">
        <f t="shared" si="39"/>
        <v>48181</v>
      </c>
    </row>
    <row r="2526" spans="1:1" x14ac:dyDescent="0.25">
      <c r="A2526" s="1">
        <f t="shared" si="39"/>
        <v>48182</v>
      </c>
    </row>
    <row r="2527" spans="1:1" x14ac:dyDescent="0.25">
      <c r="A2527" s="1">
        <f t="shared" si="39"/>
        <v>48183</v>
      </c>
    </row>
    <row r="2528" spans="1:1" x14ac:dyDescent="0.25">
      <c r="A2528" s="1">
        <f t="shared" si="39"/>
        <v>48184</v>
      </c>
    </row>
    <row r="2529" spans="1:1" x14ac:dyDescent="0.25">
      <c r="A2529" s="1">
        <f t="shared" si="39"/>
        <v>48185</v>
      </c>
    </row>
    <row r="2530" spans="1:1" x14ac:dyDescent="0.25">
      <c r="A2530" s="1">
        <f t="shared" si="39"/>
        <v>48186</v>
      </c>
    </row>
    <row r="2531" spans="1:1" x14ac:dyDescent="0.25">
      <c r="A2531" s="1">
        <f t="shared" si="39"/>
        <v>48187</v>
      </c>
    </row>
    <row r="2532" spans="1:1" x14ac:dyDescent="0.25">
      <c r="A2532" s="1">
        <f t="shared" si="39"/>
        <v>48188</v>
      </c>
    </row>
    <row r="2533" spans="1:1" x14ac:dyDescent="0.25">
      <c r="A2533" s="1">
        <f t="shared" si="39"/>
        <v>48189</v>
      </c>
    </row>
    <row r="2534" spans="1:1" x14ac:dyDescent="0.25">
      <c r="A2534" s="1">
        <f t="shared" si="39"/>
        <v>48190</v>
      </c>
    </row>
    <row r="2535" spans="1:1" x14ac:dyDescent="0.25">
      <c r="A2535" s="1">
        <f t="shared" si="39"/>
        <v>48191</v>
      </c>
    </row>
    <row r="2536" spans="1:1" x14ac:dyDescent="0.25">
      <c r="A2536" s="1">
        <f t="shared" si="39"/>
        <v>48192</v>
      </c>
    </row>
    <row r="2537" spans="1:1" x14ac:dyDescent="0.25">
      <c r="A2537" s="1">
        <f t="shared" si="39"/>
        <v>48193</v>
      </c>
    </row>
    <row r="2538" spans="1:1" x14ac:dyDescent="0.25">
      <c r="A2538" s="1">
        <f t="shared" si="39"/>
        <v>48194</v>
      </c>
    </row>
    <row r="2539" spans="1:1" x14ac:dyDescent="0.25">
      <c r="A2539" s="1">
        <f t="shared" si="39"/>
        <v>48195</v>
      </c>
    </row>
    <row r="2540" spans="1:1" x14ac:dyDescent="0.25">
      <c r="A2540" s="1">
        <f t="shared" si="39"/>
        <v>48196</v>
      </c>
    </row>
    <row r="2541" spans="1:1" x14ac:dyDescent="0.25">
      <c r="A2541" s="1">
        <f t="shared" si="39"/>
        <v>48197</v>
      </c>
    </row>
    <row r="2542" spans="1:1" x14ac:dyDescent="0.25">
      <c r="A2542" s="1">
        <f t="shared" si="39"/>
        <v>48198</v>
      </c>
    </row>
    <row r="2543" spans="1:1" x14ac:dyDescent="0.25">
      <c r="A2543" s="1">
        <f t="shared" si="39"/>
        <v>48199</v>
      </c>
    </row>
    <row r="2544" spans="1:1" x14ac:dyDescent="0.25">
      <c r="A2544" s="1">
        <f t="shared" si="39"/>
        <v>48200</v>
      </c>
    </row>
    <row r="2545" spans="1:1" x14ac:dyDescent="0.25">
      <c r="A2545" s="1">
        <f t="shared" si="39"/>
        <v>48201</v>
      </c>
    </row>
    <row r="2546" spans="1:1" x14ac:dyDescent="0.25">
      <c r="A2546" s="1">
        <f t="shared" si="39"/>
        <v>48202</v>
      </c>
    </row>
    <row r="2547" spans="1:1" x14ac:dyDescent="0.25">
      <c r="A2547" s="1">
        <f t="shared" si="39"/>
        <v>48203</v>
      </c>
    </row>
    <row r="2548" spans="1:1" x14ac:dyDescent="0.25">
      <c r="A2548" s="1">
        <f t="shared" si="39"/>
        <v>48204</v>
      </c>
    </row>
    <row r="2549" spans="1:1" x14ac:dyDescent="0.25">
      <c r="A2549" s="1">
        <f t="shared" si="39"/>
        <v>48205</v>
      </c>
    </row>
    <row r="2550" spans="1:1" x14ac:dyDescent="0.25">
      <c r="A2550" s="1">
        <f t="shared" si="39"/>
        <v>48206</v>
      </c>
    </row>
    <row r="2551" spans="1:1" x14ac:dyDescent="0.25">
      <c r="A2551" s="1">
        <f t="shared" si="39"/>
        <v>48207</v>
      </c>
    </row>
    <row r="2552" spans="1:1" x14ac:dyDescent="0.25">
      <c r="A2552" s="1">
        <f t="shared" si="39"/>
        <v>48208</v>
      </c>
    </row>
    <row r="2553" spans="1:1" x14ac:dyDescent="0.25">
      <c r="A2553" s="1">
        <f t="shared" si="39"/>
        <v>48209</v>
      </c>
    </row>
    <row r="2554" spans="1:1" x14ac:dyDescent="0.25">
      <c r="A2554" s="1">
        <f t="shared" si="39"/>
        <v>48210</v>
      </c>
    </row>
    <row r="2555" spans="1:1" x14ac:dyDescent="0.25">
      <c r="A2555" s="1">
        <f t="shared" si="39"/>
        <v>48211</v>
      </c>
    </row>
    <row r="2556" spans="1:1" x14ac:dyDescent="0.25">
      <c r="A2556" s="1">
        <f t="shared" si="39"/>
        <v>48212</v>
      </c>
    </row>
    <row r="2557" spans="1:1" x14ac:dyDescent="0.25">
      <c r="A2557" s="1">
        <f t="shared" si="39"/>
        <v>48213</v>
      </c>
    </row>
    <row r="2558" spans="1:1" x14ac:dyDescent="0.25">
      <c r="A2558" s="1"/>
    </row>
    <row r="2559" spans="1:1" x14ac:dyDescent="0.25">
      <c r="A2559" s="1"/>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12871-8C2E-43E2-B74E-532D3536AADE}">
  <sheetPr codeName="Sheet31">
    <tabColor theme="8" tint="0.39997558519241921"/>
  </sheetPr>
  <dimension ref="A1:XFD5162"/>
  <sheetViews>
    <sheetView workbookViewId="0">
      <selection activeCell="M22" sqref="M22"/>
    </sheetView>
  </sheetViews>
  <sheetFormatPr defaultColWidth="8.85546875" defaultRowHeight="15" x14ac:dyDescent="0.25"/>
  <cols>
    <col min="11" max="11" width="14.7109375" bestFit="1" customWidth="1"/>
    <col min="12" max="12" width="12.28515625" bestFit="1" customWidth="1"/>
  </cols>
  <sheetData>
    <row r="1" spans="1:12 16384:16384" x14ac:dyDescent="0.25">
      <c r="A1" s="1" t="s">
        <v>18</v>
      </c>
      <c r="B1" t="s">
        <v>2</v>
      </c>
      <c r="C1" t="s">
        <v>3</v>
      </c>
      <c r="D1" t="s">
        <v>19</v>
      </c>
      <c r="E1" t="s">
        <v>4</v>
      </c>
      <c r="F1" t="s">
        <v>5</v>
      </c>
      <c r="G1" t="s">
        <v>20</v>
      </c>
      <c r="H1" t="s">
        <v>21</v>
      </c>
      <c r="I1" t="s">
        <v>22</v>
      </c>
      <c r="J1" t="s">
        <v>23</v>
      </c>
      <c r="K1" t="s">
        <v>24</v>
      </c>
      <c r="L1" t="s">
        <v>154</v>
      </c>
      <c r="XFD1" t="s">
        <v>154</v>
      </c>
    </row>
    <row r="2" spans="1:12 16384:16384" x14ac:dyDescent="0.25">
      <c r="A2" s="26"/>
      <c r="B2" s="22"/>
      <c r="C2" s="22"/>
      <c r="D2" s="24"/>
      <c r="E2" s="22"/>
      <c r="F2" s="22"/>
      <c r="G2" s="22"/>
      <c r="H2" s="23"/>
      <c r="I2" s="23"/>
      <c r="J2" s="23"/>
      <c r="K2" s="26"/>
      <c r="L2" s="1"/>
    </row>
    <row r="3" spans="1:12 16384:16384" x14ac:dyDescent="0.25">
      <c r="A3" s="26"/>
      <c r="B3" s="22"/>
      <c r="C3" s="22"/>
      <c r="D3" s="24"/>
      <c r="E3" s="22"/>
      <c r="F3" s="22"/>
      <c r="G3" s="22"/>
      <c r="H3" s="23"/>
      <c r="I3" s="23"/>
      <c r="J3" s="23"/>
      <c r="K3" s="26"/>
      <c r="L3" s="1"/>
    </row>
    <row r="4" spans="1:12 16384:16384" x14ac:dyDescent="0.25">
      <c r="A4" s="26"/>
      <c r="B4" s="22"/>
      <c r="C4" s="22"/>
      <c r="D4" s="24"/>
      <c r="E4" s="22"/>
      <c r="F4" s="22"/>
      <c r="G4" s="22"/>
      <c r="H4" s="23"/>
      <c r="I4" s="23"/>
      <c r="J4" s="23"/>
      <c r="K4" s="26"/>
      <c r="L4" s="1"/>
    </row>
    <row r="5" spans="1:12 16384:16384" x14ac:dyDescent="0.25">
      <c r="A5" s="26"/>
      <c r="B5" s="22"/>
      <c r="C5" s="22"/>
      <c r="D5" s="24"/>
      <c r="E5" s="22"/>
      <c r="F5" s="22"/>
      <c r="G5" s="22"/>
      <c r="H5" s="23"/>
      <c r="I5" s="23"/>
      <c r="J5" s="23"/>
      <c r="K5" s="26"/>
      <c r="L5" s="1"/>
    </row>
    <row r="6" spans="1:12 16384:16384" x14ac:dyDescent="0.25">
      <c r="A6" s="26"/>
      <c r="B6" s="22"/>
      <c r="C6" s="22"/>
      <c r="D6" s="24"/>
      <c r="E6" s="22"/>
      <c r="F6" s="22"/>
      <c r="G6" s="22"/>
      <c r="H6" s="23"/>
      <c r="I6" s="23"/>
      <c r="J6" s="23"/>
      <c r="K6" s="26"/>
      <c r="L6" s="1"/>
    </row>
    <row r="7" spans="1:12 16384:16384" x14ac:dyDescent="0.25">
      <c r="A7" s="26"/>
      <c r="B7" s="22"/>
      <c r="C7" s="22"/>
      <c r="D7" s="24"/>
      <c r="E7" s="22"/>
      <c r="F7" s="22"/>
      <c r="G7" s="22"/>
      <c r="H7" s="23"/>
      <c r="I7" s="23"/>
      <c r="J7" s="23"/>
      <c r="K7" s="26"/>
      <c r="L7" s="1"/>
    </row>
    <row r="8" spans="1:12 16384:16384" x14ac:dyDescent="0.25">
      <c r="A8" s="26"/>
      <c r="B8" s="22"/>
      <c r="C8" s="22"/>
      <c r="D8" s="24"/>
      <c r="E8" s="22"/>
      <c r="F8" s="22"/>
      <c r="G8" s="22"/>
      <c r="H8" s="23"/>
      <c r="I8" s="23"/>
      <c r="J8" s="23"/>
      <c r="K8" s="26"/>
      <c r="L8" s="1"/>
    </row>
    <row r="9" spans="1:12 16384:16384" x14ac:dyDescent="0.25">
      <c r="A9" s="26"/>
      <c r="B9" s="22"/>
      <c r="C9" s="22"/>
      <c r="D9" s="24"/>
      <c r="E9" s="22"/>
      <c r="F9" s="22"/>
      <c r="G9" s="22"/>
      <c r="H9" s="23"/>
      <c r="I9" s="23"/>
      <c r="J9" s="23"/>
      <c r="K9" s="26"/>
      <c r="L9" s="1"/>
    </row>
    <row r="10" spans="1:12 16384:16384" x14ac:dyDescent="0.25">
      <c r="A10" s="26"/>
      <c r="B10" s="22"/>
      <c r="C10" s="22"/>
      <c r="D10" s="24"/>
      <c r="E10" s="22"/>
      <c r="F10" s="22"/>
      <c r="G10" s="22"/>
      <c r="H10" s="23"/>
      <c r="I10" s="23"/>
      <c r="J10" s="23"/>
      <c r="K10" s="26"/>
      <c r="L10" s="1"/>
    </row>
    <row r="11" spans="1:12 16384:16384" x14ac:dyDescent="0.25">
      <c r="A11" s="26"/>
      <c r="B11" s="22"/>
      <c r="C11" s="22"/>
      <c r="D11" s="24"/>
      <c r="E11" s="22"/>
      <c r="F11" s="22"/>
      <c r="G11" s="22"/>
      <c r="H11" s="23"/>
      <c r="I11" s="23"/>
      <c r="J11" s="23"/>
      <c r="K11" s="26"/>
      <c r="L11" s="42"/>
    </row>
    <row r="12" spans="1:12 16384:16384" x14ac:dyDescent="0.25">
      <c r="A12" s="26"/>
      <c r="B12" s="22"/>
      <c r="C12" s="22"/>
      <c r="D12" s="24"/>
      <c r="E12" s="22"/>
      <c r="F12" s="22"/>
      <c r="G12" s="22"/>
      <c r="H12" s="23"/>
      <c r="I12" s="23"/>
      <c r="J12" s="23"/>
      <c r="K12" s="26"/>
      <c r="L12" s="1"/>
    </row>
    <row r="13" spans="1:12 16384:16384" x14ac:dyDescent="0.25">
      <c r="A13" s="26"/>
      <c r="B13" s="22"/>
      <c r="C13" s="22"/>
      <c r="D13" s="24"/>
      <c r="E13" s="22"/>
      <c r="F13" s="22"/>
      <c r="G13" s="22"/>
      <c r="H13" s="23"/>
      <c r="I13" s="23"/>
      <c r="J13" s="23"/>
      <c r="K13" s="26"/>
      <c r="L13" s="1"/>
    </row>
    <row r="14" spans="1:12 16384:16384" x14ac:dyDescent="0.25">
      <c r="A14" s="26"/>
      <c r="B14" s="22"/>
      <c r="C14" s="22"/>
      <c r="D14" s="24"/>
      <c r="E14" s="22"/>
      <c r="F14" s="22"/>
      <c r="G14" s="22"/>
      <c r="H14" s="23"/>
      <c r="I14" s="23"/>
      <c r="J14" s="23"/>
      <c r="K14" s="26"/>
      <c r="L14" s="1"/>
    </row>
    <row r="15" spans="1:12 16384:16384" x14ac:dyDescent="0.25">
      <c r="A15" s="26"/>
      <c r="B15" s="22"/>
      <c r="C15" s="22"/>
      <c r="D15" s="24"/>
      <c r="E15" s="22"/>
      <c r="F15" s="22"/>
      <c r="G15" s="22"/>
      <c r="H15" s="23"/>
      <c r="I15" s="23"/>
      <c r="J15" s="23"/>
      <c r="K15" s="26"/>
      <c r="L15" s="1"/>
    </row>
    <row r="16" spans="1:12 16384:16384" x14ac:dyDescent="0.25">
      <c r="A16" s="26"/>
      <c r="B16" s="22"/>
      <c r="C16" s="22"/>
      <c r="D16" s="24"/>
      <c r="E16" s="22"/>
      <c r="F16" s="22"/>
      <c r="G16" s="22"/>
      <c r="H16" s="23"/>
      <c r="I16" s="23"/>
      <c r="J16" s="23"/>
      <c r="K16" s="26"/>
      <c r="L16" s="1"/>
    </row>
    <row r="17" spans="1:12" x14ac:dyDescent="0.25">
      <c r="A17" s="26"/>
      <c r="B17" s="22"/>
      <c r="C17" s="22"/>
      <c r="D17" s="24"/>
      <c r="E17" s="22"/>
      <c r="F17" s="22"/>
      <c r="G17" s="22"/>
      <c r="H17" s="23"/>
      <c r="I17" s="23"/>
      <c r="J17" s="23"/>
      <c r="K17" s="26"/>
      <c r="L17" s="1"/>
    </row>
    <row r="18" spans="1:12" x14ac:dyDescent="0.25">
      <c r="A18" s="26"/>
      <c r="B18" s="22"/>
      <c r="C18" s="22"/>
      <c r="D18" s="24"/>
      <c r="E18" s="22"/>
      <c r="F18" s="22"/>
      <c r="G18" s="22"/>
      <c r="H18" s="23"/>
      <c r="I18" s="23"/>
      <c r="J18" s="23"/>
      <c r="K18" s="26"/>
      <c r="L18" s="1"/>
    </row>
    <row r="19" spans="1:12" x14ac:dyDescent="0.25">
      <c r="A19" s="26"/>
      <c r="B19" s="22"/>
      <c r="C19" s="22"/>
      <c r="D19" s="24"/>
      <c r="E19" s="22"/>
      <c r="F19" s="22"/>
      <c r="G19" s="22"/>
      <c r="H19" s="23"/>
      <c r="I19" s="23"/>
      <c r="J19" s="23"/>
      <c r="K19" s="26"/>
      <c r="L19" s="1"/>
    </row>
    <row r="20" spans="1:12" x14ac:dyDescent="0.25">
      <c r="A20" s="26"/>
      <c r="B20" s="22"/>
      <c r="C20" s="22"/>
      <c r="D20" s="24"/>
      <c r="E20" s="22"/>
      <c r="F20" s="22"/>
      <c r="G20" s="22"/>
      <c r="H20" s="23"/>
      <c r="I20" s="23"/>
      <c r="J20" s="23"/>
      <c r="K20" s="26"/>
      <c r="L20" s="1"/>
    </row>
    <row r="21" spans="1:12" x14ac:dyDescent="0.25">
      <c r="A21" s="26"/>
      <c r="B21" s="22"/>
      <c r="C21" s="22"/>
      <c r="D21" s="24"/>
      <c r="E21" s="22"/>
      <c r="F21" s="22"/>
      <c r="G21" s="22"/>
      <c r="H21" s="23"/>
      <c r="I21" s="23"/>
      <c r="J21" s="23"/>
      <c r="K21" s="26"/>
      <c r="L21" s="1"/>
    </row>
    <row r="22" spans="1:12" x14ac:dyDescent="0.25">
      <c r="A22" s="26"/>
      <c r="B22" s="22"/>
      <c r="C22" s="22"/>
      <c r="D22" s="24"/>
      <c r="E22" s="22"/>
      <c r="F22" s="22"/>
      <c r="G22" s="22"/>
      <c r="H22" s="23"/>
      <c r="I22" s="23"/>
      <c r="J22" s="23"/>
      <c r="K22" s="26"/>
      <c r="L22" s="1"/>
    </row>
    <row r="23" spans="1:12" x14ac:dyDescent="0.25">
      <c r="A23" s="26"/>
      <c r="B23" s="22"/>
      <c r="C23" s="22"/>
      <c r="D23" s="24"/>
      <c r="E23" s="22"/>
      <c r="F23" s="22"/>
      <c r="G23" s="22"/>
      <c r="H23" s="23"/>
      <c r="I23" s="23"/>
      <c r="J23" s="23"/>
      <c r="K23" s="26"/>
      <c r="L23" s="1"/>
    </row>
    <row r="24" spans="1:12" x14ac:dyDescent="0.25">
      <c r="A24" s="26"/>
      <c r="B24" s="22"/>
      <c r="C24" s="22"/>
      <c r="D24" s="24"/>
      <c r="E24" s="22"/>
      <c r="F24" s="22"/>
      <c r="G24" s="22"/>
      <c r="H24" s="23"/>
      <c r="I24" s="23"/>
      <c r="J24" s="23"/>
      <c r="K24" s="26"/>
      <c r="L24" s="1"/>
    </row>
    <row r="25" spans="1:12" x14ac:dyDescent="0.25">
      <c r="A25" s="26"/>
      <c r="B25" s="22"/>
      <c r="C25" s="22"/>
      <c r="D25" s="24"/>
      <c r="E25" s="22"/>
      <c r="F25" s="22"/>
      <c r="G25" s="22"/>
      <c r="H25" s="23"/>
      <c r="I25" s="23"/>
      <c r="J25" s="23"/>
      <c r="K25" s="26"/>
      <c r="L25" s="1"/>
    </row>
    <row r="26" spans="1:12" x14ac:dyDescent="0.25">
      <c r="A26" s="26"/>
      <c r="B26" s="22"/>
      <c r="C26" s="22"/>
      <c r="D26" s="24"/>
      <c r="E26" s="22"/>
      <c r="F26" s="22"/>
      <c r="G26" s="22"/>
      <c r="H26" s="23"/>
      <c r="I26" s="23"/>
      <c r="J26" s="23"/>
      <c r="K26" s="26"/>
      <c r="L26" s="1"/>
    </row>
    <row r="27" spans="1:12" x14ac:dyDescent="0.25">
      <c r="A27" s="26"/>
      <c r="B27" s="22"/>
      <c r="C27" s="22"/>
      <c r="D27" s="24"/>
      <c r="E27" s="22"/>
      <c r="F27" s="22"/>
      <c r="G27" s="22"/>
      <c r="H27" s="23"/>
      <c r="I27" s="23"/>
      <c r="J27" s="23"/>
      <c r="K27" s="26"/>
      <c r="L27" s="1"/>
    </row>
    <row r="28" spans="1:12" x14ac:dyDescent="0.25">
      <c r="A28" s="26"/>
      <c r="B28" s="22"/>
      <c r="C28" s="22"/>
      <c r="D28" s="24"/>
      <c r="E28" s="22"/>
      <c r="F28" s="22"/>
      <c r="G28" s="22"/>
      <c r="H28" s="23"/>
      <c r="I28" s="23"/>
      <c r="J28" s="23"/>
      <c r="K28" s="26"/>
      <c r="L28" s="1"/>
    </row>
    <row r="29" spans="1:12" x14ac:dyDescent="0.25">
      <c r="A29" s="26"/>
      <c r="B29" s="22"/>
      <c r="C29" s="22"/>
      <c r="D29" s="24"/>
      <c r="E29" s="22"/>
      <c r="F29" s="22"/>
      <c r="G29" s="22"/>
      <c r="H29" s="23"/>
      <c r="I29" s="23"/>
      <c r="J29" s="23"/>
      <c r="K29" s="26"/>
      <c r="L29" s="1"/>
    </row>
    <row r="30" spans="1:12" x14ac:dyDescent="0.25">
      <c r="A30" s="26"/>
      <c r="B30" s="22"/>
      <c r="C30" s="22"/>
      <c r="D30" s="24"/>
      <c r="E30" s="22"/>
      <c r="F30" s="22"/>
      <c r="G30" s="22"/>
      <c r="H30" s="23"/>
      <c r="I30" s="23"/>
      <c r="J30" s="23"/>
      <c r="K30" s="27"/>
      <c r="L30" s="1"/>
    </row>
    <row r="31" spans="1:12" x14ac:dyDescent="0.25">
      <c r="A31" s="26"/>
      <c r="B31" s="22"/>
      <c r="C31" s="22"/>
      <c r="D31" s="24"/>
      <c r="E31" s="22"/>
      <c r="F31" s="22"/>
      <c r="G31" s="22"/>
      <c r="H31" s="23"/>
      <c r="I31" s="23"/>
      <c r="J31" s="23"/>
      <c r="K31" s="27"/>
      <c r="L31" s="1"/>
    </row>
    <row r="32" spans="1:12" x14ac:dyDescent="0.25">
      <c r="A32" s="26"/>
      <c r="B32" s="22"/>
      <c r="C32" s="22"/>
      <c r="D32" s="24"/>
      <c r="E32" s="22"/>
      <c r="F32" s="22"/>
      <c r="G32" s="22"/>
      <c r="H32" s="23"/>
      <c r="I32" s="23"/>
      <c r="J32" s="23"/>
      <c r="K32" s="28"/>
      <c r="L32" s="1"/>
    </row>
    <row r="33" spans="1:12" x14ac:dyDescent="0.25">
      <c r="A33" s="26"/>
      <c r="B33" s="22"/>
      <c r="C33" s="22"/>
      <c r="D33" s="24"/>
      <c r="E33" s="22"/>
      <c r="F33" s="22"/>
      <c r="G33" s="22"/>
      <c r="H33" s="23"/>
      <c r="I33" s="23"/>
      <c r="J33" s="23"/>
      <c r="K33" s="26"/>
      <c r="L33" s="1"/>
    </row>
    <row r="34" spans="1:12" x14ac:dyDescent="0.25">
      <c r="A34" s="26"/>
      <c r="B34" s="22"/>
      <c r="C34" s="22"/>
      <c r="D34" s="24"/>
      <c r="E34" s="22"/>
      <c r="F34" s="22"/>
      <c r="G34" s="22"/>
      <c r="H34" s="23"/>
      <c r="I34" s="23"/>
      <c r="J34" s="23"/>
      <c r="K34" s="26"/>
      <c r="L34" s="1"/>
    </row>
    <row r="35" spans="1:12" x14ac:dyDescent="0.25">
      <c r="A35" s="26"/>
      <c r="B35" s="22"/>
      <c r="C35" s="22"/>
      <c r="D35" s="24"/>
      <c r="E35" s="22"/>
      <c r="F35" s="22"/>
      <c r="G35" s="22"/>
      <c r="H35" s="23"/>
      <c r="I35" s="23"/>
      <c r="J35" s="23"/>
      <c r="K35" s="26"/>
      <c r="L35" s="1"/>
    </row>
    <row r="36" spans="1:12" x14ac:dyDescent="0.25">
      <c r="A36" s="26"/>
      <c r="B36" s="22"/>
      <c r="C36" s="22"/>
      <c r="D36" s="24"/>
      <c r="E36" s="22"/>
      <c r="F36" s="22"/>
      <c r="G36" s="22"/>
      <c r="H36" s="23"/>
      <c r="I36" s="23"/>
      <c r="J36" s="23"/>
      <c r="K36" s="26"/>
      <c r="L36" s="1"/>
    </row>
    <row r="37" spans="1:12" x14ac:dyDescent="0.25">
      <c r="A37" s="26"/>
      <c r="B37" s="22"/>
      <c r="C37" s="22"/>
      <c r="D37" s="24"/>
      <c r="E37" s="22"/>
      <c r="F37" s="22"/>
      <c r="G37" s="22"/>
      <c r="H37" s="23"/>
      <c r="I37" s="23"/>
      <c r="J37" s="23"/>
      <c r="K37" s="26"/>
      <c r="L37" s="1"/>
    </row>
    <row r="38" spans="1:12" x14ac:dyDescent="0.25">
      <c r="A38" s="26"/>
      <c r="B38" s="22"/>
      <c r="C38" s="22"/>
      <c r="D38" s="24"/>
      <c r="E38" s="22"/>
      <c r="F38" s="22"/>
      <c r="G38" s="22"/>
      <c r="H38" s="23"/>
      <c r="I38" s="23"/>
      <c r="J38" s="23"/>
      <c r="K38" s="26"/>
      <c r="L38" s="1"/>
    </row>
    <row r="39" spans="1:12" x14ac:dyDescent="0.25">
      <c r="A39" s="26"/>
      <c r="B39" s="22"/>
      <c r="C39" s="25"/>
      <c r="D39" s="24"/>
      <c r="E39" s="22"/>
      <c r="F39" s="22"/>
      <c r="G39" s="22"/>
      <c r="H39" s="23"/>
      <c r="I39" s="23"/>
      <c r="J39" s="23"/>
      <c r="K39" s="26"/>
      <c r="L39" s="1"/>
    </row>
    <row r="40" spans="1:12" x14ac:dyDescent="0.25">
      <c r="A40" s="26"/>
      <c r="B40" s="22"/>
      <c r="C40" s="25"/>
      <c r="D40" s="24"/>
      <c r="E40" s="22"/>
      <c r="F40" s="22"/>
      <c r="G40" s="22"/>
      <c r="H40" s="23"/>
      <c r="I40" s="23"/>
      <c r="J40" s="23"/>
      <c r="K40" s="26"/>
      <c r="L40" s="1"/>
    </row>
    <row r="41" spans="1:12" x14ac:dyDescent="0.25">
      <c r="A41" s="26"/>
      <c r="B41" s="22"/>
      <c r="C41" s="22"/>
      <c r="D41" s="24"/>
      <c r="E41" s="22"/>
      <c r="F41" s="22"/>
      <c r="G41" s="22"/>
      <c r="H41" s="23"/>
      <c r="I41" s="23"/>
      <c r="J41" s="23"/>
      <c r="K41" s="26"/>
      <c r="L41" s="1"/>
    </row>
    <row r="42" spans="1:12" x14ac:dyDescent="0.25">
      <c r="A42" s="26"/>
      <c r="B42" s="22"/>
      <c r="C42" s="22"/>
      <c r="D42" s="24"/>
      <c r="E42" s="22"/>
      <c r="F42" s="22"/>
      <c r="G42" s="22"/>
      <c r="H42" s="23"/>
      <c r="I42" s="23"/>
      <c r="J42" s="23"/>
      <c r="K42" s="26"/>
      <c r="L42" s="1"/>
    </row>
    <row r="43" spans="1:12" x14ac:dyDescent="0.25">
      <c r="A43" s="26"/>
      <c r="B43" s="22"/>
      <c r="C43" s="22"/>
      <c r="D43" s="24"/>
      <c r="E43" s="22"/>
      <c r="F43" s="22"/>
      <c r="G43" s="22"/>
      <c r="H43" s="23"/>
      <c r="I43" s="23"/>
      <c r="J43" s="23"/>
      <c r="K43" s="26"/>
      <c r="L43" s="1"/>
    </row>
    <row r="44" spans="1:12" x14ac:dyDescent="0.25">
      <c r="A44" s="26"/>
      <c r="B44" s="22"/>
      <c r="C44" s="22"/>
      <c r="D44" s="24"/>
      <c r="E44" s="22"/>
      <c r="F44" s="22"/>
      <c r="G44" s="22"/>
      <c r="H44" s="23"/>
      <c r="I44" s="23"/>
      <c r="J44" s="23"/>
      <c r="K44" s="26"/>
      <c r="L44" s="1"/>
    </row>
    <row r="45" spans="1:12" x14ac:dyDescent="0.25">
      <c r="A45" s="26"/>
      <c r="B45" s="22"/>
      <c r="C45" s="22"/>
      <c r="D45" s="24"/>
      <c r="E45" s="22"/>
      <c r="F45" s="22"/>
      <c r="G45" s="22"/>
      <c r="H45" s="23"/>
      <c r="I45" s="23"/>
      <c r="J45" s="23"/>
      <c r="K45" s="26"/>
      <c r="L45" s="1"/>
    </row>
    <row r="46" spans="1:12" x14ac:dyDescent="0.25">
      <c r="A46" s="26"/>
      <c r="B46" s="22"/>
      <c r="C46" s="22"/>
      <c r="D46" s="24"/>
      <c r="E46" s="22"/>
      <c r="F46" s="22"/>
      <c r="G46" s="22"/>
      <c r="H46" s="23"/>
      <c r="I46" s="23"/>
      <c r="J46" s="23"/>
      <c r="K46" s="26"/>
      <c r="L46" s="1"/>
    </row>
    <row r="47" spans="1:12" x14ac:dyDescent="0.25">
      <c r="A47" s="26"/>
      <c r="B47" s="22"/>
      <c r="C47" s="22"/>
      <c r="D47" s="24"/>
      <c r="E47" s="22"/>
      <c r="F47" s="22"/>
      <c r="G47" s="22"/>
      <c r="H47" s="23"/>
      <c r="I47" s="23"/>
      <c r="J47" s="23"/>
      <c r="K47" s="26"/>
      <c r="L47" s="1"/>
    </row>
    <row r="48" spans="1:12" x14ac:dyDescent="0.25">
      <c r="A48" s="26"/>
      <c r="B48" s="22"/>
      <c r="C48" s="22"/>
      <c r="D48" s="24"/>
      <c r="E48" s="22"/>
      <c r="F48" s="22"/>
      <c r="G48" s="22"/>
      <c r="H48" s="23"/>
      <c r="I48" s="23"/>
      <c r="J48" s="23"/>
      <c r="K48" s="26"/>
      <c r="L48" s="1"/>
    </row>
    <row r="49" spans="1:12" x14ac:dyDescent="0.25">
      <c r="A49" s="26"/>
      <c r="B49" s="22"/>
      <c r="C49" s="22"/>
      <c r="D49" s="24"/>
      <c r="E49" s="22"/>
      <c r="F49" s="22"/>
      <c r="G49" s="22"/>
      <c r="H49" s="23"/>
      <c r="I49" s="23"/>
      <c r="J49" s="23"/>
      <c r="K49" s="26"/>
      <c r="L49" s="1"/>
    </row>
    <row r="50" spans="1:12" x14ac:dyDescent="0.25">
      <c r="A50" s="26"/>
      <c r="B50" s="22"/>
      <c r="C50" s="22"/>
      <c r="D50" s="24"/>
      <c r="E50" s="22"/>
      <c r="F50" s="22"/>
      <c r="G50" s="22"/>
      <c r="H50" s="23"/>
      <c r="I50" s="23"/>
      <c r="J50" s="23"/>
      <c r="K50" s="26"/>
      <c r="L50" s="1"/>
    </row>
    <row r="51" spans="1:12" x14ac:dyDescent="0.25">
      <c r="A51" s="26"/>
      <c r="B51" s="22"/>
      <c r="C51" s="22"/>
      <c r="D51" s="24"/>
      <c r="E51" s="22"/>
      <c r="F51" s="22"/>
      <c r="G51" s="22"/>
      <c r="H51" s="23"/>
      <c r="I51" s="23"/>
      <c r="J51" s="23"/>
      <c r="K51" s="26"/>
      <c r="L51" s="1"/>
    </row>
    <row r="52" spans="1:12" x14ac:dyDescent="0.25">
      <c r="A52" s="26"/>
      <c r="B52" s="22"/>
      <c r="C52" s="22"/>
      <c r="D52" s="24"/>
      <c r="E52" s="22"/>
      <c r="F52" s="22"/>
      <c r="G52" s="22"/>
      <c r="H52" s="23"/>
      <c r="I52" s="23"/>
      <c r="J52" s="23"/>
      <c r="K52" s="26"/>
      <c r="L52" s="1"/>
    </row>
    <row r="53" spans="1:12" x14ac:dyDescent="0.25">
      <c r="A53" s="26"/>
      <c r="B53" s="22"/>
      <c r="C53" s="22"/>
      <c r="D53" s="24"/>
      <c r="E53" s="22"/>
      <c r="F53" s="22"/>
      <c r="G53" s="22"/>
      <c r="H53" s="23"/>
      <c r="I53" s="23"/>
      <c r="J53" s="23"/>
      <c r="K53" s="26"/>
      <c r="L53" s="1"/>
    </row>
    <row r="54" spans="1:12" x14ac:dyDescent="0.25">
      <c r="A54" s="26"/>
      <c r="B54" s="22"/>
      <c r="C54" s="22"/>
      <c r="D54" s="24"/>
      <c r="E54" s="22"/>
      <c r="F54" s="22"/>
      <c r="G54" s="22"/>
      <c r="H54" s="23"/>
      <c r="I54" s="23"/>
      <c r="J54" s="23"/>
      <c r="K54" s="26"/>
      <c r="L54" s="1"/>
    </row>
    <row r="55" spans="1:12" x14ac:dyDescent="0.25">
      <c r="A55" s="26"/>
      <c r="B55" s="22"/>
      <c r="C55" s="22"/>
      <c r="D55" s="24"/>
      <c r="E55" s="22"/>
      <c r="F55" s="22"/>
      <c r="G55" s="22"/>
      <c r="H55" s="23"/>
      <c r="I55" s="23"/>
      <c r="J55" s="23"/>
      <c r="K55" s="26"/>
      <c r="L55" s="1"/>
    </row>
    <row r="56" spans="1:12" x14ac:dyDescent="0.25">
      <c r="A56" s="26"/>
      <c r="B56" s="22"/>
      <c r="C56" s="22"/>
      <c r="D56" s="24"/>
      <c r="E56" s="22"/>
      <c r="F56" s="22"/>
      <c r="G56" s="22"/>
      <c r="H56" s="23"/>
      <c r="I56" s="23"/>
      <c r="J56" s="23"/>
      <c r="K56" s="26"/>
      <c r="L56" s="1"/>
    </row>
    <row r="57" spans="1:12" x14ac:dyDescent="0.25">
      <c r="A57" s="26"/>
      <c r="B57" s="22"/>
      <c r="C57" s="22"/>
      <c r="D57" s="24"/>
      <c r="E57" s="22"/>
      <c r="F57" s="22"/>
      <c r="G57" s="22"/>
      <c r="H57" s="23"/>
      <c r="I57" s="23"/>
      <c r="J57" s="23"/>
      <c r="K57" s="26"/>
      <c r="L57" s="1"/>
    </row>
    <row r="58" spans="1:12" x14ac:dyDescent="0.25">
      <c r="A58" s="26"/>
      <c r="B58" s="22"/>
      <c r="C58" s="22"/>
      <c r="D58" s="24"/>
      <c r="E58" s="22"/>
      <c r="F58" s="22"/>
      <c r="G58" s="22"/>
      <c r="H58" s="23"/>
      <c r="I58" s="23"/>
      <c r="J58" s="23"/>
      <c r="K58" s="26"/>
      <c r="L58" s="1"/>
    </row>
    <row r="59" spans="1:12" x14ac:dyDescent="0.25">
      <c r="A59" s="26"/>
      <c r="B59" s="22"/>
      <c r="C59" s="22"/>
      <c r="D59" s="24"/>
      <c r="E59" s="22"/>
      <c r="F59" s="22"/>
      <c r="G59" s="22"/>
      <c r="H59" s="23"/>
      <c r="I59" s="23"/>
      <c r="J59" s="23"/>
      <c r="K59" s="26"/>
      <c r="L59" s="1"/>
    </row>
    <row r="60" spans="1:12" x14ac:dyDescent="0.25">
      <c r="A60" s="26"/>
      <c r="B60" s="22"/>
      <c r="C60" s="22"/>
      <c r="D60" s="24"/>
      <c r="E60" s="22"/>
      <c r="F60" s="22"/>
      <c r="G60" s="22"/>
      <c r="H60" s="23"/>
      <c r="I60" s="23"/>
      <c r="J60" s="23"/>
      <c r="K60" s="26"/>
      <c r="L60" s="1"/>
    </row>
    <row r="61" spans="1:12" x14ac:dyDescent="0.25">
      <c r="A61" s="26"/>
      <c r="B61" s="22"/>
      <c r="C61" s="22"/>
      <c r="D61" s="24"/>
      <c r="E61" s="22"/>
      <c r="F61" s="22"/>
      <c r="G61" s="22"/>
      <c r="H61" s="23"/>
      <c r="I61" s="23"/>
      <c r="J61" s="23"/>
      <c r="K61" s="26"/>
      <c r="L61" s="1"/>
    </row>
    <row r="62" spans="1:12" x14ac:dyDescent="0.25">
      <c r="A62" s="26"/>
      <c r="B62" s="22"/>
      <c r="C62" s="22"/>
      <c r="D62" s="24"/>
      <c r="E62" s="22"/>
      <c r="F62" s="22"/>
      <c r="G62" s="22"/>
      <c r="H62" s="23"/>
      <c r="I62" s="23"/>
      <c r="J62" s="23"/>
      <c r="K62" s="26"/>
      <c r="L62" s="1"/>
    </row>
    <row r="63" spans="1:12" x14ac:dyDescent="0.25">
      <c r="A63" s="26"/>
      <c r="B63" s="22"/>
      <c r="C63" s="22"/>
      <c r="D63" s="24"/>
      <c r="E63" s="22"/>
      <c r="F63" s="22"/>
      <c r="G63" s="22"/>
      <c r="H63" s="23"/>
      <c r="I63" s="23"/>
      <c r="J63" s="23"/>
      <c r="K63" s="26"/>
      <c r="L63" s="1"/>
    </row>
    <row r="64" spans="1:12" x14ac:dyDescent="0.25">
      <c r="A64" s="26"/>
      <c r="B64" s="22"/>
      <c r="C64" s="22"/>
      <c r="D64" s="24"/>
      <c r="E64" s="22"/>
      <c r="F64" s="22"/>
      <c r="G64" s="22"/>
      <c r="H64" s="23"/>
      <c r="I64" s="23"/>
      <c r="J64" s="23"/>
      <c r="K64" s="26"/>
      <c r="L64" s="1"/>
    </row>
    <row r="65" spans="1:12" x14ac:dyDescent="0.25">
      <c r="A65" s="26"/>
      <c r="B65" s="22"/>
      <c r="C65" s="22"/>
      <c r="D65" s="24"/>
      <c r="E65" s="22"/>
      <c r="F65" s="22"/>
      <c r="G65" s="22"/>
      <c r="H65" s="23"/>
      <c r="I65" s="23"/>
      <c r="J65" s="23"/>
      <c r="K65" s="26"/>
      <c r="L65" s="1"/>
    </row>
    <row r="66" spans="1:12" x14ac:dyDescent="0.25">
      <c r="A66" s="26"/>
      <c r="B66" s="22"/>
      <c r="C66" s="22"/>
      <c r="D66" s="24"/>
      <c r="E66" s="22"/>
      <c r="F66" s="22"/>
      <c r="G66" s="22"/>
      <c r="H66" s="23"/>
      <c r="I66" s="23"/>
      <c r="J66" s="23"/>
      <c r="K66" s="27"/>
      <c r="L66" s="1"/>
    </row>
    <row r="67" spans="1:12" x14ac:dyDescent="0.25">
      <c r="A67" s="26"/>
      <c r="B67" s="22"/>
      <c r="C67" s="22"/>
      <c r="D67" s="24"/>
      <c r="E67" s="22"/>
      <c r="F67" s="22"/>
      <c r="G67" s="22"/>
      <c r="H67" s="23"/>
      <c r="I67" s="23"/>
      <c r="J67" s="23"/>
      <c r="K67" s="26"/>
      <c r="L67" s="1"/>
    </row>
    <row r="68" spans="1:12" x14ac:dyDescent="0.25">
      <c r="A68" s="26"/>
      <c r="B68" s="22"/>
      <c r="C68" s="22"/>
      <c r="D68" s="24"/>
      <c r="E68" s="22"/>
      <c r="F68" s="22"/>
      <c r="G68" s="22"/>
      <c r="H68" s="23"/>
      <c r="I68" s="23"/>
      <c r="J68" s="23"/>
      <c r="K68" s="26"/>
      <c r="L68" s="1"/>
    </row>
    <row r="69" spans="1:12" x14ac:dyDescent="0.25">
      <c r="A69" s="26"/>
      <c r="B69" s="22"/>
      <c r="C69" s="22"/>
      <c r="D69" s="24"/>
      <c r="E69" s="22"/>
      <c r="F69" s="22"/>
      <c r="G69" s="22"/>
      <c r="H69" s="23"/>
      <c r="I69" s="23"/>
      <c r="J69" s="23"/>
      <c r="K69" s="26"/>
      <c r="L69" s="1"/>
    </row>
    <row r="70" spans="1:12" x14ac:dyDescent="0.25">
      <c r="A70" s="26"/>
      <c r="B70" s="22"/>
      <c r="C70" s="22"/>
      <c r="D70" s="24"/>
      <c r="E70" s="22"/>
      <c r="F70" s="22"/>
      <c r="G70" s="22"/>
      <c r="H70" s="23"/>
      <c r="I70" s="23"/>
      <c r="J70" s="23"/>
      <c r="K70" s="26"/>
      <c r="L70" s="1"/>
    </row>
    <row r="71" spans="1:12" x14ac:dyDescent="0.25">
      <c r="A71" s="26"/>
      <c r="B71" s="22"/>
      <c r="C71" s="22"/>
      <c r="D71" s="24"/>
      <c r="E71" s="22"/>
      <c r="F71" s="22"/>
      <c r="G71" s="22"/>
      <c r="H71" s="23"/>
      <c r="I71" s="23"/>
      <c r="J71" s="23"/>
      <c r="K71" s="26"/>
      <c r="L71" s="1"/>
    </row>
    <row r="72" spans="1:12" x14ac:dyDescent="0.25">
      <c r="A72" s="26"/>
      <c r="B72" s="22"/>
      <c r="C72" s="22"/>
      <c r="D72" s="24"/>
      <c r="E72" s="22"/>
      <c r="F72" s="22"/>
      <c r="G72" s="22"/>
      <c r="H72" s="23"/>
      <c r="I72" s="23"/>
      <c r="J72" s="23"/>
      <c r="K72" s="26"/>
      <c r="L72" s="1"/>
    </row>
    <row r="73" spans="1:12" x14ac:dyDescent="0.25">
      <c r="A73" s="26"/>
      <c r="B73" s="22"/>
      <c r="C73" s="22"/>
      <c r="D73" s="24"/>
      <c r="E73" s="22"/>
      <c r="F73" s="22"/>
      <c r="G73" s="22"/>
      <c r="H73" s="23"/>
      <c r="I73" s="23"/>
      <c r="J73" s="23"/>
      <c r="K73" s="26"/>
      <c r="L73" s="1"/>
    </row>
    <row r="74" spans="1:12" x14ac:dyDescent="0.25">
      <c r="A74" s="26"/>
      <c r="B74" s="22"/>
      <c r="C74" s="22"/>
      <c r="D74" s="24"/>
      <c r="E74" s="22"/>
      <c r="F74" s="22"/>
      <c r="G74" s="22"/>
      <c r="H74" s="23"/>
      <c r="I74" s="23"/>
      <c r="J74" s="23"/>
      <c r="K74" s="26"/>
      <c r="L74" s="1"/>
    </row>
    <row r="75" spans="1:12" x14ac:dyDescent="0.25">
      <c r="A75" s="26"/>
      <c r="B75" s="22"/>
      <c r="C75" s="22"/>
      <c r="D75" s="24"/>
      <c r="E75" s="22"/>
      <c r="F75" s="22"/>
      <c r="G75" s="22"/>
      <c r="H75" s="23"/>
      <c r="I75" s="23"/>
      <c r="J75" s="23"/>
      <c r="K75" s="26"/>
      <c r="L75" s="1"/>
    </row>
    <row r="76" spans="1:12" x14ac:dyDescent="0.25">
      <c r="A76" s="26"/>
      <c r="B76" s="22"/>
      <c r="C76" s="22"/>
      <c r="D76" s="24"/>
      <c r="E76" s="22"/>
      <c r="F76" s="22"/>
      <c r="G76" s="22"/>
      <c r="H76" s="23"/>
      <c r="I76" s="23"/>
      <c r="J76" s="23"/>
      <c r="K76" s="26"/>
      <c r="L76" s="1"/>
    </row>
    <row r="77" spans="1:12" x14ac:dyDescent="0.25">
      <c r="A77" s="26"/>
      <c r="B77" s="22"/>
      <c r="C77" s="22"/>
      <c r="D77" s="24"/>
      <c r="E77" s="22"/>
      <c r="F77" s="22"/>
      <c r="G77" s="22"/>
      <c r="H77" s="23"/>
      <c r="I77" s="23"/>
      <c r="J77" s="23"/>
      <c r="K77" s="26"/>
      <c r="L77" s="1"/>
    </row>
    <row r="78" spans="1:12" x14ac:dyDescent="0.25">
      <c r="A78" s="26"/>
      <c r="B78" s="22"/>
      <c r="C78" s="22"/>
      <c r="D78" s="24"/>
      <c r="E78" s="22"/>
      <c r="F78" s="22"/>
      <c r="G78" s="22"/>
      <c r="H78" s="23"/>
      <c r="I78" s="23"/>
      <c r="J78" s="23"/>
      <c r="K78" s="26"/>
      <c r="L78" s="1"/>
    </row>
    <row r="79" spans="1:12" x14ac:dyDescent="0.25">
      <c r="A79" s="26"/>
      <c r="B79" s="22"/>
      <c r="C79" s="22"/>
      <c r="D79" s="24"/>
      <c r="E79" s="22"/>
      <c r="F79" s="22"/>
      <c r="G79" s="22"/>
      <c r="H79" s="23"/>
      <c r="I79" s="23"/>
      <c r="J79" s="23"/>
      <c r="K79" s="26"/>
      <c r="L79" s="1"/>
    </row>
    <row r="80" spans="1:12" x14ac:dyDescent="0.25">
      <c r="A80" s="26"/>
      <c r="B80" s="22"/>
      <c r="C80" s="22"/>
      <c r="D80" s="24"/>
      <c r="E80" s="22"/>
      <c r="F80" s="22"/>
      <c r="G80" s="22"/>
      <c r="H80" s="23"/>
      <c r="I80" s="23"/>
      <c r="J80" s="23"/>
      <c r="K80" s="26"/>
      <c r="L80" s="1"/>
    </row>
    <row r="81" spans="1:12" x14ac:dyDescent="0.25">
      <c r="A81" s="26"/>
      <c r="B81" s="22"/>
      <c r="C81" s="22"/>
      <c r="D81" s="24"/>
      <c r="E81" s="22"/>
      <c r="F81" s="22"/>
      <c r="G81" s="22"/>
      <c r="H81" s="23"/>
      <c r="I81" s="23"/>
      <c r="J81" s="23"/>
      <c r="K81" s="26"/>
      <c r="L81" s="1"/>
    </row>
    <row r="82" spans="1:12" x14ac:dyDescent="0.25">
      <c r="A82" s="26"/>
      <c r="B82" s="22"/>
      <c r="C82" s="22"/>
      <c r="D82" s="24"/>
      <c r="E82" s="22"/>
      <c r="F82" s="22"/>
      <c r="G82" s="22"/>
      <c r="H82" s="23"/>
      <c r="I82" s="23"/>
      <c r="J82" s="23"/>
      <c r="K82" s="26"/>
      <c r="L82" s="1"/>
    </row>
    <row r="83" spans="1:12" x14ac:dyDescent="0.25">
      <c r="A83" s="26"/>
      <c r="B83" s="22"/>
      <c r="C83" s="22"/>
      <c r="D83" s="24"/>
      <c r="E83" s="22"/>
      <c r="F83" s="22"/>
      <c r="G83" s="22"/>
      <c r="H83" s="23"/>
      <c r="I83" s="23"/>
      <c r="J83" s="23"/>
      <c r="K83" s="26"/>
      <c r="L83" s="1"/>
    </row>
    <row r="84" spans="1:12" x14ac:dyDescent="0.25">
      <c r="A84" s="26"/>
      <c r="B84" s="22"/>
      <c r="C84" s="22"/>
      <c r="D84" s="24"/>
      <c r="E84" s="22"/>
      <c r="F84" s="22"/>
      <c r="G84" s="22"/>
      <c r="H84" s="23"/>
      <c r="I84" s="23"/>
      <c r="J84" s="23"/>
      <c r="K84" s="26"/>
      <c r="L84" s="1"/>
    </row>
    <row r="85" spans="1:12" x14ac:dyDescent="0.25">
      <c r="A85" s="26"/>
      <c r="B85" s="22"/>
      <c r="C85" s="22"/>
      <c r="D85" s="24"/>
      <c r="E85" s="22"/>
      <c r="F85" s="22"/>
      <c r="G85" s="22"/>
      <c r="H85" s="23"/>
      <c r="I85" s="23"/>
      <c r="J85" s="23"/>
      <c r="K85" s="26"/>
      <c r="L85" s="1"/>
    </row>
    <row r="86" spans="1:12" x14ac:dyDescent="0.25">
      <c r="A86" s="26"/>
      <c r="B86" s="22"/>
      <c r="C86" s="22"/>
      <c r="D86" s="24"/>
      <c r="E86" s="22"/>
      <c r="F86" s="22"/>
      <c r="G86" s="22"/>
      <c r="H86" s="23"/>
      <c r="I86" s="23"/>
      <c r="J86" s="23"/>
      <c r="K86" s="26"/>
      <c r="L86" s="1"/>
    </row>
    <row r="87" spans="1:12" x14ac:dyDescent="0.25">
      <c r="A87" s="26"/>
      <c r="B87" s="22"/>
      <c r="C87" s="22"/>
      <c r="D87" s="24"/>
      <c r="E87" s="22"/>
      <c r="F87" s="22"/>
      <c r="G87" s="22"/>
      <c r="H87" s="23"/>
      <c r="I87" s="23"/>
      <c r="J87" s="23"/>
      <c r="K87" s="26"/>
      <c r="L87" s="1"/>
    </row>
    <row r="88" spans="1:12" x14ac:dyDescent="0.25">
      <c r="A88" s="26"/>
      <c r="B88" s="22"/>
      <c r="C88" s="22"/>
      <c r="D88" s="24"/>
      <c r="E88" s="22"/>
      <c r="F88" s="22"/>
      <c r="G88" s="22"/>
      <c r="H88" s="23"/>
      <c r="I88" s="23"/>
      <c r="J88" s="23"/>
      <c r="K88" s="26"/>
      <c r="L88" s="1"/>
    </row>
    <row r="89" spans="1:12" x14ac:dyDescent="0.25">
      <c r="A89" s="26"/>
      <c r="B89" s="22"/>
      <c r="C89" s="22"/>
      <c r="D89" s="24"/>
      <c r="E89" s="22"/>
      <c r="F89" s="22"/>
      <c r="G89" s="22"/>
      <c r="H89" s="23"/>
      <c r="I89" s="23"/>
      <c r="J89" s="23"/>
      <c r="K89" s="26"/>
      <c r="L89" s="1"/>
    </row>
    <row r="90" spans="1:12" x14ac:dyDescent="0.25">
      <c r="A90" s="26"/>
      <c r="B90" s="22"/>
      <c r="C90" s="22"/>
      <c r="D90" s="24"/>
      <c r="E90" s="22"/>
      <c r="F90" s="22"/>
      <c r="G90" s="22"/>
      <c r="H90" s="23"/>
      <c r="I90" s="23"/>
      <c r="J90" s="23"/>
      <c r="K90" s="26"/>
      <c r="L90" s="1"/>
    </row>
    <row r="91" spans="1:12" x14ac:dyDescent="0.25">
      <c r="A91" s="26"/>
      <c r="B91" s="22"/>
      <c r="C91" s="22"/>
      <c r="D91" s="24"/>
      <c r="E91" s="22"/>
      <c r="F91" s="22"/>
      <c r="G91" s="22"/>
      <c r="H91" s="23"/>
      <c r="I91" s="23"/>
      <c r="J91" s="23"/>
      <c r="K91" s="26"/>
      <c r="L91" s="1"/>
    </row>
    <row r="92" spans="1:12" x14ac:dyDescent="0.25">
      <c r="A92" s="26"/>
      <c r="B92" s="22"/>
      <c r="C92" s="22"/>
      <c r="D92" s="24"/>
      <c r="E92" s="22"/>
      <c r="F92" s="22"/>
      <c r="G92" s="22"/>
      <c r="H92" s="23"/>
      <c r="I92" s="23"/>
      <c r="J92" s="23"/>
      <c r="K92" s="26"/>
      <c r="L92" s="1"/>
    </row>
    <row r="93" spans="1:12" x14ac:dyDescent="0.25">
      <c r="A93" s="26"/>
      <c r="B93" s="22"/>
      <c r="C93" s="22"/>
      <c r="D93" s="24"/>
      <c r="E93" s="22"/>
      <c r="F93" s="22"/>
      <c r="G93" s="22"/>
      <c r="H93" s="23"/>
      <c r="I93" s="23"/>
      <c r="J93" s="23"/>
      <c r="K93" s="26"/>
      <c r="L93" s="1"/>
    </row>
    <row r="94" spans="1:12" x14ac:dyDescent="0.25">
      <c r="A94" s="26"/>
      <c r="B94" s="22"/>
      <c r="C94" s="22"/>
      <c r="D94" s="24"/>
      <c r="E94" s="22"/>
      <c r="F94" s="22"/>
      <c r="G94" s="22"/>
      <c r="H94" s="23"/>
      <c r="I94" s="23"/>
      <c r="J94" s="23"/>
      <c r="K94" s="27"/>
      <c r="L94" s="1"/>
    </row>
    <row r="95" spans="1:12" x14ac:dyDescent="0.25">
      <c r="A95" s="26"/>
      <c r="B95" s="22"/>
      <c r="C95" s="22"/>
      <c r="D95" s="24"/>
      <c r="E95" s="22"/>
      <c r="F95" s="22"/>
      <c r="G95" s="22"/>
      <c r="H95" s="23"/>
      <c r="I95" s="23"/>
      <c r="J95" s="23"/>
      <c r="K95" s="26"/>
      <c r="L95" s="1"/>
    </row>
    <row r="96" spans="1:12" x14ac:dyDescent="0.25">
      <c r="A96" s="26"/>
      <c r="B96" s="22"/>
      <c r="C96" s="22"/>
      <c r="D96" s="24"/>
      <c r="E96" s="22"/>
      <c r="F96" s="22"/>
      <c r="G96" s="22"/>
      <c r="H96" s="23"/>
      <c r="I96" s="23"/>
      <c r="J96" s="23"/>
      <c r="K96" s="26"/>
      <c r="L96" s="1"/>
    </row>
    <row r="97" spans="1:12" x14ac:dyDescent="0.25">
      <c r="A97" s="26"/>
      <c r="B97" s="22"/>
      <c r="C97" s="22"/>
      <c r="D97" s="24"/>
      <c r="E97" s="22"/>
      <c r="F97" s="22"/>
      <c r="G97" s="22"/>
      <c r="H97" s="23"/>
      <c r="I97" s="23"/>
      <c r="J97" s="23"/>
      <c r="K97" s="26"/>
      <c r="L97" s="1"/>
    </row>
    <row r="98" spans="1:12" x14ac:dyDescent="0.25">
      <c r="A98" s="26"/>
      <c r="B98" s="22"/>
      <c r="C98" s="22"/>
      <c r="D98" s="24"/>
      <c r="E98" s="22"/>
      <c r="F98" s="22"/>
      <c r="G98" s="22"/>
      <c r="H98" s="23"/>
      <c r="I98" s="23"/>
      <c r="J98" s="23"/>
      <c r="K98" s="26"/>
      <c r="L98" s="1"/>
    </row>
    <row r="99" spans="1:12" x14ac:dyDescent="0.25">
      <c r="A99" s="26"/>
      <c r="B99" s="22"/>
      <c r="C99" s="22"/>
      <c r="D99" s="24"/>
      <c r="E99" s="22"/>
      <c r="F99" s="22"/>
      <c r="G99" s="22"/>
      <c r="H99" s="23"/>
      <c r="I99" s="23"/>
      <c r="J99" s="23"/>
      <c r="K99" s="26"/>
      <c r="L99" s="1"/>
    </row>
    <row r="100" spans="1:12" x14ac:dyDescent="0.25">
      <c r="A100" s="26"/>
      <c r="B100" s="22"/>
      <c r="C100" s="22"/>
      <c r="D100" s="24"/>
      <c r="E100" s="22"/>
      <c r="F100" s="22"/>
      <c r="G100" s="22"/>
      <c r="H100" s="23"/>
      <c r="I100" s="23"/>
      <c r="J100" s="23"/>
      <c r="K100" s="26"/>
      <c r="L100" s="1"/>
    </row>
    <row r="101" spans="1:12" x14ac:dyDescent="0.25">
      <c r="A101" s="26"/>
      <c r="B101" s="22"/>
      <c r="C101" s="22"/>
      <c r="D101" s="24"/>
      <c r="E101" s="22"/>
      <c r="F101" s="22"/>
      <c r="G101" s="22"/>
      <c r="H101" s="23"/>
      <c r="I101" s="23"/>
      <c r="J101" s="23"/>
      <c r="K101" s="26"/>
      <c r="L101" s="1"/>
    </row>
    <row r="102" spans="1:12" x14ac:dyDescent="0.25">
      <c r="A102" s="26"/>
      <c r="B102" s="22"/>
      <c r="C102" s="22"/>
      <c r="D102" s="24"/>
      <c r="E102" s="22"/>
      <c r="F102" s="22"/>
      <c r="G102" s="22"/>
      <c r="H102" s="23"/>
      <c r="I102" s="23"/>
      <c r="J102" s="23"/>
      <c r="K102" s="26"/>
      <c r="L102" s="1"/>
    </row>
    <row r="103" spans="1:12" x14ac:dyDescent="0.25">
      <c r="A103" s="26"/>
      <c r="B103" s="22"/>
      <c r="C103" s="22"/>
      <c r="D103" s="24"/>
      <c r="E103" s="22"/>
      <c r="F103" s="22"/>
      <c r="G103" s="22"/>
      <c r="H103" s="23"/>
      <c r="I103" s="23"/>
      <c r="J103" s="23"/>
      <c r="K103" s="26"/>
      <c r="L103" s="1"/>
    </row>
    <row r="104" spans="1:12" x14ac:dyDescent="0.25">
      <c r="A104" s="26"/>
      <c r="B104" s="22"/>
      <c r="C104" s="22"/>
      <c r="D104" s="24"/>
      <c r="E104" s="22"/>
      <c r="F104" s="22"/>
      <c r="G104" s="22"/>
      <c r="H104" s="23"/>
      <c r="I104" s="23"/>
      <c r="J104" s="23"/>
      <c r="K104" s="26"/>
      <c r="L104" s="1"/>
    </row>
    <row r="105" spans="1:12" x14ac:dyDescent="0.25">
      <c r="A105" s="26"/>
      <c r="B105" s="22"/>
      <c r="C105" s="22"/>
      <c r="D105" s="24"/>
      <c r="E105" s="22"/>
      <c r="F105" s="22"/>
      <c r="G105" s="22"/>
      <c r="H105" s="23"/>
      <c r="I105" s="23"/>
      <c r="J105" s="23"/>
      <c r="K105" s="26"/>
      <c r="L105" s="1"/>
    </row>
    <row r="106" spans="1:12" x14ac:dyDescent="0.25">
      <c r="A106" s="26"/>
      <c r="B106" s="22"/>
      <c r="C106" s="22"/>
      <c r="D106" s="24"/>
      <c r="E106" s="22"/>
      <c r="F106" s="22"/>
      <c r="G106" s="22"/>
      <c r="H106" s="23"/>
      <c r="I106" s="23"/>
      <c r="J106" s="23"/>
      <c r="K106" s="26"/>
      <c r="L106" s="1"/>
    </row>
    <row r="107" spans="1:12" x14ac:dyDescent="0.25">
      <c r="A107" s="26"/>
      <c r="B107" s="22"/>
      <c r="C107" s="22"/>
      <c r="D107" s="24"/>
      <c r="E107" s="22"/>
      <c r="F107" s="22"/>
      <c r="G107" s="22"/>
      <c r="H107" s="23"/>
      <c r="I107" s="23"/>
      <c r="J107" s="23"/>
      <c r="K107" s="26"/>
      <c r="L107" s="1"/>
    </row>
    <row r="108" spans="1:12" x14ac:dyDescent="0.25">
      <c r="A108" s="26"/>
      <c r="B108" s="22"/>
      <c r="C108" s="22"/>
      <c r="D108" s="24"/>
      <c r="E108" s="22"/>
      <c r="F108" s="22"/>
      <c r="G108" s="22"/>
      <c r="H108" s="23"/>
      <c r="I108" s="23"/>
      <c r="J108" s="23"/>
      <c r="K108" s="26"/>
      <c r="L108" s="1"/>
    </row>
    <row r="109" spans="1:12" x14ac:dyDescent="0.25">
      <c r="A109" s="26"/>
      <c r="B109" s="22"/>
      <c r="C109" s="22"/>
      <c r="D109" s="24"/>
      <c r="E109" s="22"/>
      <c r="F109" s="22"/>
      <c r="G109" s="22"/>
      <c r="H109" s="23"/>
      <c r="I109" s="23"/>
      <c r="J109" s="23"/>
      <c r="K109" s="26"/>
      <c r="L109" s="1"/>
    </row>
    <row r="110" spans="1:12" x14ac:dyDescent="0.25">
      <c r="A110" s="26"/>
      <c r="B110" s="22"/>
      <c r="C110" s="22"/>
      <c r="D110" s="24"/>
      <c r="E110" s="22"/>
      <c r="F110" s="22"/>
      <c r="G110" s="22"/>
      <c r="H110" s="23"/>
      <c r="I110" s="23"/>
      <c r="J110" s="23"/>
      <c r="K110" s="26"/>
      <c r="L110" s="1"/>
    </row>
    <row r="111" spans="1:12" x14ac:dyDescent="0.25">
      <c r="A111" s="26"/>
      <c r="B111" s="22"/>
      <c r="C111" s="22"/>
      <c r="D111" s="24"/>
      <c r="E111" s="22"/>
      <c r="F111" s="22"/>
      <c r="G111" s="22"/>
      <c r="H111" s="23"/>
      <c r="I111" s="23"/>
      <c r="J111" s="23"/>
      <c r="K111" s="26"/>
      <c r="L111" s="1"/>
    </row>
    <row r="112" spans="1:12" x14ac:dyDescent="0.25">
      <c r="A112" s="26"/>
      <c r="B112" s="22"/>
      <c r="C112" s="22"/>
      <c r="D112" s="24"/>
      <c r="E112" s="22"/>
      <c r="F112" s="22"/>
      <c r="G112" s="22"/>
      <c r="H112" s="23"/>
      <c r="I112" s="23"/>
      <c r="J112" s="23"/>
      <c r="K112" s="26"/>
      <c r="L112" s="1"/>
    </row>
    <row r="113" spans="1:12" x14ac:dyDescent="0.25">
      <c r="A113" s="26"/>
      <c r="B113" s="22"/>
      <c r="C113" s="22"/>
      <c r="D113" s="24"/>
      <c r="E113" s="22"/>
      <c r="F113" s="22"/>
      <c r="G113" s="22"/>
      <c r="H113" s="23"/>
      <c r="I113" s="23"/>
      <c r="J113" s="23"/>
      <c r="K113" s="26"/>
      <c r="L113" s="1"/>
    </row>
    <row r="114" spans="1:12" x14ac:dyDescent="0.25">
      <c r="A114" s="26"/>
      <c r="B114" s="22"/>
      <c r="C114" s="22"/>
      <c r="D114" s="24"/>
      <c r="E114" s="22"/>
      <c r="F114" s="22"/>
      <c r="G114" s="22"/>
      <c r="H114" s="23"/>
      <c r="I114" s="23"/>
      <c r="J114" s="23"/>
      <c r="K114" s="26"/>
      <c r="L114" s="1"/>
    </row>
    <row r="115" spans="1:12" x14ac:dyDescent="0.25">
      <c r="A115" s="26"/>
      <c r="B115" s="22"/>
      <c r="C115" s="22"/>
      <c r="D115" s="24"/>
      <c r="E115" s="22"/>
      <c r="F115" s="22"/>
      <c r="G115" s="22"/>
      <c r="H115" s="23"/>
      <c r="I115" s="23"/>
      <c r="J115" s="23"/>
      <c r="K115" s="26"/>
      <c r="L115" s="1"/>
    </row>
    <row r="116" spans="1:12" x14ac:dyDescent="0.25">
      <c r="A116" s="26"/>
      <c r="B116" s="22"/>
      <c r="C116" s="22"/>
      <c r="D116" s="24"/>
      <c r="E116" s="22"/>
      <c r="F116" s="22"/>
      <c r="G116" s="22"/>
      <c r="H116" s="23"/>
      <c r="I116" s="23"/>
      <c r="J116" s="23"/>
      <c r="K116" s="26"/>
      <c r="L116" s="1"/>
    </row>
    <row r="117" spans="1:12" x14ac:dyDescent="0.25">
      <c r="A117" s="26"/>
      <c r="B117" s="22"/>
      <c r="C117" s="22"/>
      <c r="D117" s="24"/>
      <c r="E117" s="22"/>
      <c r="F117" s="22"/>
      <c r="G117" s="22"/>
      <c r="H117" s="23"/>
      <c r="I117" s="23"/>
      <c r="J117" s="23"/>
      <c r="K117" s="26"/>
      <c r="L117" s="1"/>
    </row>
    <row r="118" spans="1:12" x14ac:dyDescent="0.25">
      <c r="A118" s="26"/>
      <c r="B118" s="22"/>
      <c r="C118" s="22"/>
      <c r="D118" s="24"/>
      <c r="E118" s="22"/>
      <c r="F118" s="22"/>
      <c r="G118" s="22"/>
      <c r="H118" s="23"/>
      <c r="I118" s="23"/>
      <c r="J118" s="23"/>
      <c r="K118" s="26"/>
      <c r="L118" s="1"/>
    </row>
    <row r="119" spans="1:12" x14ac:dyDescent="0.25">
      <c r="A119" s="26"/>
      <c r="B119" s="22"/>
      <c r="C119" s="22"/>
      <c r="D119" s="24"/>
      <c r="E119" s="22"/>
      <c r="F119" s="22"/>
      <c r="G119" s="22"/>
      <c r="H119" s="23"/>
      <c r="I119" s="23"/>
      <c r="J119" s="23"/>
      <c r="K119" s="26"/>
      <c r="L119" s="1"/>
    </row>
    <row r="120" spans="1:12" x14ac:dyDescent="0.25">
      <c r="A120" s="26"/>
      <c r="B120" s="22"/>
      <c r="C120" s="22"/>
      <c r="D120" s="24"/>
      <c r="E120" s="22"/>
      <c r="F120" s="22"/>
      <c r="G120" s="22"/>
      <c r="H120" s="23"/>
      <c r="I120" s="23"/>
      <c r="J120" s="23"/>
      <c r="K120" s="26"/>
      <c r="L120" s="1"/>
    </row>
    <row r="121" spans="1:12" x14ac:dyDescent="0.25">
      <c r="A121" s="26"/>
      <c r="B121" s="22"/>
      <c r="C121" s="22"/>
      <c r="D121" s="24"/>
      <c r="E121" s="22"/>
      <c r="F121" s="22"/>
      <c r="G121" s="22"/>
      <c r="H121" s="23"/>
      <c r="I121" s="23"/>
      <c r="J121" s="23"/>
      <c r="K121" s="26"/>
      <c r="L121" s="1"/>
    </row>
    <row r="122" spans="1:12" x14ac:dyDescent="0.25">
      <c r="A122" s="26"/>
      <c r="B122" s="22"/>
      <c r="C122" s="22"/>
      <c r="D122" s="24"/>
      <c r="E122" s="22"/>
      <c r="F122" s="22"/>
      <c r="G122" s="22"/>
      <c r="H122" s="23"/>
      <c r="I122" s="23"/>
      <c r="J122" s="23"/>
      <c r="K122" s="26"/>
      <c r="L122" s="1"/>
    </row>
    <row r="123" spans="1:12" x14ac:dyDescent="0.25">
      <c r="A123" s="26"/>
      <c r="B123" s="22"/>
      <c r="C123" s="22"/>
      <c r="D123" s="24"/>
      <c r="E123" s="22"/>
      <c r="F123" s="22"/>
      <c r="G123" s="22"/>
      <c r="H123" s="23"/>
      <c r="I123" s="23"/>
      <c r="J123" s="23"/>
      <c r="K123" s="26"/>
      <c r="L123" s="1"/>
    </row>
    <row r="124" spans="1:12" x14ac:dyDescent="0.25">
      <c r="A124" s="26"/>
      <c r="B124" s="22"/>
      <c r="C124" s="22"/>
      <c r="D124" s="24"/>
      <c r="E124" s="22"/>
      <c r="F124" s="22"/>
      <c r="G124" s="22"/>
      <c r="H124" s="23"/>
      <c r="I124" s="23"/>
      <c r="J124" s="23"/>
      <c r="K124" s="26"/>
      <c r="L124" s="1"/>
    </row>
    <row r="125" spans="1:12" x14ac:dyDescent="0.25">
      <c r="A125" s="26"/>
      <c r="B125" s="22"/>
      <c r="C125" s="22"/>
      <c r="D125" s="24"/>
      <c r="E125" s="22"/>
      <c r="F125" s="22"/>
      <c r="G125" s="22"/>
      <c r="H125" s="23"/>
      <c r="I125" s="23"/>
      <c r="J125" s="23"/>
      <c r="K125" s="26"/>
      <c r="L125" s="1"/>
    </row>
    <row r="126" spans="1:12" x14ac:dyDescent="0.25">
      <c r="A126" s="26"/>
      <c r="B126" s="22"/>
      <c r="C126" s="22"/>
      <c r="D126" s="24"/>
      <c r="E126" s="22"/>
      <c r="F126" s="22"/>
      <c r="G126" s="22"/>
      <c r="H126" s="23"/>
      <c r="I126" s="23"/>
      <c r="J126" s="23"/>
      <c r="K126" s="26"/>
      <c r="L126" s="1"/>
    </row>
    <row r="127" spans="1:12" x14ac:dyDescent="0.25">
      <c r="A127" s="26"/>
      <c r="B127" s="22"/>
      <c r="C127" s="22"/>
      <c r="D127" s="24"/>
      <c r="E127" s="22"/>
      <c r="F127" s="22"/>
      <c r="G127" s="22"/>
      <c r="H127" s="23"/>
      <c r="I127" s="23"/>
      <c r="J127" s="23"/>
      <c r="K127" s="26"/>
      <c r="L127" s="1"/>
    </row>
    <row r="128" spans="1:12" x14ac:dyDescent="0.25">
      <c r="A128" s="26"/>
      <c r="B128" s="22"/>
      <c r="C128" s="22"/>
      <c r="D128" s="24"/>
      <c r="E128" s="22"/>
      <c r="F128" s="22"/>
      <c r="G128" s="22"/>
      <c r="H128" s="23"/>
      <c r="I128" s="23"/>
      <c r="J128" s="23"/>
      <c r="K128" s="26"/>
      <c r="L128" s="1"/>
    </row>
    <row r="129" spans="1:12" x14ac:dyDescent="0.25">
      <c r="A129" s="26"/>
      <c r="B129" s="22"/>
      <c r="C129" s="22"/>
      <c r="D129" s="24"/>
      <c r="E129" s="22"/>
      <c r="F129" s="22"/>
      <c r="G129" s="22"/>
      <c r="H129" s="23"/>
      <c r="I129" s="23"/>
      <c r="J129" s="23"/>
      <c r="K129" s="26"/>
      <c r="L129" s="1"/>
    </row>
    <row r="130" spans="1:12" x14ac:dyDescent="0.25">
      <c r="A130" s="26"/>
      <c r="B130" s="22"/>
      <c r="C130" s="22"/>
      <c r="D130" s="24"/>
      <c r="E130" s="22"/>
      <c r="F130" s="22"/>
      <c r="G130" s="22"/>
      <c r="H130" s="23"/>
      <c r="I130" s="23"/>
      <c r="J130" s="23"/>
      <c r="K130" s="26"/>
      <c r="L130" s="1"/>
    </row>
    <row r="131" spans="1:12" x14ac:dyDescent="0.25">
      <c r="A131" s="26"/>
      <c r="B131" s="22"/>
      <c r="C131" s="22"/>
      <c r="D131" s="24"/>
      <c r="E131" s="22"/>
      <c r="F131" s="22"/>
      <c r="G131" s="22"/>
      <c r="H131" s="23"/>
      <c r="I131" s="23"/>
      <c r="J131" s="23"/>
      <c r="K131" s="26"/>
      <c r="L131" s="1"/>
    </row>
    <row r="132" spans="1:12" x14ac:dyDescent="0.25">
      <c r="A132" s="26"/>
      <c r="B132" s="22"/>
      <c r="C132" s="22"/>
      <c r="D132" s="24"/>
      <c r="E132" s="22"/>
      <c r="F132" s="22"/>
      <c r="G132" s="22"/>
      <c r="H132" s="23"/>
      <c r="I132" s="23"/>
      <c r="J132" s="23"/>
      <c r="K132" s="26"/>
      <c r="L132" s="1"/>
    </row>
    <row r="133" spans="1:12" x14ac:dyDescent="0.25">
      <c r="A133" s="26"/>
      <c r="B133" s="22"/>
      <c r="C133" s="22"/>
      <c r="D133" s="24"/>
      <c r="E133" s="22"/>
      <c r="F133" s="22"/>
      <c r="G133" s="22"/>
      <c r="H133" s="23"/>
      <c r="I133" s="23"/>
      <c r="J133" s="23"/>
      <c r="K133" s="26"/>
      <c r="L133" s="1"/>
    </row>
    <row r="134" spans="1:12" x14ac:dyDescent="0.25">
      <c r="A134" s="26"/>
      <c r="B134" s="22"/>
      <c r="C134" s="22"/>
      <c r="D134" s="24"/>
      <c r="E134" s="22"/>
      <c r="F134" s="22"/>
      <c r="G134" s="22"/>
      <c r="H134" s="23"/>
      <c r="I134" s="23"/>
      <c r="J134" s="23"/>
      <c r="K134" s="26"/>
      <c r="L134" s="1"/>
    </row>
    <row r="135" spans="1:12" x14ac:dyDescent="0.25">
      <c r="A135" s="26"/>
      <c r="B135" s="22"/>
      <c r="C135" s="22"/>
      <c r="D135" s="24"/>
      <c r="E135" s="22"/>
      <c r="F135" s="22"/>
      <c r="G135" s="22"/>
      <c r="H135" s="23"/>
      <c r="I135" s="23"/>
      <c r="J135" s="23"/>
      <c r="K135" s="26"/>
      <c r="L135" s="1"/>
    </row>
    <row r="136" spans="1:12" x14ac:dyDescent="0.25">
      <c r="A136" s="26"/>
      <c r="B136" s="22"/>
      <c r="C136" s="22"/>
      <c r="D136" s="24"/>
      <c r="E136" s="22"/>
      <c r="F136" s="22"/>
      <c r="G136" s="22"/>
      <c r="H136" s="23"/>
      <c r="I136" s="23"/>
      <c r="J136" s="23"/>
      <c r="K136" s="26"/>
      <c r="L136" s="1"/>
    </row>
    <row r="137" spans="1:12" x14ac:dyDescent="0.25">
      <c r="A137" s="26"/>
      <c r="B137" s="22"/>
      <c r="C137" s="22"/>
      <c r="D137" s="24"/>
      <c r="E137" s="22"/>
      <c r="F137" s="22"/>
      <c r="G137" s="22"/>
      <c r="H137" s="23"/>
      <c r="I137" s="23"/>
      <c r="J137" s="23"/>
      <c r="K137" s="26"/>
      <c r="L137" s="1"/>
    </row>
    <row r="138" spans="1:12" x14ac:dyDescent="0.25">
      <c r="A138" s="26"/>
      <c r="B138" s="22"/>
      <c r="C138" s="22"/>
      <c r="D138" s="24"/>
      <c r="E138" s="22"/>
      <c r="F138" s="22"/>
      <c r="G138" s="22"/>
      <c r="H138" s="23"/>
      <c r="I138" s="23"/>
      <c r="J138" s="23"/>
      <c r="K138" s="26"/>
      <c r="L138" s="1"/>
    </row>
    <row r="139" spans="1:12" x14ac:dyDescent="0.25">
      <c r="A139" s="26"/>
      <c r="B139" s="22"/>
      <c r="C139" s="22"/>
      <c r="D139" s="24"/>
      <c r="E139" s="22"/>
      <c r="F139" s="22"/>
      <c r="G139" s="22"/>
      <c r="H139" s="23"/>
      <c r="I139" s="23"/>
      <c r="J139" s="23"/>
      <c r="K139" s="26"/>
      <c r="L139" s="1"/>
    </row>
    <row r="140" spans="1:12" x14ac:dyDescent="0.25">
      <c r="A140" s="26"/>
      <c r="B140" s="22"/>
      <c r="C140" s="22"/>
      <c r="D140" s="24"/>
      <c r="E140" s="22"/>
      <c r="F140" s="22"/>
      <c r="G140" s="22"/>
      <c r="H140" s="23"/>
      <c r="I140" s="23"/>
      <c r="J140" s="23"/>
      <c r="K140" s="26"/>
      <c r="L140" s="1"/>
    </row>
    <row r="141" spans="1:12" x14ac:dyDescent="0.25">
      <c r="A141" s="26"/>
      <c r="B141" s="22"/>
      <c r="C141" s="22"/>
      <c r="D141" s="24"/>
      <c r="E141" s="22"/>
      <c r="F141" s="22"/>
      <c r="G141" s="22"/>
      <c r="H141" s="23"/>
      <c r="I141" s="23"/>
      <c r="J141" s="23"/>
      <c r="K141" s="26"/>
      <c r="L141" s="1"/>
    </row>
    <row r="142" spans="1:12" x14ac:dyDescent="0.25">
      <c r="A142" s="26"/>
      <c r="B142" s="22"/>
      <c r="C142" s="22"/>
      <c r="D142" s="24"/>
      <c r="E142" s="22"/>
      <c r="F142" s="22"/>
      <c r="G142" s="22"/>
      <c r="H142" s="23"/>
      <c r="I142" s="23"/>
      <c r="J142" s="23"/>
      <c r="K142" s="26"/>
      <c r="L142" s="1"/>
    </row>
    <row r="143" spans="1:12" x14ac:dyDescent="0.25">
      <c r="A143" s="26"/>
      <c r="B143" s="22"/>
      <c r="C143" s="22"/>
      <c r="D143" s="24"/>
      <c r="E143" s="22"/>
      <c r="F143" s="22"/>
      <c r="G143" s="22"/>
      <c r="H143" s="23"/>
      <c r="I143" s="23"/>
      <c r="J143" s="23"/>
      <c r="K143" s="26"/>
      <c r="L143" s="1"/>
    </row>
    <row r="144" spans="1:12" x14ac:dyDescent="0.25">
      <c r="A144" s="26"/>
      <c r="B144" s="22"/>
      <c r="C144" s="22"/>
      <c r="D144" s="24"/>
      <c r="E144" s="22"/>
      <c r="F144" s="22"/>
      <c r="G144" s="22"/>
      <c r="H144" s="23"/>
      <c r="I144" s="23"/>
      <c r="J144" s="23"/>
      <c r="K144" s="26"/>
      <c r="L144" s="1"/>
    </row>
    <row r="145" spans="1:12" x14ac:dyDescent="0.25">
      <c r="A145" s="26"/>
      <c r="B145" s="22"/>
      <c r="C145" s="22"/>
      <c r="D145" s="24"/>
      <c r="E145" s="22"/>
      <c r="F145" s="22"/>
      <c r="G145" s="22"/>
      <c r="H145" s="23"/>
      <c r="I145" s="23"/>
      <c r="J145" s="23"/>
      <c r="K145" s="26"/>
      <c r="L145" s="1"/>
    </row>
    <row r="146" spans="1:12" x14ac:dyDescent="0.25">
      <c r="A146" s="26"/>
      <c r="B146" s="22"/>
      <c r="C146" s="22"/>
      <c r="D146" s="24"/>
      <c r="E146" s="22"/>
      <c r="F146" s="22"/>
      <c r="G146" s="22"/>
      <c r="H146" s="23"/>
      <c r="I146" s="23"/>
      <c r="J146" s="23"/>
      <c r="K146" s="26"/>
      <c r="L146" s="1"/>
    </row>
    <row r="147" spans="1:12" x14ac:dyDescent="0.25">
      <c r="A147" s="26"/>
      <c r="B147" s="22"/>
      <c r="C147" s="22"/>
      <c r="D147" s="24"/>
      <c r="E147" s="22"/>
      <c r="F147" s="22"/>
      <c r="G147" s="22"/>
      <c r="H147" s="23"/>
      <c r="I147" s="23"/>
      <c r="J147" s="23"/>
      <c r="K147" s="26"/>
      <c r="L147" s="1"/>
    </row>
    <row r="148" spans="1:12" x14ac:dyDescent="0.25">
      <c r="A148" s="26"/>
      <c r="B148" s="22"/>
      <c r="C148" s="22"/>
      <c r="D148" s="24"/>
      <c r="E148" s="22"/>
      <c r="F148" s="22"/>
      <c r="G148" s="22"/>
      <c r="H148" s="23"/>
      <c r="I148" s="23"/>
      <c r="J148" s="23"/>
      <c r="K148" s="26"/>
      <c r="L148" s="1"/>
    </row>
    <row r="149" spans="1:12" x14ac:dyDescent="0.25">
      <c r="A149" s="26"/>
      <c r="B149" s="22"/>
      <c r="C149" s="22"/>
      <c r="D149" s="24"/>
      <c r="E149" s="22"/>
      <c r="F149" s="22"/>
      <c r="G149" s="22"/>
      <c r="H149" s="23"/>
      <c r="I149" s="23"/>
      <c r="J149" s="23"/>
      <c r="K149" s="26"/>
      <c r="L149" s="1"/>
    </row>
    <row r="150" spans="1:12" x14ac:dyDescent="0.25">
      <c r="A150" s="26"/>
      <c r="B150" s="22"/>
      <c r="C150" s="22"/>
      <c r="D150" s="24"/>
      <c r="E150" s="22"/>
      <c r="F150" s="22"/>
      <c r="G150" s="22"/>
      <c r="H150" s="23"/>
      <c r="I150" s="23"/>
      <c r="J150" s="23"/>
      <c r="K150" s="26"/>
      <c r="L150" s="1"/>
    </row>
    <row r="151" spans="1:12" x14ac:dyDescent="0.25">
      <c r="A151" s="26"/>
      <c r="B151" s="22"/>
      <c r="C151" s="22"/>
      <c r="D151" s="24"/>
      <c r="E151" s="22"/>
      <c r="F151" s="22"/>
      <c r="G151" s="22"/>
      <c r="H151" s="23"/>
      <c r="I151" s="23"/>
      <c r="J151" s="23"/>
      <c r="K151" s="26"/>
      <c r="L151" s="1"/>
    </row>
    <row r="152" spans="1:12" x14ac:dyDescent="0.25">
      <c r="A152" s="26"/>
      <c r="B152" s="22"/>
      <c r="C152" s="22"/>
      <c r="D152" s="24"/>
      <c r="E152" s="22"/>
      <c r="F152" s="22"/>
      <c r="G152" s="22"/>
      <c r="H152" s="23"/>
      <c r="I152" s="23"/>
      <c r="J152" s="23"/>
      <c r="K152" s="26"/>
      <c r="L152" s="1"/>
    </row>
    <row r="153" spans="1:12" x14ac:dyDescent="0.25">
      <c r="A153" s="26"/>
      <c r="B153" s="22"/>
      <c r="C153" s="22"/>
      <c r="D153" s="24"/>
      <c r="E153" s="22"/>
      <c r="F153" s="22"/>
      <c r="G153" s="22"/>
      <c r="H153" s="23"/>
      <c r="I153" s="23"/>
      <c r="J153" s="23"/>
      <c r="K153" s="26"/>
      <c r="L153" s="1"/>
    </row>
    <row r="154" spans="1:12" x14ac:dyDescent="0.25">
      <c r="A154" s="26"/>
      <c r="B154" s="22"/>
      <c r="C154" s="22"/>
      <c r="D154" s="24"/>
      <c r="E154" s="22"/>
      <c r="F154" s="22"/>
      <c r="G154" s="22"/>
      <c r="H154" s="23"/>
      <c r="I154" s="23"/>
      <c r="J154" s="23"/>
      <c r="K154" s="26"/>
      <c r="L154" s="1"/>
    </row>
    <row r="155" spans="1:12" x14ac:dyDescent="0.25">
      <c r="A155" s="26"/>
      <c r="B155" s="22"/>
      <c r="C155" s="22"/>
      <c r="D155" s="24"/>
      <c r="E155" s="22"/>
      <c r="F155" s="22"/>
      <c r="G155" s="22"/>
      <c r="H155" s="23"/>
      <c r="I155" s="23"/>
      <c r="J155" s="23"/>
      <c r="K155" s="26"/>
      <c r="L155" s="1"/>
    </row>
    <row r="156" spans="1:12" x14ac:dyDescent="0.25">
      <c r="A156" s="26"/>
      <c r="B156" s="22"/>
      <c r="C156" s="22"/>
      <c r="D156" s="24"/>
      <c r="E156" s="22"/>
      <c r="F156" s="22"/>
      <c r="G156" s="22"/>
      <c r="H156" s="23"/>
      <c r="I156" s="23"/>
      <c r="J156" s="23"/>
      <c r="K156" s="26"/>
      <c r="L156" s="1"/>
    </row>
    <row r="157" spans="1:12" x14ac:dyDescent="0.25">
      <c r="A157" s="26"/>
      <c r="B157" s="22"/>
      <c r="C157" s="22"/>
      <c r="D157" s="24"/>
      <c r="E157" s="22"/>
      <c r="F157" s="22"/>
      <c r="G157" s="22"/>
      <c r="H157" s="23"/>
      <c r="I157" s="23"/>
      <c r="J157" s="23"/>
      <c r="K157" s="26"/>
      <c r="L157" s="1"/>
    </row>
    <row r="158" spans="1:12" x14ac:dyDescent="0.25">
      <c r="A158" s="26"/>
      <c r="B158" s="22"/>
      <c r="C158" s="22"/>
      <c r="D158" s="24"/>
      <c r="E158" s="22"/>
      <c r="F158" s="22"/>
      <c r="G158" s="22"/>
      <c r="H158" s="23"/>
      <c r="I158" s="23"/>
      <c r="J158" s="23"/>
      <c r="K158" s="26"/>
      <c r="L158" s="1"/>
    </row>
    <row r="159" spans="1:12" x14ac:dyDescent="0.25">
      <c r="A159" s="26"/>
      <c r="B159" s="22"/>
      <c r="C159" s="22"/>
      <c r="D159" s="24"/>
      <c r="E159" s="22"/>
      <c r="F159" s="22"/>
      <c r="G159" s="22"/>
      <c r="H159" s="23"/>
      <c r="I159" s="23"/>
      <c r="J159" s="23"/>
      <c r="K159" s="26"/>
      <c r="L159" s="1"/>
    </row>
    <row r="160" spans="1:12" x14ac:dyDescent="0.25">
      <c r="A160" s="26"/>
      <c r="B160" s="22"/>
      <c r="C160" s="22"/>
      <c r="D160" s="24"/>
      <c r="E160" s="22"/>
      <c r="F160" s="22"/>
      <c r="G160" s="22"/>
      <c r="H160" s="23"/>
      <c r="I160" s="23"/>
      <c r="J160" s="23"/>
      <c r="K160" s="26"/>
      <c r="L160" s="1"/>
    </row>
    <row r="161" spans="1:12" x14ac:dyDescent="0.25">
      <c r="A161" s="26"/>
      <c r="B161" s="22"/>
      <c r="C161" s="22"/>
      <c r="D161" s="24"/>
      <c r="E161" s="22"/>
      <c r="F161" s="22"/>
      <c r="G161" s="22"/>
      <c r="H161" s="23"/>
      <c r="I161" s="23"/>
      <c r="J161" s="23"/>
      <c r="K161" s="26"/>
      <c r="L161" s="1"/>
    </row>
    <row r="162" spans="1:12" x14ac:dyDescent="0.25">
      <c r="A162" s="26"/>
      <c r="B162" s="22"/>
      <c r="C162" s="22"/>
      <c r="D162" s="24"/>
      <c r="E162" s="22"/>
      <c r="F162" s="22"/>
      <c r="G162" s="22"/>
      <c r="H162" s="23"/>
      <c r="I162" s="23"/>
      <c r="J162" s="23"/>
      <c r="K162" s="26"/>
      <c r="L162" s="1"/>
    </row>
    <row r="163" spans="1:12" x14ac:dyDescent="0.25">
      <c r="A163" s="26"/>
      <c r="B163" s="22"/>
      <c r="C163" s="22"/>
      <c r="D163" s="24"/>
      <c r="E163" s="22"/>
      <c r="F163" s="22"/>
      <c r="G163" s="22"/>
      <c r="H163" s="23"/>
      <c r="I163" s="23"/>
      <c r="J163" s="23"/>
      <c r="K163" s="26"/>
      <c r="L163" s="1"/>
    </row>
    <row r="164" spans="1:12" x14ac:dyDescent="0.25">
      <c r="A164" s="26"/>
      <c r="B164" s="22"/>
      <c r="C164" s="22"/>
      <c r="D164" s="24"/>
      <c r="E164" s="22"/>
      <c r="F164" s="22"/>
      <c r="G164" s="22"/>
      <c r="H164" s="23"/>
      <c r="I164" s="23"/>
      <c r="J164" s="23"/>
      <c r="K164" s="26"/>
      <c r="L164" s="1"/>
    </row>
    <row r="165" spans="1:12" x14ac:dyDescent="0.25">
      <c r="A165" s="26"/>
      <c r="B165" s="22"/>
      <c r="C165" s="22"/>
      <c r="D165" s="24"/>
      <c r="E165" s="22"/>
      <c r="F165" s="22"/>
      <c r="G165" s="22"/>
      <c r="H165" s="23"/>
      <c r="I165" s="23"/>
      <c r="J165" s="23"/>
      <c r="K165" s="26"/>
      <c r="L165" s="1"/>
    </row>
    <row r="166" spans="1:12" x14ac:dyDescent="0.25">
      <c r="A166" s="26"/>
      <c r="B166" s="22"/>
      <c r="C166" s="22"/>
      <c r="D166" s="24"/>
      <c r="E166" s="22"/>
      <c r="F166" s="22"/>
      <c r="G166" s="22"/>
      <c r="H166" s="23"/>
      <c r="I166" s="23"/>
      <c r="J166" s="23"/>
      <c r="K166" s="26"/>
      <c r="L166" s="1"/>
    </row>
    <row r="167" spans="1:12" x14ac:dyDescent="0.25">
      <c r="A167" s="26"/>
      <c r="B167" s="22"/>
      <c r="C167" s="22"/>
      <c r="D167" s="24"/>
      <c r="E167" s="22"/>
      <c r="F167" s="22"/>
      <c r="G167" s="22"/>
      <c r="H167" s="23"/>
      <c r="I167" s="23"/>
      <c r="J167" s="23"/>
      <c r="K167" s="26"/>
      <c r="L167" s="1"/>
    </row>
    <row r="168" spans="1:12" x14ac:dyDescent="0.25">
      <c r="A168" s="26"/>
      <c r="B168" s="22"/>
      <c r="C168" s="22"/>
      <c r="D168" s="24"/>
      <c r="E168" s="22"/>
      <c r="F168" s="22"/>
      <c r="G168" s="22"/>
      <c r="H168" s="23"/>
      <c r="I168" s="23"/>
      <c r="J168" s="23"/>
      <c r="K168" s="41"/>
      <c r="L168" s="1"/>
    </row>
    <row r="169" spans="1:12" x14ac:dyDescent="0.25">
      <c r="A169" s="26"/>
      <c r="B169" s="22"/>
      <c r="C169" s="22"/>
      <c r="D169" s="24"/>
      <c r="E169" s="22"/>
      <c r="F169" s="22"/>
      <c r="G169" s="22"/>
      <c r="H169" s="23"/>
      <c r="I169" s="23"/>
      <c r="J169" s="23"/>
      <c r="K169" s="26"/>
      <c r="L169" s="1"/>
    </row>
    <row r="170" spans="1:12" x14ac:dyDescent="0.25">
      <c r="A170" s="26"/>
      <c r="B170" s="22"/>
      <c r="C170" s="22"/>
      <c r="D170" s="24"/>
      <c r="E170" s="22"/>
      <c r="F170" s="22"/>
      <c r="G170" s="22"/>
      <c r="H170" s="23"/>
      <c r="I170" s="23"/>
      <c r="J170" s="23"/>
      <c r="K170" s="26"/>
      <c r="L170" s="1"/>
    </row>
    <row r="171" spans="1:12" x14ac:dyDescent="0.25">
      <c r="A171" s="26"/>
      <c r="B171" s="22"/>
      <c r="C171" s="22"/>
      <c r="D171" s="24"/>
      <c r="E171" s="22"/>
      <c r="F171" s="22"/>
      <c r="G171" s="22"/>
      <c r="H171" s="23"/>
      <c r="I171" s="23"/>
      <c r="J171" s="23"/>
      <c r="K171" s="26"/>
      <c r="L171" s="1"/>
    </row>
    <row r="172" spans="1:12" x14ac:dyDescent="0.25">
      <c r="A172" s="26"/>
      <c r="B172" s="22"/>
      <c r="C172" s="22"/>
      <c r="D172" s="24"/>
      <c r="E172" s="22"/>
      <c r="F172" s="22"/>
      <c r="G172" s="22"/>
      <c r="H172" s="23"/>
      <c r="I172" s="23"/>
      <c r="J172" s="23"/>
      <c r="K172" s="26"/>
      <c r="L172" s="1"/>
    </row>
    <row r="173" spans="1:12" x14ac:dyDescent="0.25">
      <c r="A173" s="26"/>
      <c r="B173" s="22"/>
      <c r="C173" s="22"/>
      <c r="D173" s="24"/>
      <c r="E173" s="22"/>
      <c r="F173" s="22"/>
      <c r="G173" s="22"/>
      <c r="H173" s="23"/>
      <c r="I173" s="23"/>
      <c r="J173" s="23"/>
      <c r="K173" s="26"/>
      <c r="L173" s="1"/>
    </row>
    <row r="174" spans="1:12" x14ac:dyDescent="0.25">
      <c r="A174" s="26"/>
      <c r="B174" s="22"/>
      <c r="C174" s="22"/>
      <c r="D174" s="24"/>
      <c r="E174" s="22"/>
      <c r="F174" s="22"/>
      <c r="G174" s="22"/>
      <c r="H174" s="23"/>
      <c r="I174" s="23"/>
      <c r="J174" s="23"/>
      <c r="K174" s="26"/>
      <c r="L174" s="1"/>
    </row>
    <row r="175" spans="1:12" x14ac:dyDescent="0.25">
      <c r="A175" s="26"/>
      <c r="B175" s="22"/>
      <c r="C175" s="22"/>
      <c r="D175" s="24"/>
      <c r="E175" s="22"/>
      <c r="F175" s="22"/>
      <c r="G175" s="22"/>
      <c r="H175" s="23"/>
      <c r="I175" s="23"/>
      <c r="J175" s="23"/>
      <c r="K175" s="26"/>
      <c r="L175" s="1"/>
    </row>
    <row r="176" spans="1:12" x14ac:dyDescent="0.25">
      <c r="A176" s="26"/>
      <c r="B176" s="22"/>
      <c r="C176" s="22"/>
      <c r="D176" s="24"/>
      <c r="E176" s="22"/>
      <c r="F176" s="22"/>
      <c r="G176" s="22"/>
      <c r="H176" s="23"/>
      <c r="I176" s="23"/>
      <c r="J176" s="23"/>
      <c r="K176" s="26"/>
      <c r="L176" s="1"/>
    </row>
    <row r="177" spans="1:12" x14ac:dyDescent="0.25">
      <c r="A177" s="26"/>
      <c r="B177" s="22"/>
      <c r="C177" s="22"/>
      <c r="D177" s="24"/>
      <c r="E177" s="22"/>
      <c r="F177" s="22"/>
      <c r="G177" s="22"/>
      <c r="H177" s="23"/>
      <c r="I177" s="23"/>
      <c r="J177" s="23"/>
      <c r="K177" s="26"/>
      <c r="L177" s="1"/>
    </row>
    <row r="178" spans="1:12" x14ac:dyDescent="0.25">
      <c r="A178" s="26"/>
      <c r="B178" s="22"/>
      <c r="C178" s="22"/>
      <c r="D178" s="24"/>
      <c r="E178" s="22"/>
      <c r="F178" s="22"/>
      <c r="G178" s="22"/>
      <c r="H178" s="23"/>
      <c r="I178" s="23"/>
      <c r="J178" s="23"/>
      <c r="K178" s="26"/>
      <c r="L178" s="1"/>
    </row>
    <row r="179" spans="1:12" x14ac:dyDescent="0.25">
      <c r="A179" s="26"/>
      <c r="B179" s="22"/>
      <c r="C179" s="22"/>
      <c r="D179" s="24"/>
      <c r="E179" s="22"/>
      <c r="F179" s="22"/>
      <c r="G179" s="22"/>
      <c r="H179" s="23"/>
      <c r="I179" s="23"/>
      <c r="J179" s="23"/>
      <c r="K179" s="26"/>
      <c r="L179" s="1"/>
    </row>
    <row r="180" spans="1:12" x14ac:dyDescent="0.25">
      <c r="A180" s="26"/>
      <c r="B180" s="22"/>
      <c r="C180" s="22"/>
      <c r="D180" s="24"/>
      <c r="E180" s="22"/>
      <c r="F180" s="22"/>
      <c r="G180" s="22"/>
      <c r="H180" s="23"/>
      <c r="I180" s="23"/>
      <c r="J180" s="23"/>
      <c r="K180" s="26"/>
      <c r="L180" s="1"/>
    </row>
    <row r="181" spans="1:12" x14ac:dyDescent="0.25">
      <c r="A181" s="26"/>
      <c r="B181" s="22"/>
      <c r="C181" s="22"/>
      <c r="D181" s="24"/>
      <c r="E181" s="22"/>
      <c r="F181" s="22"/>
      <c r="G181" s="22"/>
      <c r="H181" s="23"/>
      <c r="I181" s="23"/>
      <c r="J181" s="23"/>
      <c r="K181" s="26"/>
      <c r="L181" s="1"/>
    </row>
    <row r="182" spans="1:12" x14ac:dyDescent="0.25">
      <c r="A182" s="26"/>
      <c r="B182" s="22"/>
      <c r="C182" s="22"/>
      <c r="D182" s="24"/>
      <c r="E182" s="22"/>
      <c r="F182" s="22"/>
      <c r="G182" s="22"/>
      <c r="H182" s="23"/>
      <c r="I182" s="23"/>
      <c r="J182" s="23"/>
      <c r="K182" s="26"/>
      <c r="L182" s="1"/>
    </row>
    <row r="183" spans="1:12" x14ac:dyDescent="0.25">
      <c r="A183" s="26"/>
      <c r="B183" s="22"/>
      <c r="C183" s="22"/>
      <c r="D183" s="24"/>
      <c r="E183" s="22"/>
      <c r="F183" s="22"/>
      <c r="G183" s="22"/>
      <c r="H183" s="23"/>
      <c r="I183" s="23"/>
      <c r="J183" s="23"/>
      <c r="K183" s="26"/>
      <c r="L183" s="1"/>
    </row>
    <row r="184" spans="1:12" x14ac:dyDescent="0.25">
      <c r="A184" s="26"/>
      <c r="B184" s="22"/>
      <c r="C184" s="22"/>
      <c r="D184" s="24"/>
      <c r="E184" s="22"/>
      <c r="F184" s="22"/>
      <c r="G184" s="22"/>
      <c r="H184" s="23"/>
      <c r="I184" s="23"/>
      <c r="J184" s="23"/>
      <c r="K184" s="26"/>
      <c r="L184" s="1"/>
    </row>
    <row r="185" spans="1:12" x14ac:dyDescent="0.25">
      <c r="A185" s="26"/>
      <c r="B185" s="22"/>
      <c r="C185" s="22"/>
      <c r="D185" s="24"/>
      <c r="E185" s="22"/>
      <c r="F185" s="22"/>
      <c r="G185" s="22"/>
      <c r="H185" s="23"/>
      <c r="I185" s="23"/>
      <c r="J185" s="23"/>
      <c r="K185" s="26"/>
      <c r="L185" s="1"/>
    </row>
    <row r="186" spans="1:12" x14ac:dyDescent="0.25">
      <c r="A186" s="26"/>
      <c r="B186" s="22"/>
      <c r="C186" s="22"/>
      <c r="D186" s="24"/>
      <c r="E186" s="22"/>
      <c r="F186" s="22"/>
      <c r="G186" s="22"/>
      <c r="H186" s="23"/>
      <c r="I186" s="23"/>
      <c r="J186" s="23"/>
      <c r="K186" s="26"/>
      <c r="L186" s="1"/>
    </row>
    <row r="187" spans="1:12" x14ac:dyDescent="0.25">
      <c r="A187" s="26"/>
      <c r="B187" s="22"/>
      <c r="C187" s="22"/>
      <c r="D187" s="24"/>
      <c r="E187" s="22"/>
      <c r="F187" s="22"/>
      <c r="G187" s="22"/>
      <c r="H187" s="23"/>
      <c r="I187" s="23"/>
      <c r="J187" s="23"/>
      <c r="K187" s="26"/>
      <c r="L187" s="1"/>
    </row>
    <row r="188" spans="1:12" x14ac:dyDescent="0.25">
      <c r="A188" s="26"/>
      <c r="B188" s="22"/>
      <c r="C188" s="22"/>
      <c r="D188" s="24"/>
      <c r="E188" s="22"/>
      <c r="F188" s="22"/>
      <c r="G188" s="22"/>
      <c r="H188" s="23"/>
      <c r="I188" s="23"/>
      <c r="J188" s="23"/>
      <c r="K188" s="26"/>
      <c r="L188" s="1"/>
    </row>
    <row r="189" spans="1:12" x14ac:dyDescent="0.25">
      <c r="A189" s="26"/>
      <c r="B189" s="22"/>
      <c r="C189" s="22"/>
      <c r="D189" s="24"/>
      <c r="E189" s="22"/>
      <c r="F189" s="22"/>
      <c r="G189" s="22"/>
      <c r="H189" s="23"/>
      <c r="I189" s="23"/>
      <c r="J189" s="23"/>
      <c r="K189" s="26"/>
      <c r="L189" s="1"/>
    </row>
    <row r="190" spans="1:12" x14ac:dyDescent="0.25">
      <c r="A190" s="26"/>
      <c r="B190" s="22"/>
      <c r="C190" s="22"/>
      <c r="D190" s="24"/>
      <c r="E190" s="22"/>
      <c r="F190" s="22"/>
      <c r="G190" s="22"/>
      <c r="H190" s="23"/>
      <c r="I190" s="23"/>
      <c r="J190" s="23"/>
      <c r="K190" s="26"/>
      <c r="L190" s="1"/>
    </row>
    <row r="191" spans="1:12" x14ac:dyDescent="0.25">
      <c r="A191" s="26"/>
      <c r="B191" s="22"/>
      <c r="C191" s="22"/>
      <c r="D191" s="24"/>
      <c r="E191" s="22"/>
      <c r="F191" s="22"/>
      <c r="G191" s="22"/>
      <c r="H191" s="23"/>
      <c r="I191" s="23"/>
      <c r="J191" s="23"/>
      <c r="K191" s="26"/>
      <c r="L191" s="1"/>
    </row>
    <row r="192" spans="1:12" x14ac:dyDescent="0.25">
      <c r="A192" s="26"/>
      <c r="B192" s="22"/>
      <c r="C192" s="22"/>
      <c r="D192" s="24"/>
      <c r="E192" s="22"/>
      <c r="F192" s="22"/>
      <c r="G192" s="22"/>
      <c r="H192" s="23"/>
      <c r="I192" s="23"/>
      <c r="J192" s="23"/>
      <c r="K192" s="26"/>
      <c r="L192" s="1"/>
    </row>
    <row r="193" spans="1:12" x14ac:dyDescent="0.25">
      <c r="A193" s="26"/>
      <c r="B193" s="22"/>
      <c r="C193" s="22"/>
      <c r="D193" s="24"/>
      <c r="E193" s="22"/>
      <c r="F193" s="22"/>
      <c r="G193" s="22"/>
      <c r="H193" s="23"/>
      <c r="I193" s="23"/>
      <c r="J193" s="23"/>
      <c r="K193" s="26"/>
      <c r="L193" s="1"/>
    </row>
    <row r="194" spans="1:12" x14ac:dyDescent="0.25">
      <c r="A194" s="26"/>
      <c r="B194" s="22"/>
      <c r="C194" s="22"/>
      <c r="D194" s="24"/>
      <c r="E194" s="22"/>
      <c r="F194" s="22"/>
      <c r="G194" s="22"/>
      <c r="H194" s="23"/>
      <c r="I194" s="23"/>
      <c r="J194" s="23"/>
      <c r="K194" s="26"/>
      <c r="L194" s="1"/>
    </row>
    <row r="195" spans="1:12" x14ac:dyDescent="0.25">
      <c r="A195" s="26"/>
      <c r="B195" s="22"/>
      <c r="C195" s="22"/>
      <c r="D195" s="24"/>
      <c r="E195" s="22"/>
      <c r="F195" s="22"/>
      <c r="G195" s="22"/>
      <c r="H195" s="23"/>
      <c r="I195" s="23"/>
      <c r="J195" s="23"/>
      <c r="K195" s="26"/>
      <c r="L195" s="1"/>
    </row>
    <row r="196" spans="1:12" x14ac:dyDescent="0.25">
      <c r="A196" s="26"/>
      <c r="B196" s="22"/>
      <c r="C196" s="22"/>
      <c r="D196" s="24"/>
      <c r="E196" s="22"/>
      <c r="F196" s="22"/>
      <c r="G196" s="22"/>
      <c r="H196" s="23"/>
      <c r="I196" s="23"/>
      <c r="J196" s="23"/>
      <c r="K196" s="26"/>
      <c r="L196" s="1"/>
    </row>
    <row r="197" spans="1:12" x14ac:dyDescent="0.25">
      <c r="A197" s="26"/>
      <c r="B197" s="22"/>
      <c r="C197" s="22"/>
      <c r="D197" s="24"/>
      <c r="E197" s="22"/>
      <c r="F197" s="22"/>
      <c r="G197" s="22"/>
      <c r="H197" s="23"/>
      <c r="I197" s="23"/>
      <c r="J197" s="23"/>
      <c r="K197" s="26"/>
      <c r="L197" s="1"/>
    </row>
    <row r="198" spans="1:12" x14ac:dyDescent="0.25">
      <c r="A198" s="26"/>
      <c r="B198" s="22"/>
      <c r="C198" s="22"/>
      <c r="D198" s="24"/>
      <c r="E198" s="22"/>
      <c r="F198" s="22"/>
      <c r="G198" s="22"/>
      <c r="H198" s="23"/>
      <c r="I198" s="23"/>
      <c r="J198" s="23"/>
      <c r="K198" s="26"/>
      <c r="L198" s="1"/>
    </row>
    <row r="199" spans="1:12" x14ac:dyDescent="0.25">
      <c r="A199" s="26"/>
      <c r="B199" s="22"/>
      <c r="C199" s="22"/>
      <c r="D199" s="24"/>
      <c r="E199" s="22"/>
      <c r="F199" s="22"/>
      <c r="G199" s="22"/>
      <c r="H199" s="23"/>
      <c r="I199" s="23"/>
      <c r="J199" s="23"/>
      <c r="K199" s="26"/>
      <c r="L199" s="1"/>
    </row>
    <row r="200" spans="1:12" x14ac:dyDescent="0.25">
      <c r="A200" s="26"/>
      <c r="B200" s="22"/>
      <c r="C200" s="22"/>
      <c r="D200" s="24"/>
      <c r="E200" s="22"/>
      <c r="F200" s="22"/>
      <c r="G200" s="22"/>
      <c r="H200" s="23"/>
      <c r="I200" s="23"/>
      <c r="J200" s="23"/>
      <c r="K200" s="26"/>
      <c r="L200" s="1"/>
    </row>
    <row r="201" spans="1:12" x14ac:dyDescent="0.25">
      <c r="A201" s="26"/>
      <c r="B201" s="22"/>
      <c r="C201" s="22"/>
      <c r="D201" s="24"/>
      <c r="E201" s="22"/>
      <c r="F201" s="22"/>
      <c r="G201" s="22"/>
      <c r="H201" s="23"/>
      <c r="I201" s="23"/>
      <c r="J201" s="23"/>
      <c r="K201" s="26"/>
      <c r="L201" s="1"/>
    </row>
    <row r="202" spans="1:12" x14ac:dyDescent="0.25">
      <c r="A202" s="26"/>
      <c r="B202" s="22"/>
      <c r="C202" s="22"/>
      <c r="D202" s="24"/>
      <c r="E202" s="22"/>
      <c r="F202" s="22"/>
      <c r="G202" s="22"/>
      <c r="H202" s="23"/>
      <c r="I202" s="23"/>
      <c r="J202" s="23"/>
      <c r="K202" s="26"/>
      <c r="L202" s="1"/>
    </row>
    <row r="203" spans="1:12" x14ac:dyDescent="0.25">
      <c r="A203" s="26"/>
      <c r="B203" s="22"/>
      <c r="C203" s="22"/>
      <c r="D203" s="24"/>
      <c r="E203" s="22"/>
      <c r="F203" s="22"/>
      <c r="G203" s="22"/>
      <c r="H203" s="23"/>
      <c r="I203" s="23"/>
      <c r="J203" s="23"/>
      <c r="K203" s="26"/>
      <c r="L203" s="1"/>
    </row>
    <row r="204" spans="1:12" x14ac:dyDescent="0.25">
      <c r="A204" s="26"/>
      <c r="B204" s="38"/>
      <c r="C204" s="38"/>
      <c r="D204" s="39"/>
      <c r="E204" s="22"/>
      <c r="F204" s="22"/>
      <c r="G204" s="22"/>
      <c r="H204" s="23"/>
      <c r="I204" s="23"/>
      <c r="J204" s="23"/>
      <c r="K204" s="26"/>
      <c r="L204" s="1"/>
    </row>
    <row r="205" spans="1:12" x14ac:dyDescent="0.25">
      <c r="A205" s="26"/>
      <c r="B205" s="22"/>
      <c r="C205" s="22"/>
      <c r="D205" s="24"/>
      <c r="E205" s="22"/>
      <c r="F205" s="22"/>
      <c r="G205" s="22"/>
      <c r="H205" s="23"/>
      <c r="I205" s="23"/>
      <c r="J205" s="23"/>
      <c r="K205" s="26"/>
      <c r="L205" s="1"/>
    </row>
    <row r="206" spans="1:12" x14ac:dyDescent="0.25">
      <c r="A206" s="26"/>
      <c r="B206" s="22"/>
      <c r="C206" s="22"/>
      <c r="D206" s="24"/>
      <c r="E206" s="22"/>
      <c r="F206" s="22"/>
      <c r="G206" s="22"/>
      <c r="H206" s="23"/>
      <c r="I206" s="23"/>
      <c r="J206" s="23"/>
      <c r="K206" s="26"/>
      <c r="L206" s="1"/>
    </row>
    <row r="207" spans="1:12" x14ac:dyDescent="0.25">
      <c r="A207" s="26"/>
      <c r="B207" s="22"/>
      <c r="C207" s="22"/>
      <c r="D207" s="40"/>
      <c r="E207" s="22"/>
      <c r="F207" s="22"/>
      <c r="G207" s="22"/>
      <c r="H207" s="23"/>
      <c r="I207" s="23"/>
      <c r="J207" s="23"/>
      <c r="K207" s="26"/>
      <c r="L207" s="1"/>
    </row>
    <row r="208" spans="1:12" x14ac:dyDescent="0.25">
      <c r="A208" s="26"/>
      <c r="B208" s="22"/>
      <c r="C208" s="22"/>
      <c r="D208" s="24"/>
      <c r="E208" s="22"/>
      <c r="F208" s="22"/>
      <c r="G208" s="22"/>
      <c r="H208" s="23"/>
      <c r="I208" s="23"/>
      <c r="J208" s="23"/>
      <c r="K208" s="26"/>
      <c r="L208" s="1"/>
    </row>
    <row r="209" spans="1:12" x14ac:dyDescent="0.25">
      <c r="A209" s="26"/>
      <c r="B209" s="22"/>
      <c r="C209" s="22"/>
      <c r="D209" s="24"/>
      <c r="E209" s="22"/>
      <c r="F209" s="22"/>
      <c r="G209" s="22"/>
      <c r="H209" s="23"/>
      <c r="I209" s="23"/>
      <c r="J209" s="23"/>
      <c r="K209" s="26"/>
      <c r="L209" s="1"/>
    </row>
    <row r="210" spans="1:12" x14ac:dyDescent="0.25">
      <c r="A210" s="26"/>
      <c r="B210" s="22"/>
      <c r="C210" s="22"/>
      <c r="D210" s="24"/>
      <c r="E210" s="22"/>
      <c r="F210" s="22"/>
      <c r="G210" s="22"/>
      <c r="H210" s="23"/>
      <c r="I210" s="23"/>
      <c r="J210" s="23"/>
      <c r="K210" s="26"/>
      <c r="L210" s="1"/>
    </row>
    <row r="211" spans="1:12" x14ac:dyDescent="0.25">
      <c r="A211" s="26"/>
      <c r="B211" s="22"/>
      <c r="C211" s="22"/>
      <c r="D211" s="24"/>
      <c r="E211" s="22"/>
      <c r="F211" s="22"/>
      <c r="G211" s="22"/>
      <c r="H211" s="23"/>
      <c r="I211" s="23"/>
      <c r="J211" s="23"/>
      <c r="K211" s="26"/>
      <c r="L211" s="1"/>
    </row>
    <row r="212" spans="1:12" x14ac:dyDescent="0.25">
      <c r="A212" s="26"/>
      <c r="B212" s="22"/>
      <c r="C212" s="22"/>
      <c r="D212" s="24"/>
      <c r="E212" s="22"/>
      <c r="F212" s="22"/>
      <c r="G212" s="22"/>
      <c r="H212" s="23"/>
      <c r="I212" s="23"/>
      <c r="J212" s="23"/>
      <c r="K212" s="26"/>
      <c r="L212" s="1"/>
    </row>
    <row r="213" spans="1:12" x14ac:dyDescent="0.25">
      <c r="A213" s="26"/>
      <c r="B213" s="22"/>
      <c r="C213" s="22"/>
      <c r="D213" s="24"/>
      <c r="E213" s="22"/>
      <c r="F213" s="22"/>
      <c r="G213" s="22"/>
      <c r="H213" s="23"/>
      <c r="I213" s="23"/>
      <c r="J213" s="23"/>
      <c r="K213" s="26"/>
      <c r="L213" s="1"/>
    </row>
    <row r="214" spans="1:12" x14ac:dyDescent="0.25">
      <c r="A214" s="26"/>
      <c r="B214" s="22"/>
      <c r="C214" s="22"/>
      <c r="D214" s="24"/>
      <c r="E214" s="22"/>
      <c r="F214" s="22"/>
      <c r="G214" s="22"/>
      <c r="H214" s="23"/>
      <c r="I214" s="23"/>
      <c r="J214" s="23"/>
      <c r="K214" s="26"/>
      <c r="L214" s="1"/>
    </row>
    <row r="215" spans="1:12" x14ac:dyDescent="0.25">
      <c r="A215" s="26"/>
      <c r="B215" s="22"/>
      <c r="C215" s="22"/>
      <c r="D215" s="24"/>
      <c r="E215" s="22"/>
      <c r="F215" s="22"/>
      <c r="G215" s="22"/>
      <c r="H215" s="23"/>
      <c r="I215" s="23"/>
      <c r="J215" s="23"/>
      <c r="K215" s="26"/>
      <c r="L215" s="1"/>
    </row>
    <row r="216" spans="1:12" x14ac:dyDescent="0.25">
      <c r="A216" s="26"/>
      <c r="B216" s="22"/>
      <c r="C216" s="22"/>
      <c r="D216" s="24"/>
      <c r="E216" s="22"/>
      <c r="F216" s="22"/>
      <c r="G216" s="22"/>
      <c r="H216" s="23"/>
      <c r="I216" s="23"/>
      <c r="J216" s="23"/>
      <c r="K216" s="26"/>
      <c r="L216" s="1"/>
    </row>
    <row r="217" spans="1:12" x14ac:dyDescent="0.25">
      <c r="A217" s="26"/>
      <c r="B217" s="22"/>
      <c r="C217" s="22"/>
      <c r="D217" s="24"/>
      <c r="E217" s="22"/>
      <c r="F217" s="22"/>
      <c r="G217" s="22"/>
      <c r="H217" s="23"/>
      <c r="I217" s="23"/>
      <c r="J217" s="23"/>
      <c r="K217" s="26"/>
      <c r="L217" s="1"/>
    </row>
    <row r="218" spans="1:12" x14ac:dyDescent="0.25">
      <c r="A218" s="26"/>
      <c r="B218" s="22"/>
      <c r="C218" s="22"/>
      <c r="D218" s="24"/>
      <c r="E218" s="22"/>
      <c r="F218" s="22"/>
      <c r="G218" s="22"/>
      <c r="H218" s="23"/>
      <c r="I218" s="23"/>
      <c r="J218" s="23"/>
      <c r="K218" s="26"/>
      <c r="L218" s="1"/>
    </row>
    <row r="219" spans="1:12" x14ac:dyDescent="0.25">
      <c r="A219" s="26"/>
      <c r="B219" s="22"/>
      <c r="C219" s="22"/>
      <c r="D219" s="24"/>
      <c r="E219" s="22"/>
      <c r="F219" s="22"/>
      <c r="G219" s="22"/>
      <c r="H219" s="23"/>
      <c r="I219" s="23"/>
      <c r="J219" s="23"/>
      <c r="K219" s="26"/>
      <c r="L219" s="1"/>
    </row>
    <row r="220" spans="1:12" x14ac:dyDescent="0.25">
      <c r="A220" s="26"/>
      <c r="B220" s="22"/>
      <c r="C220" s="22"/>
      <c r="D220" s="24"/>
      <c r="E220" s="22"/>
      <c r="F220" s="22"/>
      <c r="G220" s="22"/>
      <c r="H220" s="23"/>
      <c r="I220" s="23"/>
      <c r="J220" s="23"/>
      <c r="K220" s="26"/>
      <c r="L220" s="1"/>
    </row>
    <row r="221" spans="1:12" x14ac:dyDescent="0.25">
      <c r="A221" s="26"/>
      <c r="B221" s="22"/>
      <c r="C221" s="22"/>
      <c r="D221" s="24"/>
      <c r="E221" s="22"/>
      <c r="F221" s="22"/>
      <c r="G221" s="22"/>
      <c r="H221" s="23"/>
      <c r="I221" s="23"/>
      <c r="J221" s="23"/>
      <c r="K221" s="26"/>
      <c r="L221" s="1"/>
    </row>
    <row r="222" spans="1:12" x14ac:dyDescent="0.25">
      <c r="A222" s="26"/>
      <c r="B222" s="22"/>
      <c r="C222" s="22"/>
      <c r="D222" s="24"/>
      <c r="E222" s="22"/>
      <c r="F222" s="22"/>
      <c r="G222" s="22"/>
      <c r="H222" s="23"/>
      <c r="I222" s="23"/>
      <c r="J222" s="23"/>
      <c r="K222" s="26"/>
      <c r="L222" s="1"/>
    </row>
    <row r="223" spans="1:12" x14ac:dyDescent="0.25">
      <c r="A223" s="26"/>
      <c r="B223" s="22"/>
      <c r="C223" s="22"/>
      <c r="D223" s="24"/>
      <c r="E223" s="22"/>
      <c r="F223" s="22"/>
      <c r="G223" s="22"/>
      <c r="H223" s="23"/>
      <c r="I223" s="23"/>
      <c r="J223" s="23"/>
      <c r="K223" s="26"/>
      <c r="L223" s="1"/>
    </row>
    <row r="224" spans="1:12" x14ac:dyDescent="0.25">
      <c r="A224" s="26"/>
      <c r="B224" s="22"/>
      <c r="C224" s="22"/>
      <c r="D224" s="24"/>
      <c r="E224" s="22"/>
      <c r="F224" s="22"/>
      <c r="G224" s="22"/>
      <c r="H224" s="23"/>
      <c r="I224" s="23"/>
      <c r="J224" s="23"/>
      <c r="K224" s="26"/>
      <c r="L224" s="1"/>
    </row>
    <row r="225" spans="1:12" x14ac:dyDescent="0.25">
      <c r="A225" s="26"/>
      <c r="B225" s="22"/>
      <c r="C225" s="22"/>
      <c r="D225" s="24"/>
      <c r="E225" s="22"/>
      <c r="F225" s="22"/>
      <c r="G225" s="22"/>
      <c r="H225" s="23"/>
      <c r="I225" s="23"/>
      <c r="J225" s="23"/>
      <c r="K225" s="26"/>
      <c r="L225" s="1"/>
    </row>
    <row r="226" spans="1:12" x14ac:dyDescent="0.25">
      <c r="A226" s="26"/>
      <c r="B226" s="22"/>
      <c r="C226" s="22"/>
      <c r="D226" s="24"/>
      <c r="E226" s="22"/>
      <c r="F226" s="22"/>
      <c r="G226" s="22"/>
      <c r="H226" s="23"/>
      <c r="I226" s="23"/>
      <c r="J226" s="23"/>
      <c r="K226" s="26"/>
      <c r="L226" s="1"/>
    </row>
    <row r="227" spans="1:12" x14ac:dyDescent="0.25">
      <c r="A227" s="26"/>
      <c r="B227" s="22"/>
      <c r="C227" s="22"/>
      <c r="D227" s="24"/>
      <c r="E227" s="22"/>
      <c r="F227" s="22"/>
      <c r="G227" s="22"/>
      <c r="H227" s="23"/>
      <c r="I227" s="23"/>
      <c r="J227" s="23"/>
      <c r="K227" s="26"/>
      <c r="L227" s="1"/>
    </row>
    <row r="228" spans="1:12" x14ac:dyDescent="0.25">
      <c r="A228" s="26"/>
      <c r="B228" s="22"/>
      <c r="C228" s="22"/>
      <c r="D228" s="24"/>
      <c r="E228" s="22"/>
      <c r="F228" s="22"/>
      <c r="G228" s="22"/>
      <c r="H228" s="23"/>
      <c r="I228" s="23"/>
      <c r="J228" s="23"/>
      <c r="K228" s="26"/>
      <c r="L228" s="1"/>
    </row>
    <row r="229" spans="1:12" x14ac:dyDescent="0.25">
      <c r="A229" s="26"/>
      <c r="B229" s="22"/>
      <c r="C229" s="22"/>
      <c r="D229" s="24"/>
      <c r="E229" s="22"/>
      <c r="F229" s="22"/>
      <c r="G229" s="22"/>
      <c r="H229" s="23"/>
      <c r="I229" s="23"/>
      <c r="J229" s="23"/>
      <c r="K229" s="26"/>
      <c r="L229" s="1"/>
    </row>
    <row r="230" spans="1:12" x14ac:dyDescent="0.25">
      <c r="A230" s="26"/>
      <c r="B230" s="22"/>
      <c r="C230" s="22"/>
      <c r="D230" s="24"/>
      <c r="E230" s="22"/>
      <c r="F230" s="22"/>
      <c r="G230" s="22"/>
      <c r="H230" s="23"/>
      <c r="I230" s="23"/>
      <c r="J230" s="23"/>
      <c r="K230" s="26"/>
      <c r="L230" s="1"/>
    </row>
    <row r="231" spans="1:12" x14ac:dyDescent="0.25">
      <c r="A231" s="26"/>
      <c r="B231" s="22"/>
      <c r="C231" s="22"/>
      <c r="D231" s="24"/>
      <c r="E231" s="22"/>
      <c r="F231" s="22"/>
      <c r="G231" s="22"/>
      <c r="H231" s="23"/>
      <c r="I231" s="23"/>
      <c r="J231" s="23"/>
      <c r="K231" s="26"/>
      <c r="L231" s="1"/>
    </row>
    <row r="232" spans="1:12" x14ac:dyDescent="0.25">
      <c r="A232" s="26"/>
      <c r="B232" s="22"/>
      <c r="C232" s="22"/>
      <c r="D232" s="24"/>
      <c r="E232" s="22"/>
      <c r="F232" s="22"/>
      <c r="G232" s="22"/>
      <c r="H232" s="23"/>
      <c r="I232" s="23"/>
      <c r="J232" s="23"/>
      <c r="K232" s="26"/>
      <c r="L232" s="1"/>
    </row>
    <row r="233" spans="1:12" x14ac:dyDescent="0.25">
      <c r="A233" s="26"/>
      <c r="B233" s="22"/>
      <c r="C233" s="22"/>
      <c r="D233" s="24"/>
      <c r="E233" s="22"/>
      <c r="F233" s="22"/>
      <c r="G233" s="22"/>
      <c r="H233" s="23"/>
      <c r="I233" s="23"/>
      <c r="J233" s="23"/>
      <c r="K233" s="26"/>
      <c r="L233" s="1"/>
    </row>
    <row r="234" spans="1:12" x14ac:dyDescent="0.25">
      <c r="A234" s="26"/>
      <c r="B234" s="22"/>
      <c r="C234" s="22"/>
      <c r="D234" s="24"/>
      <c r="E234" s="22"/>
      <c r="F234" s="22"/>
      <c r="G234" s="22"/>
      <c r="H234" s="23"/>
      <c r="I234" s="23"/>
      <c r="J234" s="23"/>
      <c r="K234" s="26"/>
      <c r="L234" s="1"/>
    </row>
    <row r="235" spans="1:12" x14ac:dyDescent="0.25">
      <c r="A235" s="26"/>
      <c r="B235" s="22"/>
      <c r="C235" s="22"/>
      <c r="D235" s="24"/>
      <c r="E235" s="22"/>
      <c r="F235" s="22"/>
      <c r="G235" s="22"/>
      <c r="H235" s="23"/>
      <c r="I235" s="23"/>
      <c r="J235" s="23"/>
      <c r="K235" s="26"/>
      <c r="L235" s="1"/>
    </row>
    <row r="236" spans="1:12" x14ac:dyDescent="0.25">
      <c r="A236" s="26"/>
      <c r="B236" s="22"/>
      <c r="C236" s="22"/>
      <c r="D236" s="24"/>
      <c r="E236" s="22"/>
      <c r="F236" s="22"/>
      <c r="G236" s="22"/>
      <c r="H236" s="23"/>
      <c r="I236" s="23"/>
      <c r="J236" s="23"/>
      <c r="K236" s="26"/>
      <c r="L236" s="1"/>
    </row>
    <row r="237" spans="1:12" x14ac:dyDescent="0.25">
      <c r="A237" s="26"/>
      <c r="B237" s="22"/>
      <c r="C237" s="22"/>
      <c r="D237" s="24"/>
      <c r="E237" s="22"/>
      <c r="F237" s="22"/>
      <c r="G237" s="22"/>
      <c r="H237" s="23"/>
      <c r="I237" s="23"/>
      <c r="J237" s="23"/>
      <c r="K237" s="26"/>
      <c r="L237" s="1"/>
    </row>
    <row r="238" spans="1:12" x14ac:dyDescent="0.25">
      <c r="A238" s="26"/>
      <c r="B238" s="22"/>
      <c r="C238" s="22"/>
      <c r="D238" s="24"/>
      <c r="E238" s="22"/>
      <c r="F238" s="22"/>
      <c r="G238" s="22"/>
      <c r="H238" s="23"/>
      <c r="I238" s="23"/>
      <c r="J238" s="23"/>
      <c r="K238" s="26"/>
      <c r="L238" s="1"/>
    </row>
    <row r="239" spans="1:12" x14ac:dyDescent="0.25">
      <c r="A239" s="26"/>
      <c r="B239" s="22"/>
      <c r="C239" s="22"/>
      <c r="D239" s="24"/>
      <c r="E239" s="22"/>
      <c r="F239" s="22"/>
      <c r="G239" s="22"/>
      <c r="H239" s="23"/>
      <c r="I239" s="23"/>
      <c r="J239" s="23"/>
      <c r="K239" s="26"/>
      <c r="L239" s="1"/>
    </row>
    <row r="240" spans="1:12" x14ac:dyDescent="0.25">
      <c r="A240" s="26"/>
      <c r="B240" s="22"/>
      <c r="C240" s="22"/>
      <c r="D240" s="24"/>
      <c r="E240" s="22"/>
      <c r="F240" s="22"/>
      <c r="G240" s="22"/>
      <c r="H240" s="23"/>
      <c r="I240" s="23"/>
      <c r="J240" s="23"/>
      <c r="K240" s="26"/>
      <c r="L240" s="1"/>
    </row>
    <row r="241" spans="1:12" x14ac:dyDescent="0.25">
      <c r="A241" s="26"/>
      <c r="B241" s="22"/>
      <c r="C241" s="22"/>
      <c r="D241" s="24"/>
      <c r="E241" s="22"/>
      <c r="F241" s="22"/>
      <c r="G241" s="22"/>
      <c r="H241" s="23"/>
      <c r="I241" s="23"/>
      <c r="J241" s="23"/>
      <c r="K241" s="26"/>
      <c r="L241" s="1"/>
    </row>
    <row r="242" spans="1:12" x14ac:dyDescent="0.25">
      <c r="A242" s="26"/>
      <c r="B242" s="22"/>
      <c r="C242" s="22"/>
      <c r="D242" s="24"/>
      <c r="E242" s="22"/>
      <c r="F242" s="22"/>
      <c r="G242" s="22"/>
      <c r="H242" s="23"/>
      <c r="I242" s="23"/>
      <c r="J242" s="23"/>
      <c r="K242" s="26"/>
      <c r="L242" s="1"/>
    </row>
    <row r="243" spans="1:12" x14ac:dyDescent="0.25">
      <c r="A243" s="26"/>
      <c r="B243" s="22"/>
      <c r="C243" s="22"/>
      <c r="D243" s="24"/>
      <c r="E243" s="22"/>
      <c r="F243" s="22"/>
      <c r="G243" s="22"/>
      <c r="H243" s="23"/>
      <c r="I243" s="23"/>
      <c r="J243" s="23"/>
      <c r="K243" s="26"/>
      <c r="L243" s="1"/>
    </row>
    <row r="244" spans="1:12" x14ac:dyDescent="0.25">
      <c r="A244" s="26"/>
      <c r="B244" s="22"/>
      <c r="C244" s="22"/>
      <c r="D244" s="24"/>
      <c r="E244" s="22"/>
      <c r="F244" s="22"/>
      <c r="G244" s="22"/>
      <c r="H244" s="23"/>
      <c r="I244" s="23"/>
      <c r="J244" s="23"/>
      <c r="K244" s="26"/>
      <c r="L244" s="1"/>
    </row>
    <row r="245" spans="1:12" x14ac:dyDescent="0.25">
      <c r="A245" s="26"/>
      <c r="B245" s="22"/>
      <c r="C245" s="22"/>
      <c r="D245" s="24"/>
      <c r="E245" s="22"/>
      <c r="F245" s="22"/>
      <c r="G245" s="22"/>
      <c r="H245" s="23"/>
      <c r="I245" s="23"/>
      <c r="J245" s="23"/>
      <c r="K245" s="26"/>
      <c r="L245" s="1"/>
    </row>
    <row r="246" spans="1:12" x14ac:dyDescent="0.25">
      <c r="A246" s="26"/>
      <c r="B246" s="22"/>
      <c r="C246" s="22"/>
      <c r="D246" s="24"/>
      <c r="E246" s="22"/>
      <c r="F246" s="22"/>
      <c r="G246" s="22"/>
      <c r="H246" s="23"/>
      <c r="I246" s="23"/>
      <c r="J246" s="23"/>
      <c r="K246" s="26"/>
      <c r="L246" s="1"/>
    </row>
    <row r="247" spans="1:12" x14ac:dyDescent="0.25">
      <c r="A247" s="26"/>
      <c r="B247" s="22"/>
      <c r="C247" s="22"/>
      <c r="D247" s="24"/>
      <c r="E247" s="22"/>
      <c r="F247" s="22"/>
      <c r="G247" s="22"/>
      <c r="H247" s="23"/>
      <c r="I247" s="23"/>
      <c r="J247" s="23"/>
      <c r="K247" s="26"/>
      <c r="L247" s="1"/>
    </row>
    <row r="248" spans="1:12" x14ac:dyDescent="0.25">
      <c r="A248" s="26"/>
      <c r="B248" s="22"/>
      <c r="C248" s="22"/>
      <c r="D248" s="24"/>
      <c r="E248" s="22"/>
      <c r="F248" s="22"/>
      <c r="G248" s="22"/>
      <c r="H248" s="23"/>
      <c r="I248" s="23"/>
      <c r="J248" s="23"/>
      <c r="K248" s="26"/>
      <c r="L248" s="1"/>
    </row>
    <row r="249" spans="1:12" x14ac:dyDescent="0.25">
      <c r="A249" s="26"/>
      <c r="B249" s="22"/>
      <c r="C249" s="22"/>
      <c r="D249" s="24"/>
      <c r="E249" s="22"/>
      <c r="F249" s="22"/>
      <c r="G249" s="22"/>
      <c r="H249" s="23"/>
      <c r="I249" s="23"/>
      <c r="J249" s="23"/>
      <c r="K249" s="26"/>
      <c r="L249" s="1"/>
    </row>
    <row r="250" spans="1:12" x14ac:dyDescent="0.25">
      <c r="A250" s="26"/>
      <c r="B250" s="22"/>
      <c r="C250" s="22"/>
      <c r="D250" s="24"/>
      <c r="E250" s="22"/>
      <c r="F250" s="22"/>
      <c r="G250" s="22"/>
      <c r="H250" s="23"/>
      <c r="I250" s="23"/>
      <c r="J250" s="23"/>
      <c r="K250" s="26"/>
      <c r="L250" s="1"/>
    </row>
    <row r="251" spans="1:12" x14ac:dyDescent="0.25">
      <c r="A251" s="26"/>
      <c r="B251" s="22"/>
      <c r="C251" s="22"/>
      <c r="D251" s="24"/>
      <c r="E251" s="22"/>
      <c r="F251" s="22"/>
      <c r="G251" s="22"/>
      <c r="H251" s="23"/>
      <c r="I251" s="23"/>
      <c r="J251" s="23"/>
      <c r="K251" s="26"/>
      <c r="L251" s="1"/>
    </row>
    <row r="252" spans="1:12" x14ac:dyDescent="0.25">
      <c r="A252" s="26"/>
      <c r="B252" s="22"/>
      <c r="C252" s="22"/>
      <c r="D252" s="24"/>
      <c r="E252" s="22"/>
      <c r="F252" s="22"/>
      <c r="G252" s="22"/>
      <c r="H252" s="23"/>
      <c r="I252" s="23"/>
      <c r="J252" s="23"/>
      <c r="K252" s="26"/>
      <c r="L252" s="1"/>
    </row>
    <row r="253" spans="1:12" x14ac:dyDescent="0.25">
      <c r="A253" s="26"/>
      <c r="B253" s="22"/>
      <c r="C253" s="22"/>
      <c r="D253" s="24"/>
      <c r="E253" s="22"/>
      <c r="F253" s="22"/>
      <c r="G253" s="22"/>
      <c r="H253" s="23"/>
      <c r="I253" s="23"/>
      <c r="J253" s="23"/>
      <c r="K253" s="26"/>
      <c r="L253" s="1"/>
    </row>
    <row r="254" spans="1:12" x14ac:dyDescent="0.25">
      <c r="A254" s="26"/>
      <c r="B254" s="22"/>
      <c r="C254" s="22"/>
      <c r="D254" s="24"/>
      <c r="E254" s="22"/>
      <c r="F254" s="22"/>
      <c r="G254" s="22"/>
      <c r="H254" s="23"/>
      <c r="I254" s="23"/>
      <c r="J254" s="23"/>
      <c r="K254" s="26"/>
      <c r="L254" s="1"/>
    </row>
    <row r="255" spans="1:12" x14ac:dyDescent="0.25">
      <c r="A255" s="26"/>
      <c r="B255" s="22"/>
      <c r="C255" s="22"/>
      <c r="D255" s="24"/>
      <c r="E255" s="22"/>
      <c r="F255" s="22"/>
      <c r="G255" s="22"/>
      <c r="H255" s="23"/>
      <c r="I255" s="23"/>
      <c r="J255" s="23"/>
      <c r="K255" s="26"/>
      <c r="L255" s="1"/>
    </row>
    <row r="256" spans="1:12" x14ac:dyDescent="0.25">
      <c r="A256" s="26"/>
      <c r="B256" s="22"/>
      <c r="C256" s="22"/>
      <c r="D256" s="24"/>
      <c r="E256" s="22"/>
      <c r="F256" s="22"/>
      <c r="G256" s="22"/>
      <c r="H256" s="23"/>
      <c r="I256" s="23"/>
      <c r="J256" s="23"/>
      <c r="K256" s="26"/>
      <c r="L256" s="1"/>
    </row>
    <row r="257" spans="1:12" x14ac:dyDescent="0.25">
      <c r="A257" s="26"/>
      <c r="B257" s="22"/>
      <c r="C257" s="22"/>
      <c r="D257" s="24"/>
      <c r="E257" s="22"/>
      <c r="F257" s="22"/>
      <c r="G257" s="22"/>
      <c r="H257" s="23"/>
      <c r="I257" s="23"/>
      <c r="J257" s="23"/>
      <c r="K257" s="26"/>
      <c r="L257" s="1"/>
    </row>
    <row r="258" spans="1:12" x14ac:dyDescent="0.25">
      <c r="A258" s="26"/>
      <c r="B258" s="22"/>
      <c r="C258" s="22"/>
      <c r="D258" s="24"/>
      <c r="E258" s="22"/>
      <c r="F258" s="22"/>
      <c r="G258" s="22"/>
      <c r="H258" s="23"/>
      <c r="I258" s="23"/>
      <c r="J258" s="23"/>
      <c r="K258" s="26"/>
      <c r="L258" s="1"/>
    </row>
    <row r="259" spans="1:12" x14ac:dyDescent="0.25">
      <c r="A259" s="26"/>
      <c r="B259" s="22"/>
      <c r="C259" s="22"/>
      <c r="D259" s="24"/>
      <c r="E259" s="22"/>
      <c r="F259" s="22"/>
      <c r="G259" s="22"/>
      <c r="H259" s="23"/>
      <c r="I259" s="23"/>
      <c r="J259" s="23"/>
      <c r="K259" s="26"/>
      <c r="L259" s="1"/>
    </row>
    <row r="260" spans="1:12" x14ac:dyDescent="0.25">
      <c r="A260" s="26"/>
      <c r="B260" s="22"/>
      <c r="C260" s="22"/>
      <c r="D260" s="24"/>
      <c r="E260" s="22"/>
      <c r="F260" s="22"/>
      <c r="H260" s="23"/>
      <c r="I260" s="23"/>
      <c r="J260" s="23"/>
      <c r="K260" s="26"/>
      <c r="L260" s="1"/>
    </row>
    <row r="261" spans="1:12" x14ac:dyDescent="0.25">
      <c r="A261" s="26"/>
      <c r="B261" s="22"/>
      <c r="C261" s="22"/>
      <c r="D261" s="24"/>
      <c r="E261" s="22"/>
      <c r="F261" s="22"/>
      <c r="H261" s="23"/>
      <c r="I261" s="23"/>
      <c r="J261" s="23"/>
      <c r="K261" s="26"/>
      <c r="L261" s="1"/>
    </row>
    <row r="262" spans="1:12" x14ac:dyDescent="0.25">
      <c r="A262" s="26"/>
      <c r="B262" s="22"/>
      <c r="C262" s="22"/>
      <c r="D262" s="24"/>
      <c r="E262" s="22"/>
      <c r="F262" s="22"/>
      <c r="H262" s="23"/>
      <c r="I262" s="23"/>
      <c r="J262" s="23"/>
      <c r="K262" s="26"/>
      <c r="L262" s="1"/>
    </row>
    <row r="263" spans="1:12" x14ac:dyDescent="0.25">
      <c r="A263" s="26"/>
      <c r="B263" s="22"/>
      <c r="C263" s="22"/>
      <c r="D263" s="24"/>
      <c r="E263" s="22"/>
      <c r="F263" s="22"/>
      <c r="H263" s="23"/>
      <c r="I263" s="23"/>
      <c r="J263" s="23"/>
      <c r="K263" s="26"/>
      <c r="L263" s="1"/>
    </row>
    <row r="264" spans="1:12" x14ac:dyDescent="0.25">
      <c r="A264" s="26"/>
      <c r="B264" s="22"/>
      <c r="C264" s="22"/>
      <c r="D264" s="24"/>
      <c r="E264" s="22"/>
      <c r="F264" s="22"/>
      <c r="H264" s="23"/>
      <c r="I264" s="23"/>
      <c r="J264" s="23"/>
      <c r="K264" s="26"/>
      <c r="L264" s="1"/>
    </row>
    <row r="265" spans="1:12" x14ac:dyDescent="0.25">
      <c r="A265" s="26"/>
      <c r="B265" s="22"/>
      <c r="C265" s="22"/>
      <c r="D265" s="24"/>
      <c r="E265" s="22"/>
      <c r="F265" s="22"/>
      <c r="H265" s="23"/>
      <c r="I265" s="23"/>
      <c r="J265" s="23"/>
      <c r="K265" s="26"/>
      <c r="L265" s="1"/>
    </row>
    <row r="266" spans="1:12" x14ac:dyDescent="0.25">
      <c r="A266" s="26"/>
      <c r="B266" s="22"/>
      <c r="C266" s="22"/>
      <c r="D266" s="24"/>
      <c r="E266" s="22"/>
      <c r="F266" s="22"/>
      <c r="H266" s="23"/>
      <c r="I266" s="23"/>
      <c r="J266" s="23"/>
      <c r="K266" s="26"/>
      <c r="L266" s="1"/>
    </row>
    <row r="267" spans="1:12" x14ac:dyDescent="0.25">
      <c r="A267" s="26"/>
      <c r="B267" s="22"/>
      <c r="C267" s="22"/>
      <c r="D267" s="24"/>
      <c r="E267" s="22"/>
      <c r="F267" s="22"/>
      <c r="H267" s="23"/>
      <c r="I267" s="23"/>
      <c r="J267" s="23"/>
      <c r="K267" s="26"/>
      <c r="L267" s="1"/>
    </row>
    <row r="268" spans="1:12" x14ac:dyDescent="0.25">
      <c r="A268" s="26"/>
      <c r="B268" s="22"/>
      <c r="C268" s="22"/>
      <c r="D268" s="24"/>
      <c r="E268" s="22"/>
      <c r="F268" s="22"/>
      <c r="H268" s="23"/>
      <c r="I268" s="23"/>
      <c r="J268" s="23"/>
      <c r="K268" s="26"/>
      <c r="L268" s="1"/>
    </row>
    <row r="269" spans="1:12" x14ac:dyDescent="0.25">
      <c r="A269" s="26"/>
      <c r="B269" s="22"/>
      <c r="C269" s="22"/>
      <c r="D269" s="24"/>
      <c r="E269" s="22"/>
      <c r="F269" s="22"/>
      <c r="H269" s="23"/>
      <c r="I269" s="23"/>
      <c r="J269" s="23"/>
      <c r="K269" s="26"/>
      <c r="L269" s="42"/>
    </row>
    <row r="270" spans="1:12" x14ac:dyDescent="0.25">
      <c r="A270" s="26"/>
      <c r="B270" s="22"/>
      <c r="C270" s="22"/>
      <c r="D270" s="24"/>
      <c r="E270" s="22"/>
      <c r="F270" s="22"/>
      <c r="H270" s="23"/>
      <c r="I270" s="23"/>
      <c r="J270" s="23"/>
      <c r="K270" s="26"/>
      <c r="L270" s="1"/>
    </row>
    <row r="271" spans="1:12" x14ac:dyDescent="0.25">
      <c r="A271" s="26"/>
      <c r="B271" s="22"/>
      <c r="C271" s="22"/>
      <c r="D271" s="24"/>
      <c r="E271" s="22"/>
      <c r="F271" s="22"/>
      <c r="H271" s="23"/>
      <c r="I271" s="23"/>
      <c r="J271" s="23"/>
      <c r="K271" s="26"/>
      <c r="L271" s="1"/>
    </row>
    <row r="272" spans="1:12" x14ac:dyDescent="0.25">
      <c r="A272" s="26"/>
      <c r="B272" s="22"/>
      <c r="C272" s="22"/>
      <c r="D272" s="24"/>
      <c r="E272" s="22"/>
      <c r="F272" s="22"/>
      <c r="H272" s="23"/>
      <c r="I272" s="23"/>
      <c r="J272" s="23"/>
      <c r="K272" s="26"/>
      <c r="L272" s="1"/>
    </row>
    <row r="273" spans="1:12" x14ac:dyDescent="0.25">
      <c r="A273" s="26"/>
      <c r="B273" s="22"/>
      <c r="C273" s="22"/>
      <c r="D273" s="24"/>
      <c r="E273" s="22"/>
      <c r="F273" s="22"/>
      <c r="H273" s="23"/>
      <c r="I273" s="23"/>
      <c r="J273" s="23"/>
      <c r="K273" s="26"/>
      <c r="L273" s="1"/>
    </row>
    <row r="274" spans="1:12" x14ac:dyDescent="0.25">
      <c r="A274" s="26"/>
      <c r="B274" s="22"/>
      <c r="C274" s="22"/>
      <c r="D274" s="24"/>
      <c r="E274" s="22"/>
      <c r="F274" s="22"/>
      <c r="H274" s="23"/>
      <c r="I274" s="23"/>
      <c r="J274" s="23"/>
      <c r="K274" s="26"/>
      <c r="L274" s="1"/>
    </row>
    <row r="275" spans="1:12" x14ac:dyDescent="0.25">
      <c r="A275" s="26"/>
      <c r="B275" s="22"/>
      <c r="C275" s="22"/>
      <c r="D275" s="24"/>
      <c r="E275" s="22"/>
      <c r="F275" s="22"/>
      <c r="H275" s="23"/>
      <c r="I275" s="23"/>
      <c r="J275" s="23"/>
      <c r="K275" s="26"/>
      <c r="L275" s="1"/>
    </row>
    <row r="276" spans="1:12" x14ac:dyDescent="0.25">
      <c r="A276" s="26"/>
      <c r="B276" s="22"/>
      <c r="C276" s="22"/>
      <c r="D276" s="24"/>
      <c r="E276" s="22"/>
      <c r="F276" s="22"/>
      <c r="H276" s="23"/>
      <c r="I276" s="23"/>
      <c r="J276" s="23"/>
      <c r="K276" s="26"/>
      <c r="L276" s="1"/>
    </row>
    <row r="277" spans="1:12" x14ac:dyDescent="0.25">
      <c r="A277" s="26"/>
      <c r="B277" s="22"/>
      <c r="C277" s="22"/>
      <c r="D277" s="24"/>
      <c r="E277" s="22"/>
      <c r="F277" s="22"/>
      <c r="H277" s="23"/>
      <c r="I277" s="23"/>
      <c r="J277" s="23"/>
      <c r="K277" s="26"/>
      <c r="L277" s="1"/>
    </row>
    <row r="278" spans="1:12" x14ac:dyDescent="0.25">
      <c r="A278" s="26"/>
      <c r="B278" s="22"/>
      <c r="C278" s="22"/>
      <c r="D278" s="24"/>
      <c r="E278" s="22"/>
      <c r="F278" s="22"/>
      <c r="H278" s="23"/>
      <c r="I278" s="23"/>
      <c r="J278" s="23"/>
      <c r="K278" s="26"/>
      <c r="L278" s="1"/>
    </row>
    <row r="279" spans="1:12" x14ac:dyDescent="0.25">
      <c r="A279" s="26"/>
      <c r="B279" s="22"/>
      <c r="C279" s="22"/>
      <c r="D279" s="24"/>
      <c r="E279" s="22"/>
      <c r="F279" s="22"/>
      <c r="H279" s="23"/>
      <c r="I279" s="23"/>
      <c r="J279" s="23"/>
      <c r="K279" s="26"/>
      <c r="L279" s="1"/>
    </row>
    <row r="280" spans="1:12" x14ac:dyDescent="0.25">
      <c r="A280" s="26"/>
      <c r="B280" s="22"/>
      <c r="C280" s="22"/>
      <c r="D280" s="24"/>
      <c r="E280" s="22"/>
      <c r="F280" s="22"/>
      <c r="H280" s="23"/>
      <c r="I280" s="23"/>
      <c r="J280" s="23"/>
      <c r="K280" s="26"/>
      <c r="L280" s="1"/>
    </row>
    <row r="281" spans="1:12" x14ac:dyDescent="0.25">
      <c r="A281" s="26"/>
      <c r="B281" s="22"/>
      <c r="C281" s="22"/>
      <c r="D281" s="24"/>
      <c r="E281" s="22"/>
      <c r="F281" s="22"/>
      <c r="H281" s="23"/>
      <c r="I281" s="23"/>
      <c r="J281" s="23"/>
      <c r="K281" s="26"/>
      <c r="L281" s="1"/>
    </row>
    <row r="282" spans="1:12" x14ac:dyDescent="0.25">
      <c r="A282" s="26"/>
      <c r="B282" s="22"/>
      <c r="C282" s="22"/>
      <c r="D282" s="24"/>
      <c r="E282" s="22"/>
      <c r="F282" s="22"/>
      <c r="H282" s="23"/>
      <c r="I282" s="23"/>
      <c r="J282" s="23"/>
      <c r="K282" s="26"/>
      <c r="L282" s="1"/>
    </row>
    <row r="283" spans="1:12" x14ac:dyDescent="0.25">
      <c r="A283" s="26"/>
      <c r="B283" s="22"/>
      <c r="C283" s="22"/>
      <c r="D283" s="24"/>
      <c r="E283" s="22"/>
      <c r="F283" s="22"/>
      <c r="H283" s="23"/>
      <c r="I283" s="23"/>
      <c r="J283" s="23"/>
      <c r="K283" s="26"/>
      <c r="L283" s="1"/>
    </row>
    <row r="284" spans="1:12" x14ac:dyDescent="0.25">
      <c r="A284" s="26"/>
      <c r="B284" s="22"/>
      <c r="C284" s="22"/>
      <c r="D284" s="24"/>
      <c r="E284" s="22"/>
      <c r="F284" s="22"/>
      <c r="H284" s="23"/>
      <c r="I284" s="23"/>
      <c r="J284" s="23"/>
      <c r="K284" s="26"/>
      <c r="L284" s="1"/>
    </row>
    <row r="285" spans="1:12" x14ac:dyDescent="0.25">
      <c r="A285" s="26"/>
      <c r="B285" s="22"/>
      <c r="C285" s="22"/>
      <c r="D285" s="24"/>
      <c r="E285" s="22"/>
      <c r="F285" s="22"/>
      <c r="H285" s="23"/>
      <c r="I285" s="23"/>
      <c r="J285" s="23"/>
      <c r="K285" s="26"/>
      <c r="L285" s="1"/>
    </row>
    <row r="286" spans="1:12" x14ac:dyDescent="0.25">
      <c r="A286" s="26"/>
      <c r="B286" s="22"/>
      <c r="C286" s="22"/>
      <c r="D286" s="24"/>
      <c r="E286" s="22"/>
      <c r="F286" s="22"/>
      <c r="H286" s="23"/>
      <c r="I286" s="23"/>
      <c r="J286" s="23"/>
      <c r="K286" s="26"/>
      <c r="L286" s="1"/>
    </row>
    <row r="287" spans="1:12" x14ac:dyDescent="0.25">
      <c r="A287" s="26"/>
      <c r="B287" s="22"/>
      <c r="C287" s="22"/>
      <c r="D287" s="24"/>
      <c r="E287" s="22"/>
      <c r="F287" s="22"/>
      <c r="H287" s="23"/>
      <c r="I287" s="23"/>
      <c r="J287" s="23"/>
      <c r="K287" s="26"/>
      <c r="L287" s="1"/>
    </row>
    <row r="288" spans="1:12" x14ac:dyDescent="0.25">
      <c r="A288" s="26"/>
      <c r="B288" s="22"/>
      <c r="C288" s="22"/>
      <c r="D288" s="24"/>
      <c r="E288" s="22"/>
      <c r="F288" s="22"/>
      <c r="H288" s="23"/>
      <c r="I288" s="23"/>
      <c r="J288" s="23"/>
      <c r="K288" s="27"/>
      <c r="L288" s="1"/>
    </row>
    <row r="289" spans="1:12" x14ac:dyDescent="0.25">
      <c r="A289" s="26"/>
      <c r="B289" s="22"/>
      <c r="C289" s="22"/>
      <c r="D289" s="24"/>
      <c r="E289" s="22"/>
      <c r="F289" s="22"/>
      <c r="H289" s="23"/>
      <c r="I289" s="23"/>
      <c r="J289" s="23"/>
      <c r="K289" s="27"/>
      <c r="L289" s="1"/>
    </row>
    <row r="290" spans="1:12" x14ac:dyDescent="0.25">
      <c r="A290" s="26"/>
      <c r="B290" s="22"/>
      <c r="C290" s="22"/>
      <c r="D290" s="24"/>
      <c r="E290" s="22"/>
      <c r="F290" s="22"/>
      <c r="H290" s="23"/>
      <c r="I290" s="23"/>
      <c r="J290" s="23"/>
      <c r="K290" s="28"/>
      <c r="L290" s="1"/>
    </row>
    <row r="291" spans="1:12" x14ac:dyDescent="0.25">
      <c r="A291" s="26"/>
      <c r="B291" s="22"/>
      <c r="C291" s="22"/>
      <c r="D291" s="24"/>
      <c r="E291" s="22"/>
      <c r="F291" s="22"/>
      <c r="H291" s="23"/>
      <c r="I291" s="23"/>
      <c r="J291" s="23"/>
      <c r="K291" s="26"/>
      <c r="L291" s="1"/>
    </row>
    <row r="292" spans="1:12" x14ac:dyDescent="0.25">
      <c r="A292" s="26"/>
      <c r="B292" s="22"/>
      <c r="C292" s="22"/>
      <c r="D292" s="24"/>
      <c r="E292" s="22"/>
      <c r="F292" s="22"/>
      <c r="H292" s="23"/>
      <c r="I292" s="23"/>
      <c r="J292" s="23"/>
      <c r="K292" s="26"/>
      <c r="L292" s="1"/>
    </row>
    <row r="293" spans="1:12" x14ac:dyDescent="0.25">
      <c r="A293" s="26"/>
      <c r="B293" s="22"/>
      <c r="C293" s="22"/>
      <c r="D293" s="24"/>
      <c r="E293" s="22"/>
      <c r="F293" s="22"/>
      <c r="H293" s="23"/>
      <c r="I293" s="23"/>
      <c r="J293" s="23"/>
      <c r="K293" s="26"/>
      <c r="L293" s="1"/>
    </row>
    <row r="294" spans="1:12" x14ac:dyDescent="0.25">
      <c r="A294" s="26"/>
      <c r="B294" s="22"/>
      <c r="C294" s="22"/>
      <c r="D294" s="24"/>
      <c r="E294" s="22"/>
      <c r="F294" s="22"/>
      <c r="H294" s="23"/>
      <c r="I294" s="23"/>
      <c r="J294" s="23"/>
      <c r="K294" s="26"/>
      <c r="L294" s="1"/>
    </row>
    <row r="295" spans="1:12" x14ac:dyDescent="0.25">
      <c r="A295" s="26"/>
      <c r="B295" s="22"/>
      <c r="C295" s="22"/>
      <c r="D295" s="24"/>
      <c r="E295" s="22"/>
      <c r="F295" s="22"/>
      <c r="H295" s="23"/>
      <c r="I295" s="23"/>
      <c r="J295" s="23"/>
      <c r="K295" s="26"/>
      <c r="L295" s="1"/>
    </row>
    <row r="296" spans="1:12" x14ac:dyDescent="0.25">
      <c r="A296" s="26"/>
      <c r="B296" s="22"/>
      <c r="C296" s="22"/>
      <c r="D296" s="24"/>
      <c r="E296" s="22"/>
      <c r="F296" s="22"/>
      <c r="H296" s="23"/>
      <c r="I296" s="23"/>
      <c r="J296" s="23"/>
      <c r="K296" s="26"/>
      <c r="L296" s="1"/>
    </row>
    <row r="297" spans="1:12" x14ac:dyDescent="0.25">
      <c r="A297" s="26"/>
      <c r="B297" s="22"/>
      <c r="C297" s="25"/>
      <c r="D297" s="24"/>
      <c r="E297" s="22"/>
      <c r="F297" s="22"/>
      <c r="H297" s="23"/>
      <c r="I297" s="23"/>
      <c r="J297" s="23"/>
      <c r="K297" s="26"/>
      <c r="L297" s="1"/>
    </row>
    <row r="298" spans="1:12" x14ac:dyDescent="0.25">
      <c r="A298" s="26"/>
      <c r="B298" s="22"/>
      <c r="C298" s="25"/>
      <c r="D298" s="24"/>
      <c r="E298" s="22"/>
      <c r="F298" s="22"/>
      <c r="H298" s="23"/>
      <c r="I298" s="23"/>
      <c r="J298" s="23"/>
      <c r="K298" s="26"/>
      <c r="L298" s="1"/>
    </row>
    <row r="299" spans="1:12" x14ac:dyDescent="0.25">
      <c r="A299" s="26"/>
      <c r="B299" s="22"/>
      <c r="C299" s="22"/>
      <c r="D299" s="24"/>
      <c r="E299" s="22"/>
      <c r="F299" s="22"/>
      <c r="H299" s="23"/>
      <c r="I299" s="23"/>
      <c r="J299" s="23"/>
      <c r="K299" s="26"/>
      <c r="L299" s="1"/>
    </row>
    <row r="300" spans="1:12" x14ac:dyDescent="0.25">
      <c r="A300" s="26"/>
      <c r="B300" s="22"/>
      <c r="C300" s="22"/>
      <c r="D300" s="24"/>
      <c r="E300" s="22"/>
      <c r="F300" s="22"/>
      <c r="H300" s="23"/>
      <c r="I300" s="23"/>
      <c r="J300" s="23"/>
      <c r="K300" s="26"/>
      <c r="L300" s="1"/>
    </row>
    <row r="301" spans="1:12" x14ac:dyDescent="0.25">
      <c r="A301" s="26"/>
      <c r="B301" s="22"/>
      <c r="C301" s="22"/>
      <c r="D301" s="24"/>
      <c r="E301" s="22"/>
      <c r="F301" s="22"/>
      <c r="H301" s="23"/>
      <c r="I301" s="23"/>
      <c r="J301" s="23"/>
      <c r="K301" s="26"/>
      <c r="L301" s="1"/>
    </row>
    <row r="302" spans="1:12" x14ac:dyDescent="0.25">
      <c r="A302" s="26"/>
      <c r="B302" s="22"/>
      <c r="C302" s="22"/>
      <c r="D302" s="24"/>
      <c r="E302" s="22"/>
      <c r="F302" s="22"/>
      <c r="H302" s="23"/>
      <c r="I302" s="23"/>
      <c r="J302" s="23"/>
      <c r="K302" s="26"/>
      <c r="L302" s="1"/>
    </row>
    <row r="303" spans="1:12" x14ac:dyDescent="0.25">
      <c r="A303" s="26"/>
      <c r="B303" s="22"/>
      <c r="C303" s="22"/>
      <c r="D303" s="24"/>
      <c r="E303" s="22"/>
      <c r="F303" s="22"/>
      <c r="H303" s="23"/>
      <c r="I303" s="23"/>
      <c r="J303" s="23"/>
      <c r="K303" s="26"/>
      <c r="L303" s="1"/>
    </row>
    <row r="304" spans="1:12" x14ac:dyDescent="0.25">
      <c r="A304" s="26"/>
      <c r="B304" s="22"/>
      <c r="C304" s="22"/>
      <c r="D304" s="24"/>
      <c r="E304" s="22"/>
      <c r="F304" s="22"/>
      <c r="H304" s="23"/>
      <c r="I304" s="23"/>
      <c r="J304" s="23"/>
      <c r="K304" s="26"/>
      <c r="L304" s="1"/>
    </row>
    <row r="305" spans="1:12" x14ac:dyDescent="0.25">
      <c r="A305" s="26"/>
      <c r="B305" s="22"/>
      <c r="C305" s="22"/>
      <c r="D305" s="24"/>
      <c r="E305" s="22"/>
      <c r="F305" s="22"/>
      <c r="H305" s="23"/>
      <c r="I305" s="23"/>
      <c r="J305" s="23"/>
      <c r="K305" s="26"/>
      <c r="L305" s="1"/>
    </row>
    <row r="306" spans="1:12" x14ac:dyDescent="0.25">
      <c r="A306" s="26"/>
      <c r="B306" s="22"/>
      <c r="C306" s="22"/>
      <c r="D306" s="24"/>
      <c r="E306" s="22"/>
      <c r="F306" s="22"/>
      <c r="H306" s="23"/>
      <c r="I306" s="23"/>
      <c r="J306" s="23"/>
      <c r="K306" s="26"/>
      <c r="L306" s="1"/>
    </row>
    <row r="307" spans="1:12" x14ac:dyDescent="0.25">
      <c r="A307" s="26"/>
      <c r="B307" s="22"/>
      <c r="C307" s="22"/>
      <c r="D307" s="24"/>
      <c r="E307" s="22"/>
      <c r="F307" s="22"/>
      <c r="H307" s="23"/>
      <c r="I307" s="23"/>
      <c r="J307" s="23"/>
      <c r="K307" s="26"/>
      <c r="L307" s="1"/>
    </row>
    <row r="308" spans="1:12" x14ac:dyDescent="0.25">
      <c r="A308" s="26"/>
      <c r="B308" s="22"/>
      <c r="C308" s="22"/>
      <c r="D308" s="24"/>
      <c r="E308" s="22"/>
      <c r="F308" s="22"/>
      <c r="H308" s="23"/>
      <c r="I308" s="23"/>
      <c r="J308" s="23"/>
      <c r="K308" s="26"/>
      <c r="L308" s="1"/>
    </row>
    <row r="309" spans="1:12" x14ac:dyDescent="0.25">
      <c r="A309" s="26"/>
      <c r="B309" s="22"/>
      <c r="C309" s="22"/>
      <c r="D309" s="24"/>
      <c r="E309" s="22"/>
      <c r="F309" s="22"/>
      <c r="H309" s="23"/>
      <c r="I309" s="23"/>
      <c r="J309" s="23"/>
      <c r="K309" s="26"/>
      <c r="L309" s="1"/>
    </row>
    <row r="310" spans="1:12" x14ac:dyDescent="0.25">
      <c r="A310" s="26"/>
      <c r="B310" s="22"/>
      <c r="C310" s="22"/>
      <c r="D310" s="24"/>
      <c r="E310" s="22"/>
      <c r="F310" s="22"/>
      <c r="H310" s="23"/>
      <c r="I310" s="23"/>
      <c r="J310" s="23"/>
      <c r="K310" s="26"/>
      <c r="L310" s="1"/>
    </row>
    <row r="311" spans="1:12" x14ac:dyDescent="0.25">
      <c r="A311" s="26"/>
      <c r="B311" s="22"/>
      <c r="C311" s="22"/>
      <c r="D311" s="24"/>
      <c r="E311" s="22"/>
      <c r="F311" s="22"/>
      <c r="H311" s="23"/>
      <c r="I311" s="23"/>
      <c r="J311" s="23"/>
      <c r="K311" s="26"/>
      <c r="L311" s="1"/>
    </row>
    <row r="312" spans="1:12" x14ac:dyDescent="0.25">
      <c r="A312" s="26"/>
      <c r="B312" s="22"/>
      <c r="C312" s="22"/>
      <c r="D312" s="24"/>
      <c r="E312" s="22"/>
      <c r="F312" s="22"/>
      <c r="H312" s="23"/>
      <c r="I312" s="23"/>
      <c r="J312" s="23"/>
      <c r="K312" s="26"/>
      <c r="L312" s="1"/>
    </row>
    <row r="313" spans="1:12" x14ac:dyDescent="0.25">
      <c r="A313" s="26"/>
      <c r="B313" s="22"/>
      <c r="C313" s="22"/>
      <c r="D313" s="24"/>
      <c r="E313" s="22"/>
      <c r="F313" s="22"/>
      <c r="H313" s="23"/>
      <c r="I313" s="23"/>
      <c r="J313" s="23"/>
      <c r="K313" s="26"/>
      <c r="L313" s="1"/>
    </row>
    <row r="314" spans="1:12" x14ac:dyDescent="0.25">
      <c r="A314" s="26"/>
      <c r="B314" s="22"/>
      <c r="C314" s="22"/>
      <c r="D314" s="24"/>
      <c r="E314" s="22"/>
      <c r="F314" s="22"/>
      <c r="H314" s="23"/>
      <c r="I314" s="23"/>
      <c r="J314" s="23"/>
      <c r="K314" s="26"/>
      <c r="L314" s="1"/>
    </row>
    <row r="315" spans="1:12" x14ac:dyDescent="0.25">
      <c r="A315" s="26"/>
      <c r="B315" s="22"/>
      <c r="C315" s="22"/>
      <c r="D315" s="24"/>
      <c r="E315" s="22"/>
      <c r="F315" s="22"/>
      <c r="H315" s="23"/>
      <c r="I315" s="23"/>
      <c r="J315" s="23"/>
      <c r="K315" s="26"/>
      <c r="L315" s="1"/>
    </row>
    <row r="316" spans="1:12" x14ac:dyDescent="0.25">
      <c r="A316" s="26"/>
      <c r="B316" s="22"/>
      <c r="C316" s="22"/>
      <c r="D316" s="24"/>
      <c r="E316" s="22"/>
      <c r="F316" s="22"/>
      <c r="H316" s="23"/>
      <c r="I316" s="23"/>
      <c r="J316" s="23"/>
      <c r="K316" s="26"/>
      <c r="L316" s="1"/>
    </row>
    <row r="317" spans="1:12" x14ac:dyDescent="0.25">
      <c r="A317" s="26"/>
      <c r="B317" s="22"/>
      <c r="C317" s="22"/>
      <c r="D317" s="24"/>
      <c r="E317" s="22"/>
      <c r="F317" s="22"/>
      <c r="H317" s="23"/>
      <c r="I317" s="23"/>
      <c r="J317" s="23"/>
      <c r="K317" s="26"/>
      <c r="L317" s="1"/>
    </row>
    <row r="318" spans="1:12" x14ac:dyDescent="0.25">
      <c r="A318" s="26"/>
      <c r="B318" s="22"/>
      <c r="C318" s="22"/>
      <c r="D318" s="24"/>
      <c r="E318" s="22"/>
      <c r="F318" s="22"/>
      <c r="H318" s="23"/>
      <c r="I318" s="23"/>
      <c r="J318" s="23"/>
      <c r="K318" s="26"/>
      <c r="L318" s="1"/>
    </row>
    <row r="319" spans="1:12" x14ac:dyDescent="0.25">
      <c r="A319" s="26"/>
      <c r="B319" s="22"/>
      <c r="C319" s="22"/>
      <c r="D319" s="24"/>
      <c r="E319" s="22"/>
      <c r="F319" s="22"/>
      <c r="H319" s="23"/>
      <c r="I319" s="23"/>
      <c r="J319" s="23"/>
      <c r="K319" s="26"/>
      <c r="L319" s="1"/>
    </row>
    <row r="320" spans="1:12" x14ac:dyDescent="0.25">
      <c r="A320" s="26"/>
      <c r="B320" s="22"/>
      <c r="C320" s="22"/>
      <c r="D320" s="24"/>
      <c r="E320" s="22"/>
      <c r="F320" s="22"/>
      <c r="H320" s="23"/>
      <c r="I320" s="23"/>
      <c r="J320" s="23"/>
      <c r="K320" s="26"/>
      <c r="L320" s="1"/>
    </row>
    <row r="321" spans="1:12" x14ac:dyDescent="0.25">
      <c r="A321" s="26"/>
      <c r="B321" s="22"/>
      <c r="C321" s="22"/>
      <c r="D321" s="24"/>
      <c r="E321" s="22"/>
      <c r="F321" s="22"/>
      <c r="H321" s="23"/>
      <c r="I321" s="23"/>
      <c r="J321" s="23"/>
      <c r="K321" s="26"/>
      <c r="L321" s="1"/>
    </row>
    <row r="322" spans="1:12" x14ac:dyDescent="0.25">
      <c r="A322" s="26"/>
      <c r="B322" s="22"/>
      <c r="C322" s="22"/>
      <c r="D322" s="24"/>
      <c r="E322" s="22"/>
      <c r="F322" s="22"/>
      <c r="H322" s="23"/>
      <c r="I322" s="23"/>
      <c r="J322" s="23"/>
      <c r="K322" s="26"/>
      <c r="L322" s="1"/>
    </row>
    <row r="323" spans="1:12" x14ac:dyDescent="0.25">
      <c r="A323" s="26"/>
      <c r="B323" s="22"/>
      <c r="C323" s="22"/>
      <c r="D323" s="24"/>
      <c r="E323" s="22"/>
      <c r="F323" s="22"/>
      <c r="H323" s="23"/>
      <c r="I323" s="23"/>
      <c r="J323" s="23"/>
      <c r="K323" s="26"/>
      <c r="L323" s="1"/>
    </row>
    <row r="324" spans="1:12" x14ac:dyDescent="0.25">
      <c r="A324" s="26"/>
      <c r="B324" s="22"/>
      <c r="C324" s="22"/>
      <c r="D324" s="24"/>
      <c r="E324" s="22"/>
      <c r="F324" s="22"/>
      <c r="H324" s="23"/>
      <c r="I324" s="23"/>
      <c r="J324" s="23"/>
      <c r="K324" s="27"/>
      <c r="L324" s="1"/>
    </row>
    <row r="325" spans="1:12" x14ac:dyDescent="0.25">
      <c r="A325" s="26"/>
      <c r="B325" s="22"/>
      <c r="C325" s="22"/>
      <c r="D325" s="24"/>
      <c r="E325" s="22"/>
      <c r="F325" s="22"/>
      <c r="H325" s="23"/>
      <c r="I325" s="23"/>
      <c r="J325" s="23"/>
      <c r="K325" s="26"/>
      <c r="L325" s="1"/>
    </row>
    <row r="326" spans="1:12" x14ac:dyDescent="0.25">
      <c r="A326" s="26"/>
      <c r="B326" s="22"/>
      <c r="C326" s="22"/>
      <c r="D326" s="24"/>
      <c r="E326" s="22"/>
      <c r="F326" s="22"/>
      <c r="H326" s="23"/>
      <c r="I326" s="23"/>
      <c r="J326" s="23"/>
      <c r="K326" s="26"/>
      <c r="L326" s="1"/>
    </row>
    <row r="327" spans="1:12" x14ac:dyDescent="0.25">
      <c r="A327" s="26"/>
      <c r="B327" s="22"/>
      <c r="C327" s="22"/>
      <c r="D327" s="24"/>
      <c r="E327" s="22"/>
      <c r="F327" s="22"/>
      <c r="H327" s="23"/>
      <c r="I327" s="23"/>
      <c r="J327" s="23"/>
      <c r="K327" s="26"/>
      <c r="L327" s="1"/>
    </row>
    <row r="328" spans="1:12" x14ac:dyDescent="0.25">
      <c r="A328" s="26"/>
      <c r="B328" s="22"/>
      <c r="C328" s="22"/>
      <c r="D328" s="24"/>
      <c r="E328" s="22"/>
      <c r="F328" s="22"/>
      <c r="H328" s="23"/>
      <c r="I328" s="23"/>
      <c r="J328" s="23"/>
      <c r="K328" s="26"/>
      <c r="L328" s="1"/>
    </row>
    <row r="329" spans="1:12" x14ac:dyDescent="0.25">
      <c r="A329" s="26"/>
      <c r="B329" s="22"/>
      <c r="C329" s="22"/>
      <c r="D329" s="24"/>
      <c r="E329" s="22"/>
      <c r="F329" s="22"/>
      <c r="H329" s="23"/>
      <c r="I329" s="23"/>
      <c r="J329" s="23"/>
      <c r="K329" s="26"/>
      <c r="L329" s="1"/>
    </row>
    <row r="330" spans="1:12" x14ac:dyDescent="0.25">
      <c r="A330" s="26"/>
      <c r="B330" s="22"/>
      <c r="C330" s="22"/>
      <c r="D330" s="24"/>
      <c r="E330" s="22"/>
      <c r="F330" s="22"/>
      <c r="H330" s="23"/>
      <c r="I330" s="23"/>
      <c r="J330" s="23"/>
      <c r="K330" s="26"/>
      <c r="L330" s="1"/>
    </row>
    <row r="331" spans="1:12" x14ac:dyDescent="0.25">
      <c r="A331" s="26"/>
      <c r="B331" s="22"/>
      <c r="C331" s="22"/>
      <c r="D331" s="24"/>
      <c r="E331" s="22"/>
      <c r="F331" s="22"/>
      <c r="H331" s="23"/>
      <c r="I331" s="23"/>
      <c r="J331" s="23"/>
      <c r="K331" s="26"/>
      <c r="L331" s="1"/>
    </row>
    <row r="332" spans="1:12" x14ac:dyDescent="0.25">
      <c r="A332" s="26"/>
      <c r="B332" s="22"/>
      <c r="C332" s="22"/>
      <c r="D332" s="24"/>
      <c r="E332" s="22"/>
      <c r="F332" s="22"/>
      <c r="H332" s="23"/>
      <c r="I332" s="23"/>
      <c r="J332" s="23"/>
      <c r="K332" s="26"/>
      <c r="L332" s="1"/>
    </row>
    <row r="333" spans="1:12" x14ac:dyDescent="0.25">
      <c r="A333" s="26"/>
      <c r="B333" s="22"/>
      <c r="C333" s="22"/>
      <c r="D333" s="24"/>
      <c r="E333" s="22"/>
      <c r="F333" s="22"/>
      <c r="H333" s="23"/>
      <c r="I333" s="23"/>
      <c r="J333" s="23"/>
      <c r="K333" s="26"/>
      <c r="L333" s="1"/>
    </row>
    <row r="334" spans="1:12" x14ac:dyDescent="0.25">
      <c r="A334" s="26"/>
      <c r="B334" s="22"/>
      <c r="C334" s="22"/>
      <c r="D334" s="24"/>
      <c r="E334" s="22"/>
      <c r="F334" s="22"/>
      <c r="H334" s="23"/>
      <c r="I334" s="23"/>
      <c r="J334" s="23"/>
      <c r="K334" s="26"/>
      <c r="L334" s="1"/>
    </row>
    <row r="335" spans="1:12" x14ac:dyDescent="0.25">
      <c r="A335" s="26"/>
      <c r="B335" s="22"/>
      <c r="C335" s="22"/>
      <c r="D335" s="24"/>
      <c r="E335" s="22"/>
      <c r="F335" s="22"/>
      <c r="H335" s="23"/>
      <c r="I335" s="23"/>
      <c r="J335" s="23"/>
      <c r="K335" s="26"/>
      <c r="L335" s="1"/>
    </row>
    <row r="336" spans="1:12" x14ac:dyDescent="0.25">
      <c r="A336" s="26"/>
      <c r="B336" s="22"/>
      <c r="C336" s="22"/>
      <c r="D336" s="24"/>
      <c r="E336" s="22"/>
      <c r="F336" s="22"/>
      <c r="H336" s="23"/>
      <c r="I336" s="23"/>
      <c r="J336" s="23"/>
      <c r="K336" s="26"/>
      <c r="L336" s="1"/>
    </row>
    <row r="337" spans="1:12" x14ac:dyDescent="0.25">
      <c r="A337" s="26"/>
      <c r="B337" s="22"/>
      <c r="C337" s="22"/>
      <c r="D337" s="24"/>
      <c r="E337" s="22"/>
      <c r="F337" s="22"/>
      <c r="H337" s="23"/>
      <c r="I337" s="23"/>
      <c r="J337" s="23"/>
      <c r="K337" s="26"/>
      <c r="L337" s="1"/>
    </row>
    <row r="338" spans="1:12" x14ac:dyDescent="0.25">
      <c r="A338" s="26"/>
      <c r="B338" s="22"/>
      <c r="C338" s="22"/>
      <c r="D338" s="24"/>
      <c r="E338" s="22"/>
      <c r="F338" s="22"/>
      <c r="H338" s="23"/>
      <c r="I338" s="23"/>
      <c r="J338" s="23"/>
      <c r="K338" s="26"/>
      <c r="L338" s="1"/>
    </row>
    <row r="339" spans="1:12" x14ac:dyDescent="0.25">
      <c r="A339" s="26"/>
      <c r="B339" s="22"/>
      <c r="C339" s="22"/>
      <c r="D339" s="24"/>
      <c r="E339" s="22"/>
      <c r="F339" s="22"/>
      <c r="H339" s="23"/>
      <c r="I339" s="23"/>
      <c r="J339" s="23"/>
      <c r="K339" s="26"/>
      <c r="L339" s="1"/>
    </row>
    <row r="340" spans="1:12" x14ac:dyDescent="0.25">
      <c r="A340" s="26"/>
      <c r="B340" s="22"/>
      <c r="C340" s="22"/>
      <c r="D340" s="24"/>
      <c r="E340" s="22"/>
      <c r="F340" s="22"/>
      <c r="H340" s="23"/>
      <c r="I340" s="23"/>
      <c r="J340" s="23"/>
      <c r="K340" s="26"/>
      <c r="L340" s="1"/>
    </row>
    <row r="341" spans="1:12" x14ac:dyDescent="0.25">
      <c r="A341" s="26"/>
      <c r="B341" s="22"/>
      <c r="C341" s="22"/>
      <c r="D341" s="24"/>
      <c r="E341" s="22"/>
      <c r="F341" s="22"/>
      <c r="H341" s="23"/>
      <c r="I341" s="23"/>
      <c r="J341" s="23"/>
      <c r="K341" s="26"/>
      <c r="L341" s="1"/>
    </row>
    <row r="342" spans="1:12" x14ac:dyDescent="0.25">
      <c r="A342" s="26"/>
      <c r="B342" s="22"/>
      <c r="C342" s="22"/>
      <c r="D342" s="24"/>
      <c r="E342" s="22"/>
      <c r="F342" s="22"/>
      <c r="H342" s="23"/>
      <c r="I342" s="23"/>
      <c r="J342" s="23"/>
      <c r="K342" s="26"/>
      <c r="L342" s="1"/>
    </row>
    <row r="343" spans="1:12" x14ac:dyDescent="0.25">
      <c r="A343" s="26"/>
      <c r="B343" s="22"/>
      <c r="C343" s="22"/>
      <c r="D343" s="24"/>
      <c r="E343" s="22"/>
      <c r="F343" s="22"/>
      <c r="H343" s="23"/>
      <c r="I343" s="23"/>
      <c r="J343" s="23"/>
      <c r="K343" s="26"/>
      <c r="L343" s="1"/>
    </row>
    <row r="344" spans="1:12" x14ac:dyDescent="0.25">
      <c r="A344" s="26"/>
      <c r="B344" s="22"/>
      <c r="C344" s="22"/>
      <c r="D344" s="24"/>
      <c r="E344" s="22"/>
      <c r="F344" s="22"/>
      <c r="H344" s="23"/>
      <c r="I344" s="23"/>
      <c r="J344" s="23"/>
      <c r="K344" s="26"/>
      <c r="L344" s="1"/>
    </row>
    <row r="345" spans="1:12" x14ac:dyDescent="0.25">
      <c r="A345" s="26"/>
      <c r="B345" s="22"/>
      <c r="C345" s="22"/>
      <c r="D345" s="24"/>
      <c r="E345" s="22"/>
      <c r="F345" s="22"/>
      <c r="H345" s="23"/>
      <c r="I345" s="23"/>
      <c r="J345" s="23"/>
      <c r="K345" s="26"/>
      <c r="L345" s="1"/>
    </row>
    <row r="346" spans="1:12" x14ac:dyDescent="0.25">
      <c r="A346" s="26"/>
      <c r="B346" s="22"/>
      <c r="C346" s="22"/>
      <c r="D346" s="24"/>
      <c r="E346" s="22"/>
      <c r="F346" s="22"/>
      <c r="H346" s="23"/>
      <c r="I346" s="23"/>
      <c r="J346" s="23"/>
      <c r="K346" s="26"/>
      <c r="L346" s="1"/>
    </row>
    <row r="347" spans="1:12" x14ac:dyDescent="0.25">
      <c r="A347" s="26"/>
      <c r="B347" s="22"/>
      <c r="C347" s="22"/>
      <c r="D347" s="24"/>
      <c r="E347" s="22"/>
      <c r="F347" s="22"/>
      <c r="H347" s="23"/>
      <c r="I347" s="23"/>
      <c r="J347" s="23"/>
      <c r="K347" s="26"/>
      <c r="L347" s="1"/>
    </row>
    <row r="348" spans="1:12" x14ac:dyDescent="0.25">
      <c r="A348" s="26"/>
      <c r="B348" s="22"/>
      <c r="C348" s="22"/>
      <c r="D348" s="24"/>
      <c r="E348" s="22"/>
      <c r="F348" s="22"/>
      <c r="H348" s="23"/>
      <c r="I348" s="23"/>
      <c r="J348" s="23"/>
      <c r="K348" s="26"/>
      <c r="L348" s="1"/>
    </row>
    <row r="349" spans="1:12" x14ac:dyDescent="0.25">
      <c r="A349" s="26"/>
      <c r="B349" s="22"/>
      <c r="C349" s="22"/>
      <c r="D349" s="24"/>
      <c r="E349" s="22"/>
      <c r="F349" s="22"/>
      <c r="H349" s="23"/>
      <c r="I349" s="23"/>
      <c r="J349" s="23"/>
      <c r="K349" s="26"/>
      <c r="L349" s="1"/>
    </row>
    <row r="350" spans="1:12" x14ac:dyDescent="0.25">
      <c r="A350" s="26"/>
      <c r="B350" s="22"/>
      <c r="C350" s="22"/>
      <c r="D350" s="24"/>
      <c r="E350" s="22"/>
      <c r="F350" s="22"/>
      <c r="H350" s="23"/>
      <c r="I350" s="23"/>
      <c r="J350" s="23"/>
      <c r="K350" s="26"/>
      <c r="L350" s="1"/>
    </row>
    <row r="351" spans="1:12" x14ac:dyDescent="0.25">
      <c r="A351" s="26"/>
      <c r="B351" s="22"/>
      <c r="C351" s="22"/>
      <c r="D351" s="24"/>
      <c r="E351" s="22"/>
      <c r="F351" s="22"/>
      <c r="H351" s="23"/>
      <c r="I351" s="23"/>
      <c r="J351" s="23"/>
      <c r="K351" s="26"/>
      <c r="L351" s="1"/>
    </row>
    <row r="352" spans="1:12" x14ac:dyDescent="0.25">
      <c r="A352" s="26"/>
      <c r="B352" s="22"/>
      <c r="C352" s="22"/>
      <c r="D352" s="24"/>
      <c r="E352" s="22"/>
      <c r="F352" s="22"/>
      <c r="H352" s="23"/>
      <c r="I352" s="23"/>
      <c r="J352" s="23"/>
      <c r="K352" s="27"/>
      <c r="L352" s="1"/>
    </row>
    <row r="353" spans="1:12" x14ac:dyDescent="0.25">
      <c r="A353" s="26"/>
      <c r="B353" s="22"/>
      <c r="C353" s="22"/>
      <c r="D353" s="24"/>
      <c r="E353" s="22"/>
      <c r="F353" s="22"/>
      <c r="H353" s="23"/>
      <c r="I353" s="23"/>
      <c r="J353" s="23"/>
      <c r="K353" s="26"/>
      <c r="L353" s="1"/>
    </row>
    <row r="354" spans="1:12" x14ac:dyDescent="0.25">
      <c r="A354" s="26"/>
      <c r="B354" s="22"/>
      <c r="C354" s="22"/>
      <c r="D354" s="24"/>
      <c r="E354" s="22"/>
      <c r="F354" s="22"/>
      <c r="H354" s="23"/>
      <c r="I354" s="23"/>
      <c r="J354" s="23"/>
      <c r="K354" s="26"/>
      <c r="L354" s="1"/>
    </row>
    <row r="355" spans="1:12" x14ac:dyDescent="0.25">
      <c r="A355" s="26"/>
      <c r="B355" s="22"/>
      <c r="C355" s="22"/>
      <c r="D355" s="24"/>
      <c r="E355" s="22"/>
      <c r="F355" s="22"/>
      <c r="H355" s="23"/>
      <c r="I355" s="23"/>
      <c r="J355" s="23"/>
      <c r="K355" s="26"/>
      <c r="L355" s="1"/>
    </row>
    <row r="356" spans="1:12" x14ac:dyDescent="0.25">
      <c r="A356" s="26"/>
      <c r="B356" s="22"/>
      <c r="C356" s="22"/>
      <c r="D356" s="24"/>
      <c r="E356" s="22"/>
      <c r="F356" s="22"/>
      <c r="H356" s="23"/>
      <c r="I356" s="23"/>
      <c r="J356" s="23"/>
      <c r="K356" s="26"/>
      <c r="L356" s="1"/>
    </row>
    <row r="357" spans="1:12" x14ac:dyDescent="0.25">
      <c r="A357" s="26"/>
      <c r="B357" s="22"/>
      <c r="C357" s="22"/>
      <c r="D357" s="24"/>
      <c r="E357" s="22"/>
      <c r="F357" s="22"/>
      <c r="H357" s="23"/>
      <c r="I357" s="23"/>
      <c r="J357" s="23"/>
      <c r="K357" s="26"/>
      <c r="L357" s="1"/>
    </row>
    <row r="358" spans="1:12" x14ac:dyDescent="0.25">
      <c r="A358" s="26"/>
      <c r="B358" s="22"/>
      <c r="C358" s="22"/>
      <c r="D358" s="24"/>
      <c r="E358" s="22"/>
      <c r="F358" s="22"/>
      <c r="H358" s="23"/>
      <c r="I358" s="23"/>
      <c r="J358" s="23"/>
      <c r="K358" s="26"/>
      <c r="L358" s="1"/>
    </row>
    <row r="359" spans="1:12" x14ac:dyDescent="0.25">
      <c r="A359" s="26"/>
      <c r="B359" s="22"/>
      <c r="C359" s="22"/>
      <c r="D359" s="24"/>
      <c r="E359" s="22"/>
      <c r="F359" s="22"/>
      <c r="H359" s="23"/>
      <c r="I359" s="23"/>
      <c r="J359" s="23"/>
      <c r="K359" s="26"/>
      <c r="L359" s="1"/>
    </row>
    <row r="360" spans="1:12" x14ac:dyDescent="0.25">
      <c r="A360" s="26"/>
      <c r="B360" s="22"/>
      <c r="C360" s="22"/>
      <c r="D360" s="24"/>
      <c r="E360" s="22"/>
      <c r="F360" s="22"/>
      <c r="H360" s="23"/>
      <c r="I360" s="23"/>
      <c r="J360" s="23"/>
      <c r="K360" s="26"/>
      <c r="L360" s="1"/>
    </row>
    <row r="361" spans="1:12" x14ac:dyDescent="0.25">
      <c r="A361" s="26"/>
      <c r="B361" s="22"/>
      <c r="C361" s="22"/>
      <c r="D361" s="24"/>
      <c r="E361" s="22"/>
      <c r="F361" s="22"/>
      <c r="H361" s="23"/>
      <c r="I361" s="23"/>
      <c r="J361" s="23"/>
      <c r="K361" s="26"/>
      <c r="L361" s="1"/>
    </row>
    <row r="362" spans="1:12" x14ac:dyDescent="0.25">
      <c r="A362" s="26"/>
      <c r="B362" s="22"/>
      <c r="C362" s="22"/>
      <c r="D362" s="24"/>
      <c r="E362" s="22"/>
      <c r="F362" s="22"/>
      <c r="H362" s="23"/>
      <c r="I362" s="23"/>
      <c r="J362" s="23"/>
      <c r="K362" s="26"/>
      <c r="L362" s="1"/>
    </row>
    <row r="363" spans="1:12" x14ac:dyDescent="0.25">
      <c r="A363" s="26"/>
      <c r="B363" s="22"/>
      <c r="C363" s="22"/>
      <c r="D363" s="24"/>
      <c r="E363" s="22"/>
      <c r="F363" s="22"/>
      <c r="H363" s="23"/>
      <c r="I363" s="23"/>
      <c r="J363" s="23"/>
      <c r="K363" s="26"/>
      <c r="L363" s="1"/>
    </row>
    <row r="364" spans="1:12" x14ac:dyDescent="0.25">
      <c r="A364" s="26"/>
      <c r="B364" s="22"/>
      <c r="C364" s="22"/>
      <c r="D364" s="24"/>
      <c r="E364" s="22"/>
      <c r="F364" s="22"/>
      <c r="H364" s="23"/>
      <c r="I364" s="23"/>
      <c r="J364" s="23"/>
      <c r="K364" s="26"/>
      <c r="L364" s="1"/>
    </row>
    <row r="365" spans="1:12" x14ac:dyDescent="0.25">
      <c r="A365" s="26"/>
      <c r="B365" s="22"/>
      <c r="C365" s="22"/>
      <c r="D365" s="24"/>
      <c r="E365" s="22"/>
      <c r="F365" s="22"/>
      <c r="H365" s="23"/>
      <c r="I365" s="23"/>
      <c r="J365" s="23"/>
      <c r="K365" s="26"/>
      <c r="L365" s="1"/>
    </row>
    <row r="366" spans="1:12" x14ac:dyDescent="0.25">
      <c r="A366" s="26"/>
      <c r="B366" s="22"/>
      <c r="C366" s="22"/>
      <c r="D366" s="24"/>
      <c r="E366" s="22"/>
      <c r="F366" s="22"/>
      <c r="H366" s="23"/>
      <c r="I366" s="23"/>
      <c r="J366" s="23"/>
      <c r="K366" s="26"/>
      <c r="L366" s="1"/>
    </row>
    <row r="367" spans="1:12" x14ac:dyDescent="0.25">
      <c r="A367" s="26"/>
      <c r="B367" s="22"/>
      <c r="C367" s="22"/>
      <c r="D367" s="24"/>
      <c r="E367" s="22"/>
      <c r="F367" s="22"/>
      <c r="H367" s="23"/>
      <c r="I367" s="23"/>
      <c r="J367" s="23"/>
      <c r="K367" s="26"/>
      <c r="L367" s="1"/>
    </row>
    <row r="368" spans="1:12" x14ac:dyDescent="0.25">
      <c r="A368" s="26"/>
      <c r="B368" s="22"/>
      <c r="C368" s="22"/>
      <c r="D368" s="24"/>
      <c r="E368" s="22"/>
      <c r="F368" s="22"/>
      <c r="H368" s="23"/>
      <c r="I368" s="23"/>
      <c r="J368" s="23"/>
      <c r="K368" s="26"/>
      <c r="L368" s="1"/>
    </row>
    <row r="369" spans="1:12" x14ac:dyDescent="0.25">
      <c r="A369" s="26"/>
      <c r="B369" s="22"/>
      <c r="C369" s="22"/>
      <c r="D369" s="24"/>
      <c r="E369" s="22"/>
      <c r="F369" s="22"/>
      <c r="H369" s="23"/>
      <c r="I369" s="23"/>
      <c r="J369" s="23"/>
      <c r="K369" s="26"/>
      <c r="L369" s="1"/>
    </row>
    <row r="370" spans="1:12" x14ac:dyDescent="0.25">
      <c r="A370" s="26"/>
      <c r="B370" s="22"/>
      <c r="C370" s="22"/>
      <c r="D370" s="24"/>
      <c r="E370" s="22"/>
      <c r="F370" s="22"/>
      <c r="H370" s="23"/>
      <c r="I370" s="23"/>
      <c r="J370" s="23"/>
      <c r="K370" s="26"/>
      <c r="L370" s="1"/>
    </row>
    <row r="371" spans="1:12" x14ac:dyDescent="0.25">
      <c r="A371" s="26"/>
      <c r="B371" s="22"/>
      <c r="C371" s="22"/>
      <c r="D371" s="24"/>
      <c r="E371" s="22"/>
      <c r="F371" s="22"/>
      <c r="H371" s="23"/>
      <c r="I371" s="23"/>
      <c r="J371" s="23"/>
      <c r="K371" s="26"/>
      <c r="L371" s="1"/>
    </row>
    <row r="372" spans="1:12" x14ac:dyDescent="0.25">
      <c r="A372" s="26"/>
      <c r="B372" s="22"/>
      <c r="C372" s="22"/>
      <c r="D372" s="24"/>
      <c r="E372" s="22"/>
      <c r="F372" s="22"/>
      <c r="H372" s="23"/>
      <c r="I372" s="23"/>
      <c r="J372" s="23"/>
      <c r="K372" s="26"/>
      <c r="L372" s="1"/>
    </row>
    <row r="373" spans="1:12" x14ac:dyDescent="0.25">
      <c r="A373" s="26"/>
      <c r="B373" s="22"/>
      <c r="C373" s="22"/>
      <c r="D373" s="24"/>
      <c r="E373" s="22"/>
      <c r="F373" s="22"/>
      <c r="H373" s="23"/>
      <c r="I373" s="23"/>
      <c r="J373" s="23"/>
      <c r="K373" s="26"/>
      <c r="L373" s="1"/>
    </row>
    <row r="374" spans="1:12" x14ac:dyDescent="0.25">
      <c r="A374" s="26"/>
      <c r="B374" s="22"/>
      <c r="C374" s="22"/>
      <c r="D374" s="24"/>
      <c r="E374" s="22"/>
      <c r="F374" s="22"/>
      <c r="H374" s="23"/>
      <c r="I374" s="23"/>
      <c r="J374" s="23"/>
      <c r="K374" s="26"/>
      <c r="L374" s="1"/>
    </row>
    <row r="375" spans="1:12" x14ac:dyDescent="0.25">
      <c r="A375" s="26"/>
      <c r="B375" s="22"/>
      <c r="C375" s="22"/>
      <c r="D375" s="24"/>
      <c r="E375" s="22"/>
      <c r="F375" s="22"/>
      <c r="H375" s="23"/>
      <c r="I375" s="23"/>
      <c r="J375" s="23"/>
      <c r="K375" s="26"/>
      <c r="L375" s="1"/>
    </row>
    <row r="376" spans="1:12" x14ac:dyDescent="0.25">
      <c r="A376" s="26"/>
      <c r="B376" s="22"/>
      <c r="C376" s="22"/>
      <c r="D376" s="24"/>
      <c r="E376" s="22"/>
      <c r="F376" s="22"/>
      <c r="H376" s="23"/>
      <c r="I376" s="23"/>
      <c r="J376" s="23"/>
      <c r="K376" s="26"/>
      <c r="L376" s="1"/>
    </row>
    <row r="377" spans="1:12" x14ac:dyDescent="0.25">
      <c r="A377" s="26"/>
      <c r="B377" s="22"/>
      <c r="C377" s="22"/>
      <c r="D377" s="24"/>
      <c r="E377" s="22"/>
      <c r="F377" s="22"/>
      <c r="H377" s="23"/>
      <c r="I377" s="23"/>
      <c r="J377" s="23"/>
      <c r="K377" s="26"/>
      <c r="L377" s="1"/>
    </row>
    <row r="378" spans="1:12" x14ac:dyDescent="0.25">
      <c r="A378" s="26"/>
      <c r="B378" s="22"/>
      <c r="C378" s="22"/>
      <c r="D378" s="24"/>
      <c r="E378" s="22"/>
      <c r="F378" s="22"/>
      <c r="H378" s="23"/>
      <c r="I378" s="23"/>
      <c r="J378" s="23"/>
      <c r="K378" s="26"/>
      <c r="L378" s="1"/>
    </row>
    <row r="379" spans="1:12" x14ac:dyDescent="0.25">
      <c r="A379" s="26"/>
      <c r="B379" s="22"/>
      <c r="C379" s="22"/>
      <c r="D379" s="24"/>
      <c r="E379" s="22"/>
      <c r="F379" s="22"/>
      <c r="H379" s="23"/>
      <c r="I379" s="23"/>
      <c r="J379" s="23"/>
      <c r="K379" s="26"/>
      <c r="L379" s="1"/>
    </row>
    <row r="380" spans="1:12" x14ac:dyDescent="0.25">
      <c r="A380" s="26"/>
      <c r="B380" s="22"/>
      <c r="C380" s="22"/>
      <c r="D380" s="24"/>
      <c r="E380" s="22"/>
      <c r="F380" s="22"/>
      <c r="H380" s="23"/>
      <c r="I380" s="23"/>
      <c r="J380" s="23"/>
      <c r="K380" s="26"/>
      <c r="L380" s="1"/>
    </row>
    <row r="381" spans="1:12" x14ac:dyDescent="0.25">
      <c r="A381" s="26"/>
      <c r="B381" s="22"/>
      <c r="C381" s="22"/>
      <c r="D381" s="24"/>
      <c r="E381" s="22"/>
      <c r="F381" s="22"/>
      <c r="H381" s="23"/>
      <c r="I381" s="23"/>
      <c r="J381" s="23"/>
      <c r="K381" s="26"/>
      <c r="L381" s="1"/>
    </row>
    <row r="382" spans="1:12" x14ac:dyDescent="0.25">
      <c r="A382" s="26"/>
      <c r="B382" s="22"/>
      <c r="C382" s="22"/>
      <c r="D382" s="24"/>
      <c r="E382" s="22"/>
      <c r="F382" s="22"/>
      <c r="H382" s="23"/>
      <c r="I382" s="23"/>
      <c r="J382" s="23"/>
      <c r="K382" s="26"/>
      <c r="L382" s="1"/>
    </row>
    <row r="383" spans="1:12" x14ac:dyDescent="0.25">
      <c r="A383" s="26"/>
      <c r="B383" s="22"/>
      <c r="C383" s="22"/>
      <c r="D383" s="24"/>
      <c r="E383" s="22"/>
      <c r="F383" s="22"/>
      <c r="H383" s="23"/>
      <c r="I383" s="23"/>
      <c r="J383" s="23"/>
      <c r="K383" s="26"/>
      <c r="L383" s="1"/>
    </row>
    <row r="384" spans="1:12" x14ac:dyDescent="0.25">
      <c r="A384" s="26"/>
      <c r="B384" s="22"/>
      <c r="C384" s="22"/>
      <c r="D384" s="24"/>
      <c r="E384" s="22"/>
      <c r="F384" s="22"/>
      <c r="H384" s="23"/>
      <c r="I384" s="23"/>
      <c r="J384" s="23"/>
      <c r="K384" s="26"/>
      <c r="L384" s="1"/>
    </row>
    <row r="385" spans="1:12" x14ac:dyDescent="0.25">
      <c r="A385" s="26"/>
      <c r="B385" s="22"/>
      <c r="C385" s="22"/>
      <c r="D385" s="24"/>
      <c r="E385" s="22"/>
      <c r="F385" s="22"/>
      <c r="H385" s="23"/>
      <c r="I385" s="23"/>
      <c r="J385" s="23"/>
      <c r="K385" s="26"/>
      <c r="L385" s="1"/>
    </row>
    <row r="386" spans="1:12" x14ac:dyDescent="0.25">
      <c r="A386" s="26"/>
      <c r="B386" s="22"/>
      <c r="C386" s="22"/>
      <c r="D386" s="24"/>
      <c r="E386" s="22"/>
      <c r="F386" s="22"/>
      <c r="H386" s="23"/>
      <c r="I386" s="23"/>
      <c r="J386" s="23"/>
      <c r="K386" s="26"/>
      <c r="L386" s="1"/>
    </row>
    <row r="387" spans="1:12" x14ac:dyDescent="0.25">
      <c r="A387" s="26"/>
      <c r="B387" s="22"/>
      <c r="C387" s="22"/>
      <c r="D387" s="24"/>
      <c r="E387" s="22"/>
      <c r="F387" s="22"/>
      <c r="H387" s="23"/>
      <c r="I387" s="23"/>
      <c r="J387" s="23"/>
      <c r="K387" s="26"/>
      <c r="L387" s="1"/>
    </row>
    <row r="388" spans="1:12" x14ac:dyDescent="0.25">
      <c r="A388" s="26"/>
      <c r="B388" s="22"/>
      <c r="C388" s="22"/>
      <c r="D388" s="24"/>
      <c r="E388" s="22"/>
      <c r="F388" s="22"/>
      <c r="H388" s="23"/>
      <c r="I388" s="23"/>
      <c r="J388" s="23"/>
      <c r="K388" s="26"/>
      <c r="L388" s="1"/>
    </row>
    <row r="389" spans="1:12" x14ac:dyDescent="0.25">
      <c r="A389" s="26"/>
      <c r="B389" s="22"/>
      <c r="C389" s="22"/>
      <c r="D389" s="24"/>
      <c r="E389" s="22"/>
      <c r="F389" s="22"/>
      <c r="H389" s="23"/>
      <c r="I389" s="23"/>
      <c r="J389" s="23"/>
      <c r="K389" s="26"/>
      <c r="L389" s="1"/>
    </row>
    <row r="390" spans="1:12" x14ac:dyDescent="0.25">
      <c r="A390" s="26"/>
      <c r="B390" s="22"/>
      <c r="C390" s="22"/>
      <c r="D390" s="24"/>
      <c r="E390" s="22"/>
      <c r="F390" s="22"/>
      <c r="H390" s="23"/>
      <c r="I390" s="23"/>
      <c r="J390" s="23"/>
      <c r="K390" s="26"/>
      <c r="L390" s="1"/>
    </row>
    <row r="391" spans="1:12" x14ac:dyDescent="0.25">
      <c r="A391" s="26"/>
      <c r="B391" s="22"/>
      <c r="C391" s="22"/>
      <c r="D391" s="24"/>
      <c r="E391" s="22"/>
      <c r="F391" s="22"/>
      <c r="H391" s="23"/>
      <c r="I391" s="23"/>
      <c r="J391" s="23"/>
      <c r="K391" s="26"/>
      <c r="L391" s="1"/>
    </row>
    <row r="392" spans="1:12" x14ac:dyDescent="0.25">
      <c r="A392" s="26"/>
      <c r="B392" s="22"/>
      <c r="C392" s="22"/>
      <c r="D392" s="24"/>
      <c r="E392" s="22"/>
      <c r="F392" s="22"/>
      <c r="H392" s="23"/>
      <c r="I392" s="23"/>
      <c r="J392" s="23"/>
      <c r="K392" s="26"/>
      <c r="L392" s="1"/>
    </row>
    <row r="393" spans="1:12" x14ac:dyDescent="0.25">
      <c r="A393" s="26"/>
      <c r="B393" s="22"/>
      <c r="C393" s="22"/>
      <c r="D393" s="24"/>
      <c r="E393" s="22"/>
      <c r="F393" s="22"/>
      <c r="H393" s="23"/>
      <c r="I393" s="23"/>
      <c r="J393" s="23"/>
      <c r="K393" s="26"/>
      <c r="L393" s="1"/>
    </row>
    <row r="394" spans="1:12" x14ac:dyDescent="0.25">
      <c r="A394" s="26"/>
      <c r="B394" s="22"/>
      <c r="C394" s="22"/>
      <c r="D394" s="24"/>
      <c r="E394" s="22"/>
      <c r="F394" s="22"/>
      <c r="H394" s="23"/>
      <c r="I394" s="23"/>
      <c r="J394" s="23"/>
      <c r="K394" s="26"/>
      <c r="L394" s="1"/>
    </row>
    <row r="395" spans="1:12" x14ac:dyDescent="0.25">
      <c r="A395" s="26"/>
      <c r="B395" s="22"/>
      <c r="C395" s="22"/>
      <c r="D395" s="24"/>
      <c r="E395" s="22"/>
      <c r="F395" s="22"/>
      <c r="H395" s="23"/>
      <c r="I395" s="23"/>
      <c r="J395" s="23"/>
      <c r="K395" s="26"/>
      <c r="L395" s="1"/>
    </row>
    <row r="396" spans="1:12" x14ac:dyDescent="0.25">
      <c r="A396" s="26"/>
      <c r="B396" s="22"/>
      <c r="C396" s="22"/>
      <c r="D396" s="24"/>
      <c r="E396" s="22"/>
      <c r="F396" s="22"/>
      <c r="H396" s="23"/>
      <c r="I396" s="23"/>
      <c r="J396" s="23"/>
      <c r="K396" s="26"/>
      <c r="L396" s="1"/>
    </row>
    <row r="397" spans="1:12" x14ac:dyDescent="0.25">
      <c r="A397" s="26"/>
      <c r="B397" s="22"/>
      <c r="C397" s="22"/>
      <c r="D397" s="24"/>
      <c r="E397" s="22"/>
      <c r="F397" s="22"/>
      <c r="H397" s="23"/>
      <c r="I397" s="23"/>
      <c r="J397" s="23"/>
      <c r="K397" s="26"/>
      <c r="L397" s="1"/>
    </row>
    <row r="398" spans="1:12" x14ac:dyDescent="0.25">
      <c r="A398" s="26"/>
      <c r="B398" s="22"/>
      <c r="C398" s="22"/>
      <c r="D398" s="24"/>
      <c r="E398" s="22"/>
      <c r="F398" s="22"/>
      <c r="H398" s="23"/>
      <c r="I398" s="23"/>
      <c r="J398" s="23"/>
      <c r="K398" s="26"/>
      <c r="L398" s="1"/>
    </row>
    <row r="399" spans="1:12" x14ac:dyDescent="0.25">
      <c r="A399" s="26"/>
      <c r="B399" s="22"/>
      <c r="C399" s="22"/>
      <c r="D399" s="24"/>
      <c r="E399" s="22"/>
      <c r="F399" s="22"/>
      <c r="H399" s="23"/>
      <c r="I399" s="23"/>
      <c r="J399" s="23"/>
      <c r="K399" s="26"/>
      <c r="L399" s="1"/>
    </row>
    <row r="400" spans="1:12" x14ac:dyDescent="0.25">
      <c r="A400" s="26"/>
      <c r="B400" s="22"/>
      <c r="C400" s="22"/>
      <c r="D400" s="24"/>
      <c r="E400" s="22"/>
      <c r="F400" s="22"/>
      <c r="H400" s="23"/>
      <c r="I400" s="23"/>
      <c r="J400" s="23"/>
      <c r="K400" s="26"/>
      <c r="L400" s="1"/>
    </row>
    <row r="401" spans="1:12" x14ac:dyDescent="0.25">
      <c r="A401" s="26"/>
      <c r="B401" s="22"/>
      <c r="C401" s="22"/>
      <c r="D401" s="24"/>
      <c r="E401" s="22"/>
      <c r="F401" s="22"/>
      <c r="H401" s="23"/>
      <c r="I401" s="23"/>
      <c r="J401" s="23"/>
      <c r="K401" s="26"/>
      <c r="L401" s="1"/>
    </row>
    <row r="402" spans="1:12" x14ac:dyDescent="0.25">
      <c r="A402" s="26"/>
      <c r="B402" s="22"/>
      <c r="C402" s="22"/>
      <c r="D402" s="24"/>
      <c r="E402" s="22"/>
      <c r="F402" s="22"/>
      <c r="H402" s="23"/>
      <c r="I402" s="23"/>
      <c r="J402" s="23"/>
      <c r="K402" s="26"/>
      <c r="L402" s="1"/>
    </row>
    <row r="403" spans="1:12" x14ac:dyDescent="0.25">
      <c r="A403" s="26"/>
      <c r="B403" s="22"/>
      <c r="C403" s="22"/>
      <c r="D403" s="24"/>
      <c r="E403" s="22"/>
      <c r="F403" s="22"/>
      <c r="H403" s="23"/>
      <c r="I403" s="23"/>
      <c r="J403" s="23"/>
      <c r="K403" s="26"/>
      <c r="L403" s="1"/>
    </row>
    <row r="404" spans="1:12" x14ac:dyDescent="0.25">
      <c r="A404" s="26"/>
      <c r="B404" s="22"/>
      <c r="C404" s="22"/>
      <c r="D404" s="24"/>
      <c r="E404" s="22"/>
      <c r="F404" s="22"/>
      <c r="H404" s="23"/>
      <c r="I404" s="23"/>
      <c r="J404" s="23"/>
      <c r="K404" s="26"/>
      <c r="L404" s="1"/>
    </row>
    <row r="405" spans="1:12" x14ac:dyDescent="0.25">
      <c r="A405" s="26"/>
      <c r="B405" s="22"/>
      <c r="C405" s="22"/>
      <c r="D405" s="24"/>
      <c r="E405" s="22"/>
      <c r="F405" s="22"/>
      <c r="H405" s="23"/>
      <c r="I405" s="23"/>
      <c r="J405" s="23"/>
      <c r="K405" s="26"/>
      <c r="L405" s="1"/>
    </row>
    <row r="406" spans="1:12" x14ac:dyDescent="0.25">
      <c r="A406" s="26"/>
      <c r="B406" s="22"/>
      <c r="C406" s="22"/>
      <c r="D406" s="24"/>
      <c r="E406" s="22"/>
      <c r="F406" s="22"/>
      <c r="H406" s="23"/>
      <c r="I406" s="23"/>
      <c r="J406" s="23"/>
      <c r="K406" s="26"/>
      <c r="L406" s="1"/>
    </row>
    <row r="407" spans="1:12" x14ac:dyDescent="0.25">
      <c r="A407" s="26"/>
      <c r="B407" s="22"/>
      <c r="C407" s="22"/>
      <c r="D407" s="24"/>
      <c r="E407" s="22"/>
      <c r="F407" s="22"/>
      <c r="H407" s="23"/>
      <c r="I407" s="23"/>
      <c r="J407" s="23"/>
      <c r="K407" s="26"/>
      <c r="L407" s="1"/>
    </row>
    <row r="408" spans="1:12" x14ac:dyDescent="0.25">
      <c r="A408" s="26"/>
      <c r="B408" s="22"/>
      <c r="C408" s="22"/>
      <c r="D408" s="24"/>
      <c r="E408" s="22"/>
      <c r="F408" s="22"/>
      <c r="H408" s="23"/>
      <c r="I408" s="23"/>
      <c r="J408" s="23"/>
      <c r="K408" s="26"/>
      <c r="L408" s="1"/>
    </row>
    <row r="409" spans="1:12" x14ac:dyDescent="0.25">
      <c r="A409" s="26"/>
      <c r="B409" s="22"/>
      <c r="C409" s="22"/>
      <c r="D409" s="24"/>
      <c r="E409" s="22"/>
      <c r="F409" s="22"/>
      <c r="H409" s="23"/>
      <c r="I409" s="23"/>
      <c r="J409" s="23"/>
      <c r="K409" s="26"/>
      <c r="L409" s="1"/>
    </row>
    <row r="410" spans="1:12" x14ac:dyDescent="0.25">
      <c r="A410" s="26"/>
      <c r="B410" s="22"/>
      <c r="C410" s="22"/>
      <c r="D410" s="24"/>
      <c r="E410" s="22"/>
      <c r="F410" s="22"/>
      <c r="H410" s="23"/>
      <c r="I410" s="23"/>
      <c r="J410" s="23"/>
      <c r="K410" s="26"/>
      <c r="L410" s="1"/>
    </row>
    <row r="411" spans="1:12" x14ac:dyDescent="0.25">
      <c r="A411" s="26"/>
      <c r="B411" s="22"/>
      <c r="C411" s="22"/>
      <c r="D411" s="24"/>
      <c r="E411" s="22"/>
      <c r="F411" s="22"/>
      <c r="H411" s="23"/>
      <c r="I411" s="23"/>
      <c r="J411" s="23"/>
      <c r="K411" s="26"/>
      <c r="L411" s="1"/>
    </row>
    <row r="412" spans="1:12" x14ac:dyDescent="0.25">
      <c r="A412" s="26"/>
      <c r="B412" s="22"/>
      <c r="C412" s="22"/>
      <c r="D412" s="24"/>
      <c r="E412" s="22"/>
      <c r="F412" s="22"/>
      <c r="H412" s="23"/>
      <c r="I412" s="23"/>
      <c r="J412" s="23"/>
      <c r="K412" s="26"/>
      <c r="L412" s="1"/>
    </row>
    <row r="413" spans="1:12" x14ac:dyDescent="0.25">
      <c r="A413" s="26"/>
      <c r="B413" s="22"/>
      <c r="C413" s="22"/>
      <c r="D413" s="24"/>
      <c r="E413" s="22"/>
      <c r="F413" s="22"/>
      <c r="H413" s="23"/>
      <c r="I413" s="23"/>
      <c r="J413" s="23"/>
      <c r="K413" s="26"/>
      <c r="L413" s="1"/>
    </row>
    <row r="414" spans="1:12" x14ac:dyDescent="0.25">
      <c r="A414" s="26"/>
      <c r="B414" s="22"/>
      <c r="C414" s="22"/>
      <c r="D414" s="24"/>
      <c r="E414" s="22"/>
      <c r="F414" s="22"/>
      <c r="H414" s="23"/>
      <c r="I414" s="23"/>
      <c r="J414" s="23"/>
      <c r="K414" s="26"/>
      <c r="L414" s="1"/>
    </row>
    <row r="415" spans="1:12" x14ac:dyDescent="0.25">
      <c r="A415" s="26"/>
      <c r="B415" s="22"/>
      <c r="C415" s="22"/>
      <c r="D415" s="24"/>
      <c r="E415" s="22"/>
      <c r="F415" s="22"/>
      <c r="H415" s="23"/>
      <c r="I415" s="23"/>
      <c r="J415" s="23"/>
      <c r="K415" s="26"/>
      <c r="L415" s="1"/>
    </row>
    <row r="416" spans="1:12" x14ac:dyDescent="0.25">
      <c r="A416" s="26"/>
      <c r="B416" s="22"/>
      <c r="C416" s="22"/>
      <c r="D416" s="24"/>
      <c r="E416" s="22"/>
      <c r="F416" s="22"/>
      <c r="H416" s="23"/>
      <c r="I416" s="23"/>
      <c r="J416" s="23"/>
      <c r="K416" s="26"/>
      <c r="L416" s="1"/>
    </row>
    <row r="417" spans="1:12" x14ac:dyDescent="0.25">
      <c r="A417" s="26"/>
      <c r="B417" s="22"/>
      <c r="C417" s="22"/>
      <c r="D417" s="24"/>
      <c r="E417" s="22"/>
      <c r="F417" s="22"/>
      <c r="H417" s="23"/>
      <c r="I417" s="23"/>
      <c r="J417" s="23"/>
      <c r="K417" s="26"/>
      <c r="L417" s="1"/>
    </row>
    <row r="418" spans="1:12" x14ac:dyDescent="0.25">
      <c r="A418" s="26"/>
      <c r="B418" s="22"/>
      <c r="C418" s="22"/>
      <c r="D418" s="24"/>
      <c r="E418" s="22"/>
      <c r="F418" s="22"/>
      <c r="H418" s="23"/>
      <c r="I418" s="23"/>
      <c r="J418" s="23"/>
      <c r="K418" s="26"/>
      <c r="L418" s="1"/>
    </row>
    <row r="419" spans="1:12" x14ac:dyDescent="0.25">
      <c r="A419" s="26"/>
      <c r="B419" s="22"/>
      <c r="C419" s="22"/>
      <c r="D419" s="24"/>
      <c r="E419" s="22"/>
      <c r="F419" s="22"/>
      <c r="H419" s="23"/>
      <c r="I419" s="23"/>
      <c r="J419" s="23"/>
      <c r="K419" s="26"/>
      <c r="L419" s="1"/>
    </row>
    <row r="420" spans="1:12" x14ac:dyDescent="0.25">
      <c r="A420" s="26"/>
      <c r="B420" s="22"/>
      <c r="C420" s="22"/>
      <c r="D420" s="24"/>
      <c r="E420" s="22"/>
      <c r="F420" s="22"/>
      <c r="H420" s="23"/>
      <c r="I420" s="23"/>
      <c r="J420" s="23"/>
      <c r="K420" s="26"/>
      <c r="L420" s="1"/>
    </row>
    <row r="421" spans="1:12" x14ac:dyDescent="0.25">
      <c r="A421" s="26"/>
      <c r="B421" s="22"/>
      <c r="C421" s="22"/>
      <c r="D421" s="24"/>
      <c r="E421" s="22"/>
      <c r="F421" s="22"/>
      <c r="H421" s="23"/>
      <c r="I421" s="23"/>
      <c r="J421" s="23"/>
      <c r="K421" s="26"/>
      <c r="L421" s="1"/>
    </row>
    <row r="422" spans="1:12" x14ac:dyDescent="0.25">
      <c r="A422" s="26"/>
      <c r="B422" s="22"/>
      <c r="C422" s="22"/>
      <c r="D422" s="24"/>
      <c r="E422" s="22"/>
      <c r="F422" s="22"/>
      <c r="H422" s="23"/>
      <c r="I422" s="23"/>
      <c r="J422" s="23"/>
      <c r="K422" s="26"/>
      <c r="L422" s="1"/>
    </row>
    <row r="423" spans="1:12" x14ac:dyDescent="0.25">
      <c r="A423" s="26"/>
      <c r="B423" s="22"/>
      <c r="C423" s="22"/>
      <c r="D423" s="24"/>
      <c r="E423" s="22"/>
      <c r="F423" s="22"/>
      <c r="H423" s="23"/>
      <c r="I423" s="23"/>
      <c r="J423" s="23"/>
      <c r="K423" s="26"/>
      <c r="L423" s="1"/>
    </row>
    <row r="424" spans="1:12" x14ac:dyDescent="0.25">
      <c r="A424" s="26"/>
      <c r="B424" s="22"/>
      <c r="C424" s="22"/>
      <c r="D424" s="24"/>
      <c r="E424" s="22"/>
      <c r="F424" s="22"/>
      <c r="H424" s="23"/>
      <c r="I424" s="23"/>
      <c r="J424" s="23"/>
      <c r="K424" s="26"/>
      <c r="L424" s="1"/>
    </row>
    <row r="425" spans="1:12" x14ac:dyDescent="0.25">
      <c r="A425" s="26"/>
      <c r="B425" s="22"/>
      <c r="C425" s="22"/>
      <c r="D425" s="24"/>
      <c r="E425" s="22"/>
      <c r="F425" s="22"/>
      <c r="H425" s="23"/>
      <c r="I425" s="23"/>
      <c r="J425" s="23"/>
      <c r="K425" s="26"/>
      <c r="L425" s="1"/>
    </row>
    <row r="426" spans="1:12" x14ac:dyDescent="0.25">
      <c r="A426" s="26"/>
      <c r="B426" s="22"/>
      <c r="C426" s="22"/>
      <c r="D426" s="24"/>
      <c r="E426" s="22"/>
      <c r="F426" s="22"/>
      <c r="H426" s="23"/>
      <c r="I426" s="23"/>
      <c r="J426" s="23"/>
      <c r="K426" s="26"/>
      <c r="L426" s="1"/>
    </row>
    <row r="427" spans="1:12" x14ac:dyDescent="0.25">
      <c r="A427" s="26"/>
      <c r="B427" s="22"/>
      <c r="C427" s="22"/>
      <c r="D427" s="24"/>
      <c r="E427" s="22"/>
      <c r="F427" s="22"/>
      <c r="H427" s="23"/>
      <c r="I427" s="23"/>
      <c r="J427" s="23"/>
      <c r="K427" s="26"/>
      <c r="L427" s="1"/>
    </row>
    <row r="428" spans="1:12" x14ac:dyDescent="0.25">
      <c r="A428" s="26"/>
      <c r="B428" s="22"/>
      <c r="C428" s="22"/>
      <c r="D428" s="24"/>
      <c r="E428" s="22"/>
      <c r="F428" s="22"/>
      <c r="H428" s="23"/>
      <c r="I428" s="23"/>
      <c r="J428" s="23"/>
      <c r="K428" s="26"/>
      <c r="L428" s="1"/>
    </row>
    <row r="429" spans="1:12" x14ac:dyDescent="0.25">
      <c r="A429" s="26"/>
      <c r="B429" s="22"/>
      <c r="C429" s="22"/>
      <c r="D429" s="24"/>
      <c r="E429" s="22"/>
      <c r="F429" s="22"/>
      <c r="H429" s="23"/>
      <c r="I429" s="23"/>
      <c r="J429" s="23"/>
      <c r="K429" s="26"/>
      <c r="L429" s="1"/>
    </row>
    <row r="430" spans="1:12" x14ac:dyDescent="0.25">
      <c r="A430" s="26"/>
      <c r="B430" s="22"/>
      <c r="C430" s="22"/>
      <c r="D430" s="24"/>
      <c r="E430" s="22"/>
      <c r="F430" s="22"/>
      <c r="H430" s="23"/>
      <c r="I430" s="23"/>
      <c r="J430" s="23"/>
      <c r="K430" s="26"/>
      <c r="L430" s="1"/>
    </row>
    <row r="431" spans="1:12" x14ac:dyDescent="0.25">
      <c r="A431" s="26"/>
      <c r="B431" s="22"/>
      <c r="C431" s="22"/>
      <c r="D431" s="24"/>
      <c r="E431" s="22"/>
      <c r="F431" s="22"/>
      <c r="H431" s="23"/>
      <c r="I431" s="23"/>
      <c r="J431" s="23"/>
      <c r="K431" s="26"/>
      <c r="L431" s="1"/>
    </row>
    <row r="432" spans="1:12" x14ac:dyDescent="0.25">
      <c r="A432" s="26"/>
      <c r="B432" s="22"/>
      <c r="C432" s="22"/>
      <c r="D432" s="24"/>
      <c r="E432" s="22"/>
      <c r="F432" s="22"/>
      <c r="H432" s="23"/>
      <c r="I432" s="23"/>
      <c r="J432" s="23"/>
      <c r="K432" s="26"/>
      <c r="L432" s="1"/>
    </row>
    <row r="433" spans="1:12" x14ac:dyDescent="0.25">
      <c r="A433" s="26"/>
      <c r="B433" s="22"/>
      <c r="C433" s="22"/>
      <c r="D433" s="24"/>
      <c r="E433" s="22"/>
      <c r="F433" s="22"/>
      <c r="H433" s="23"/>
      <c r="I433" s="23"/>
      <c r="J433" s="23"/>
      <c r="K433" s="26"/>
      <c r="L433" s="1"/>
    </row>
    <row r="434" spans="1:12" x14ac:dyDescent="0.25">
      <c r="A434" s="26"/>
      <c r="B434" s="22"/>
      <c r="C434" s="22"/>
      <c r="D434" s="24"/>
      <c r="E434" s="22"/>
      <c r="F434" s="22"/>
      <c r="H434" s="23"/>
      <c r="I434" s="23"/>
      <c r="J434" s="23"/>
      <c r="K434" s="26"/>
      <c r="L434" s="1"/>
    </row>
    <row r="435" spans="1:12" x14ac:dyDescent="0.25">
      <c r="A435" s="26"/>
      <c r="B435" s="22"/>
      <c r="C435" s="22"/>
      <c r="D435" s="24"/>
      <c r="E435" s="22"/>
      <c r="F435" s="22"/>
      <c r="H435" s="23"/>
      <c r="I435" s="23"/>
      <c r="J435" s="23"/>
      <c r="K435" s="26"/>
      <c r="L435" s="1"/>
    </row>
    <row r="436" spans="1:12" x14ac:dyDescent="0.25">
      <c r="A436" s="26"/>
      <c r="B436" s="22"/>
      <c r="C436" s="22"/>
      <c r="D436" s="24"/>
      <c r="E436" s="22"/>
      <c r="F436" s="22"/>
      <c r="H436" s="23"/>
      <c r="I436" s="23"/>
      <c r="J436" s="23"/>
      <c r="K436" s="26"/>
      <c r="L436" s="1"/>
    </row>
    <row r="437" spans="1:12" x14ac:dyDescent="0.25">
      <c r="A437" s="26"/>
      <c r="B437" s="22"/>
      <c r="C437" s="22"/>
      <c r="D437" s="24"/>
      <c r="E437" s="22"/>
      <c r="F437" s="22"/>
      <c r="H437" s="23"/>
      <c r="I437" s="23"/>
      <c r="J437" s="23"/>
      <c r="K437" s="26"/>
      <c r="L437" s="1"/>
    </row>
    <row r="438" spans="1:12" x14ac:dyDescent="0.25">
      <c r="A438" s="26"/>
      <c r="B438" s="22"/>
      <c r="C438" s="22"/>
      <c r="D438" s="24"/>
      <c r="E438" s="22"/>
      <c r="F438" s="22"/>
      <c r="H438" s="23"/>
      <c r="I438" s="23"/>
      <c r="J438" s="23"/>
      <c r="K438" s="26"/>
      <c r="L438" s="1"/>
    </row>
    <row r="439" spans="1:12" x14ac:dyDescent="0.25">
      <c r="A439" s="26"/>
      <c r="B439" s="22"/>
      <c r="C439" s="22"/>
      <c r="D439" s="24"/>
      <c r="E439" s="22"/>
      <c r="F439" s="22"/>
      <c r="H439" s="23"/>
      <c r="I439" s="23"/>
      <c r="J439" s="23"/>
      <c r="K439" s="26"/>
      <c r="L439" s="1"/>
    </row>
    <row r="440" spans="1:12" x14ac:dyDescent="0.25">
      <c r="A440" s="26"/>
      <c r="B440" s="22"/>
      <c r="C440" s="22"/>
      <c r="D440" s="24"/>
      <c r="E440" s="22"/>
      <c r="F440" s="22"/>
      <c r="H440" s="23"/>
      <c r="I440" s="23"/>
      <c r="J440" s="23"/>
      <c r="K440" s="26"/>
      <c r="L440" s="1"/>
    </row>
    <row r="441" spans="1:12" x14ac:dyDescent="0.25">
      <c r="A441" s="26"/>
      <c r="B441" s="22"/>
      <c r="C441" s="22"/>
      <c r="D441" s="24"/>
      <c r="E441" s="22"/>
      <c r="F441" s="22"/>
      <c r="H441" s="23"/>
      <c r="I441" s="23"/>
      <c r="J441" s="23"/>
      <c r="K441" s="26"/>
      <c r="L441" s="1"/>
    </row>
    <row r="442" spans="1:12" x14ac:dyDescent="0.25">
      <c r="A442" s="26"/>
      <c r="B442" s="22"/>
      <c r="C442" s="22"/>
      <c r="D442" s="24"/>
      <c r="E442" s="22"/>
      <c r="F442" s="22"/>
      <c r="H442" s="23"/>
      <c r="I442" s="23"/>
      <c r="J442" s="23"/>
      <c r="K442" s="26"/>
      <c r="L442" s="1"/>
    </row>
    <row r="443" spans="1:12" x14ac:dyDescent="0.25">
      <c r="A443" s="26"/>
      <c r="B443" s="22"/>
      <c r="C443" s="22"/>
      <c r="D443" s="24"/>
      <c r="E443" s="22"/>
      <c r="F443" s="22"/>
      <c r="H443" s="23"/>
      <c r="I443" s="23"/>
      <c r="J443" s="23"/>
      <c r="K443" s="26"/>
      <c r="L443" s="1"/>
    </row>
    <row r="444" spans="1:12" x14ac:dyDescent="0.25">
      <c r="A444" s="26"/>
      <c r="B444" s="22"/>
      <c r="C444" s="22"/>
      <c r="D444" s="24"/>
      <c r="E444" s="22"/>
      <c r="F444" s="22"/>
      <c r="H444" s="23"/>
      <c r="I444" s="23"/>
      <c r="J444" s="23"/>
      <c r="K444" s="26"/>
      <c r="L444" s="1"/>
    </row>
    <row r="445" spans="1:12" x14ac:dyDescent="0.25">
      <c r="A445" s="26"/>
      <c r="B445" s="22"/>
      <c r="C445" s="22"/>
      <c r="D445" s="24"/>
      <c r="E445" s="22"/>
      <c r="F445" s="22"/>
      <c r="H445" s="23"/>
      <c r="I445" s="23"/>
      <c r="J445" s="23"/>
      <c r="K445" s="26"/>
      <c r="L445" s="1"/>
    </row>
    <row r="446" spans="1:12" x14ac:dyDescent="0.25">
      <c r="A446" s="26"/>
      <c r="B446" s="22"/>
      <c r="C446" s="22"/>
      <c r="D446" s="24"/>
      <c r="E446" s="22"/>
      <c r="F446" s="22"/>
      <c r="H446" s="23"/>
      <c r="I446" s="23"/>
      <c r="J446" s="23"/>
      <c r="K446" s="26"/>
      <c r="L446" s="1"/>
    </row>
    <row r="447" spans="1:12" x14ac:dyDescent="0.25">
      <c r="A447" s="26"/>
      <c r="B447" s="22"/>
      <c r="C447" s="22"/>
      <c r="D447" s="24"/>
      <c r="E447" s="22"/>
      <c r="F447" s="22"/>
      <c r="H447" s="23"/>
      <c r="I447" s="23"/>
      <c r="J447" s="23"/>
      <c r="K447" s="26"/>
      <c r="L447" s="1"/>
    </row>
    <row r="448" spans="1:12" x14ac:dyDescent="0.25">
      <c r="A448" s="26"/>
      <c r="B448" s="22"/>
      <c r="C448" s="22"/>
      <c r="D448" s="24"/>
      <c r="E448" s="22"/>
      <c r="F448" s="22"/>
      <c r="H448" s="23"/>
      <c r="I448" s="23"/>
      <c r="J448" s="23"/>
      <c r="K448" s="26"/>
      <c r="L448" s="1"/>
    </row>
    <row r="449" spans="1:12" x14ac:dyDescent="0.25">
      <c r="A449" s="26"/>
      <c r="B449" s="22"/>
      <c r="C449" s="22"/>
      <c r="D449" s="24"/>
      <c r="E449" s="22"/>
      <c r="F449" s="22"/>
      <c r="H449" s="23"/>
      <c r="I449" s="23"/>
      <c r="J449" s="23"/>
      <c r="K449" s="26"/>
      <c r="L449" s="1"/>
    </row>
    <row r="450" spans="1:12" x14ac:dyDescent="0.25">
      <c r="A450" s="26"/>
      <c r="B450" s="22"/>
      <c r="C450" s="22"/>
      <c r="D450" s="24"/>
      <c r="E450" s="22"/>
      <c r="F450" s="22"/>
      <c r="H450" s="23"/>
      <c r="I450" s="23"/>
      <c r="J450" s="23"/>
      <c r="K450" s="26"/>
      <c r="L450" s="1"/>
    </row>
    <row r="451" spans="1:12" x14ac:dyDescent="0.25">
      <c r="A451" s="26"/>
      <c r="B451" s="22"/>
      <c r="C451" s="22"/>
      <c r="D451" s="24"/>
      <c r="E451" s="22"/>
      <c r="F451" s="22"/>
      <c r="H451" s="23"/>
      <c r="I451" s="23"/>
      <c r="J451" s="23"/>
      <c r="K451" s="26"/>
      <c r="L451" s="1"/>
    </row>
    <row r="452" spans="1:12" x14ac:dyDescent="0.25">
      <c r="A452" s="26"/>
      <c r="B452" s="22"/>
      <c r="C452" s="22"/>
      <c r="D452" s="24"/>
      <c r="E452" s="22"/>
      <c r="F452" s="22"/>
      <c r="H452" s="23"/>
      <c r="I452" s="23"/>
      <c r="J452" s="23"/>
      <c r="K452" s="26"/>
      <c r="L452" s="1"/>
    </row>
    <row r="453" spans="1:12" x14ac:dyDescent="0.25">
      <c r="A453" s="26"/>
      <c r="B453" s="22"/>
      <c r="C453" s="22"/>
      <c r="D453" s="24"/>
      <c r="E453" s="22"/>
      <c r="F453" s="22"/>
      <c r="H453" s="23"/>
      <c r="I453" s="23"/>
      <c r="J453" s="23"/>
      <c r="K453" s="26"/>
      <c r="L453" s="1"/>
    </row>
    <row r="454" spans="1:12" x14ac:dyDescent="0.25">
      <c r="A454" s="26"/>
      <c r="B454" s="22"/>
      <c r="C454" s="22"/>
      <c r="D454" s="24"/>
      <c r="E454" s="22"/>
      <c r="F454" s="22"/>
      <c r="H454" s="23"/>
      <c r="I454" s="23"/>
      <c r="J454" s="23"/>
      <c r="K454" s="26"/>
      <c r="L454" s="1"/>
    </row>
    <row r="455" spans="1:12" x14ac:dyDescent="0.25">
      <c r="A455" s="26"/>
      <c r="B455" s="22"/>
      <c r="C455" s="22"/>
      <c r="D455" s="24"/>
      <c r="E455" s="22"/>
      <c r="F455" s="22"/>
      <c r="H455" s="23"/>
      <c r="I455" s="23"/>
      <c r="J455" s="23"/>
      <c r="K455" s="26"/>
      <c r="L455" s="1"/>
    </row>
    <row r="456" spans="1:12" x14ac:dyDescent="0.25">
      <c r="A456" s="26"/>
      <c r="B456" s="22"/>
      <c r="C456" s="22"/>
      <c r="D456" s="24"/>
      <c r="E456" s="22"/>
      <c r="F456" s="22"/>
      <c r="H456" s="23"/>
      <c r="I456" s="23"/>
      <c r="J456" s="23"/>
      <c r="K456" s="26"/>
      <c r="L456" s="1"/>
    </row>
    <row r="457" spans="1:12" x14ac:dyDescent="0.25">
      <c r="A457" s="26"/>
      <c r="B457" s="22"/>
      <c r="C457" s="22"/>
      <c r="D457" s="24"/>
      <c r="E457" s="22"/>
      <c r="F457" s="22"/>
      <c r="H457" s="23"/>
      <c r="I457" s="23"/>
      <c r="J457" s="23"/>
      <c r="K457" s="26"/>
      <c r="L457" s="1"/>
    </row>
    <row r="458" spans="1:12" x14ac:dyDescent="0.25">
      <c r="A458" s="26"/>
      <c r="B458" s="22"/>
      <c r="C458" s="22"/>
      <c r="D458" s="24"/>
      <c r="E458" s="22"/>
      <c r="F458" s="22"/>
      <c r="H458" s="23"/>
      <c r="I458" s="23"/>
      <c r="J458" s="23"/>
      <c r="K458" s="26"/>
      <c r="L458" s="1"/>
    </row>
    <row r="459" spans="1:12" x14ac:dyDescent="0.25">
      <c r="A459" s="26"/>
      <c r="B459" s="22"/>
      <c r="C459" s="22"/>
      <c r="D459" s="24"/>
      <c r="E459" s="22"/>
      <c r="F459" s="22"/>
      <c r="H459" s="23"/>
      <c r="I459" s="23"/>
      <c r="J459" s="23"/>
      <c r="K459" s="26"/>
      <c r="L459" s="1"/>
    </row>
    <row r="460" spans="1:12" x14ac:dyDescent="0.25">
      <c r="A460" s="26"/>
      <c r="B460" s="22"/>
      <c r="C460" s="22"/>
      <c r="D460" s="24"/>
      <c r="E460" s="22"/>
      <c r="F460" s="22"/>
      <c r="H460" s="23"/>
      <c r="I460" s="23"/>
      <c r="J460" s="23"/>
      <c r="K460" s="26"/>
      <c r="L460" s="1"/>
    </row>
    <row r="461" spans="1:12" x14ac:dyDescent="0.25">
      <c r="A461" s="26"/>
      <c r="B461" s="22"/>
      <c r="C461" s="22"/>
      <c r="D461" s="24"/>
      <c r="E461" s="22"/>
      <c r="F461" s="22"/>
      <c r="H461" s="23"/>
      <c r="I461" s="23"/>
      <c r="J461" s="23"/>
      <c r="K461" s="26"/>
      <c r="L461" s="1"/>
    </row>
    <row r="462" spans="1:12" x14ac:dyDescent="0.25">
      <c r="A462" s="26"/>
      <c r="B462" s="22"/>
      <c r="C462" s="22"/>
      <c r="D462" s="24"/>
      <c r="E462" s="22"/>
      <c r="F462" s="22"/>
      <c r="H462" s="23"/>
      <c r="I462" s="23"/>
      <c r="J462" s="23"/>
      <c r="K462" s="26"/>
      <c r="L462" s="1"/>
    </row>
    <row r="463" spans="1:12" x14ac:dyDescent="0.25">
      <c r="A463" s="26"/>
      <c r="B463" s="22"/>
      <c r="C463" s="22"/>
      <c r="D463" s="24"/>
      <c r="E463" s="22"/>
      <c r="F463" s="22"/>
      <c r="H463" s="23"/>
      <c r="I463" s="23"/>
      <c r="J463" s="23"/>
      <c r="K463" s="26"/>
      <c r="L463" s="1"/>
    </row>
    <row r="464" spans="1:12" x14ac:dyDescent="0.25">
      <c r="A464" s="26"/>
      <c r="B464" s="22"/>
      <c r="C464" s="22"/>
      <c r="D464" s="24"/>
      <c r="E464" s="22"/>
      <c r="F464" s="22"/>
      <c r="H464" s="23"/>
      <c r="I464" s="23"/>
      <c r="J464" s="23"/>
      <c r="K464" s="26"/>
      <c r="L464" s="1"/>
    </row>
    <row r="465" spans="1:12" x14ac:dyDescent="0.25">
      <c r="A465" s="26"/>
      <c r="B465" s="22"/>
      <c r="C465" s="22"/>
      <c r="D465" s="24"/>
      <c r="E465" s="22"/>
      <c r="F465" s="22"/>
      <c r="H465" s="23"/>
      <c r="I465" s="23"/>
      <c r="J465" s="23"/>
      <c r="K465" s="26"/>
      <c r="L465" s="1"/>
    </row>
    <row r="466" spans="1:12" x14ac:dyDescent="0.25">
      <c r="A466" s="26"/>
      <c r="B466" s="22"/>
      <c r="C466" s="22"/>
      <c r="D466" s="24"/>
      <c r="E466" s="22"/>
      <c r="F466" s="22"/>
      <c r="H466" s="23"/>
      <c r="I466" s="23"/>
      <c r="J466" s="23"/>
      <c r="K466" s="26"/>
      <c r="L466" s="1"/>
    </row>
    <row r="467" spans="1:12" x14ac:dyDescent="0.25">
      <c r="A467" s="26"/>
      <c r="B467" s="22"/>
      <c r="C467" s="22"/>
      <c r="D467" s="24"/>
      <c r="E467" s="22"/>
      <c r="F467" s="22"/>
      <c r="H467" s="23"/>
      <c r="I467" s="23"/>
      <c r="J467" s="23"/>
      <c r="K467" s="26"/>
      <c r="L467" s="1"/>
    </row>
    <row r="468" spans="1:12" x14ac:dyDescent="0.25">
      <c r="A468" s="26"/>
      <c r="B468" s="22"/>
      <c r="C468" s="22"/>
      <c r="D468" s="24"/>
      <c r="E468" s="22"/>
      <c r="F468" s="22"/>
      <c r="H468" s="23"/>
      <c r="I468" s="23"/>
      <c r="J468" s="23"/>
      <c r="K468" s="26"/>
      <c r="L468" s="1"/>
    </row>
    <row r="469" spans="1:12" x14ac:dyDescent="0.25">
      <c r="A469" s="26"/>
      <c r="B469" s="22"/>
      <c r="C469" s="22"/>
      <c r="D469" s="24"/>
      <c r="E469" s="22"/>
      <c r="F469" s="22"/>
      <c r="H469" s="23"/>
      <c r="I469" s="23"/>
      <c r="J469" s="23"/>
      <c r="K469" s="26"/>
      <c r="L469" s="1"/>
    </row>
    <row r="470" spans="1:12" x14ac:dyDescent="0.25">
      <c r="A470" s="26"/>
      <c r="B470" s="22"/>
      <c r="C470" s="22"/>
      <c r="D470" s="24"/>
      <c r="E470" s="22"/>
      <c r="F470" s="22"/>
      <c r="H470" s="23"/>
      <c r="I470" s="23"/>
      <c r="J470" s="23"/>
      <c r="K470" s="26"/>
      <c r="L470" s="1"/>
    </row>
    <row r="471" spans="1:12" x14ac:dyDescent="0.25">
      <c r="A471" s="26"/>
      <c r="B471" s="22"/>
      <c r="C471" s="22"/>
      <c r="D471" s="24"/>
      <c r="E471" s="22"/>
      <c r="F471" s="22"/>
      <c r="H471" s="23"/>
      <c r="I471" s="23"/>
      <c r="J471" s="23"/>
      <c r="K471" s="26"/>
      <c r="L471" s="1"/>
    </row>
    <row r="472" spans="1:12" x14ac:dyDescent="0.25">
      <c r="A472" s="26"/>
      <c r="B472" s="22"/>
      <c r="C472" s="22"/>
      <c r="D472" s="24"/>
      <c r="E472" s="22"/>
      <c r="F472" s="22"/>
      <c r="H472" s="23"/>
      <c r="I472" s="23"/>
      <c r="J472" s="23"/>
      <c r="K472" s="26"/>
      <c r="L472" s="1"/>
    </row>
    <row r="473" spans="1:12" x14ac:dyDescent="0.25">
      <c r="A473" s="26"/>
      <c r="B473" s="22"/>
      <c r="C473" s="22"/>
      <c r="D473" s="24"/>
      <c r="E473" s="22"/>
      <c r="F473" s="22"/>
      <c r="H473" s="23"/>
      <c r="I473" s="23"/>
      <c r="J473" s="23"/>
      <c r="K473" s="26"/>
      <c r="L473" s="1"/>
    </row>
    <row r="474" spans="1:12" x14ac:dyDescent="0.25">
      <c r="A474" s="26"/>
      <c r="B474" s="22"/>
      <c r="C474" s="22"/>
      <c r="D474" s="24"/>
      <c r="E474" s="22"/>
      <c r="F474" s="22"/>
      <c r="H474" s="23"/>
      <c r="I474" s="23"/>
      <c r="J474" s="23"/>
      <c r="K474" s="26"/>
      <c r="L474" s="1"/>
    </row>
    <row r="475" spans="1:12" x14ac:dyDescent="0.25">
      <c r="A475" s="26"/>
      <c r="B475" s="22"/>
      <c r="C475" s="22"/>
      <c r="D475" s="24"/>
      <c r="E475" s="22"/>
      <c r="F475" s="22"/>
      <c r="H475" s="23"/>
      <c r="I475" s="23"/>
      <c r="J475" s="23"/>
      <c r="K475" s="26"/>
      <c r="L475" s="1"/>
    </row>
    <row r="476" spans="1:12" x14ac:dyDescent="0.25">
      <c r="A476" s="26"/>
      <c r="B476" s="22"/>
      <c r="C476" s="22"/>
      <c r="D476" s="24"/>
      <c r="E476" s="22"/>
      <c r="F476" s="22"/>
      <c r="H476" s="23"/>
      <c r="I476" s="23"/>
      <c r="J476" s="23"/>
      <c r="K476" s="26"/>
      <c r="L476" s="1"/>
    </row>
    <row r="477" spans="1:12" x14ac:dyDescent="0.25">
      <c r="A477" s="26"/>
      <c r="B477" s="22"/>
      <c r="C477" s="22"/>
      <c r="D477" s="24"/>
      <c r="E477" s="22"/>
      <c r="F477" s="22"/>
      <c r="H477" s="23"/>
      <c r="I477" s="23"/>
      <c r="J477" s="23"/>
      <c r="K477" s="26"/>
      <c r="L477" s="1"/>
    </row>
    <row r="478" spans="1:12" x14ac:dyDescent="0.25">
      <c r="A478" s="26"/>
      <c r="B478" s="22"/>
      <c r="C478" s="22"/>
      <c r="D478" s="24"/>
      <c r="E478" s="22"/>
      <c r="F478" s="22"/>
      <c r="H478" s="23"/>
      <c r="I478" s="23"/>
      <c r="J478" s="23"/>
      <c r="K478" s="26"/>
      <c r="L478" s="1"/>
    </row>
    <row r="479" spans="1:12" x14ac:dyDescent="0.25">
      <c r="A479" s="26"/>
      <c r="B479" s="22"/>
      <c r="C479" s="22"/>
      <c r="D479" s="24"/>
      <c r="E479" s="22"/>
      <c r="F479" s="22"/>
      <c r="H479" s="23"/>
      <c r="I479" s="23"/>
      <c r="J479" s="23"/>
      <c r="K479" s="26"/>
      <c r="L479" s="1"/>
    </row>
    <row r="480" spans="1:12" x14ac:dyDescent="0.25">
      <c r="A480" s="26"/>
      <c r="B480" s="22"/>
      <c r="C480" s="22"/>
      <c r="D480" s="24"/>
      <c r="E480" s="22"/>
      <c r="F480" s="22"/>
      <c r="H480" s="23"/>
      <c r="I480" s="23"/>
      <c r="J480" s="23"/>
      <c r="K480" s="26"/>
      <c r="L480" s="1"/>
    </row>
    <row r="481" spans="1:12" x14ac:dyDescent="0.25">
      <c r="A481" s="26"/>
      <c r="B481" s="22"/>
      <c r="C481" s="22"/>
      <c r="D481" s="24"/>
      <c r="E481" s="22"/>
      <c r="F481" s="22"/>
      <c r="H481" s="23"/>
      <c r="I481" s="23"/>
      <c r="J481" s="23"/>
      <c r="K481" s="26"/>
      <c r="L481" s="1"/>
    </row>
    <row r="482" spans="1:12" x14ac:dyDescent="0.25">
      <c r="A482" s="26"/>
      <c r="B482" s="22"/>
      <c r="C482" s="22"/>
      <c r="D482" s="24"/>
      <c r="E482" s="22"/>
      <c r="F482" s="22"/>
      <c r="H482" s="23"/>
      <c r="I482" s="23"/>
      <c r="J482" s="23"/>
      <c r="K482" s="26"/>
      <c r="L482" s="1"/>
    </row>
    <row r="483" spans="1:12" x14ac:dyDescent="0.25">
      <c r="A483" s="26"/>
      <c r="B483" s="22"/>
      <c r="C483" s="22"/>
      <c r="D483" s="24"/>
      <c r="E483" s="22"/>
      <c r="F483" s="22"/>
      <c r="H483" s="23"/>
      <c r="I483" s="23"/>
      <c r="J483" s="23"/>
      <c r="K483" s="26"/>
      <c r="L483" s="1"/>
    </row>
    <row r="484" spans="1:12" x14ac:dyDescent="0.25">
      <c r="A484" s="26"/>
      <c r="B484" s="22"/>
      <c r="C484" s="22"/>
      <c r="D484" s="24"/>
      <c r="E484" s="22"/>
      <c r="F484" s="22"/>
      <c r="H484" s="23"/>
      <c r="I484" s="23"/>
      <c r="J484" s="23"/>
      <c r="K484" s="26"/>
      <c r="L484" s="1"/>
    </row>
    <row r="485" spans="1:12" x14ac:dyDescent="0.25">
      <c r="A485" s="26"/>
      <c r="B485" s="22"/>
      <c r="C485" s="22"/>
      <c r="D485" s="24"/>
      <c r="E485" s="22"/>
      <c r="F485" s="22"/>
      <c r="H485" s="23"/>
      <c r="I485" s="23"/>
      <c r="J485" s="23"/>
      <c r="K485" s="26"/>
      <c r="L485" s="1"/>
    </row>
    <row r="486" spans="1:12" x14ac:dyDescent="0.25">
      <c r="A486" s="26"/>
      <c r="B486" s="22"/>
      <c r="C486" s="22"/>
      <c r="D486" s="24"/>
      <c r="E486" s="22"/>
      <c r="F486" s="22"/>
      <c r="H486" s="23"/>
      <c r="I486" s="23"/>
      <c r="J486" s="23"/>
      <c r="K486" s="26"/>
      <c r="L486" s="1"/>
    </row>
    <row r="487" spans="1:12" x14ac:dyDescent="0.25">
      <c r="A487" s="26"/>
      <c r="B487" s="22"/>
      <c r="C487" s="22"/>
      <c r="D487" s="24"/>
      <c r="E487" s="22"/>
      <c r="F487" s="22"/>
      <c r="H487" s="23"/>
      <c r="I487" s="23"/>
      <c r="J487" s="23"/>
      <c r="K487" s="26"/>
      <c r="L487" s="1"/>
    </row>
    <row r="488" spans="1:12" x14ac:dyDescent="0.25">
      <c r="A488" s="26"/>
      <c r="B488" s="22"/>
      <c r="C488" s="22"/>
      <c r="D488" s="24"/>
      <c r="E488" s="22"/>
      <c r="F488" s="22"/>
      <c r="H488" s="23"/>
      <c r="I488" s="23"/>
      <c r="J488" s="23"/>
      <c r="K488" s="26"/>
      <c r="L488" s="1"/>
    </row>
    <row r="489" spans="1:12" x14ac:dyDescent="0.25">
      <c r="A489" s="26"/>
      <c r="B489" s="22"/>
      <c r="C489" s="22"/>
      <c r="D489" s="24"/>
      <c r="E489" s="22"/>
      <c r="F489" s="22"/>
      <c r="H489" s="23"/>
      <c r="I489" s="23"/>
      <c r="J489" s="23"/>
      <c r="K489" s="26"/>
      <c r="L489" s="1"/>
    </row>
    <row r="490" spans="1:12" x14ac:dyDescent="0.25">
      <c r="A490" s="26"/>
      <c r="B490" s="22"/>
      <c r="C490" s="22"/>
      <c r="D490" s="24"/>
      <c r="E490" s="22"/>
      <c r="F490" s="22"/>
      <c r="H490" s="23"/>
      <c r="I490" s="23"/>
      <c r="J490" s="23"/>
      <c r="K490" s="26"/>
      <c r="L490" s="1"/>
    </row>
    <row r="491" spans="1:12" x14ac:dyDescent="0.25">
      <c r="A491" s="26"/>
      <c r="B491" s="22"/>
      <c r="C491" s="22"/>
      <c r="D491" s="24"/>
      <c r="E491" s="22"/>
      <c r="F491" s="22"/>
      <c r="H491" s="23"/>
      <c r="I491" s="23"/>
      <c r="J491" s="23"/>
      <c r="K491" s="26"/>
      <c r="L491" s="1"/>
    </row>
    <row r="492" spans="1:12" x14ac:dyDescent="0.25">
      <c r="A492" s="26"/>
      <c r="B492" s="22"/>
      <c r="C492" s="22"/>
      <c r="D492" s="24"/>
      <c r="E492" s="22"/>
      <c r="F492" s="22"/>
      <c r="H492" s="23"/>
      <c r="I492" s="23"/>
      <c r="J492" s="23"/>
      <c r="K492" s="26"/>
      <c r="L492" s="1"/>
    </row>
    <row r="493" spans="1:12" x14ac:dyDescent="0.25">
      <c r="A493" s="26"/>
      <c r="B493" s="22"/>
      <c r="C493" s="22"/>
      <c r="D493" s="24"/>
      <c r="E493" s="22"/>
      <c r="F493" s="22"/>
      <c r="H493" s="23"/>
      <c r="I493" s="23"/>
      <c r="J493" s="23"/>
      <c r="K493" s="26"/>
      <c r="L493" s="1"/>
    </row>
    <row r="494" spans="1:12" x14ac:dyDescent="0.25">
      <c r="A494" s="26"/>
      <c r="B494" s="22"/>
      <c r="C494" s="22"/>
      <c r="D494" s="24"/>
      <c r="E494" s="22"/>
      <c r="F494" s="22"/>
      <c r="H494" s="23"/>
      <c r="I494" s="23"/>
      <c r="J494" s="23"/>
      <c r="K494" s="26"/>
      <c r="L494" s="1"/>
    </row>
    <row r="495" spans="1:12" x14ac:dyDescent="0.25">
      <c r="A495" s="26"/>
      <c r="B495" s="22"/>
      <c r="C495" s="22"/>
      <c r="D495" s="24"/>
      <c r="E495" s="22"/>
      <c r="F495" s="22"/>
      <c r="H495" s="23"/>
      <c r="I495" s="23"/>
      <c r="J495" s="23"/>
      <c r="K495" s="26"/>
      <c r="L495" s="1"/>
    </row>
    <row r="496" spans="1:12" x14ac:dyDescent="0.25">
      <c r="A496" s="26"/>
      <c r="B496" s="22"/>
      <c r="C496" s="22"/>
      <c r="D496" s="24"/>
      <c r="E496" s="22"/>
      <c r="F496" s="22"/>
      <c r="H496" s="23"/>
      <c r="I496" s="23"/>
      <c r="J496" s="23"/>
      <c r="K496" s="26"/>
      <c r="L496" s="1"/>
    </row>
    <row r="497" spans="1:12" x14ac:dyDescent="0.25">
      <c r="A497" s="26"/>
      <c r="B497" s="22"/>
      <c r="C497" s="22"/>
      <c r="D497" s="24"/>
      <c r="E497" s="22"/>
      <c r="F497" s="22"/>
      <c r="H497" s="23"/>
      <c r="I497" s="23"/>
      <c r="J497" s="23"/>
      <c r="K497" s="26"/>
      <c r="L497" s="1"/>
    </row>
    <row r="498" spans="1:12" x14ac:dyDescent="0.25">
      <c r="A498" s="26"/>
      <c r="B498" s="22"/>
      <c r="C498" s="22"/>
      <c r="D498" s="24"/>
      <c r="E498" s="22"/>
      <c r="F498" s="22"/>
      <c r="H498" s="23"/>
      <c r="I498" s="23"/>
      <c r="J498" s="23"/>
      <c r="K498" s="26"/>
      <c r="L498" s="1"/>
    </row>
    <row r="499" spans="1:12" x14ac:dyDescent="0.25">
      <c r="A499" s="26"/>
      <c r="B499" s="22"/>
      <c r="C499" s="22"/>
      <c r="D499" s="24"/>
      <c r="E499" s="22"/>
      <c r="F499" s="22"/>
      <c r="H499" s="23"/>
      <c r="I499" s="23"/>
      <c r="J499" s="23"/>
      <c r="K499" s="26"/>
      <c r="L499" s="1"/>
    </row>
    <row r="500" spans="1:12" x14ac:dyDescent="0.25">
      <c r="A500" s="26"/>
      <c r="B500" s="22"/>
      <c r="C500" s="22"/>
      <c r="D500" s="24"/>
      <c r="E500" s="22"/>
      <c r="F500" s="22"/>
      <c r="H500" s="23"/>
      <c r="I500" s="23"/>
      <c r="J500" s="23"/>
      <c r="K500" s="26"/>
      <c r="L500" s="1"/>
    </row>
    <row r="501" spans="1:12" x14ac:dyDescent="0.25">
      <c r="A501" s="26"/>
      <c r="B501" s="22"/>
      <c r="C501" s="22"/>
      <c r="D501" s="24"/>
      <c r="E501" s="22"/>
      <c r="F501" s="22"/>
      <c r="H501" s="23"/>
      <c r="I501" s="23"/>
      <c r="J501" s="23"/>
      <c r="K501" s="26"/>
      <c r="L501" s="1"/>
    </row>
    <row r="502" spans="1:12" x14ac:dyDescent="0.25">
      <c r="A502" s="26"/>
      <c r="B502" s="22"/>
      <c r="C502" s="22"/>
      <c r="D502" s="24"/>
      <c r="E502" s="22"/>
      <c r="F502" s="22"/>
      <c r="H502" s="23"/>
      <c r="I502" s="23"/>
      <c r="J502" s="23"/>
      <c r="K502" s="26"/>
      <c r="L502" s="1"/>
    </row>
    <row r="503" spans="1:12" x14ac:dyDescent="0.25">
      <c r="A503" s="26"/>
      <c r="B503" s="22"/>
      <c r="C503" s="22"/>
      <c r="D503" s="24"/>
      <c r="E503" s="22"/>
      <c r="F503" s="22"/>
      <c r="H503" s="23"/>
      <c r="I503" s="23"/>
      <c r="J503" s="23"/>
      <c r="K503" s="26"/>
      <c r="L503" s="1"/>
    </row>
    <row r="504" spans="1:12" x14ac:dyDescent="0.25">
      <c r="A504" s="26"/>
      <c r="B504" s="22"/>
      <c r="C504" s="22"/>
      <c r="D504" s="24"/>
      <c r="E504" s="22"/>
      <c r="F504" s="22"/>
      <c r="H504" s="23"/>
      <c r="I504" s="23"/>
      <c r="J504" s="23"/>
      <c r="K504" s="26"/>
      <c r="L504" s="1"/>
    </row>
    <row r="505" spans="1:12" x14ac:dyDescent="0.25">
      <c r="A505" s="26"/>
      <c r="B505" s="22"/>
      <c r="C505" s="22"/>
      <c r="D505" s="24"/>
      <c r="E505" s="22"/>
      <c r="F505" s="22"/>
      <c r="H505" s="23"/>
      <c r="I505" s="23"/>
      <c r="J505" s="23"/>
      <c r="K505" s="26"/>
      <c r="L505" s="1"/>
    </row>
    <row r="506" spans="1:12" x14ac:dyDescent="0.25">
      <c r="A506" s="26"/>
      <c r="B506" s="22"/>
      <c r="C506" s="22"/>
      <c r="D506" s="24"/>
      <c r="E506" s="22"/>
      <c r="F506" s="22"/>
      <c r="H506" s="23"/>
      <c r="I506" s="23"/>
      <c r="J506" s="23"/>
      <c r="K506" s="26"/>
      <c r="L506" s="1"/>
    </row>
    <row r="507" spans="1:12" x14ac:dyDescent="0.25">
      <c r="A507" s="26"/>
      <c r="B507" s="22"/>
      <c r="C507" s="22"/>
      <c r="D507" s="24"/>
      <c r="E507" s="22"/>
      <c r="F507" s="22"/>
      <c r="H507" s="23"/>
      <c r="I507" s="23"/>
      <c r="J507" s="23"/>
      <c r="K507" s="26"/>
      <c r="L507" s="1"/>
    </row>
    <row r="508" spans="1:12" x14ac:dyDescent="0.25">
      <c r="A508" s="26"/>
      <c r="B508" s="22"/>
      <c r="C508" s="22"/>
      <c r="D508" s="24"/>
      <c r="E508" s="22"/>
      <c r="F508" s="22"/>
      <c r="H508" s="23"/>
      <c r="I508" s="23"/>
      <c r="J508" s="23"/>
      <c r="K508" s="26"/>
      <c r="L508" s="1"/>
    </row>
    <row r="509" spans="1:12" x14ac:dyDescent="0.25">
      <c r="A509" s="26"/>
      <c r="B509" s="22"/>
      <c r="C509" s="22"/>
      <c r="D509" s="24"/>
      <c r="E509" s="22"/>
      <c r="F509" s="22"/>
      <c r="H509" s="23"/>
      <c r="I509" s="23"/>
      <c r="J509" s="23"/>
      <c r="K509" s="26"/>
      <c r="L509" s="1"/>
    </row>
    <row r="510" spans="1:12" x14ac:dyDescent="0.25">
      <c r="A510" s="26"/>
      <c r="B510" s="22"/>
      <c r="C510" s="22"/>
      <c r="D510" s="24"/>
      <c r="E510" s="22"/>
      <c r="F510" s="22"/>
      <c r="H510" s="23"/>
      <c r="I510" s="23"/>
      <c r="J510" s="23"/>
      <c r="K510" s="26"/>
      <c r="L510" s="1"/>
    </row>
    <row r="511" spans="1:12" x14ac:dyDescent="0.25">
      <c r="A511" s="26"/>
      <c r="B511" s="22"/>
      <c r="C511" s="22"/>
      <c r="D511" s="24"/>
      <c r="E511" s="22"/>
      <c r="F511" s="22"/>
      <c r="H511" s="23"/>
      <c r="I511" s="23"/>
      <c r="J511" s="23"/>
      <c r="K511" s="26"/>
      <c r="L511" s="1"/>
    </row>
    <row r="512" spans="1:12" x14ac:dyDescent="0.25">
      <c r="A512" s="26"/>
      <c r="B512" s="22"/>
      <c r="C512" s="22"/>
      <c r="D512" s="24"/>
      <c r="E512" s="22"/>
      <c r="F512" s="22"/>
      <c r="H512" s="23"/>
      <c r="I512" s="23"/>
      <c r="J512" s="23"/>
      <c r="K512" s="26"/>
      <c r="L512" s="1"/>
    </row>
    <row r="513" spans="1:12" x14ac:dyDescent="0.25">
      <c r="A513" s="26"/>
      <c r="B513" s="22"/>
      <c r="C513" s="22"/>
      <c r="D513" s="24"/>
      <c r="E513" s="22"/>
      <c r="F513" s="22"/>
      <c r="H513" s="23"/>
      <c r="I513" s="23"/>
      <c r="J513" s="23"/>
      <c r="K513" s="26"/>
      <c r="L513" s="1"/>
    </row>
    <row r="514" spans="1:12" x14ac:dyDescent="0.25">
      <c r="A514" s="26"/>
      <c r="B514" s="22"/>
      <c r="C514" s="22"/>
      <c r="D514" s="24"/>
      <c r="E514" s="22"/>
      <c r="F514" s="22"/>
      <c r="H514" s="23"/>
      <c r="I514" s="23"/>
      <c r="J514" s="23"/>
      <c r="K514" s="26"/>
      <c r="L514" s="1"/>
    </row>
    <row r="515" spans="1:12" x14ac:dyDescent="0.25">
      <c r="A515" s="26"/>
      <c r="B515" s="22"/>
      <c r="C515" s="22"/>
      <c r="D515" s="24"/>
      <c r="E515" s="22"/>
      <c r="F515" s="22"/>
      <c r="H515" s="23"/>
      <c r="I515" s="23"/>
      <c r="J515" s="23"/>
      <c r="K515" s="26"/>
      <c r="L515" s="1"/>
    </row>
    <row r="516" spans="1:12" x14ac:dyDescent="0.25">
      <c r="A516" s="26"/>
      <c r="B516" s="22"/>
      <c r="C516" s="22"/>
      <c r="D516" s="24"/>
      <c r="E516" s="22"/>
      <c r="F516" s="22"/>
      <c r="H516" s="23"/>
      <c r="I516" s="23"/>
      <c r="J516" s="23"/>
      <c r="K516" s="26"/>
      <c r="L516" s="1"/>
    </row>
    <row r="517" spans="1:12" x14ac:dyDescent="0.25">
      <c r="A517" s="26"/>
      <c r="B517" s="22"/>
      <c r="C517" s="22"/>
      <c r="D517" s="24"/>
      <c r="E517" s="22"/>
      <c r="F517" s="22"/>
      <c r="H517" s="23"/>
      <c r="I517" s="23"/>
      <c r="J517" s="23"/>
      <c r="K517" s="26"/>
      <c r="L517" s="1"/>
    </row>
    <row r="518" spans="1:12" x14ac:dyDescent="0.25">
      <c r="A518" s="26"/>
      <c r="B518" s="22"/>
      <c r="C518" s="22"/>
      <c r="D518" s="24"/>
      <c r="E518" s="22"/>
      <c r="F518" s="22"/>
      <c r="H518" s="23"/>
      <c r="I518" s="23"/>
      <c r="J518" s="23"/>
      <c r="K518" s="26"/>
      <c r="L518" s="1"/>
    </row>
    <row r="519" spans="1:12" x14ac:dyDescent="0.25">
      <c r="A519" s="26"/>
      <c r="B519" s="22"/>
      <c r="C519" s="22"/>
      <c r="D519" s="24"/>
      <c r="E519" s="22"/>
      <c r="F519" s="22"/>
      <c r="H519" s="23"/>
      <c r="I519" s="23"/>
      <c r="J519" s="23"/>
      <c r="K519" s="26"/>
      <c r="L519" s="1"/>
    </row>
    <row r="520" spans="1:12" x14ac:dyDescent="0.25">
      <c r="A520" s="26"/>
      <c r="B520" s="22"/>
      <c r="C520" s="22"/>
      <c r="D520" s="24"/>
      <c r="E520" s="22"/>
      <c r="F520" s="22"/>
      <c r="H520" s="23"/>
      <c r="I520" s="23"/>
      <c r="J520" s="23"/>
      <c r="K520" s="26"/>
      <c r="L520" s="1"/>
    </row>
    <row r="521" spans="1:12" x14ac:dyDescent="0.25">
      <c r="A521" s="26"/>
      <c r="B521" s="22"/>
      <c r="C521" s="22"/>
      <c r="D521" s="24"/>
      <c r="E521" s="22"/>
      <c r="F521" s="22"/>
      <c r="H521" s="23"/>
      <c r="I521" s="23"/>
      <c r="J521" s="23"/>
      <c r="K521" s="26"/>
      <c r="L521" s="1"/>
    </row>
    <row r="522" spans="1:12" x14ac:dyDescent="0.25">
      <c r="A522" s="26"/>
      <c r="B522" s="22"/>
      <c r="C522" s="22"/>
      <c r="D522" s="24"/>
      <c r="E522" s="22"/>
      <c r="F522" s="22"/>
      <c r="H522" s="23"/>
      <c r="I522" s="23"/>
      <c r="J522" s="23"/>
      <c r="K522" s="26"/>
      <c r="L522" s="1"/>
    </row>
    <row r="523" spans="1:12" x14ac:dyDescent="0.25">
      <c r="A523" s="26"/>
      <c r="B523" s="22"/>
      <c r="C523" s="22"/>
      <c r="D523" s="24"/>
      <c r="E523" s="22"/>
      <c r="F523" s="22"/>
      <c r="H523" s="23"/>
      <c r="I523" s="23"/>
      <c r="J523" s="23"/>
      <c r="K523" s="26"/>
      <c r="L523" s="1"/>
    </row>
    <row r="524" spans="1:12" x14ac:dyDescent="0.25">
      <c r="A524" s="26"/>
      <c r="B524" s="22"/>
      <c r="C524" s="22"/>
      <c r="D524" s="24"/>
      <c r="E524" s="22"/>
      <c r="F524" s="22"/>
      <c r="H524" s="23"/>
      <c r="I524" s="23"/>
      <c r="J524" s="23"/>
      <c r="K524" s="26"/>
      <c r="L524" s="1"/>
    </row>
    <row r="525" spans="1:12" x14ac:dyDescent="0.25">
      <c r="A525" s="26"/>
      <c r="B525" s="22"/>
      <c r="C525" s="22"/>
      <c r="D525" s="24"/>
      <c r="E525" s="22"/>
      <c r="F525" s="22"/>
      <c r="H525" s="23"/>
      <c r="I525" s="23"/>
      <c r="J525" s="23"/>
      <c r="K525" s="26"/>
      <c r="L525" s="1"/>
    </row>
    <row r="526" spans="1:12" x14ac:dyDescent="0.25">
      <c r="A526" s="26"/>
      <c r="B526" s="22"/>
      <c r="C526" s="22"/>
      <c r="D526" s="24"/>
      <c r="E526" s="22"/>
      <c r="F526" s="22"/>
      <c r="H526" s="23"/>
      <c r="I526" s="23"/>
      <c r="J526" s="23"/>
      <c r="K526" s="26"/>
      <c r="L526" s="1"/>
    </row>
    <row r="527" spans="1:12" x14ac:dyDescent="0.25">
      <c r="A527" s="26"/>
      <c r="B527" s="22"/>
      <c r="C527" s="22"/>
      <c r="D527" s="24"/>
      <c r="E527" s="22"/>
      <c r="F527" s="22"/>
      <c r="H527" s="23"/>
      <c r="I527" s="23"/>
      <c r="J527" s="23"/>
      <c r="K527" s="26"/>
      <c r="L527" s="42"/>
    </row>
    <row r="528" spans="1:12" x14ac:dyDescent="0.25">
      <c r="A528" s="26"/>
      <c r="B528" s="22"/>
      <c r="C528" s="22"/>
      <c r="D528" s="24"/>
      <c r="E528" s="22"/>
      <c r="F528" s="22"/>
      <c r="H528" s="23"/>
      <c r="I528" s="23"/>
      <c r="J528" s="23"/>
      <c r="K528" s="26"/>
      <c r="L528" s="1"/>
    </row>
    <row r="529" spans="1:12" x14ac:dyDescent="0.25">
      <c r="A529" s="26"/>
      <c r="B529" s="22"/>
      <c r="C529" s="22"/>
      <c r="D529" s="24"/>
      <c r="E529" s="22"/>
      <c r="F529" s="22"/>
      <c r="H529" s="23"/>
      <c r="I529" s="23"/>
      <c r="J529" s="23"/>
      <c r="K529" s="26"/>
      <c r="L529" s="1"/>
    </row>
    <row r="530" spans="1:12" x14ac:dyDescent="0.25">
      <c r="A530" s="26"/>
      <c r="B530" s="22"/>
      <c r="C530" s="22"/>
      <c r="D530" s="24"/>
      <c r="E530" s="22"/>
      <c r="F530" s="22"/>
      <c r="H530" s="23"/>
      <c r="I530" s="23"/>
      <c r="J530" s="23"/>
      <c r="K530" s="26"/>
      <c r="L530" s="1"/>
    </row>
    <row r="531" spans="1:12" x14ac:dyDescent="0.25">
      <c r="A531" s="26"/>
      <c r="B531" s="22"/>
      <c r="C531" s="22"/>
      <c r="D531" s="24"/>
      <c r="E531" s="22"/>
      <c r="F531" s="22"/>
      <c r="H531" s="23"/>
      <c r="I531" s="23"/>
      <c r="J531" s="23"/>
      <c r="K531" s="26"/>
      <c r="L531" s="1"/>
    </row>
    <row r="532" spans="1:12" x14ac:dyDescent="0.25">
      <c r="A532" s="26"/>
      <c r="B532" s="22"/>
      <c r="C532" s="22"/>
      <c r="D532" s="24"/>
      <c r="E532" s="22"/>
      <c r="F532" s="22"/>
      <c r="H532" s="23"/>
      <c r="I532" s="23"/>
      <c r="J532" s="23"/>
      <c r="K532" s="26"/>
      <c r="L532" s="1"/>
    </row>
    <row r="533" spans="1:12" x14ac:dyDescent="0.25">
      <c r="A533" s="26"/>
      <c r="B533" s="22"/>
      <c r="C533" s="22"/>
      <c r="D533" s="24"/>
      <c r="E533" s="22"/>
      <c r="F533" s="22"/>
      <c r="H533" s="23"/>
      <c r="I533" s="23"/>
      <c r="J533" s="23"/>
      <c r="K533" s="26"/>
      <c r="L533" s="1"/>
    </row>
    <row r="534" spans="1:12" x14ac:dyDescent="0.25">
      <c r="A534" s="26"/>
      <c r="B534" s="22"/>
      <c r="C534" s="22"/>
      <c r="D534" s="24"/>
      <c r="E534" s="22"/>
      <c r="F534" s="22"/>
      <c r="H534" s="23"/>
      <c r="I534" s="23"/>
      <c r="J534" s="23"/>
      <c r="K534" s="26"/>
      <c r="L534" s="1"/>
    </row>
    <row r="535" spans="1:12" x14ac:dyDescent="0.25">
      <c r="A535" s="26"/>
      <c r="B535" s="22"/>
      <c r="C535" s="22"/>
      <c r="D535" s="24"/>
      <c r="E535" s="22"/>
      <c r="F535" s="22"/>
      <c r="H535" s="23"/>
      <c r="I535" s="23"/>
      <c r="J535" s="23"/>
      <c r="K535" s="26"/>
      <c r="L535" s="1"/>
    </row>
    <row r="536" spans="1:12" x14ac:dyDescent="0.25">
      <c r="A536" s="26"/>
      <c r="B536" s="22"/>
      <c r="C536" s="22"/>
      <c r="D536" s="24"/>
      <c r="E536" s="22"/>
      <c r="F536" s="22"/>
      <c r="H536" s="23"/>
      <c r="I536" s="23"/>
      <c r="J536" s="23"/>
      <c r="K536" s="26"/>
      <c r="L536" s="1"/>
    </row>
    <row r="537" spans="1:12" x14ac:dyDescent="0.25">
      <c r="A537" s="26"/>
      <c r="B537" s="22"/>
      <c r="C537" s="22"/>
      <c r="D537" s="24"/>
      <c r="E537" s="22"/>
      <c r="F537" s="22"/>
      <c r="H537" s="23"/>
      <c r="I537" s="23"/>
      <c r="J537" s="23"/>
      <c r="K537" s="26"/>
      <c r="L537" s="1"/>
    </row>
    <row r="538" spans="1:12" x14ac:dyDescent="0.25">
      <c r="A538" s="26"/>
      <c r="B538" s="22"/>
      <c r="C538" s="22"/>
      <c r="D538" s="24"/>
      <c r="E538" s="22"/>
      <c r="F538" s="22"/>
      <c r="H538" s="23"/>
      <c r="I538" s="23"/>
      <c r="J538" s="23"/>
      <c r="K538" s="26"/>
      <c r="L538" s="1"/>
    </row>
    <row r="539" spans="1:12" x14ac:dyDescent="0.25">
      <c r="A539" s="26"/>
      <c r="B539" s="22"/>
      <c r="C539" s="22"/>
      <c r="D539" s="24"/>
      <c r="E539" s="22"/>
      <c r="F539" s="22"/>
      <c r="H539" s="23"/>
      <c r="I539" s="23"/>
      <c r="J539" s="23"/>
      <c r="K539" s="26"/>
      <c r="L539" s="1"/>
    </row>
    <row r="540" spans="1:12" x14ac:dyDescent="0.25">
      <c r="A540" s="26"/>
      <c r="B540" s="22"/>
      <c r="C540" s="22"/>
      <c r="D540" s="24"/>
      <c r="E540" s="22"/>
      <c r="F540" s="22"/>
      <c r="H540" s="23"/>
      <c r="I540" s="23"/>
      <c r="J540" s="23"/>
      <c r="K540" s="26"/>
      <c r="L540" s="1"/>
    </row>
    <row r="541" spans="1:12" x14ac:dyDescent="0.25">
      <c r="A541" s="26"/>
      <c r="B541" s="22"/>
      <c r="C541" s="22"/>
      <c r="D541" s="24"/>
      <c r="E541" s="22"/>
      <c r="F541" s="22"/>
      <c r="H541" s="23"/>
      <c r="I541" s="23"/>
      <c r="J541" s="23"/>
      <c r="K541" s="26"/>
      <c r="L541" s="1"/>
    </row>
    <row r="542" spans="1:12" x14ac:dyDescent="0.25">
      <c r="A542" s="26"/>
      <c r="B542" s="22"/>
      <c r="C542" s="22"/>
      <c r="D542" s="24"/>
      <c r="E542" s="22"/>
      <c r="F542" s="22"/>
      <c r="H542" s="23"/>
      <c r="I542" s="23"/>
      <c r="J542" s="23"/>
      <c r="K542" s="26"/>
      <c r="L542" s="1"/>
    </row>
    <row r="543" spans="1:12" x14ac:dyDescent="0.25">
      <c r="A543" s="26"/>
      <c r="B543" s="22"/>
      <c r="C543" s="22"/>
      <c r="D543" s="24"/>
      <c r="E543" s="22"/>
      <c r="F543" s="22"/>
      <c r="H543" s="23"/>
      <c r="I543" s="23"/>
      <c r="J543" s="23"/>
      <c r="K543" s="26"/>
      <c r="L543" s="1"/>
    </row>
    <row r="544" spans="1:12" x14ac:dyDescent="0.25">
      <c r="A544" s="26"/>
      <c r="B544" s="22"/>
      <c r="C544" s="22"/>
      <c r="D544" s="24"/>
      <c r="E544" s="22"/>
      <c r="F544" s="22"/>
      <c r="H544" s="23"/>
      <c r="I544" s="23"/>
      <c r="J544" s="23"/>
      <c r="K544" s="26"/>
      <c r="L544" s="1"/>
    </row>
    <row r="545" spans="1:12" x14ac:dyDescent="0.25">
      <c r="A545" s="26"/>
      <c r="B545" s="22"/>
      <c r="C545" s="22"/>
      <c r="D545" s="24"/>
      <c r="E545" s="22"/>
      <c r="F545" s="22"/>
      <c r="H545" s="23"/>
      <c r="I545" s="23"/>
      <c r="J545" s="23"/>
      <c r="K545" s="26"/>
      <c r="L545" s="1"/>
    </row>
    <row r="546" spans="1:12" x14ac:dyDescent="0.25">
      <c r="A546" s="26"/>
      <c r="B546" s="22"/>
      <c r="C546" s="22"/>
      <c r="D546" s="24"/>
      <c r="E546" s="22"/>
      <c r="F546" s="22"/>
      <c r="H546" s="23"/>
      <c r="I546" s="23"/>
      <c r="J546" s="23"/>
      <c r="K546" s="27"/>
      <c r="L546" s="1"/>
    </row>
    <row r="547" spans="1:12" x14ac:dyDescent="0.25">
      <c r="A547" s="26"/>
      <c r="B547" s="22"/>
      <c r="C547" s="22"/>
      <c r="D547" s="24"/>
      <c r="E547" s="22"/>
      <c r="F547" s="22"/>
      <c r="H547" s="23"/>
      <c r="I547" s="23"/>
      <c r="J547" s="23"/>
      <c r="K547" s="27"/>
      <c r="L547" s="1"/>
    </row>
    <row r="548" spans="1:12" x14ac:dyDescent="0.25">
      <c r="A548" s="26"/>
      <c r="B548" s="22"/>
      <c r="C548" s="22"/>
      <c r="D548" s="24"/>
      <c r="E548" s="22"/>
      <c r="F548" s="22"/>
      <c r="H548" s="23"/>
      <c r="I548" s="23"/>
      <c r="J548" s="23"/>
      <c r="K548" s="28"/>
      <c r="L548" s="1"/>
    </row>
    <row r="549" spans="1:12" x14ac:dyDescent="0.25">
      <c r="A549" s="26"/>
      <c r="B549" s="22"/>
      <c r="C549" s="22"/>
      <c r="D549" s="24"/>
      <c r="E549" s="22"/>
      <c r="F549" s="22"/>
      <c r="H549" s="23"/>
      <c r="I549" s="23"/>
      <c r="J549" s="23"/>
      <c r="K549" s="26"/>
      <c r="L549" s="1"/>
    </row>
    <row r="550" spans="1:12" x14ac:dyDescent="0.25">
      <c r="A550" s="26"/>
      <c r="B550" s="22"/>
      <c r="C550" s="22"/>
      <c r="D550" s="24"/>
      <c r="E550" s="22"/>
      <c r="F550" s="22"/>
      <c r="H550" s="23"/>
      <c r="I550" s="23"/>
      <c r="J550" s="23"/>
      <c r="K550" s="26"/>
      <c r="L550" s="1"/>
    </row>
    <row r="551" spans="1:12" x14ac:dyDescent="0.25">
      <c r="A551" s="26"/>
      <c r="B551" s="22"/>
      <c r="C551" s="22"/>
      <c r="D551" s="24"/>
      <c r="E551" s="22"/>
      <c r="F551" s="22"/>
      <c r="H551" s="23"/>
      <c r="I551" s="23"/>
      <c r="J551" s="23"/>
      <c r="K551" s="26"/>
      <c r="L551" s="1"/>
    </row>
    <row r="552" spans="1:12" x14ac:dyDescent="0.25">
      <c r="A552" s="26"/>
      <c r="B552" s="22"/>
      <c r="C552" s="22"/>
      <c r="D552" s="24"/>
      <c r="E552" s="22"/>
      <c r="F552" s="22"/>
      <c r="H552" s="23"/>
      <c r="I552" s="23"/>
      <c r="J552" s="23"/>
      <c r="K552" s="26"/>
      <c r="L552" s="1"/>
    </row>
    <row r="553" spans="1:12" x14ac:dyDescent="0.25">
      <c r="A553" s="26"/>
      <c r="B553" s="22"/>
      <c r="C553" s="22"/>
      <c r="D553" s="24"/>
      <c r="E553" s="22"/>
      <c r="F553" s="22"/>
      <c r="H553" s="23"/>
      <c r="I553" s="23"/>
      <c r="J553" s="23"/>
      <c r="K553" s="26"/>
      <c r="L553" s="1"/>
    </row>
    <row r="554" spans="1:12" x14ac:dyDescent="0.25">
      <c r="A554" s="26"/>
      <c r="B554" s="22"/>
      <c r="C554" s="22"/>
      <c r="D554" s="24"/>
      <c r="E554" s="22"/>
      <c r="F554" s="22"/>
      <c r="H554" s="23"/>
      <c r="I554" s="23"/>
      <c r="J554" s="23"/>
      <c r="K554" s="26"/>
      <c r="L554" s="1"/>
    </row>
    <row r="555" spans="1:12" x14ac:dyDescent="0.25">
      <c r="A555" s="26"/>
      <c r="B555" s="22"/>
      <c r="C555" s="25"/>
      <c r="D555" s="24"/>
      <c r="E555" s="22"/>
      <c r="F555" s="22"/>
      <c r="H555" s="23"/>
      <c r="I555" s="23"/>
      <c r="J555" s="23"/>
      <c r="K555" s="26"/>
      <c r="L555" s="1"/>
    </row>
    <row r="556" spans="1:12" x14ac:dyDescent="0.25">
      <c r="A556" s="26"/>
      <c r="B556" s="22"/>
      <c r="C556" s="25"/>
      <c r="D556" s="24"/>
      <c r="E556" s="22"/>
      <c r="F556" s="22"/>
      <c r="H556" s="23"/>
      <c r="I556" s="23"/>
      <c r="J556" s="23"/>
      <c r="K556" s="26"/>
      <c r="L556" s="1"/>
    </row>
    <row r="557" spans="1:12" x14ac:dyDescent="0.25">
      <c r="A557" s="26"/>
      <c r="B557" s="22"/>
      <c r="C557" s="22"/>
      <c r="D557" s="24"/>
      <c r="E557" s="22"/>
      <c r="F557" s="22"/>
      <c r="H557" s="23"/>
      <c r="I557" s="23"/>
      <c r="J557" s="23"/>
      <c r="K557" s="26"/>
      <c r="L557" s="1"/>
    </row>
    <row r="558" spans="1:12" x14ac:dyDescent="0.25">
      <c r="A558" s="26"/>
      <c r="B558" s="22"/>
      <c r="C558" s="22"/>
      <c r="D558" s="24"/>
      <c r="E558" s="22"/>
      <c r="F558" s="22"/>
      <c r="H558" s="23"/>
      <c r="I558" s="23"/>
      <c r="J558" s="23"/>
      <c r="K558" s="26"/>
      <c r="L558" s="1"/>
    </row>
    <row r="559" spans="1:12" x14ac:dyDescent="0.25">
      <c r="A559" s="26"/>
      <c r="B559" s="22"/>
      <c r="C559" s="22"/>
      <c r="D559" s="24"/>
      <c r="E559" s="22"/>
      <c r="F559" s="22"/>
      <c r="H559" s="23"/>
      <c r="I559" s="23"/>
      <c r="J559" s="23"/>
      <c r="K559" s="26"/>
      <c r="L559" s="1"/>
    </row>
    <row r="560" spans="1:12" x14ac:dyDescent="0.25">
      <c r="A560" s="26"/>
      <c r="B560" s="22"/>
      <c r="C560" s="22"/>
      <c r="D560" s="24"/>
      <c r="E560" s="22"/>
      <c r="F560" s="22"/>
      <c r="H560" s="23"/>
      <c r="I560" s="23"/>
      <c r="J560" s="23"/>
      <c r="K560" s="26"/>
      <c r="L560" s="1"/>
    </row>
    <row r="561" spans="1:12" x14ac:dyDescent="0.25">
      <c r="A561" s="26"/>
      <c r="B561" s="22"/>
      <c r="C561" s="22"/>
      <c r="D561" s="24"/>
      <c r="E561" s="22"/>
      <c r="F561" s="22"/>
      <c r="H561" s="23"/>
      <c r="I561" s="23"/>
      <c r="J561" s="23"/>
      <c r="K561" s="26"/>
      <c r="L561" s="1"/>
    </row>
    <row r="562" spans="1:12" x14ac:dyDescent="0.25">
      <c r="A562" s="26"/>
      <c r="B562" s="22"/>
      <c r="C562" s="22"/>
      <c r="D562" s="24"/>
      <c r="E562" s="22"/>
      <c r="F562" s="22"/>
      <c r="H562" s="23"/>
      <c r="I562" s="23"/>
      <c r="J562" s="23"/>
      <c r="K562" s="26"/>
      <c r="L562" s="1"/>
    </row>
    <row r="563" spans="1:12" x14ac:dyDescent="0.25">
      <c r="A563" s="26"/>
      <c r="B563" s="22"/>
      <c r="C563" s="22"/>
      <c r="D563" s="24"/>
      <c r="E563" s="22"/>
      <c r="F563" s="22"/>
      <c r="H563" s="23"/>
      <c r="I563" s="23"/>
      <c r="J563" s="23"/>
      <c r="K563" s="26"/>
      <c r="L563" s="1"/>
    </row>
    <row r="564" spans="1:12" x14ac:dyDescent="0.25">
      <c r="A564" s="26"/>
      <c r="B564" s="22"/>
      <c r="C564" s="22"/>
      <c r="D564" s="24"/>
      <c r="E564" s="22"/>
      <c r="F564" s="22"/>
      <c r="H564" s="23"/>
      <c r="I564" s="23"/>
      <c r="J564" s="23"/>
      <c r="K564" s="26"/>
      <c r="L564" s="1"/>
    </row>
    <row r="565" spans="1:12" x14ac:dyDescent="0.25">
      <c r="A565" s="26"/>
      <c r="B565" s="22"/>
      <c r="C565" s="22"/>
      <c r="D565" s="24"/>
      <c r="E565" s="22"/>
      <c r="F565" s="22"/>
      <c r="H565" s="23"/>
      <c r="I565" s="23"/>
      <c r="J565" s="23"/>
      <c r="K565" s="26"/>
      <c r="L565" s="1"/>
    </row>
    <row r="566" spans="1:12" x14ac:dyDescent="0.25">
      <c r="A566" s="26"/>
      <c r="B566" s="22"/>
      <c r="C566" s="22"/>
      <c r="D566" s="24"/>
      <c r="E566" s="22"/>
      <c r="F566" s="22"/>
      <c r="H566" s="23"/>
      <c r="I566" s="23"/>
      <c r="J566" s="23"/>
      <c r="K566" s="26"/>
      <c r="L566" s="1"/>
    </row>
    <row r="567" spans="1:12" x14ac:dyDescent="0.25">
      <c r="A567" s="26"/>
      <c r="B567" s="22"/>
      <c r="C567" s="22"/>
      <c r="D567" s="24"/>
      <c r="E567" s="22"/>
      <c r="F567" s="22"/>
      <c r="H567" s="23"/>
      <c r="I567" s="23"/>
      <c r="J567" s="23"/>
      <c r="K567" s="26"/>
      <c r="L567" s="1"/>
    </row>
    <row r="568" spans="1:12" x14ac:dyDescent="0.25">
      <c r="A568" s="26"/>
      <c r="B568" s="22"/>
      <c r="C568" s="22"/>
      <c r="D568" s="24"/>
      <c r="E568" s="22"/>
      <c r="F568" s="22"/>
      <c r="H568" s="23"/>
      <c r="I568" s="23"/>
      <c r="J568" s="23"/>
      <c r="K568" s="26"/>
      <c r="L568" s="1"/>
    </row>
    <row r="569" spans="1:12" x14ac:dyDescent="0.25">
      <c r="A569" s="26"/>
      <c r="B569" s="22"/>
      <c r="C569" s="22"/>
      <c r="D569" s="24"/>
      <c r="E569" s="22"/>
      <c r="F569" s="22"/>
      <c r="H569" s="23"/>
      <c r="I569" s="23"/>
      <c r="J569" s="23"/>
      <c r="K569" s="26"/>
      <c r="L569" s="1"/>
    </row>
    <row r="570" spans="1:12" x14ac:dyDescent="0.25">
      <c r="A570" s="26"/>
      <c r="B570" s="22"/>
      <c r="C570" s="22"/>
      <c r="D570" s="24"/>
      <c r="E570" s="22"/>
      <c r="F570" s="22"/>
      <c r="H570" s="23"/>
      <c r="I570" s="23"/>
      <c r="J570" s="23"/>
      <c r="K570" s="26"/>
      <c r="L570" s="1"/>
    </row>
    <row r="571" spans="1:12" x14ac:dyDescent="0.25">
      <c r="A571" s="26"/>
      <c r="B571" s="22"/>
      <c r="C571" s="22"/>
      <c r="D571" s="24"/>
      <c r="E571" s="22"/>
      <c r="F571" s="22"/>
      <c r="H571" s="23"/>
      <c r="I571" s="23"/>
      <c r="J571" s="23"/>
      <c r="K571" s="26"/>
      <c r="L571" s="1"/>
    </row>
    <row r="572" spans="1:12" x14ac:dyDescent="0.25">
      <c r="A572" s="26"/>
      <c r="B572" s="22"/>
      <c r="C572" s="22"/>
      <c r="D572" s="24"/>
      <c r="E572" s="22"/>
      <c r="F572" s="22"/>
      <c r="H572" s="23"/>
      <c r="I572" s="23"/>
      <c r="J572" s="23"/>
      <c r="K572" s="26"/>
      <c r="L572" s="1"/>
    </row>
    <row r="573" spans="1:12" x14ac:dyDescent="0.25">
      <c r="A573" s="26"/>
      <c r="B573" s="22"/>
      <c r="C573" s="22"/>
      <c r="D573" s="24"/>
      <c r="E573" s="22"/>
      <c r="F573" s="22"/>
      <c r="H573" s="23"/>
      <c r="I573" s="23"/>
      <c r="J573" s="23"/>
      <c r="K573" s="26"/>
      <c r="L573" s="1"/>
    </row>
    <row r="574" spans="1:12" x14ac:dyDescent="0.25">
      <c r="A574" s="26"/>
      <c r="B574" s="22"/>
      <c r="C574" s="22"/>
      <c r="D574" s="24"/>
      <c r="E574" s="22"/>
      <c r="F574" s="22"/>
      <c r="H574" s="23"/>
      <c r="I574" s="23"/>
      <c r="J574" s="23"/>
      <c r="K574" s="26"/>
      <c r="L574" s="1"/>
    </row>
    <row r="575" spans="1:12" x14ac:dyDescent="0.25">
      <c r="A575" s="26"/>
      <c r="B575" s="22"/>
      <c r="C575" s="22"/>
      <c r="D575" s="24"/>
      <c r="E575" s="22"/>
      <c r="F575" s="22"/>
      <c r="H575" s="23"/>
      <c r="I575" s="23"/>
      <c r="J575" s="23"/>
      <c r="K575" s="26"/>
      <c r="L575" s="1"/>
    </row>
    <row r="576" spans="1:12" x14ac:dyDescent="0.25">
      <c r="A576" s="26"/>
      <c r="B576" s="22"/>
      <c r="C576" s="22"/>
      <c r="D576" s="24"/>
      <c r="E576" s="22"/>
      <c r="F576" s="22"/>
      <c r="H576" s="23"/>
      <c r="I576" s="23"/>
      <c r="J576" s="23"/>
      <c r="K576" s="26"/>
      <c r="L576" s="1"/>
    </row>
    <row r="577" spans="1:12" x14ac:dyDescent="0.25">
      <c r="A577" s="26"/>
      <c r="B577" s="22"/>
      <c r="C577" s="22"/>
      <c r="D577" s="24"/>
      <c r="E577" s="22"/>
      <c r="F577" s="22"/>
      <c r="H577" s="23"/>
      <c r="I577" s="23"/>
      <c r="J577" s="23"/>
      <c r="K577" s="26"/>
      <c r="L577" s="1"/>
    </row>
    <row r="578" spans="1:12" x14ac:dyDescent="0.25">
      <c r="A578" s="26"/>
      <c r="B578" s="22"/>
      <c r="C578" s="22"/>
      <c r="D578" s="24"/>
      <c r="E578" s="22"/>
      <c r="F578" s="22"/>
      <c r="H578" s="23"/>
      <c r="I578" s="23"/>
      <c r="J578" s="23"/>
      <c r="K578" s="26"/>
      <c r="L578" s="1"/>
    </row>
    <row r="579" spans="1:12" x14ac:dyDescent="0.25">
      <c r="A579" s="26"/>
      <c r="B579" s="22"/>
      <c r="C579" s="22"/>
      <c r="D579" s="24"/>
      <c r="E579" s="22"/>
      <c r="F579" s="22"/>
      <c r="H579" s="23"/>
      <c r="I579" s="23"/>
      <c r="J579" s="23"/>
      <c r="K579" s="26"/>
      <c r="L579" s="1"/>
    </row>
    <row r="580" spans="1:12" x14ac:dyDescent="0.25">
      <c r="A580" s="26"/>
      <c r="B580" s="22"/>
      <c r="C580" s="22"/>
      <c r="D580" s="24"/>
      <c r="E580" s="22"/>
      <c r="F580" s="22"/>
      <c r="H580" s="23"/>
      <c r="I580" s="23"/>
      <c r="J580" s="23"/>
      <c r="K580" s="26"/>
      <c r="L580" s="1"/>
    </row>
    <row r="581" spans="1:12" x14ac:dyDescent="0.25">
      <c r="A581" s="26"/>
      <c r="B581" s="22"/>
      <c r="C581" s="22"/>
      <c r="D581" s="24"/>
      <c r="E581" s="22"/>
      <c r="F581" s="22"/>
      <c r="H581" s="23"/>
      <c r="I581" s="23"/>
      <c r="J581" s="23"/>
      <c r="K581" s="26"/>
      <c r="L581" s="1"/>
    </row>
    <row r="582" spans="1:12" x14ac:dyDescent="0.25">
      <c r="A582" s="26"/>
      <c r="B582" s="22"/>
      <c r="C582" s="22"/>
      <c r="D582" s="24"/>
      <c r="E582" s="22"/>
      <c r="F582" s="22"/>
      <c r="H582" s="23"/>
      <c r="I582" s="23"/>
      <c r="J582" s="23"/>
      <c r="K582" s="27"/>
      <c r="L582" s="1"/>
    </row>
    <row r="583" spans="1:12" x14ac:dyDescent="0.25">
      <c r="A583" s="26"/>
      <c r="B583" s="22"/>
      <c r="C583" s="22"/>
      <c r="D583" s="24"/>
      <c r="E583" s="22"/>
      <c r="F583" s="22"/>
      <c r="H583" s="23"/>
      <c r="I583" s="23"/>
      <c r="J583" s="23"/>
      <c r="K583" s="26"/>
      <c r="L583" s="1"/>
    </row>
    <row r="584" spans="1:12" x14ac:dyDescent="0.25">
      <c r="A584" s="26"/>
      <c r="B584" s="22"/>
      <c r="C584" s="22"/>
      <c r="D584" s="24"/>
      <c r="E584" s="22"/>
      <c r="F584" s="22"/>
      <c r="H584" s="23"/>
      <c r="I584" s="23"/>
      <c r="J584" s="23"/>
      <c r="K584" s="26"/>
      <c r="L584" s="1"/>
    </row>
    <row r="585" spans="1:12" x14ac:dyDescent="0.25">
      <c r="A585" s="26"/>
      <c r="B585" s="22"/>
      <c r="C585" s="22"/>
      <c r="D585" s="24"/>
      <c r="E585" s="22"/>
      <c r="F585" s="22"/>
      <c r="H585" s="23"/>
      <c r="I585" s="23"/>
      <c r="J585" s="23"/>
      <c r="K585" s="26"/>
      <c r="L585" s="1"/>
    </row>
    <row r="586" spans="1:12" x14ac:dyDescent="0.25">
      <c r="A586" s="26"/>
      <c r="B586" s="22"/>
      <c r="C586" s="22"/>
      <c r="D586" s="24"/>
      <c r="E586" s="22"/>
      <c r="F586" s="22"/>
      <c r="H586" s="23"/>
      <c r="I586" s="23"/>
      <c r="J586" s="23"/>
      <c r="K586" s="26"/>
      <c r="L586" s="1"/>
    </row>
    <row r="587" spans="1:12" x14ac:dyDescent="0.25">
      <c r="A587" s="26"/>
      <c r="B587" s="22"/>
      <c r="C587" s="22"/>
      <c r="D587" s="24"/>
      <c r="E587" s="22"/>
      <c r="F587" s="22"/>
      <c r="H587" s="23"/>
      <c r="I587" s="23"/>
      <c r="J587" s="23"/>
      <c r="K587" s="26"/>
      <c r="L587" s="1"/>
    </row>
    <row r="588" spans="1:12" x14ac:dyDescent="0.25">
      <c r="A588" s="26"/>
      <c r="B588" s="22"/>
      <c r="C588" s="22"/>
      <c r="D588" s="24"/>
      <c r="E588" s="22"/>
      <c r="F588" s="22"/>
      <c r="H588" s="23"/>
      <c r="I588" s="23"/>
      <c r="J588" s="23"/>
      <c r="K588" s="26"/>
      <c r="L588" s="1"/>
    </row>
    <row r="589" spans="1:12" x14ac:dyDescent="0.25">
      <c r="A589" s="26"/>
      <c r="B589" s="22"/>
      <c r="C589" s="22"/>
      <c r="D589" s="24"/>
      <c r="E589" s="22"/>
      <c r="F589" s="22"/>
      <c r="H589" s="23"/>
      <c r="I589" s="23"/>
      <c r="J589" s="23"/>
      <c r="K589" s="26"/>
      <c r="L589" s="1"/>
    </row>
    <row r="590" spans="1:12" x14ac:dyDescent="0.25">
      <c r="A590" s="26"/>
      <c r="B590" s="22"/>
      <c r="C590" s="22"/>
      <c r="D590" s="24"/>
      <c r="E590" s="22"/>
      <c r="F590" s="22"/>
      <c r="H590" s="23"/>
      <c r="I590" s="23"/>
      <c r="J590" s="23"/>
      <c r="K590" s="26"/>
      <c r="L590" s="1"/>
    </row>
    <row r="591" spans="1:12" x14ac:dyDescent="0.25">
      <c r="A591" s="26"/>
      <c r="B591" s="22"/>
      <c r="C591" s="22"/>
      <c r="D591" s="24"/>
      <c r="E591" s="22"/>
      <c r="F591" s="22"/>
      <c r="H591" s="23"/>
      <c r="I591" s="23"/>
      <c r="J591" s="23"/>
      <c r="K591" s="26"/>
      <c r="L591" s="1"/>
    </row>
    <row r="592" spans="1:12" x14ac:dyDescent="0.25">
      <c r="A592" s="26"/>
      <c r="B592" s="22"/>
      <c r="C592" s="22"/>
      <c r="D592" s="24"/>
      <c r="E592" s="22"/>
      <c r="F592" s="22"/>
      <c r="H592" s="23"/>
      <c r="I592" s="23"/>
      <c r="J592" s="23"/>
      <c r="K592" s="26"/>
      <c r="L592" s="1"/>
    </row>
    <row r="593" spans="1:12" x14ac:dyDescent="0.25">
      <c r="A593" s="26"/>
      <c r="B593" s="22"/>
      <c r="C593" s="22"/>
      <c r="D593" s="24"/>
      <c r="E593" s="22"/>
      <c r="F593" s="22"/>
      <c r="H593" s="23"/>
      <c r="I593" s="23"/>
      <c r="J593" s="23"/>
      <c r="K593" s="26"/>
      <c r="L593" s="1"/>
    </row>
    <row r="594" spans="1:12" x14ac:dyDescent="0.25">
      <c r="A594" s="26"/>
      <c r="B594" s="22"/>
      <c r="C594" s="22"/>
      <c r="D594" s="24"/>
      <c r="E594" s="22"/>
      <c r="F594" s="22"/>
      <c r="H594" s="23"/>
      <c r="I594" s="23"/>
      <c r="J594" s="23"/>
      <c r="K594" s="26"/>
      <c r="L594" s="1"/>
    </row>
    <row r="595" spans="1:12" x14ac:dyDescent="0.25">
      <c r="A595" s="26"/>
      <c r="B595" s="22"/>
      <c r="C595" s="22"/>
      <c r="D595" s="24"/>
      <c r="E595" s="22"/>
      <c r="F595" s="22"/>
      <c r="H595" s="23"/>
      <c r="I595" s="23"/>
      <c r="J595" s="23"/>
      <c r="K595" s="26"/>
      <c r="L595" s="1"/>
    </row>
    <row r="596" spans="1:12" x14ac:dyDescent="0.25">
      <c r="A596" s="26"/>
      <c r="B596" s="22"/>
      <c r="C596" s="22"/>
      <c r="D596" s="24"/>
      <c r="E596" s="22"/>
      <c r="F596" s="22"/>
      <c r="H596" s="23"/>
      <c r="I596" s="23"/>
      <c r="J596" s="23"/>
      <c r="K596" s="26"/>
      <c r="L596" s="1"/>
    </row>
    <row r="597" spans="1:12" x14ac:dyDescent="0.25">
      <c r="A597" s="26"/>
      <c r="B597" s="22"/>
      <c r="C597" s="22"/>
      <c r="D597" s="24"/>
      <c r="E597" s="22"/>
      <c r="F597" s="22"/>
      <c r="H597" s="23"/>
      <c r="I597" s="23"/>
      <c r="J597" s="23"/>
      <c r="K597" s="26"/>
      <c r="L597" s="1"/>
    </row>
    <row r="598" spans="1:12" x14ac:dyDescent="0.25">
      <c r="A598" s="26"/>
      <c r="B598" s="22"/>
      <c r="C598" s="22"/>
      <c r="D598" s="24"/>
      <c r="E598" s="22"/>
      <c r="F598" s="22"/>
      <c r="H598" s="23"/>
      <c r="I598" s="23"/>
      <c r="J598" s="23"/>
      <c r="K598" s="26"/>
      <c r="L598" s="1"/>
    </row>
    <row r="599" spans="1:12" x14ac:dyDescent="0.25">
      <c r="A599" s="26"/>
      <c r="B599" s="22"/>
      <c r="C599" s="22"/>
      <c r="D599" s="24"/>
      <c r="E599" s="22"/>
      <c r="F599" s="22"/>
      <c r="H599" s="23"/>
      <c r="I599" s="23"/>
      <c r="J599" s="23"/>
      <c r="K599" s="26"/>
      <c r="L599" s="1"/>
    </row>
    <row r="600" spans="1:12" x14ac:dyDescent="0.25">
      <c r="A600" s="26"/>
      <c r="B600" s="22"/>
      <c r="C600" s="22"/>
      <c r="D600" s="24"/>
      <c r="E600" s="22"/>
      <c r="F600" s="22"/>
      <c r="H600" s="23"/>
      <c r="I600" s="23"/>
      <c r="J600" s="23"/>
      <c r="K600" s="26"/>
      <c r="L600" s="1"/>
    </row>
    <row r="601" spans="1:12" x14ac:dyDescent="0.25">
      <c r="A601" s="26"/>
      <c r="B601" s="22"/>
      <c r="C601" s="22"/>
      <c r="D601" s="24"/>
      <c r="E601" s="22"/>
      <c r="F601" s="22"/>
      <c r="H601" s="23"/>
      <c r="I601" s="23"/>
      <c r="J601" s="23"/>
      <c r="K601" s="26"/>
      <c r="L601" s="1"/>
    </row>
    <row r="602" spans="1:12" x14ac:dyDescent="0.25">
      <c r="A602" s="26"/>
      <c r="B602" s="22"/>
      <c r="C602" s="22"/>
      <c r="D602" s="24"/>
      <c r="E602" s="22"/>
      <c r="F602" s="22"/>
      <c r="H602" s="23"/>
      <c r="I602" s="23"/>
      <c r="J602" s="23"/>
      <c r="K602" s="26"/>
      <c r="L602" s="1"/>
    </row>
    <row r="603" spans="1:12" x14ac:dyDescent="0.25">
      <c r="A603" s="26"/>
      <c r="B603" s="22"/>
      <c r="C603" s="22"/>
      <c r="D603" s="24"/>
      <c r="E603" s="22"/>
      <c r="F603" s="22"/>
      <c r="H603" s="23"/>
      <c r="I603" s="23"/>
      <c r="J603" s="23"/>
      <c r="K603" s="26"/>
      <c r="L603" s="1"/>
    </row>
    <row r="604" spans="1:12" x14ac:dyDescent="0.25">
      <c r="A604" s="26"/>
      <c r="B604" s="22"/>
      <c r="C604" s="22"/>
      <c r="D604" s="24"/>
      <c r="E604" s="22"/>
      <c r="F604" s="22"/>
      <c r="H604" s="23"/>
      <c r="I604" s="23"/>
      <c r="J604" s="23"/>
      <c r="K604" s="26"/>
      <c r="L604" s="1"/>
    </row>
    <row r="605" spans="1:12" x14ac:dyDescent="0.25">
      <c r="A605" s="26"/>
      <c r="B605" s="22"/>
      <c r="C605" s="22"/>
      <c r="D605" s="24"/>
      <c r="E605" s="22"/>
      <c r="F605" s="22"/>
      <c r="H605" s="23"/>
      <c r="I605" s="23"/>
      <c r="J605" s="23"/>
      <c r="K605" s="26"/>
      <c r="L605" s="1"/>
    </row>
    <row r="606" spans="1:12" x14ac:dyDescent="0.25">
      <c r="A606" s="26"/>
      <c r="B606" s="22"/>
      <c r="C606" s="22"/>
      <c r="D606" s="24"/>
      <c r="E606" s="22"/>
      <c r="F606" s="22"/>
      <c r="H606" s="23"/>
      <c r="I606" s="23"/>
      <c r="J606" s="23"/>
      <c r="K606" s="26"/>
      <c r="L606" s="1"/>
    </row>
    <row r="607" spans="1:12" x14ac:dyDescent="0.25">
      <c r="A607" s="26"/>
      <c r="B607" s="22"/>
      <c r="C607" s="22"/>
      <c r="D607" s="24"/>
      <c r="E607" s="22"/>
      <c r="F607" s="22"/>
      <c r="H607" s="23"/>
      <c r="I607" s="23"/>
      <c r="J607" s="23"/>
      <c r="K607" s="26"/>
      <c r="L607" s="1"/>
    </row>
    <row r="608" spans="1:12" x14ac:dyDescent="0.25">
      <c r="A608" s="26"/>
      <c r="B608" s="22"/>
      <c r="C608" s="22"/>
      <c r="D608" s="24"/>
      <c r="E608" s="22"/>
      <c r="F608" s="22"/>
      <c r="H608" s="23"/>
      <c r="I608" s="23"/>
      <c r="J608" s="23"/>
      <c r="K608" s="26"/>
      <c r="L608" s="1"/>
    </row>
    <row r="609" spans="1:12" x14ac:dyDescent="0.25">
      <c r="A609" s="26"/>
      <c r="B609" s="22"/>
      <c r="C609" s="22"/>
      <c r="D609" s="24"/>
      <c r="E609" s="22"/>
      <c r="F609" s="22"/>
      <c r="H609" s="23"/>
      <c r="I609" s="23"/>
      <c r="J609" s="23"/>
      <c r="K609" s="26"/>
      <c r="L609" s="1"/>
    </row>
    <row r="610" spans="1:12" x14ac:dyDescent="0.25">
      <c r="A610" s="26"/>
      <c r="B610" s="22"/>
      <c r="C610" s="22"/>
      <c r="D610" s="24"/>
      <c r="E610" s="22"/>
      <c r="F610" s="22"/>
      <c r="H610" s="23"/>
      <c r="I610" s="23"/>
      <c r="J610" s="23"/>
      <c r="K610" s="27"/>
      <c r="L610" s="1"/>
    </row>
    <row r="611" spans="1:12" x14ac:dyDescent="0.25">
      <c r="A611" s="26"/>
      <c r="B611" s="22"/>
      <c r="C611" s="22"/>
      <c r="D611" s="24"/>
      <c r="E611" s="22"/>
      <c r="F611" s="22"/>
      <c r="H611" s="23"/>
      <c r="I611" s="23"/>
      <c r="J611" s="23"/>
      <c r="K611" s="26"/>
      <c r="L611" s="1"/>
    </row>
    <row r="612" spans="1:12" x14ac:dyDescent="0.25">
      <c r="A612" s="26"/>
      <c r="B612" s="22"/>
      <c r="C612" s="22"/>
      <c r="D612" s="24"/>
      <c r="E612" s="22"/>
      <c r="F612" s="22"/>
      <c r="H612" s="23"/>
      <c r="I612" s="23"/>
      <c r="J612" s="23"/>
      <c r="K612" s="26"/>
      <c r="L612" s="1"/>
    </row>
    <row r="613" spans="1:12" x14ac:dyDescent="0.25">
      <c r="A613" s="26"/>
      <c r="B613" s="22"/>
      <c r="C613" s="22"/>
      <c r="D613" s="24"/>
      <c r="E613" s="22"/>
      <c r="F613" s="22"/>
      <c r="H613" s="23"/>
      <c r="I613" s="23"/>
      <c r="J613" s="23"/>
      <c r="K613" s="26"/>
      <c r="L613" s="1"/>
    </row>
    <row r="614" spans="1:12" x14ac:dyDescent="0.25">
      <c r="A614" s="26"/>
      <c r="B614" s="22"/>
      <c r="C614" s="22"/>
      <c r="D614" s="24"/>
      <c r="E614" s="22"/>
      <c r="F614" s="22"/>
      <c r="H614" s="23"/>
      <c r="I614" s="23"/>
      <c r="J614" s="23"/>
      <c r="K614" s="26"/>
      <c r="L614" s="1"/>
    </row>
    <row r="615" spans="1:12" x14ac:dyDescent="0.25">
      <c r="A615" s="26"/>
      <c r="B615" s="22"/>
      <c r="C615" s="22"/>
      <c r="D615" s="24"/>
      <c r="E615" s="22"/>
      <c r="F615" s="22"/>
      <c r="H615" s="23"/>
      <c r="I615" s="23"/>
      <c r="J615" s="23"/>
      <c r="K615" s="26"/>
      <c r="L615" s="1"/>
    </row>
    <row r="616" spans="1:12" x14ac:dyDescent="0.25">
      <c r="A616" s="26"/>
      <c r="B616" s="22"/>
      <c r="C616" s="22"/>
      <c r="D616" s="24"/>
      <c r="E616" s="22"/>
      <c r="F616" s="22"/>
      <c r="H616" s="23"/>
      <c r="I616" s="23"/>
      <c r="J616" s="23"/>
      <c r="K616" s="26"/>
      <c r="L616" s="1"/>
    </row>
    <row r="617" spans="1:12" x14ac:dyDescent="0.25">
      <c r="A617" s="26"/>
      <c r="B617" s="22"/>
      <c r="C617" s="22"/>
      <c r="D617" s="24"/>
      <c r="E617" s="22"/>
      <c r="F617" s="22"/>
      <c r="H617" s="23"/>
      <c r="I617" s="23"/>
      <c r="J617" s="23"/>
      <c r="K617" s="26"/>
      <c r="L617" s="1"/>
    </row>
    <row r="618" spans="1:12" x14ac:dyDescent="0.25">
      <c r="A618" s="26"/>
      <c r="B618" s="22"/>
      <c r="C618" s="22"/>
      <c r="D618" s="24"/>
      <c r="E618" s="22"/>
      <c r="F618" s="22"/>
      <c r="H618" s="23"/>
      <c r="I618" s="23"/>
      <c r="J618" s="23"/>
      <c r="K618" s="26"/>
      <c r="L618" s="1"/>
    </row>
    <row r="619" spans="1:12" x14ac:dyDescent="0.25">
      <c r="A619" s="26"/>
      <c r="B619" s="22"/>
      <c r="C619" s="22"/>
      <c r="D619" s="24"/>
      <c r="E619" s="22"/>
      <c r="F619" s="22"/>
      <c r="H619" s="23"/>
      <c r="I619" s="23"/>
      <c r="J619" s="23"/>
      <c r="K619" s="26"/>
      <c r="L619" s="1"/>
    </row>
    <row r="620" spans="1:12" x14ac:dyDescent="0.25">
      <c r="A620" s="26"/>
      <c r="B620" s="22"/>
      <c r="C620" s="22"/>
      <c r="D620" s="24"/>
      <c r="E620" s="22"/>
      <c r="F620" s="22"/>
      <c r="H620" s="23"/>
      <c r="I620" s="23"/>
      <c r="J620" s="23"/>
      <c r="K620" s="26"/>
      <c r="L620" s="1"/>
    </row>
    <row r="621" spans="1:12" x14ac:dyDescent="0.25">
      <c r="A621" s="26"/>
      <c r="B621" s="22"/>
      <c r="C621" s="22"/>
      <c r="D621" s="24"/>
      <c r="E621" s="22"/>
      <c r="F621" s="22"/>
      <c r="H621" s="23"/>
      <c r="I621" s="23"/>
      <c r="J621" s="23"/>
      <c r="K621" s="26"/>
      <c r="L621" s="1"/>
    </row>
    <row r="622" spans="1:12" x14ac:dyDescent="0.25">
      <c r="A622" s="26"/>
      <c r="B622" s="22"/>
      <c r="C622" s="22"/>
      <c r="D622" s="24"/>
      <c r="E622" s="22"/>
      <c r="F622" s="22"/>
      <c r="H622" s="23"/>
      <c r="I622" s="23"/>
      <c r="J622" s="23"/>
      <c r="K622" s="26"/>
      <c r="L622" s="1"/>
    </row>
    <row r="623" spans="1:12" x14ac:dyDescent="0.25">
      <c r="A623" s="26"/>
      <c r="B623" s="22"/>
      <c r="C623" s="22"/>
      <c r="D623" s="24"/>
      <c r="E623" s="22"/>
      <c r="F623" s="22"/>
      <c r="H623" s="23"/>
      <c r="I623" s="23"/>
      <c r="J623" s="23"/>
      <c r="K623" s="26"/>
      <c r="L623" s="1"/>
    </row>
    <row r="624" spans="1:12" x14ac:dyDescent="0.25">
      <c r="A624" s="26"/>
      <c r="B624" s="22"/>
      <c r="C624" s="22"/>
      <c r="D624" s="24"/>
      <c r="E624" s="22"/>
      <c r="F624" s="22"/>
      <c r="H624" s="23"/>
      <c r="I624" s="23"/>
      <c r="J624" s="23"/>
      <c r="K624" s="26"/>
      <c r="L624" s="1"/>
    </row>
    <row r="625" spans="1:12" x14ac:dyDescent="0.25">
      <c r="A625" s="26"/>
      <c r="B625" s="22"/>
      <c r="C625" s="22"/>
      <c r="D625" s="24"/>
      <c r="E625" s="22"/>
      <c r="F625" s="22"/>
      <c r="H625" s="23"/>
      <c r="I625" s="23"/>
      <c r="J625" s="23"/>
      <c r="K625" s="26"/>
      <c r="L625" s="1"/>
    </row>
    <row r="626" spans="1:12" x14ac:dyDescent="0.25">
      <c r="A626" s="26"/>
      <c r="B626" s="22"/>
      <c r="C626" s="22"/>
      <c r="D626" s="24"/>
      <c r="E626" s="22"/>
      <c r="F626" s="22"/>
      <c r="H626" s="23"/>
      <c r="I626" s="23"/>
      <c r="J626" s="23"/>
      <c r="K626" s="26"/>
      <c r="L626" s="1"/>
    </row>
    <row r="627" spans="1:12" x14ac:dyDescent="0.25">
      <c r="A627" s="26"/>
      <c r="B627" s="22"/>
      <c r="C627" s="22"/>
      <c r="D627" s="24"/>
      <c r="E627" s="22"/>
      <c r="F627" s="22"/>
      <c r="H627" s="23"/>
      <c r="I627" s="23"/>
      <c r="J627" s="23"/>
      <c r="K627" s="26"/>
      <c r="L627" s="1"/>
    </row>
    <row r="628" spans="1:12" x14ac:dyDescent="0.25">
      <c r="A628" s="26"/>
      <c r="B628" s="22"/>
      <c r="C628" s="22"/>
      <c r="D628" s="24"/>
      <c r="E628" s="22"/>
      <c r="F628" s="22"/>
      <c r="H628" s="23"/>
      <c r="I628" s="23"/>
      <c r="J628" s="23"/>
      <c r="K628" s="26"/>
      <c r="L628" s="1"/>
    </row>
    <row r="629" spans="1:12" x14ac:dyDescent="0.25">
      <c r="A629" s="26"/>
      <c r="B629" s="22"/>
      <c r="C629" s="22"/>
      <c r="D629" s="24"/>
      <c r="E629" s="22"/>
      <c r="F629" s="22"/>
      <c r="H629" s="23"/>
      <c r="I629" s="23"/>
      <c r="J629" s="23"/>
      <c r="K629" s="26"/>
      <c r="L629" s="1"/>
    </row>
    <row r="630" spans="1:12" x14ac:dyDescent="0.25">
      <c r="A630" s="26"/>
      <c r="B630" s="22"/>
      <c r="C630" s="22"/>
      <c r="D630" s="24"/>
      <c r="E630" s="22"/>
      <c r="F630" s="22"/>
      <c r="H630" s="23"/>
      <c r="I630" s="23"/>
      <c r="J630" s="23"/>
      <c r="K630" s="26"/>
      <c r="L630" s="1"/>
    </row>
    <row r="631" spans="1:12" x14ac:dyDescent="0.25">
      <c r="A631" s="26"/>
      <c r="B631" s="22"/>
      <c r="C631" s="22"/>
      <c r="D631" s="24"/>
      <c r="E631" s="22"/>
      <c r="F631" s="22"/>
      <c r="H631" s="23"/>
      <c r="I631" s="23"/>
      <c r="J631" s="23"/>
      <c r="K631" s="26"/>
      <c r="L631" s="1"/>
    </row>
    <row r="632" spans="1:12" x14ac:dyDescent="0.25">
      <c r="A632" s="26"/>
      <c r="B632" s="22"/>
      <c r="C632" s="22"/>
      <c r="D632" s="24"/>
      <c r="E632" s="22"/>
      <c r="F632" s="22"/>
      <c r="H632" s="23"/>
      <c r="I632" s="23"/>
      <c r="J632" s="23"/>
      <c r="K632" s="26"/>
      <c r="L632" s="1"/>
    </row>
    <row r="633" spans="1:12" x14ac:dyDescent="0.25">
      <c r="A633" s="26"/>
      <c r="B633" s="22"/>
      <c r="C633" s="22"/>
      <c r="D633" s="24"/>
      <c r="E633" s="22"/>
      <c r="F633" s="22"/>
      <c r="H633" s="23"/>
      <c r="I633" s="23"/>
      <c r="J633" s="23"/>
      <c r="K633" s="26"/>
      <c r="L633" s="1"/>
    </row>
    <row r="634" spans="1:12" x14ac:dyDescent="0.25">
      <c r="A634" s="26"/>
      <c r="B634" s="22"/>
      <c r="C634" s="22"/>
      <c r="D634" s="24"/>
      <c r="E634" s="22"/>
      <c r="F634" s="22"/>
      <c r="H634" s="23"/>
      <c r="I634" s="23"/>
      <c r="J634" s="23"/>
      <c r="K634" s="26"/>
      <c r="L634" s="1"/>
    </row>
    <row r="635" spans="1:12" x14ac:dyDescent="0.25">
      <c r="A635" s="26"/>
      <c r="B635" s="22"/>
      <c r="C635" s="22"/>
      <c r="D635" s="24"/>
      <c r="E635" s="22"/>
      <c r="F635" s="22"/>
      <c r="H635" s="23"/>
      <c r="I635" s="23"/>
      <c r="J635" s="23"/>
      <c r="K635" s="26"/>
      <c r="L635" s="1"/>
    </row>
    <row r="636" spans="1:12" x14ac:dyDescent="0.25">
      <c r="A636" s="26"/>
      <c r="B636" s="22"/>
      <c r="C636" s="22"/>
      <c r="D636" s="24"/>
      <c r="E636" s="22"/>
      <c r="F636" s="22"/>
      <c r="H636" s="23"/>
      <c r="I636" s="23"/>
      <c r="J636" s="23"/>
      <c r="K636" s="26"/>
      <c r="L636" s="1"/>
    </row>
    <row r="637" spans="1:12" x14ac:dyDescent="0.25">
      <c r="A637" s="26"/>
      <c r="B637" s="22"/>
      <c r="C637" s="22"/>
      <c r="D637" s="24"/>
      <c r="E637" s="22"/>
      <c r="F637" s="22"/>
      <c r="H637" s="23"/>
      <c r="I637" s="23"/>
      <c r="J637" s="23"/>
      <c r="K637" s="26"/>
      <c r="L637" s="1"/>
    </row>
    <row r="638" spans="1:12" x14ac:dyDescent="0.25">
      <c r="A638" s="26"/>
      <c r="B638" s="22"/>
      <c r="C638" s="22"/>
      <c r="D638" s="24"/>
      <c r="E638" s="22"/>
      <c r="F638" s="22"/>
      <c r="H638" s="23"/>
      <c r="I638" s="23"/>
      <c r="J638" s="23"/>
      <c r="K638" s="26"/>
      <c r="L638" s="1"/>
    </row>
    <row r="639" spans="1:12" x14ac:dyDescent="0.25">
      <c r="A639" s="26"/>
      <c r="B639" s="22"/>
      <c r="C639" s="22"/>
      <c r="D639" s="24"/>
      <c r="E639" s="22"/>
      <c r="F639" s="22"/>
      <c r="H639" s="23"/>
      <c r="I639" s="23"/>
      <c r="J639" s="23"/>
      <c r="K639" s="26"/>
      <c r="L639" s="1"/>
    </row>
    <row r="640" spans="1:12" x14ac:dyDescent="0.25">
      <c r="A640" s="26"/>
      <c r="B640" s="22"/>
      <c r="C640" s="22"/>
      <c r="D640" s="24"/>
      <c r="E640" s="22"/>
      <c r="F640" s="22"/>
      <c r="H640" s="23"/>
      <c r="I640" s="23"/>
      <c r="J640" s="23"/>
      <c r="K640" s="26"/>
      <c r="L640" s="1"/>
    </row>
    <row r="641" spans="1:12" x14ac:dyDescent="0.25">
      <c r="A641" s="26"/>
      <c r="B641" s="22"/>
      <c r="C641" s="22"/>
      <c r="D641" s="24"/>
      <c r="E641" s="22"/>
      <c r="F641" s="22"/>
      <c r="H641" s="23"/>
      <c r="I641" s="23"/>
      <c r="J641" s="23"/>
      <c r="K641" s="26"/>
      <c r="L641" s="1"/>
    </row>
    <row r="642" spans="1:12" x14ac:dyDescent="0.25">
      <c r="A642" s="26"/>
      <c r="B642" s="22"/>
      <c r="C642" s="22"/>
      <c r="D642" s="24"/>
      <c r="E642" s="22"/>
      <c r="F642" s="22"/>
      <c r="H642" s="23"/>
      <c r="I642" s="23"/>
      <c r="J642" s="23"/>
      <c r="K642" s="26"/>
      <c r="L642" s="1"/>
    </row>
    <row r="643" spans="1:12" x14ac:dyDescent="0.25">
      <c r="A643" s="26"/>
      <c r="B643" s="22"/>
      <c r="C643" s="22"/>
      <c r="D643" s="24"/>
      <c r="E643" s="22"/>
      <c r="F643" s="22"/>
      <c r="H643" s="23"/>
      <c r="I643" s="23"/>
      <c r="J643" s="23"/>
      <c r="K643" s="26"/>
      <c r="L643" s="1"/>
    </row>
    <row r="644" spans="1:12" x14ac:dyDescent="0.25">
      <c r="A644" s="26"/>
      <c r="B644" s="22"/>
      <c r="C644" s="22"/>
      <c r="D644" s="24"/>
      <c r="E644" s="22"/>
      <c r="F644" s="22"/>
      <c r="H644" s="23"/>
      <c r="I644" s="23"/>
      <c r="J644" s="23"/>
      <c r="K644" s="26"/>
      <c r="L644" s="1"/>
    </row>
    <row r="645" spans="1:12" x14ac:dyDescent="0.25">
      <c r="A645" s="26"/>
      <c r="B645" s="22"/>
      <c r="C645" s="22"/>
      <c r="D645" s="24"/>
      <c r="E645" s="22"/>
      <c r="F645" s="22"/>
      <c r="H645" s="23"/>
      <c r="I645" s="23"/>
      <c r="J645" s="23"/>
      <c r="K645" s="26"/>
      <c r="L645" s="1"/>
    </row>
    <row r="646" spans="1:12" x14ac:dyDescent="0.25">
      <c r="A646" s="26"/>
      <c r="B646" s="22"/>
      <c r="C646" s="22"/>
      <c r="D646" s="24"/>
      <c r="E646" s="22"/>
      <c r="F646" s="22"/>
      <c r="H646" s="23"/>
      <c r="I646" s="23"/>
      <c r="J646" s="23"/>
      <c r="K646" s="26"/>
      <c r="L646" s="1"/>
    </row>
    <row r="647" spans="1:12" x14ac:dyDescent="0.25">
      <c r="A647" s="26"/>
      <c r="B647" s="22"/>
      <c r="C647" s="22"/>
      <c r="D647" s="24"/>
      <c r="E647" s="22"/>
      <c r="F647" s="22"/>
      <c r="H647" s="23"/>
      <c r="I647" s="23"/>
      <c r="J647" s="23"/>
      <c r="K647" s="26"/>
      <c r="L647" s="1"/>
    </row>
    <row r="648" spans="1:12" x14ac:dyDescent="0.25">
      <c r="A648" s="26"/>
      <c r="B648" s="22"/>
      <c r="C648" s="22"/>
      <c r="D648" s="24"/>
      <c r="E648" s="22"/>
      <c r="F648" s="22"/>
      <c r="H648" s="23"/>
      <c r="I648" s="23"/>
      <c r="J648" s="23"/>
      <c r="K648" s="26"/>
      <c r="L648" s="1"/>
    </row>
    <row r="649" spans="1:12" x14ac:dyDescent="0.25">
      <c r="A649" s="26"/>
      <c r="B649" s="22"/>
      <c r="C649" s="22"/>
      <c r="D649" s="24"/>
      <c r="E649" s="22"/>
      <c r="F649" s="22"/>
      <c r="H649" s="23"/>
      <c r="I649" s="23"/>
      <c r="J649" s="23"/>
      <c r="K649" s="26"/>
      <c r="L649" s="1"/>
    </row>
    <row r="650" spans="1:12" x14ac:dyDescent="0.25">
      <c r="A650" s="26"/>
      <c r="B650" s="22"/>
      <c r="C650" s="22"/>
      <c r="D650" s="24"/>
      <c r="E650" s="22"/>
      <c r="F650" s="22"/>
      <c r="H650" s="23"/>
      <c r="I650" s="23"/>
      <c r="J650" s="23"/>
      <c r="K650" s="26"/>
      <c r="L650" s="1"/>
    </row>
    <row r="651" spans="1:12" x14ac:dyDescent="0.25">
      <c r="A651" s="26"/>
      <c r="B651" s="22"/>
      <c r="C651" s="22"/>
      <c r="D651" s="24"/>
      <c r="E651" s="22"/>
      <c r="F651" s="22"/>
      <c r="H651" s="23"/>
      <c r="I651" s="23"/>
      <c r="J651" s="23"/>
      <c r="K651" s="26"/>
      <c r="L651" s="1"/>
    </row>
    <row r="652" spans="1:12" x14ac:dyDescent="0.25">
      <c r="A652" s="26"/>
      <c r="B652" s="22"/>
      <c r="C652" s="22"/>
      <c r="D652" s="24"/>
      <c r="E652" s="22"/>
      <c r="F652" s="22"/>
      <c r="H652" s="23"/>
      <c r="I652" s="23"/>
      <c r="J652" s="23"/>
      <c r="K652" s="26"/>
      <c r="L652" s="1"/>
    </row>
    <row r="653" spans="1:12" x14ac:dyDescent="0.25">
      <c r="A653" s="26"/>
      <c r="B653" s="22"/>
      <c r="C653" s="22"/>
      <c r="D653" s="24"/>
      <c r="E653" s="22"/>
      <c r="F653" s="22"/>
      <c r="H653" s="23"/>
      <c r="I653" s="23"/>
      <c r="J653" s="23"/>
      <c r="K653" s="26"/>
      <c r="L653" s="1"/>
    </row>
    <row r="654" spans="1:12" x14ac:dyDescent="0.25">
      <c r="A654" s="26"/>
      <c r="B654" s="22"/>
      <c r="C654" s="22"/>
      <c r="D654" s="24"/>
      <c r="E654" s="22"/>
      <c r="F654" s="22"/>
      <c r="H654" s="23"/>
      <c r="I654" s="23"/>
      <c r="J654" s="23"/>
      <c r="K654" s="26"/>
      <c r="L654" s="1"/>
    </row>
    <row r="655" spans="1:12" x14ac:dyDescent="0.25">
      <c r="A655" s="26"/>
      <c r="B655" s="22"/>
      <c r="C655" s="22"/>
      <c r="D655" s="24"/>
      <c r="E655" s="22"/>
      <c r="F655" s="22"/>
      <c r="H655" s="23"/>
      <c r="I655" s="23"/>
      <c r="J655" s="23"/>
      <c r="K655" s="26"/>
      <c r="L655" s="1"/>
    </row>
    <row r="656" spans="1:12" x14ac:dyDescent="0.25">
      <c r="A656" s="26"/>
      <c r="B656" s="22"/>
      <c r="C656" s="22"/>
      <c r="D656" s="24"/>
      <c r="E656" s="22"/>
      <c r="F656" s="22"/>
      <c r="H656" s="23"/>
      <c r="I656" s="23"/>
      <c r="J656" s="23"/>
      <c r="K656" s="26"/>
      <c r="L656" s="1"/>
    </row>
    <row r="657" spans="1:12" x14ac:dyDescent="0.25">
      <c r="A657" s="26"/>
      <c r="B657" s="22"/>
      <c r="C657" s="22"/>
      <c r="D657" s="24"/>
      <c r="E657" s="22"/>
      <c r="F657" s="22"/>
      <c r="H657" s="23"/>
      <c r="I657" s="23"/>
      <c r="J657" s="23"/>
      <c r="K657" s="26"/>
      <c r="L657" s="1"/>
    </row>
    <row r="658" spans="1:12" x14ac:dyDescent="0.25">
      <c r="A658" s="26"/>
      <c r="B658" s="22"/>
      <c r="C658" s="22"/>
      <c r="D658" s="24"/>
      <c r="E658" s="22"/>
      <c r="F658" s="22"/>
      <c r="H658" s="23"/>
      <c r="I658" s="23"/>
      <c r="J658" s="23"/>
      <c r="K658" s="26"/>
      <c r="L658" s="1"/>
    </row>
    <row r="659" spans="1:12" x14ac:dyDescent="0.25">
      <c r="A659" s="26"/>
      <c r="B659" s="22"/>
      <c r="C659" s="22"/>
      <c r="D659" s="24"/>
      <c r="E659" s="22"/>
      <c r="F659" s="22"/>
      <c r="H659" s="23"/>
      <c r="I659" s="23"/>
      <c r="J659" s="23"/>
      <c r="K659" s="26"/>
      <c r="L659" s="1"/>
    </row>
    <row r="660" spans="1:12" x14ac:dyDescent="0.25">
      <c r="A660" s="26"/>
      <c r="B660" s="22"/>
      <c r="C660" s="22"/>
      <c r="D660" s="24"/>
      <c r="E660" s="22"/>
      <c r="F660" s="22"/>
      <c r="H660" s="23"/>
      <c r="I660" s="23"/>
      <c r="J660" s="23"/>
      <c r="K660" s="26"/>
      <c r="L660" s="1"/>
    </row>
    <row r="661" spans="1:12" x14ac:dyDescent="0.25">
      <c r="A661" s="26"/>
      <c r="B661" s="22"/>
      <c r="C661" s="22"/>
      <c r="D661" s="24"/>
      <c r="E661" s="22"/>
      <c r="F661" s="22"/>
      <c r="H661" s="23"/>
      <c r="I661" s="23"/>
      <c r="J661" s="23"/>
      <c r="K661" s="26"/>
      <c r="L661" s="1"/>
    </row>
    <row r="662" spans="1:12" x14ac:dyDescent="0.25">
      <c r="A662" s="26"/>
      <c r="B662" s="22"/>
      <c r="C662" s="22"/>
      <c r="D662" s="24"/>
      <c r="E662" s="22"/>
      <c r="F662" s="22"/>
      <c r="H662" s="23"/>
      <c r="I662" s="23"/>
      <c r="J662" s="23"/>
      <c r="K662" s="26"/>
      <c r="L662" s="1"/>
    </row>
    <row r="663" spans="1:12" x14ac:dyDescent="0.25">
      <c r="A663" s="26"/>
      <c r="B663" s="22"/>
      <c r="C663" s="22"/>
      <c r="D663" s="24"/>
      <c r="E663" s="22"/>
      <c r="F663" s="22"/>
      <c r="H663" s="23"/>
      <c r="I663" s="23"/>
      <c r="J663" s="23"/>
      <c r="K663" s="26"/>
      <c r="L663" s="1"/>
    </row>
    <row r="664" spans="1:12" x14ac:dyDescent="0.25">
      <c r="A664" s="26"/>
      <c r="B664" s="22"/>
      <c r="C664" s="22"/>
      <c r="D664" s="24"/>
      <c r="E664" s="22"/>
      <c r="F664" s="22"/>
      <c r="H664" s="23"/>
      <c r="I664" s="23"/>
      <c r="J664" s="23"/>
      <c r="K664" s="26"/>
      <c r="L664" s="1"/>
    </row>
    <row r="665" spans="1:12" x14ac:dyDescent="0.25">
      <c r="A665" s="26"/>
      <c r="B665" s="22"/>
      <c r="C665" s="22"/>
      <c r="D665" s="24"/>
      <c r="E665" s="22"/>
      <c r="F665" s="22"/>
      <c r="H665" s="23"/>
      <c r="I665" s="23"/>
      <c r="J665" s="23"/>
      <c r="K665" s="26"/>
      <c r="L665" s="1"/>
    </row>
    <row r="666" spans="1:12" x14ac:dyDescent="0.25">
      <c r="A666" s="26"/>
      <c r="B666" s="22"/>
      <c r="C666" s="22"/>
      <c r="D666" s="24"/>
      <c r="E666" s="22"/>
      <c r="F666" s="22"/>
      <c r="H666" s="23"/>
      <c r="I666" s="23"/>
      <c r="J666" s="23"/>
      <c r="K666" s="26"/>
      <c r="L666" s="1"/>
    </row>
    <row r="667" spans="1:12" x14ac:dyDescent="0.25">
      <c r="A667" s="26"/>
      <c r="B667" s="22"/>
      <c r="C667" s="22"/>
      <c r="D667" s="24"/>
      <c r="E667" s="22"/>
      <c r="F667" s="22"/>
      <c r="H667" s="23"/>
      <c r="I667" s="23"/>
      <c r="J667" s="23"/>
      <c r="K667" s="26"/>
      <c r="L667" s="1"/>
    </row>
    <row r="668" spans="1:12" x14ac:dyDescent="0.25">
      <c r="A668" s="26"/>
      <c r="B668" s="22"/>
      <c r="C668" s="22"/>
      <c r="D668" s="24"/>
      <c r="E668" s="22"/>
      <c r="F668" s="22"/>
      <c r="H668" s="23"/>
      <c r="I668" s="23"/>
      <c r="J668" s="23"/>
      <c r="K668" s="26"/>
      <c r="L668" s="1"/>
    </row>
    <row r="669" spans="1:12" x14ac:dyDescent="0.25">
      <c r="A669" s="26"/>
      <c r="B669" s="22"/>
      <c r="C669" s="22"/>
      <c r="D669" s="24"/>
      <c r="E669" s="22"/>
      <c r="F669" s="22"/>
      <c r="H669" s="23"/>
      <c r="I669" s="23"/>
      <c r="J669" s="23"/>
      <c r="K669" s="26"/>
      <c r="L669" s="1"/>
    </row>
    <row r="670" spans="1:12" x14ac:dyDescent="0.25">
      <c r="A670" s="26"/>
      <c r="B670" s="22"/>
      <c r="C670" s="22"/>
      <c r="D670" s="24"/>
      <c r="E670" s="22"/>
      <c r="F670" s="22"/>
      <c r="H670" s="23"/>
      <c r="I670" s="23"/>
      <c r="J670" s="23"/>
      <c r="K670" s="26"/>
      <c r="L670" s="1"/>
    </row>
    <row r="671" spans="1:12" x14ac:dyDescent="0.25">
      <c r="A671" s="26"/>
      <c r="B671" s="22"/>
      <c r="C671" s="22"/>
      <c r="D671" s="24"/>
      <c r="E671" s="22"/>
      <c r="F671" s="22"/>
      <c r="H671" s="23"/>
      <c r="I671" s="23"/>
      <c r="J671" s="23"/>
      <c r="K671" s="26"/>
      <c r="L671" s="1"/>
    </row>
    <row r="672" spans="1:12" x14ac:dyDescent="0.25">
      <c r="A672" s="26"/>
      <c r="B672" s="22"/>
      <c r="C672" s="22"/>
      <c r="D672" s="24"/>
      <c r="E672" s="22"/>
      <c r="F672" s="22"/>
      <c r="H672" s="23"/>
      <c r="I672" s="23"/>
      <c r="J672" s="23"/>
      <c r="K672" s="26"/>
      <c r="L672" s="1"/>
    </row>
    <row r="673" spans="1:12" x14ac:dyDescent="0.25">
      <c r="A673" s="26"/>
      <c r="B673" s="22"/>
      <c r="C673" s="22"/>
      <c r="D673" s="24"/>
      <c r="E673" s="22"/>
      <c r="F673" s="22"/>
      <c r="H673" s="23"/>
      <c r="I673" s="23"/>
      <c r="J673" s="23"/>
      <c r="K673" s="26"/>
      <c r="L673" s="1"/>
    </row>
    <row r="674" spans="1:12" x14ac:dyDescent="0.25">
      <c r="A674" s="26"/>
      <c r="B674" s="22"/>
      <c r="C674" s="22"/>
      <c r="D674" s="24"/>
      <c r="E674" s="22"/>
      <c r="F674" s="22"/>
      <c r="H674" s="23"/>
      <c r="I674" s="23"/>
      <c r="J674" s="23"/>
      <c r="K674" s="26"/>
      <c r="L674" s="1"/>
    </row>
    <row r="675" spans="1:12" x14ac:dyDescent="0.25">
      <c r="A675" s="26"/>
      <c r="B675" s="22"/>
      <c r="C675" s="22"/>
      <c r="D675" s="24"/>
      <c r="E675" s="22"/>
      <c r="F675" s="22"/>
      <c r="H675" s="23"/>
      <c r="I675" s="23"/>
      <c r="J675" s="23"/>
      <c r="K675" s="26"/>
      <c r="L675" s="1"/>
    </row>
    <row r="676" spans="1:12" x14ac:dyDescent="0.25">
      <c r="A676" s="26"/>
      <c r="B676" s="22"/>
      <c r="C676" s="22"/>
      <c r="D676" s="24"/>
      <c r="E676" s="22"/>
      <c r="F676" s="22"/>
      <c r="H676" s="23"/>
      <c r="I676" s="23"/>
      <c r="J676" s="23"/>
      <c r="K676" s="26"/>
      <c r="L676" s="1"/>
    </row>
    <row r="677" spans="1:12" x14ac:dyDescent="0.25">
      <c r="A677" s="26"/>
      <c r="B677" s="22"/>
      <c r="C677" s="22"/>
      <c r="D677" s="24"/>
      <c r="E677" s="22"/>
      <c r="F677" s="22"/>
      <c r="H677" s="23"/>
      <c r="I677" s="23"/>
      <c r="J677" s="23"/>
      <c r="K677" s="26"/>
      <c r="L677" s="1"/>
    </row>
    <row r="678" spans="1:12" x14ac:dyDescent="0.25">
      <c r="A678" s="26"/>
      <c r="B678" s="22"/>
      <c r="C678" s="22"/>
      <c r="D678" s="24"/>
      <c r="E678" s="22"/>
      <c r="F678" s="22"/>
      <c r="H678" s="23"/>
      <c r="I678" s="23"/>
      <c r="J678" s="23"/>
      <c r="K678" s="26"/>
      <c r="L678" s="1"/>
    </row>
    <row r="679" spans="1:12" x14ac:dyDescent="0.25">
      <c r="A679" s="26"/>
      <c r="B679" s="22"/>
      <c r="C679" s="22"/>
      <c r="D679" s="24"/>
      <c r="E679" s="22"/>
      <c r="F679" s="22"/>
      <c r="H679" s="23"/>
      <c r="I679" s="23"/>
      <c r="J679" s="23"/>
      <c r="K679" s="26"/>
      <c r="L679" s="1"/>
    </row>
    <row r="680" spans="1:12" x14ac:dyDescent="0.25">
      <c r="A680" s="26"/>
      <c r="B680" s="22"/>
      <c r="C680" s="22"/>
      <c r="D680" s="24"/>
      <c r="E680" s="22"/>
      <c r="F680" s="22"/>
      <c r="H680" s="23"/>
      <c r="I680" s="23"/>
      <c r="J680" s="23"/>
      <c r="K680" s="26"/>
      <c r="L680" s="1"/>
    </row>
    <row r="681" spans="1:12" x14ac:dyDescent="0.25">
      <c r="A681" s="26"/>
      <c r="B681" s="22"/>
      <c r="C681" s="22"/>
      <c r="D681" s="24"/>
      <c r="E681" s="22"/>
      <c r="F681" s="22"/>
      <c r="H681" s="23"/>
      <c r="I681" s="23"/>
      <c r="J681" s="23"/>
      <c r="K681" s="26"/>
      <c r="L681" s="1"/>
    </row>
    <row r="682" spans="1:12" x14ac:dyDescent="0.25">
      <c r="A682" s="26"/>
      <c r="B682" s="22"/>
      <c r="C682" s="22"/>
      <c r="D682" s="24"/>
      <c r="E682" s="22"/>
      <c r="F682" s="22"/>
      <c r="H682" s="23"/>
      <c r="I682" s="23"/>
      <c r="J682" s="23"/>
      <c r="K682" s="26"/>
      <c r="L682" s="1"/>
    </row>
    <row r="683" spans="1:12" x14ac:dyDescent="0.25">
      <c r="A683" s="26"/>
      <c r="B683" s="22"/>
      <c r="C683" s="22"/>
      <c r="D683" s="24"/>
      <c r="E683" s="22"/>
      <c r="F683" s="22"/>
      <c r="H683" s="23"/>
      <c r="I683" s="23"/>
      <c r="J683" s="23"/>
      <c r="K683" s="26"/>
      <c r="L683" s="1"/>
    </row>
    <row r="684" spans="1:12" x14ac:dyDescent="0.25">
      <c r="A684" s="26"/>
      <c r="B684" s="22"/>
      <c r="C684" s="22"/>
      <c r="D684" s="24"/>
      <c r="E684" s="22"/>
      <c r="F684" s="22"/>
      <c r="H684" s="23"/>
      <c r="I684" s="23"/>
      <c r="J684" s="23"/>
      <c r="K684" s="26"/>
      <c r="L684" s="1"/>
    </row>
    <row r="685" spans="1:12" x14ac:dyDescent="0.25">
      <c r="A685" s="26"/>
      <c r="B685" s="22"/>
      <c r="C685" s="22"/>
      <c r="D685" s="24"/>
      <c r="E685" s="22"/>
      <c r="F685" s="22"/>
      <c r="H685" s="23"/>
      <c r="I685" s="23"/>
      <c r="J685" s="23"/>
      <c r="K685" s="26"/>
      <c r="L685" s="1"/>
    </row>
    <row r="686" spans="1:12" x14ac:dyDescent="0.25">
      <c r="A686" s="26"/>
      <c r="B686" s="22"/>
      <c r="C686" s="22"/>
      <c r="D686" s="24"/>
      <c r="E686" s="22"/>
      <c r="F686" s="22"/>
      <c r="H686" s="23"/>
      <c r="I686" s="23"/>
      <c r="J686" s="23"/>
      <c r="K686" s="26"/>
      <c r="L686" s="1"/>
    </row>
    <row r="687" spans="1:12" x14ac:dyDescent="0.25">
      <c r="A687" s="26"/>
      <c r="B687" s="22"/>
      <c r="C687" s="22"/>
      <c r="D687" s="24"/>
      <c r="E687" s="22"/>
      <c r="F687" s="22"/>
      <c r="H687" s="23"/>
      <c r="I687" s="23"/>
      <c r="J687" s="23"/>
      <c r="K687" s="26"/>
      <c r="L687" s="1"/>
    </row>
    <row r="688" spans="1:12" x14ac:dyDescent="0.25">
      <c r="A688" s="26"/>
      <c r="B688" s="22"/>
      <c r="C688" s="22"/>
      <c r="D688" s="24"/>
      <c r="E688" s="22"/>
      <c r="F688" s="22"/>
      <c r="H688" s="23"/>
      <c r="I688" s="23"/>
      <c r="J688" s="23"/>
      <c r="K688" s="26"/>
      <c r="L688" s="1"/>
    </row>
    <row r="689" spans="1:12" x14ac:dyDescent="0.25">
      <c r="A689" s="26"/>
      <c r="B689" s="22"/>
      <c r="C689" s="22"/>
      <c r="D689" s="24"/>
      <c r="E689" s="22"/>
      <c r="F689" s="22"/>
      <c r="H689" s="23"/>
      <c r="I689" s="23"/>
      <c r="J689" s="23"/>
      <c r="K689" s="26"/>
      <c r="L689" s="1"/>
    </row>
    <row r="690" spans="1:12" x14ac:dyDescent="0.25">
      <c r="A690" s="26"/>
      <c r="B690" s="22"/>
      <c r="C690" s="22"/>
      <c r="D690" s="24"/>
      <c r="E690" s="22"/>
      <c r="F690" s="22"/>
      <c r="H690" s="23"/>
      <c r="I690" s="23"/>
      <c r="J690" s="23"/>
      <c r="K690" s="26"/>
      <c r="L690" s="1"/>
    </row>
    <row r="691" spans="1:12" x14ac:dyDescent="0.25">
      <c r="A691" s="26"/>
      <c r="B691" s="22"/>
      <c r="C691" s="22"/>
      <c r="D691" s="24"/>
      <c r="E691" s="22"/>
      <c r="F691" s="22"/>
      <c r="H691" s="23"/>
      <c r="I691" s="23"/>
      <c r="J691" s="23"/>
      <c r="K691" s="26"/>
      <c r="L691" s="1"/>
    </row>
    <row r="692" spans="1:12" x14ac:dyDescent="0.25">
      <c r="A692" s="26"/>
      <c r="B692" s="22"/>
      <c r="C692" s="22"/>
      <c r="D692" s="24"/>
      <c r="E692" s="22"/>
      <c r="F692" s="22"/>
      <c r="H692" s="23"/>
      <c r="I692" s="23"/>
      <c r="J692" s="23"/>
      <c r="K692" s="26"/>
      <c r="L692" s="1"/>
    </row>
    <row r="693" spans="1:12" x14ac:dyDescent="0.25">
      <c r="A693" s="26"/>
      <c r="B693" s="22"/>
      <c r="C693" s="22"/>
      <c r="D693" s="24"/>
      <c r="E693" s="22"/>
      <c r="F693" s="22"/>
      <c r="H693" s="23"/>
      <c r="I693" s="23"/>
      <c r="J693" s="23"/>
      <c r="K693" s="26"/>
      <c r="L693" s="1"/>
    </row>
    <row r="694" spans="1:12" x14ac:dyDescent="0.25">
      <c r="A694" s="26"/>
      <c r="B694" s="22"/>
      <c r="C694" s="22"/>
      <c r="D694" s="24"/>
      <c r="E694" s="22"/>
      <c r="F694" s="22"/>
      <c r="H694" s="23"/>
      <c r="I694" s="23"/>
      <c r="J694" s="23"/>
      <c r="K694" s="26"/>
      <c r="L694" s="1"/>
    </row>
    <row r="695" spans="1:12" x14ac:dyDescent="0.25">
      <c r="A695" s="26"/>
      <c r="B695" s="22"/>
      <c r="C695" s="22"/>
      <c r="D695" s="24"/>
      <c r="E695" s="22"/>
      <c r="F695" s="22"/>
      <c r="H695" s="23"/>
      <c r="I695" s="23"/>
      <c r="J695" s="23"/>
      <c r="K695" s="26"/>
      <c r="L695" s="1"/>
    </row>
    <row r="696" spans="1:12" x14ac:dyDescent="0.25">
      <c r="A696" s="26"/>
      <c r="B696" s="22"/>
      <c r="C696" s="22"/>
      <c r="D696" s="24"/>
      <c r="E696" s="22"/>
      <c r="F696" s="22"/>
      <c r="H696" s="23"/>
      <c r="I696" s="23"/>
      <c r="J696" s="23"/>
      <c r="K696" s="26"/>
      <c r="L696" s="1"/>
    </row>
    <row r="697" spans="1:12" x14ac:dyDescent="0.25">
      <c r="A697" s="26"/>
      <c r="B697" s="22"/>
      <c r="C697" s="22"/>
      <c r="D697" s="24"/>
      <c r="E697" s="22"/>
      <c r="F697" s="22"/>
      <c r="H697" s="23"/>
      <c r="I697" s="23"/>
      <c r="J697" s="23"/>
      <c r="K697" s="26"/>
      <c r="L697" s="1"/>
    </row>
    <row r="698" spans="1:12" x14ac:dyDescent="0.25">
      <c r="A698" s="26"/>
      <c r="B698" s="22"/>
      <c r="C698" s="22"/>
      <c r="D698" s="24"/>
      <c r="E698" s="22"/>
      <c r="F698" s="22"/>
      <c r="H698" s="23"/>
      <c r="I698" s="23"/>
      <c r="J698" s="23"/>
      <c r="K698" s="26"/>
      <c r="L698" s="1"/>
    </row>
    <row r="699" spans="1:12" x14ac:dyDescent="0.25">
      <c r="A699" s="26"/>
      <c r="B699" s="22"/>
      <c r="C699" s="22"/>
      <c r="D699" s="24"/>
      <c r="E699" s="22"/>
      <c r="F699" s="22"/>
      <c r="H699" s="23"/>
      <c r="I699" s="23"/>
      <c r="J699" s="23"/>
      <c r="K699" s="26"/>
      <c r="L699" s="1"/>
    </row>
    <row r="700" spans="1:12" x14ac:dyDescent="0.25">
      <c r="A700" s="26"/>
      <c r="B700" s="22"/>
      <c r="C700" s="22"/>
      <c r="D700" s="24"/>
      <c r="E700" s="22"/>
      <c r="F700" s="22"/>
      <c r="H700" s="23"/>
      <c r="I700" s="23"/>
      <c r="J700" s="23"/>
      <c r="K700" s="26"/>
      <c r="L700" s="1"/>
    </row>
    <row r="701" spans="1:12" x14ac:dyDescent="0.25">
      <c r="A701" s="26"/>
      <c r="B701" s="22"/>
      <c r="C701" s="22"/>
      <c r="D701" s="24"/>
      <c r="E701" s="22"/>
      <c r="F701" s="22"/>
      <c r="H701" s="23"/>
      <c r="I701" s="23"/>
      <c r="J701" s="23"/>
      <c r="K701" s="26"/>
      <c r="L701" s="1"/>
    </row>
    <row r="702" spans="1:12" x14ac:dyDescent="0.25">
      <c r="A702" s="26"/>
      <c r="B702" s="22"/>
      <c r="C702" s="22"/>
      <c r="D702" s="24"/>
      <c r="E702" s="22"/>
      <c r="F702" s="22"/>
      <c r="H702" s="23"/>
      <c r="I702" s="23"/>
      <c r="J702" s="23"/>
      <c r="K702" s="26"/>
      <c r="L702" s="1"/>
    </row>
    <row r="703" spans="1:12" x14ac:dyDescent="0.25">
      <c r="A703" s="26"/>
      <c r="B703" s="22"/>
      <c r="C703" s="22"/>
      <c r="D703" s="24"/>
      <c r="E703" s="22"/>
      <c r="F703" s="22"/>
      <c r="H703" s="23"/>
      <c r="I703" s="23"/>
      <c r="J703" s="23"/>
      <c r="K703" s="26"/>
      <c r="L703" s="1"/>
    </row>
    <row r="704" spans="1:12" x14ac:dyDescent="0.25">
      <c r="A704" s="26"/>
      <c r="B704" s="22"/>
      <c r="C704" s="22"/>
      <c r="D704" s="24"/>
      <c r="E704" s="22"/>
      <c r="F704" s="22"/>
      <c r="H704" s="23"/>
      <c r="I704" s="23"/>
      <c r="J704" s="23"/>
      <c r="K704" s="26"/>
      <c r="L704" s="1"/>
    </row>
    <row r="705" spans="1:12" x14ac:dyDescent="0.25">
      <c r="A705" s="26"/>
      <c r="B705" s="22"/>
      <c r="C705" s="22"/>
      <c r="D705" s="24"/>
      <c r="E705" s="22"/>
      <c r="F705" s="22"/>
      <c r="H705" s="23"/>
      <c r="I705" s="23"/>
      <c r="J705" s="23"/>
      <c r="K705" s="26"/>
      <c r="L705" s="1"/>
    </row>
    <row r="706" spans="1:12" x14ac:dyDescent="0.25">
      <c r="A706" s="26"/>
      <c r="B706" s="22"/>
      <c r="C706" s="22"/>
      <c r="D706" s="24"/>
      <c r="E706" s="22"/>
      <c r="F706" s="22"/>
      <c r="H706" s="23"/>
      <c r="I706" s="23"/>
      <c r="J706" s="23"/>
      <c r="K706" s="26"/>
      <c r="L706" s="1"/>
    </row>
    <row r="707" spans="1:12" x14ac:dyDescent="0.25">
      <c r="A707" s="26"/>
      <c r="B707" s="22"/>
      <c r="C707" s="22"/>
      <c r="D707" s="24"/>
      <c r="E707" s="22"/>
      <c r="F707" s="22"/>
      <c r="H707" s="23"/>
      <c r="I707" s="23"/>
      <c r="J707" s="23"/>
      <c r="K707" s="26"/>
      <c r="L707" s="1"/>
    </row>
    <row r="708" spans="1:12" x14ac:dyDescent="0.25">
      <c r="A708" s="26"/>
      <c r="B708" s="22"/>
      <c r="C708" s="22"/>
      <c r="D708" s="24"/>
      <c r="E708" s="22"/>
      <c r="F708" s="22"/>
      <c r="H708" s="23"/>
      <c r="I708" s="23"/>
      <c r="J708" s="23"/>
      <c r="K708" s="26"/>
      <c r="L708" s="1"/>
    </row>
    <row r="709" spans="1:12" x14ac:dyDescent="0.25">
      <c r="A709" s="26"/>
      <c r="B709" s="22"/>
      <c r="C709" s="22"/>
      <c r="D709" s="24"/>
      <c r="E709" s="22"/>
      <c r="F709" s="22"/>
      <c r="H709" s="23"/>
      <c r="I709" s="23"/>
      <c r="J709" s="23"/>
      <c r="K709" s="26"/>
      <c r="L709" s="1"/>
    </row>
    <row r="710" spans="1:12" x14ac:dyDescent="0.25">
      <c r="A710" s="26"/>
      <c r="B710" s="22"/>
      <c r="C710" s="22"/>
      <c r="D710" s="24"/>
      <c r="E710" s="22"/>
      <c r="F710" s="22"/>
      <c r="H710" s="23"/>
      <c r="I710" s="23"/>
      <c r="J710" s="23"/>
      <c r="K710" s="26"/>
      <c r="L710" s="1"/>
    </row>
    <row r="711" spans="1:12" x14ac:dyDescent="0.25">
      <c r="A711" s="26"/>
      <c r="B711" s="22"/>
      <c r="C711" s="22"/>
      <c r="D711" s="24"/>
      <c r="E711" s="22"/>
      <c r="F711" s="22"/>
      <c r="H711" s="23"/>
      <c r="I711" s="23"/>
      <c r="J711" s="23"/>
      <c r="K711" s="26"/>
      <c r="L711" s="1"/>
    </row>
    <row r="712" spans="1:12" x14ac:dyDescent="0.25">
      <c r="A712" s="26"/>
      <c r="B712" s="22"/>
      <c r="C712" s="22"/>
      <c r="D712" s="24"/>
      <c r="E712" s="22"/>
      <c r="F712" s="22"/>
      <c r="H712" s="23"/>
      <c r="I712" s="23"/>
      <c r="J712" s="23"/>
      <c r="K712" s="26"/>
      <c r="L712" s="1"/>
    </row>
    <row r="713" spans="1:12" x14ac:dyDescent="0.25">
      <c r="A713" s="26"/>
      <c r="B713" s="22"/>
      <c r="C713" s="22"/>
      <c r="D713" s="24"/>
      <c r="E713" s="22"/>
      <c r="F713" s="22"/>
      <c r="H713" s="23"/>
      <c r="I713" s="23"/>
      <c r="J713" s="23"/>
      <c r="K713" s="26"/>
      <c r="L713" s="1"/>
    </row>
    <row r="714" spans="1:12" x14ac:dyDescent="0.25">
      <c r="A714" s="26"/>
      <c r="B714" s="22"/>
      <c r="C714" s="22"/>
      <c r="D714" s="24"/>
      <c r="E714" s="22"/>
      <c r="F714" s="22"/>
      <c r="H714" s="23"/>
      <c r="I714" s="23"/>
      <c r="J714" s="23"/>
      <c r="K714" s="26"/>
      <c r="L714" s="1"/>
    </row>
    <row r="715" spans="1:12" x14ac:dyDescent="0.25">
      <c r="A715" s="26"/>
      <c r="B715" s="22"/>
      <c r="C715" s="22"/>
      <c r="D715" s="24"/>
      <c r="E715" s="22"/>
      <c r="F715" s="22"/>
      <c r="H715" s="23"/>
      <c r="I715" s="23"/>
      <c r="J715" s="23"/>
      <c r="K715" s="26"/>
      <c r="L715" s="1"/>
    </row>
    <row r="716" spans="1:12" x14ac:dyDescent="0.25">
      <c r="A716" s="26"/>
      <c r="B716" s="22"/>
      <c r="C716" s="22"/>
      <c r="D716" s="24"/>
      <c r="E716" s="22"/>
      <c r="F716" s="22"/>
      <c r="H716" s="23"/>
      <c r="I716" s="23"/>
      <c r="J716" s="23"/>
      <c r="K716" s="26"/>
      <c r="L716" s="1"/>
    </row>
    <row r="717" spans="1:12" x14ac:dyDescent="0.25">
      <c r="A717" s="26"/>
      <c r="B717" s="22"/>
      <c r="C717" s="22"/>
      <c r="D717" s="24"/>
      <c r="E717" s="22"/>
      <c r="F717" s="22"/>
      <c r="H717" s="23"/>
      <c r="I717" s="23"/>
      <c r="J717" s="23"/>
      <c r="K717" s="26"/>
      <c r="L717" s="1"/>
    </row>
    <row r="718" spans="1:12" x14ac:dyDescent="0.25">
      <c r="A718" s="26"/>
      <c r="B718" s="22"/>
      <c r="C718" s="22"/>
      <c r="D718" s="24"/>
      <c r="E718" s="22"/>
      <c r="F718" s="22"/>
      <c r="H718" s="23"/>
      <c r="I718" s="23"/>
      <c r="J718" s="23"/>
      <c r="K718" s="26"/>
      <c r="L718" s="1"/>
    </row>
    <row r="719" spans="1:12" x14ac:dyDescent="0.25">
      <c r="A719" s="26"/>
      <c r="B719" s="22"/>
      <c r="C719" s="22"/>
      <c r="D719" s="24"/>
      <c r="E719" s="22"/>
      <c r="F719" s="22"/>
      <c r="H719" s="23"/>
      <c r="I719" s="23"/>
      <c r="J719" s="23"/>
      <c r="K719" s="26"/>
      <c r="L719" s="1"/>
    </row>
    <row r="720" spans="1:12" x14ac:dyDescent="0.25">
      <c r="A720" s="26"/>
      <c r="B720" s="22"/>
      <c r="C720" s="22"/>
      <c r="D720" s="24"/>
      <c r="E720" s="22"/>
      <c r="F720" s="22"/>
      <c r="H720" s="23"/>
      <c r="I720" s="23"/>
      <c r="J720" s="23"/>
      <c r="K720" s="26"/>
      <c r="L720" s="1"/>
    </row>
    <row r="721" spans="1:12" x14ac:dyDescent="0.25">
      <c r="A721" s="26"/>
      <c r="B721" s="22"/>
      <c r="C721" s="22"/>
      <c r="D721" s="24"/>
      <c r="E721" s="22"/>
      <c r="F721" s="22"/>
      <c r="H721" s="23"/>
      <c r="I721" s="23"/>
      <c r="J721" s="23"/>
      <c r="K721" s="26"/>
      <c r="L721" s="1"/>
    </row>
    <row r="722" spans="1:12" x14ac:dyDescent="0.25">
      <c r="A722" s="26"/>
      <c r="B722" s="22"/>
      <c r="C722" s="22"/>
      <c r="D722" s="24"/>
      <c r="E722" s="22"/>
      <c r="F722" s="22"/>
      <c r="H722" s="23"/>
      <c r="I722" s="23"/>
      <c r="J722" s="23"/>
      <c r="K722" s="26"/>
      <c r="L722" s="1"/>
    </row>
    <row r="723" spans="1:12" x14ac:dyDescent="0.25">
      <c r="A723" s="26"/>
      <c r="B723" s="22"/>
      <c r="C723" s="22"/>
      <c r="D723" s="24"/>
      <c r="E723" s="22"/>
      <c r="F723" s="22"/>
      <c r="H723" s="23"/>
      <c r="I723" s="23"/>
      <c r="J723" s="23"/>
      <c r="K723" s="26"/>
      <c r="L723" s="1"/>
    </row>
    <row r="724" spans="1:12" x14ac:dyDescent="0.25">
      <c r="A724" s="26"/>
      <c r="B724" s="22"/>
      <c r="C724" s="22"/>
      <c r="D724" s="24"/>
      <c r="E724" s="22"/>
      <c r="F724" s="22"/>
      <c r="H724" s="23"/>
      <c r="I724" s="23"/>
      <c r="J724" s="23"/>
      <c r="K724" s="26"/>
      <c r="L724" s="1"/>
    </row>
    <row r="725" spans="1:12" x14ac:dyDescent="0.25">
      <c r="A725" s="26"/>
      <c r="B725" s="22"/>
      <c r="C725" s="22"/>
      <c r="D725" s="24"/>
      <c r="E725" s="22"/>
      <c r="F725" s="22"/>
      <c r="H725" s="23"/>
      <c r="I725" s="23"/>
      <c r="J725" s="23"/>
      <c r="K725" s="26"/>
      <c r="L725" s="1"/>
    </row>
    <row r="726" spans="1:12" x14ac:dyDescent="0.25">
      <c r="A726" s="26"/>
      <c r="B726" s="22"/>
      <c r="C726" s="22"/>
      <c r="D726" s="24"/>
      <c r="E726" s="22"/>
      <c r="F726" s="22"/>
      <c r="H726" s="23"/>
      <c r="I726" s="23"/>
      <c r="J726" s="23"/>
      <c r="K726" s="26"/>
      <c r="L726" s="1"/>
    </row>
    <row r="727" spans="1:12" x14ac:dyDescent="0.25">
      <c r="A727" s="26"/>
      <c r="B727" s="22"/>
      <c r="C727" s="22"/>
      <c r="D727" s="24"/>
      <c r="E727" s="22"/>
      <c r="F727" s="22"/>
      <c r="H727" s="23"/>
      <c r="I727" s="23"/>
      <c r="J727" s="23"/>
      <c r="K727" s="26"/>
      <c r="L727" s="1"/>
    </row>
    <row r="728" spans="1:12" x14ac:dyDescent="0.25">
      <c r="A728" s="26"/>
      <c r="B728" s="22"/>
      <c r="C728" s="22"/>
      <c r="D728" s="24"/>
      <c r="E728" s="22"/>
      <c r="F728" s="22"/>
      <c r="H728" s="23"/>
      <c r="I728" s="23"/>
      <c r="J728" s="23"/>
      <c r="K728" s="26"/>
      <c r="L728" s="1"/>
    </row>
    <row r="729" spans="1:12" x14ac:dyDescent="0.25">
      <c r="A729" s="26"/>
      <c r="B729" s="22"/>
      <c r="C729" s="22"/>
      <c r="D729" s="24"/>
      <c r="E729" s="22"/>
      <c r="F729" s="22"/>
      <c r="H729" s="23"/>
      <c r="I729" s="23"/>
      <c r="J729" s="23"/>
      <c r="K729" s="26"/>
      <c r="L729" s="1"/>
    </row>
    <row r="730" spans="1:12" x14ac:dyDescent="0.25">
      <c r="A730" s="26"/>
      <c r="B730" s="22"/>
      <c r="C730" s="22"/>
      <c r="D730" s="24"/>
      <c r="E730" s="22"/>
      <c r="F730" s="22"/>
      <c r="H730" s="23"/>
      <c r="I730" s="23"/>
      <c r="J730" s="23"/>
      <c r="K730" s="26"/>
      <c r="L730" s="1"/>
    </row>
    <row r="731" spans="1:12" x14ac:dyDescent="0.25">
      <c r="A731" s="26"/>
      <c r="B731" s="22"/>
      <c r="C731" s="22"/>
      <c r="D731" s="24"/>
      <c r="E731" s="22"/>
      <c r="F731" s="22"/>
      <c r="H731" s="23"/>
      <c r="I731" s="23"/>
      <c r="J731" s="23"/>
      <c r="K731" s="26"/>
      <c r="L731" s="1"/>
    </row>
    <row r="732" spans="1:12" x14ac:dyDescent="0.25">
      <c r="A732" s="26"/>
      <c r="B732" s="22"/>
      <c r="C732" s="22"/>
      <c r="D732" s="24"/>
      <c r="E732" s="22"/>
      <c r="F732" s="22"/>
      <c r="H732" s="23"/>
      <c r="I732" s="23"/>
      <c r="J732" s="23"/>
      <c r="K732" s="26"/>
      <c r="L732" s="1"/>
    </row>
    <row r="733" spans="1:12" x14ac:dyDescent="0.25">
      <c r="A733" s="26"/>
      <c r="B733" s="22"/>
      <c r="C733" s="22"/>
      <c r="D733" s="24"/>
      <c r="E733" s="22"/>
      <c r="F733" s="22"/>
      <c r="H733" s="23"/>
      <c r="I733" s="23"/>
      <c r="J733" s="23"/>
      <c r="K733" s="26"/>
      <c r="L733" s="1"/>
    </row>
    <row r="734" spans="1:12" x14ac:dyDescent="0.25">
      <c r="A734" s="26"/>
      <c r="B734" s="22"/>
      <c r="C734" s="22"/>
      <c r="D734" s="24"/>
      <c r="E734" s="22"/>
      <c r="F734" s="22"/>
      <c r="H734" s="23"/>
      <c r="I734" s="23"/>
      <c r="J734" s="23"/>
      <c r="K734" s="26"/>
      <c r="L734" s="1"/>
    </row>
    <row r="735" spans="1:12" x14ac:dyDescent="0.25">
      <c r="A735" s="26"/>
      <c r="B735" s="22"/>
      <c r="C735" s="22"/>
      <c r="D735" s="24"/>
      <c r="E735" s="22"/>
      <c r="F735" s="22"/>
      <c r="H735" s="23"/>
      <c r="I735" s="23"/>
      <c r="J735" s="23"/>
      <c r="K735" s="26"/>
      <c r="L735" s="1"/>
    </row>
    <row r="736" spans="1:12" x14ac:dyDescent="0.25">
      <c r="A736" s="26"/>
      <c r="B736" s="22"/>
      <c r="C736" s="22"/>
      <c r="D736" s="24"/>
      <c r="E736" s="22"/>
      <c r="F736" s="22"/>
      <c r="H736" s="23"/>
      <c r="I736" s="23"/>
      <c r="J736" s="23"/>
      <c r="K736" s="26"/>
      <c r="L736" s="1"/>
    </row>
    <row r="737" spans="1:12" x14ac:dyDescent="0.25">
      <c r="A737" s="26"/>
      <c r="B737" s="22"/>
      <c r="C737" s="22"/>
      <c r="D737" s="24"/>
      <c r="E737" s="22"/>
      <c r="F737" s="22"/>
      <c r="H737" s="23"/>
      <c r="I737" s="23"/>
      <c r="J737" s="23"/>
      <c r="K737" s="26"/>
      <c r="L737" s="1"/>
    </row>
    <row r="738" spans="1:12" x14ac:dyDescent="0.25">
      <c r="A738" s="26"/>
      <c r="B738" s="22"/>
      <c r="C738" s="22"/>
      <c r="D738" s="24"/>
      <c r="E738" s="22"/>
      <c r="F738" s="22"/>
      <c r="H738" s="23"/>
      <c r="I738" s="23"/>
      <c r="J738" s="23"/>
      <c r="K738" s="26"/>
      <c r="L738" s="1"/>
    </row>
    <row r="739" spans="1:12" x14ac:dyDescent="0.25">
      <c r="A739" s="26"/>
      <c r="B739" s="22"/>
      <c r="C739" s="22"/>
      <c r="D739" s="24"/>
      <c r="E739" s="22"/>
      <c r="F739" s="22"/>
      <c r="H739" s="23"/>
      <c r="I739" s="23"/>
      <c r="J739" s="23"/>
      <c r="K739" s="26"/>
      <c r="L739" s="1"/>
    </row>
    <row r="740" spans="1:12" x14ac:dyDescent="0.25">
      <c r="A740" s="26"/>
      <c r="B740" s="22"/>
      <c r="C740" s="22"/>
      <c r="D740" s="24"/>
      <c r="E740" s="22"/>
      <c r="F740" s="22"/>
      <c r="H740" s="23"/>
      <c r="I740" s="23"/>
      <c r="J740" s="23"/>
      <c r="K740" s="26"/>
      <c r="L740" s="1"/>
    </row>
    <row r="741" spans="1:12" x14ac:dyDescent="0.25">
      <c r="A741" s="26"/>
      <c r="B741" s="22"/>
      <c r="C741" s="22"/>
      <c r="D741" s="24"/>
      <c r="E741" s="22"/>
      <c r="F741" s="22"/>
      <c r="H741" s="23"/>
      <c r="I741" s="23"/>
      <c r="J741" s="23"/>
      <c r="K741" s="26"/>
      <c r="L741" s="1"/>
    </row>
    <row r="742" spans="1:12" x14ac:dyDescent="0.25">
      <c r="A742" s="26"/>
      <c r="B742" s="22"/>
      <c r="C742" s="22"/>
      <c r="D742" s="24"/>
      <c r="E742" s="22"/>
      <c r="F742" s="22"/>
      <c r="H742" s="23"/>
      <c r="I742" s="23"/>
      <c r="J742" s="23"/>
      <c r="K742" s="26"/>
      <c r="L742" s="1"/>
    </row>
    <row r="743" spans="1:12" x14ac:dyDescent="0.25">
      <c r="A743" s="26"/>
      <c r="B743" s="22"/>
      <c r="C743" s="22"/>
      <c r="D743" s="24"/>
      <c r="E743" s="22"/>
      <c r="F743" s="22"/>
      <c r="H743" s="23"/>
      <c r="I743" s="23"/>
      <c r="J743" s="23"/>
      <c r="K743" s="26"/>
      <c r="L743" s="1"/>
    </row>
    <row r="744" spans="1:12" x14ac:dyDescent="0.25">
      <c r="A744" s="26"/>
      <c r="B744" s="22"/>
      <c r="C744" s="22"/>
      <c r="D744" s="24"/>
      <c r="E744" s="22"/>
      <c r="F744" s="22"/>
      <c r="H744" s="23"/>
      <c r="I744" s="23"/>
      <c r="J744" s="23"/>
      <c r="K744" s="26"/>
      <c r="L744" s="1"/>
    </row>
    <row r="745" spans="1:12" x14ac:dyDescent="0.25">
      <c r="A745" s="26"/>
      <c r="B745" s="22"/>
      <c r="C745" s="22"/>
      <c r="D745" s="24"/>
      <c r="E745" s="22"/>
      <c r="F745" s="22"/>
      <c r="H745" s="23"/>
      <c r="I745" s="23"/>
      <c r="J745" s="23"/>
      <c r="K745" s="26"/>
      <c r="L745" s="1"/>
    </row>
    <row r="746" spans="1:12" x14ac:dyDescent="0.25">
      <c r="A746" s="26"/>
      <c r="B746" s="22"/>
      <c r="C746" s="22"/>
      <c r="D746" s="24"/>
      <c r="E746" s="22"/>
      <c r="F746" s="22"/>
      <c r="H746" s="23"/>
      <c r="I746" s="23"/>
      <c r="J746" s="23"/>
      <c r="K746" s="26"/>
      <c r="L746" s="1"/>
    </row>
    <row r="747" spans="1:12" x14ac:dyDescent="0.25">
      <c r="A747" s="26"/>
      <c r="B747" s="22"/>
      <c r="C747" s="22"/>
      <c r="D747" s="24"/>
      <c r="E747" s="22"/>
      <c r="F747" s="22"/>
      <c r="H747" s="23"/>
      <c r="I747" s="23"/>
      <c r="J747" s="23"/>
      <c r="K747" s="26"/>
      <c r="L747" s="1"/>
    </row>
    <row r="748" spans="1:12" x14ac:dyDescent="0.25">
      <c r="A748" s="26"/>
      <c r="B748" s="22"/>
      <c r="C748" s="22"/>
      <c r="D748" s="24"/>
      <c r="E748" s="22"/>
      <c r="F748" s="22"/>
      <c r="H748" s="23"/>
      <c r="I748" s="23"/>
      <c r="J748" s="23"/>
      <c r="K748" s="26"/>
      <c r="L748" s="1"/>
    </row>
    <row r="749" spans="1:12" x14ac:dyDescent="0.25">
      <c r="A749" s="26"/>
      <c r="B749" s="22"/>
      <c r="C749" s="22"/>
      <c r="D749" s="24"/>
      <c r="E749" s="22"/>
      <c r="F749" s="22"/>
      <c r="H749" s="23"/>
      <c r="I749" s="23"/>
      <c r="J749" s="23"/>
      <c r="K749" s="26"/>
      <c r="L749" s="1"/>
    </row>
    <row r="750" spans="1:12" x14ac:dyDescent="0.25">
      <c r="A750" s="26"/>
      <c r="B750" s="22"/>
      <c r="C750" s="22"/>
      <c r="D750" s="24"/>
      <c r="E750" s="22"/>
      <c r="F750" s="22"/>
      <c r="H750" s="23"/>
      <c r="I750" s="23"/>
      <c r="J750" s="23"/>
      <c r="K750" s="26"/>
      <c r="L750" s="1"/>
    </row>
    <row r="751" spans="1:12" x14ac:dyDescent="0.25">
      <c r="A751" s="26"/>
      <c r="B751" s="22"/>
      <c r="C751" s="22"/>
      <c r="D751" s="24"/>
      <c r="E751" s="22"/>
      <c r="F751" s="22"/>
      <c r="H751" s="23"/>
      <c r="I751" s="23"/>
      <c r="J751" s="23"/>
      <c r="K751" s="26"/>
      <c r="L751" s="1"/>
    </row>
    <row r="752" spans="1:12" x14ac:dyDescent="0.25">
      <c r="A752" s="26"/>
      <c r="B752" s="22"/>
      <c r="C752" s="22"/>
      <c r="D752" s="24"/>
      <c r="E752" s="22"/>
      <c r="F752" s="22"/>
      <c r="H752" s="23"/>
      <c r="I752" s="23"/>
      <c r="J752" s="23"/>
      <c r="K752" s="26"/>
      <c r="L752" s="1"/>
    </row>
    <row r="753" spans="1:12" x14ac:dyDescent="0.25">
      <c r="A753" s="26"/>
      <c r="B753" s="22"/>
      <c r="C753" s="22"/>
      <c r="D753" s="24"/>
      <c r="E753" s="22"/>
      <c r="F753" s="22"/>
      <c r="H753" s="23"/>
      <c r="I753" s="23"/>
      <c r="J753" s="23"/>
      <c r="K753" s="26"/>
      <c r="L753" s="1"/>
    </row>
    <row r="754" spans="1:12" x14ac:dyDescent="0.25">
      <c r="A754" s="26"/>
      <c r="B754" s="22"/>
      <c r="C754" s="22"/>
      <c r="D754" s="24"/>
      <c r="E754" s="22"/>
      <c r="F754" s="22"/>
      <c r="H754" s="23"/>
      <c r="I754" s="23"/>
      <c r="J754" s="23"/>
      <c r="K754" s="26"/>
      <c r="L754" s="1"/>
    </row>
    <row r="755" spans="1:12" x14ac:dyDescent="0.25">
      <c r="A755" s="26"/>
      <c r="B755" s="22"/>
      <c r="C755" s="22"/>
      <c r="D755" s="24"/>
      <c r="E755" s="22"/>
      <c r="F755" s="22"/>
      <c r="H755" s="23"/>
      <c r="I755" s="23"/>
      <c r="J755" s="23"/>
      <c r="K755" s="26"/>
      <c r="L755" s="1"/>
    </row>
    <row r="756" spans="1:12" x14ac:dyDescent="0.25">
      <c r="A756" s="26"/>
      <c r="B756" s="22"/>
      <c r="C756" s="22"/>
      <c r="D756" s="24"/>
      <c r="E756" s="22"/>
      <c r="F756" s="22"/>
      <c r="H756" s="23"/>
      <c r="I756" s="23"/>
      <c r="J756" s="23"/>
      <c r="K756" s="26"/>
      <c r="L756" s="1"/>
    </row>
    <row r="757" spans="1:12" x14ac:dyDescent="0.25">
      <c r="A757" s="26"/>
      <c r="B757" s="22"/>
      <c r="C757" s="22"/>
      <c r="D757" s="24"/>
      <c r="E757" s="22"/>
      <c r="F757" s="22"/>
      <c r="H757" s="23"/>
      <c r="I757" s="23"/>
      <c r="J757" s="23"/>
      <c r="K757" s="26"/>
      <c r="L757" s="1"/>
    </row>
    <row r="758" spans="1:12" x14ac:dyDescent="0.25">
      <c r="A758" s="26"/>
      <c r="B758" s="22"/>
      <c r="C758" s="22"/>
      <c r="D758" s="24"/>
      <c r="E758" s="22"/>
      <c r="F758" s="22"/>
      <c r="H758" s="23"/>
      <c r="I758" s="23"/>
      <c r="J758" s="23"/>
      <c r="K758" s="26"/>
      <c r="L758" s="1"/>
    </row>
    <row r="759" spans="1:12" x14ac:dyDescent="0.25">
      <c r="A759" s="26"/>
      <c r="B759" s="22"/>
      <c r="C759" s="22"/>
      <c r="D759" s="24"/>
      <c r="E759" s="22"/>
      <c r="F759" s="22"/>
      <c r="H759" s="23"/>
      <c r="I759" s="23"/>
      <c r="J759" s="23"/>
      <c r="K759" s="26"/>
      <c r="L759" s="1"/>
    </row>
    <row r="760" spans="1:12" x14ac:dyDescent="0.25">
      <c r="A760" s="26"/>
      <c r="B760" s="22"/>
      <c r="C760" s="22"/>
      <c r="D760" s="24"/>
      <c r="E760" s="22"/>
      <c r="F760" s="22"/>
      <c r="H760" s="23"/>
      <c r="I760" s="23"/>
      <c r="J760" s="23"/>
      <c r="K760" s="26"/>
      <c r="L760" s="1"/>
    </row>
    <row r="761" spans="1:12" x14ac:dyDescent="0.25">
      <c r="A761" s="26"/>
      <c r="B761" s="22"/>
      <c r="C761" s="22"/>
      <c r="D761" s="24"/>
      <c r="E761" s="22"/>
      <c r="F761" s="22"/>
      <c r="H761" s="23"/>
      <c r="I761" s="23"/>
      <c r="J761" s="23"/>
      <c r="K761" s="26"/>
      <c r="L761" s="1"/>
    </row>
    <row r="762" spans="1:12" x14ac:dyDescent="0.25">
      <c r="A762" s="26"/>
      <c r="B762" s="22"/>
      <c r="C762" s="22"/>
      <c r="D762" s="24"/>
      <c r="E762" s="22"/>
      <c r="F762" s="22"/>
      <c r="H762" s="23"/>
      <c r="I762" s="23"/>
      <c r="J762" s="23"/>
      <c r="K762" s="26"/>
      <c r="L762" s="1"/>
    </row>
    <row r="763" spans="1:12" x14ac:dyDescent="0.25">
      <c r="A763" s="26"/>
      <c r="B763" s="22"/>
      <c r="C763" s="22"/>
      <c r="D763" s="24"/>
      <c r="E763" s="22"/>
      <c r="F763" s="22"/>
      <c r="H763" s="23"/>
      <c r="I763" s="23"/>
      <c r="J763" s="23"/>
      <c r="K763" s="26"/>
      <c r="L763" s="1"/>
    </row>
    <row r="764" spans="1:12" x14ac:dyDescent="0.25">
      <c r="A764" s="26"/>
      <c r="B764" s="22"/>
      <c r="C764" s="22"/>
      <c r="D764" s="24"/>
      <c r="E764" s="22"/>
      <c r="F764" s="22"/>
      <c r="H764" s="23"/>
      <c r="I764" s="23"/>
      <c r="J764" s="23"/>
      <c r="K764" s="26"/>
      <c r="L764" s="1"/>
    </row>
    <row r="765" spans="1:12" x14ac:dyDescent="0.25">
      <c r="A765" s="26"/>
      <c r="B765" s="22"/>
      <c r="C765" s="22"/>
      <c r="D765" s="24"/>
      <c r="E765" s="22"/>
      <c r="F765" s="22"/>
      <c r="H765" s="23"/>
      <c r="I765" s="23"/>
      <c r="J765" s="23"/>
      <c r="K765" s="26"/>
      <c r="L765" s="1"/>
    </row>
    <row r="766" spans="1:12" x14ac:dyDescent="0.25">
      <c r="A766" s="26"/>
      <c r="B766" s="22"/>
      <c r="C766" s="22"/>
      <c r="D766" s="24"/>
      <c r="E766" s="22"/>
      <c r="F766" s="22"/>
      <c r="H766" s="23"/>
      <c r="I766" s="23"/>
      <c r="J766" s="23"/>
      <c r="K766" s="26"/>
      <c r="L766" s="1"/>
    </row>
    <row r="767" spans="1:12" x14ac:dyDescent="0.25">
      <c r="A767" s="26"/>
      <c r="B767" s="22"/>
      <c r="C767" s="22"/>
      <c r="D767" s="24"/>
      <c r="E767" s="22"/>
      <c r="F767" s="22"/>
      <c r="H767" s="23"/>
      <c r="I767" s="23"/>
      <c r="J767" s="23"/>
      <c r="K767" s="26"/>
      <c r="L767" s="1"/>
    </row>
    <row r="768" spans="1:12" x14ac:dyDescent="0.25">
      <c r="A768" s="26"/>
      <c r="B768" s="22"/>
      <c r="C768" s="22"/>
      <c r="D768" s="24"/>
      <c r="E768" s="22"/>
      <c r="F768" s="22"/>
      <c r="H768" s="23"/>
      <c r="I768" s="23"/>
      <c r="J768" s="23"/>
      <c r="K768" s="26"/>
      <c r="L768" s="1"/>
    </row>
    <row r="769" spans="1:12" x14ac:dyDescent="0.25">
      <c r="A769" s="26"/>
      <c r="B769" s="22"/>
      <c r="C769" s="22"/>
      <c r="D769" s="24"/>
      <c r="E769" s="22"/>
      <c r="F769" s="22"/>
      <c r="H769" s="23"/>
      <c r="I769" s="23"/>
      <c r="J769" s="23"/>
      <c r="K769" s="26"/>
      <c r="L769" s="1"/>
    </row>
    <row r="770" spans="1:12" x14ac:dyDescent="0.25">
      <c r="A770" s="26"/>
      <c r="B770" s="22"/>
      <c r="C770" s="22"/>
      <c r="D770" s="24"/>
      <c r="E770" s="22"/>
      <c r="F770" s="22"/>
      <c r="H770" s="23"/>
      <c r="I770" s="23"/>
      <c r="J770" s="23"/>
      <c r="K770" s="26"/>
      <c r="L770" s="1"/>
    </row>
    <row r="771" spans="1:12" x14ac:dyDescent="0.25">
      <c r="A771" s="26"/>
      <c r="B771" s="22"/>
      <c r="C771" s="22"/>
      <c r="D771" s="24"/>
      <c r="E771" s="22"/>
      <c r="F771" s="22"/>
      <c r="H771" s="23"/>
      <c r="I771" s="23"/>
      <c r="J771" s="23"/>
      <c r="K771" s="26"/>
      <c r="L771" s="1"/>
    </row>
    <row r="772" spans="1:12" x14ac:dyDescent="0.25">
      <c r="A772" s="26"/>
      <c r="B772" s="22"/>
      <c r="C772" s="22"/>
      <c r="D772" s="24"/>
      <c r="E772" s="22"/>
      <c r="F772" s="22"/>
      <c r="H772" s="23"/>
      <c r="I772" s="23"/>
      <c r="J772" s="23"/>
      <c r="K772" s="26"/>
      <c r="L772" s="1"/>
    </row>
    <row r="773" spans="1:12" x14ac:dyDescent="0.25">
      <c r="A773" s="26"/>
      <c r="B773" s="22"/>
      <c r="C773" s="22"/>
      <c r="D773" s="24"/>
      <c r="E773" s="22"/>
      <c r="F773" s="22"/>
      <c r="H773" s="23"/>
      <c r="I773" s="23"/>
      <c r="J773" s="23"/>
      <c r="K773" s="26"/>
      <c r="L773" s="1"/>
    </row>
    <row r="774" spans="1:12" x14ac:dyDescent="0.25">
      <c r="A774" s="26"/>
      <c r="B774" s="22"/>
      <c r="C774" s="22"/>
      <c r="D774" s="24"/>
      <c r="E774" s="22"/>
      <c r="F774" s="22"/>
      <c r="H774" s="23"/>
      <c r="I774" s="23"/>
      <c r="J774" s="23"/>
      <c r="K774" s="26"/>
      <c r="L774" s="1"/>
    </row>
    <row r="775" spans="1:12" x14ac:dyDescent="0.25">
      <c r="A775" s="26"/>
      <c r="B775" s="22"/>
      <c r="C775" s="22"/>
      <c r="D775" s="24"/>
      <c r="E775" s="22"/>
      <c r="F775" s="22"/>
      <c r="H775" s="23"/>
      <c r="I775" s="23"/>
      <c r="J775" s="23"/>
      <c r="K775" s="26"/>
      <c r="L775" s="1"/>
    </row>
    <row r="776" spans="1:12" x14ac:dyDescent="0.25">
      <c r="A776" s="26"/>
      <c r="B776" s="22"/>
      <c r="C776" s="22"/>
      <c r="D776" s="24"/>
      <c r="E776" s="22"/>
      <c r="F776" s="22"/>
      <c r="H776" s="23"/>
      <c r="I776" s="23"/>
      <c r="J776" s="23"/>
      <c r="K776" s="26"/>
      <c r="L776" s="1"/>
    </row>
    <row r="777" spans="1:12" x14ac:dyDescent="0.25">
      <c r="A777" s="26"/>
      <c r="B777" s="22"/>
      <c r="C777" s="22"/>
      <c r="D777" s="24"/>
      <c r="E777" s="22"/>
      <c r="F777" s="22"/>
      <c r="H777" s="23"/>
      <c r="I777" s="23"/>
      <c r="J777" s="23"/>
      <c r="K777" s="26"/>
      <c r="L777" s="1"/>
    </row>
    <row r="778" spans="1:12" x14ac:dyDescent="0.25">
      <c r="A778" s="26"/>
      <c r="B778" s="22"/>
      <c r="C778" s="22"/>
      <c r="D778" s="24"/>
      <c r="E778" s="22"/>
      <c r="F778" s="22"/>
      <c r="H778" s="23"/>
      <c r="I778" s="23"/>
      <c r="J778" s="23"/>
      <c r="K778" s="26"/>
      <c r="L778" s="1"/>
    </row>
    <row r="779" spans="1:12" x14ac:dyDescent="0.25">
      <c r="A779" s="26"/>
      <c r="B779" s="22"/>
      <c r="C779" s="22"/>
      <c r="D779" s="24"/>
      <c r="E779" s="22"/>
      <c r="F779" s="22"/>
      <c r="H779" s="23"/>
      <c r="I779" s="23"/>
      <c r="J779" s="23"/>
      <c r="K779" s="26"/>
      <c r="L779" s="1"/>
    </row>
    <row r="780" spans="1:12" x14ac:dyDescent="0.25">
      <c r="A780" s="26"/>
      <c r="B780" s="22"/>
      <c r="C780" s="22"/>
      <c r="D780" s="24"/>
      <c r="E780" s="22"/>
      <c r="F780" s="22"/>
      <c r="H780" s="23"/>
      <c r="I780" s="23"/>
      <c r="J780" s="23"/>
      <c r="K780" s="26"/>
      <c r="L780" s="1"/>
    </row>
    <row r="781" spans="1:12" x14ac:dyDescent="0.25">
      <c r="A781" s="26"/>
      <c r="B781" s="22"/>
      <c r="C781" s="22"/>
      <c r="D781" s="24"/>
      <c r="E781" s="22"/>
      <c r="F781" s="22"/>
      <c r="H781" s="23"/>
      <c r="I781" s="23"/>
      <c r="J781" s="23"/>
      <c r="K781" s="26"/>
      <c r="L781" s="1"/>
    </row>
    <row r="782" spans="1:12" x14ac:dyDescent="0.25">
      <c r="A782" s="26"/>
      <c r="B782" s="22"/>
      <c r="C782" s="22"/>
      <c r="D782" s="24"/>
      <c r="E782" s="22"/>
      <c r="F782" s="22"/>
      <c r="H782" s="23"/>
      <c r="I782" s="23"/>
      <c r="J782" s="23"/>
      <c r="K782" s="26"/>
      <c r="L782" s="1"/>
    </row>
    <row r="783" spans="1:12" x14ac:dyDescent="0.25">
      <c r="A783" s="26"/>
      <c r="B783" s="22"/>
      <c r="C783" s="22"/>
      <c r="D783" s="24"/>
      <c r="E783" s="22"/>
      <c r="F783" s="22"/>
      <c r="H783" s="23"/>
      <c r="I783" s="23"/>
      <c r="J783" s="23"/>
      <c r="K783" s="26"/>
      <c r="L783" s="1"/>
    </row>
    <row r="784" spans="1:12" x14ac:dyDescent="0.25">
      <c r="A784" s="26"/>
      <c r="B784" s="22"/>
      <c r="C784" s="22"/>
      <c r="D784" s="24"/>
      <c r="E784" s="22"/>
      <c r="F784" s="22"/>
      <c r="H784" s="23"/>
      <c r="I784" s="23"/>
      <c r="J784" s="23"/>
      <c r="K784" s="26"/>
      <c r="L784" s="1"/>
    </row>
    <row r="785" spans="1:12" x14ac:dyDescent="0.25">
      <c r="A785" s="26"/>
      <c r="B785" s="22"/>
      <c r="C785" s="22"/>
      <c r="D785" s="24"/>
      <c r="E785" s="22"/>
      <c r="F785" s="22"/>
      <c r="H785" s="23"/>
      <c r="I785" s="23"/>
      <c r="J785" s="23"/>
      <c r="K785" s="26"/>
      <c r="L785" s="42"/>
    </row>
    <row r="786" spans="1:12" x14ac:dyDescent="0.25">
      <c r="A786" s="26"/>
      <c r="B786" s="22"/>
      <c r="C786" s="22"/>
      <c r="D786" s="24"/>
      <c r="E786" s="22"/>
      <c r="F786" s="22"/>
      <c r="H786" s="23"/>
      <c r="I786" s="23"/>
      <c r="J786" s="23"/>
      <c r="K786" s="26"/>
      <c r="L786" s="1"/>
    </row>
    <row r="787" spans="1:12" x14ac:dyDescent="0.25">
      <c r="A787" s="26"/>
      <c r="B787" s="22"/>
      <c r="C787" s="22"/>
      <c r="D787" s="24"/>
      <c r="E787" s="22"/>
      <c r="F787" s="22"/>
      <c r="H787" s="23"/>
      <c r="I787" s="23"/>
      <c r="J787" s="23"/>
      <c r="K787" s="26"/>
      <c r="L787" s="1"/>
    </row>
    <row r="788" spans="1:12" x14ac:dyDescent="0.25">
      <c r="A788" s="26"/>
      <c r="B788" s="22"/>
      <c r="C788" s="22"/>
      <c r="D788" s="24"/>
      <c r="E788" s="22"/>
      <c r="F788" s="22"/>
      <c r="H788" s="23"/>
      <c r="I788" s="23"/>
      <c r="J788" s="23"/>
      <c r="K788" s="26"/>
      <c r="L788" s="1"/>
    </row>
    <row r="789" spans="1:12" x14ac:dyDescent="0.25">
      <c r="A789" s="26"/>
      <c r="B789" s="22"/>
      <c r="C789" s="22"/>
      <c r="D789" s="24"/>
      <c r="E789" s="22"/>
      <c r="F789" s="22"/>
      <c r="H789" s="23"/>
      <c r="I789" s="23"/>
      <c r="J789" s="23"/>
      <c r="K789" s="26"/>
      <c r="L789" s="1"/>
    </row>
    <row r="790" spans="1:12" x14ac:dyDescent="0.25">
      <c r="A790" s="26"/>
      <c r="B790" s="22"/>
      <c r="C790" s="22"/>
      <c r="D790" s="24"/>
      <c r="E790" s="22"/>
      <c r="F790" s="22"/>
      <c r="H790" s="23"/>
      <c r="I790" s="23"/>
      <c r="J790" s="23"/>
      <c r="K790" s="26"/>
      <c r="L790" s="1"/>
    </row>
    <row r="791" spans="1:12" x14ac:dyDescent="0.25">
      <c r="A791" s="26"/>
      <c r="B791" s="22"/>
      <c r="C791" s="22"/>
      <c r="D791" s="24"/>
      <c r="E791" s="22"/>
      <c r="F791" s="22"/>
      <c r="H791" s="23"/>
      <c r="I791" s="23"/>
      <c r="J791" s="23"/>
      <c r="K791" s="26"/>
      <c r="L791" s="1"/>
    </row>
    <row r="792" spans="1:12" x14ac:dyDescent="0.25">
      <c r="A792" s="26"/>
      <c r="B792" s="22"/>
      <c r="C792" s="22"/>
      <c r="D792" s="24"/>
      <c r="E792" s="22"/>
      <c r="F792" s="22"/>
      <c r="H792" s="23"/>
      <c r="I792" s="23"/>
      <c r="J792" s="23"/>
      <c r="K792" s="26"/>
      <c r="L792" s="1"/>
    </row>
    <row r="793" spans="1:12" x14ac:dyDescent="0.25">
      <c r="A793" s="26"/>
      <c r="B793" s="22"/>
      <c r="C793" s="22"/>
      <c r="D793" s="24"/>
      <c r="E793" s="22"/>
      <c r="F793" s="22"/>
      <c r="H793" s="23"/>
      <c r="I793" s="23"/>
      <c r="J793" s="23"/>
      <c r="K793" s="26"/>
      <c r="L793" s="1"/>
    </row>
    <row r="794" spans="1:12" x14ac:dyDescent="0.25">
      <c r="A794" s="26"/>
      <c r="B794" s="22"/>
      <c r="C794" s="22"/>
      <c r="D794" s="24"/>
      <c r="E794" s="22"/>
      <c r="F794" s="22"/>
      <c r="H794" s="23"/>
      <c r="I794" s="23"/>
      <c r="J794" s="23"/>
      <c r="K794" s="26"/>
      <c r="L794" s="1"/>
    </row>
    <row r="795" spans="1:12" x14ac:dyDescent="0.25">
      <c r="A795" s="26"/>
      <c r="B795" s="22"/>
      <c r="C795" s="22"/>
      <c r="D795" s="24"/>
      <c r="E795" s="22"/>
      <c r="F795" s="22"/>
      <c r="H795" s="23"/>
      <c r="I795" s="23"/>
      <c r="J795" s="23"/>
      <c r="K795" s="26"/>
      <c r="L795" s="1"/>
    </row>
    <row r="796" spans="1:12" x14ac:dyDescent="0.25">
      <c r="A796" s="26"/>
      <c r="B796" s="22"/>
      <c r="C796" s="22"/>
      <c r="D796" s="24"/>
      <c r="E796" s="22"/>
      <c r="F796" s="22"/>
      <c r="H796" s="23"/>
      <c r="I796" s="23"/>
      <c r="J796" s="23"/>
      <c r="K796" s="26"/>
      <c r="L796" s="1"/>
    </row>
    <row r="797" spans="1:12" x14ac:dyDescent="0.25">
      <c r="A797" s="26"/>
      <c r="B797" s="22"/>
      <c r="C797" s="22"/>
      <c r="D797" s="24"/>
      <c r="E797" s="22"/>
      <c r="F797" s="22"/>
      <c r="H797" s="23"/>
      <c r="I797" s="23"/>
      <c r="J797" s="23"/>
      <c r="K797" s="26"/>
      <c r="L797" s="1"/>
    </row>
    <row r="798" spans="1:12" x14ac:dyDescent="0.25">
      <c r="A798" s="26"/>
      <c r="B798" s="22"/>
      <c r="C798" s="22"/>
      <c r="D798" s="24"/>
      <c r="E798" s="22"/>
      <c r="F798" s="22"/>
      <c r="H798" s="23"/>
      <c r="I798" s="23"/>
      <c r="J798" s="23"/>
      <c r="K798" s="26"/>
      <c r="L798" s="1"/>
    </row>
    <row r="799" spans="1:12" x14ac:dyDescent="0.25">
      <c r="A799" s="26"/>
      <c r="B799" s="22"/>
      <c r="C799" s="22"/>
      <c r="D799" s="24"/>
      <c r="E799" s="22"/>
      <c r="F799" s="22"/>
      <c r="H799" s="23"/>
      <c r="I799" s="23"/>
      <c r="J799" s="23"/>
      <c r="K799" s="26"/>
      <c r="L799" s="1"/>
    </row>
    <row r="800" spans="1:12" x14ac:dyDescent="0.25">
      <c r="A800" s="26"/>
      <c r="B800" s="22"/>
      <c r="C800" s="22"/>
      <c r="D800" s="24"/>
      <c r="E800" s="22"/>
      <c r="F800" s="22"/>
      <c r="H800" s="23"/>
      <c r="I800" s="23"/>
      <c r="J800" s="23"/>
      <c r="K800" s="26"/>
      <c r="L800" s="1"/>
    </row>
    <row r="801" spans="1:12" x14ac:dyDescent="0.25">
      <c r="A801" s="26"/>
      <c r="B801" s="22"/>
      <c r="C801" s="22"/>
      <c r="D801" s="24"/>
      <c r="E801" s="22"/>
      <c r="F801" s="22"/>
      <c r="H801" s="23"/>
      <c r="I801" s="23"/>
      <c r="J801" s="23"/>
      <c r="K801" s="26"/>
      <c r="L801" s="1"/>
    </row>
    <row r="802" spans="1:12" x14ac:dyDescent="0.25">
      <c r="A802" s="26"/>
      <c r="B802" s="22"/>
      <c r="C802" s="22"/>
      <c r="D802" s="24"/>
      <c r="E802" s="22"/>
      <c r="F802" s="22"/>
      <c r="H802" s="23"/>
      <c r="I802" s="23"/>
      <c r="J802" s="23"/>
      <c r="K802" s="26"/>
      <c r="L802" s="1"/>
    </row>
    <row r="803" spans="1:12" x14ac:dyDescent="0.25">
      <c r="A803" s="26"/>
      <c r="B803" s="22"/>
      <c r="C803" s="22"/>
      <c r="D803" s="24"/>
      <c r="E803" s="22"/>
      <c r="F803" s="22"/>
      <c r="H803" s="23"/>
      <c r="I803" s="23"/>
      <c r="J803" s="23"/>
      <c r="K803" s="26"/>
      <c r="L803" s="1"/>
    </row>
    <row r="804" spans="1:12" x14ac:dyDescent="0.25">
      <c r="A804" s="26"/>
      <c r="B804" s="22"/>
      <c r="C804" s="22"/>
      <c r="D804" s="24"/>
      <c r="E804" s="22"/>
      <c r="F804" s="22"/>
      <c r="H804" s="23"/>
      <c r="I804" s="23"/>
      <c r="J804" s="23"/>
      <c r="K804" s="27"/>
      <c r="L804" s="1"/>
    </row>
    <row r="805" spans="1:12" x14ac:dyDescent="0.25">
      <c r="A805" s="26"/>
      <c r="B805" s="22"/>
      <c r="C805" s="22"/>
      <c r="D805" s="24"/>
      <c r="E805" s="22"/>
      <c r="F805" s="22"/>
      <c r="H805" s="23"/>
      <c r="I805" s="23"/>
      <c r="J805" s="23"/>
      <c r="K805" s="27"/>
      <c r="L805" s="1"/>
    </row>
    <row r="806" spans="1:12" x14ac:dyDescent="0.25">
      <c r="A806" s="26"/>
      <c r="B806" s="22"/>
      <c r="C806" s="22"/>
      <c r="D806" s="24"/>
      <c r="E806" s="22"/>
      <c r="F806" s="22"/>
      <c r="H806" s="23"/>
      <c r="I806" s="23"/>
      <c r="J806" s="23"/>
      <c r="K806" s="28"/>
      <c r="L806" s="1"/>
    </row>
    <row r="807" spans="1:12" x14ac:dyDescent="0.25">
      <c r="A807" s="26"/>
      <c r="B807" s="22"/>
      <c r="C807" s="22"/>
      <c r="D807" s="24"/>
      <c r="E807" s="22"/>
      <c r="F807" s="22"/>
      <c r="H807" s="23"/>
      <c r="I807" s="23"/>
      <c r="J807" s="23"/>
      <c r="K807" s="26"/>
      <c r="L807" s="1"/>
    </row>
    <row r="808" spans="1:12" x14ac:dyDescent="0.25">
      <c r="A808" s="26"/>
      <c r="B808" s="22"/>
      <c r="C808" s="22"/>
      <c r="D808" s="24"/>
      <c r="E808" s="22"/>
      <c r="F808" s="22"/>
      <c r="H808" s="23"/>
      <c r="I808" s="23"/>
      <c r="J808" s="23"/>
      <c r="K808" s="26"/>
      <c r="L808" s="1"/>
    </row>
    <row r="809" spans="1:12" x14ac:dyDescent="0.25">
      <c r="A809" s="26"/>
      <c r="B809" s="22"/>
      <c r="C809" s="22"/>
      <c r="D809" s="24"/>
      <c r="E809" s="22"/>
      <c r="F809" s="22"/>
      <c r="H809" s="23"/>
      <c r="I809" s="23"/>
      <c r="J809" s="23"/>
      <c r="K809" s="26"/>
      <c r="L809" s="1"/>
    </row>
    <row r="810" spans="1:12" x14ac:dyDescent="0.25">
      <c r="A810" s="26"/>
      <c r="B810" s="22"/>
      <c r="C810" s="22"/>
      <c r="D810" s="24"/>
      <c r="E810" s="22"/>
      <c r="F810" s="22"/>
      <c r="H810" s="23"/>
      <c r="I810" s="23"/>
      <c r="J810" s="23"/>
      <c r="K810" s="26"/>
      <c r="L810" s="1"/>
    </row>
    <row r="811" spans="1:12" x14ac:dyDescent="0.25">
      <c r="A811" s="26"/>
      <c r="B811" s="22"/>
      <c r="C811" s="22"/>
      <c r="D811" s="24"/>
      <c r="E811" s="22"/>
      <c r="F811" s="22"/>
      <c r="H811" s="23"/>
      <c r="I811" s="23"/>
      <c r="J811" s="23"/>
      <c r="K811" s="26"/>
      <c r="L811" s="1"/>
    </row>
    <row r="812" spans="1:12" x14ac:dyDescent="0.25">
      <c r="A812" s="26"/>
      <c r="B812" s="22"/>
      <c r="C812" s="22"/>
      <c r="D812" s="24"/>
      <c r="E812" s="22"/>
      <c r="F812" s="22"/>
      <c r="H812" s="23"/>
      <c r="I812" s="23"/>
      <c r="J812" s="23"/>
      <c r="K812" s="26"/>
      <c r="L812" s="1"/>
    </row>
    <row r="813" spans="1:12" x14ac:dyDescent="0.25">
      <c r="A813" s="26"/>
      <c r="B813" s="22"/>
      <c r="C813" s="25"/>
      <c r="D813" s="24"/>
      <c r="E813" s="22"/>
      <c r="F813" s="22"/>
      <c r="H813" s="23"/>
      <c r="I813" s="23"/>
      <c r="J813" s="23"/>
      <c r="K813" s="26"/>
      <c r="L813" s="1"/>
    </row>
    <row r="814" spans="1:12" x14ac:dyDescent="0.25">
      <c r="A814" s="26"/>
      <c r="B814" s="22"/>
      <c r="C814" s="25"/>
      <c r="D814" s="24"/>
      <c r="E814" s="22"/>
      <c r="F814" s="22"/>
      <c r="H814" s="23"/>
      <c r="I814" s="23"/>
      <c r="J814" s="23"/>
      <c r="K814" s="26"/>
      <c r="L814" s="1"/>
    </row>
    <row r="815" spans="1:12" x14ac:dyDescent="0.25">
      <c r="A815" s="26"/>
      <c r="B815" s="22"/>
      <c r="C815" s="22"/>
      <c r="D815" s="24"/>
      <c r="E815" s="22"/>
      <c r="F815" s="22"/>
      <c r="H815" s="23"/>
      <c r="I815" s="23"/>
      <c r="J815" s="23"/>
      <c r="K815" s="26"/>
      <c r="L815" s="1"/>
    </row>
    <row r="816" spans="1:12" x14ac:dyDescent="0.25">
      <c r="A816" s="26"/>
      <c r="B816" s="22"/>
      <c r="C816" s="22"/>
      <c r="D816" s="24"/>
      <c r="E816" s="22"/>
      <c r="F816" s="22"/>
      <c r="H816" s="23"/>
      <c r="I816" s="23"/>
      <c r="J816" s="23"/>
      <c r="K816" s="26"/>
      <c r="L816" s="1"/>
    </row>
    <row r="817" spans="1:12" x14ac:dyDescent="0.25">
      <c r="A817" s="26"/>
      <c r="B817" s="22"/>
      <c r="C817" s="22"/>
      <c r="D817" s="24"/>
      <c r="E817" s="22"/>
      <c r="F817" s="22"/>
      <c r="H817" s="23"/>
      <c r="I817" s="23"/>
      <c r="J817" s="23"/>
      <c r="K817" s="26"/>
      <c r="L817" s="1"/>
    </row>
    <row r="818" spans="1:12" x14ac:dyDescent="0.25">
      <c r="A818" s="26"/>
      <c r="B818" s="22"/>
      <c r="C818" s="22"/>
      <c r="D818" s="24"/>
      <c r="E818" s="22"/>
      <c r="F818" s="22"/>
      <c r="H818" s="23"/>
      <c r="I818" s="23"/>
      <c r="J818" s="23"/>
      <c r="K818" s="26"/>
      <c r="L818" s="1"/>
    </row>
    <row r="819" spans="1:12" x14ac:dyDescent="0.25">
      <c r="A819" s="26"/>
      <c r="B819" s="22"/>
      <c r="C819" s="22"/>
      <c r="D819" s="24"/>
      <c r="E819" s="22"/>
      <c r="F819" s="22"/>
      <c r="H819" s="23"/>
      <c r="I819" s="23"/>
      <c r="J819" s="23"/>
      <c r="K819" s="26"/>
      <c r="L819" s="1"/>
    </row>
    <row r="820" spans="1:12" x14ac:dyDescent="0.25">
      <c r="A820" s="26"/>
      <c r="B820" s="22"/>
      <c r="C820" s="22"/>
      <c r="D820" s="24"/>
      <c r="E820" s="22"/>
      <c r="F820" s="22"/>
      <c r="H820" s="23"/>
      <c r="I820" s="23"/>
      <c r="J820" s="23"/>
      <c r="K820" s="26"/>
      <c r="L820" s="1"/>
    </row>
    <row r="821" spans="1:12" x14ac:dyDescent="0.25">
      <c r="A821" s="26"/>
      <c r="B821" s="22"/>
      <c r="C821" s="22"/>
      <c r="D821" s="24"/>
      <c r="E821" s="22"/>
      <c r="F821" s="22"/>
      <c r="H821" s="23"/>
      <c r="I821" s="23"/>
      <c r="J821" s="23"/>
      <c r="K821" s="26"/>
      <c r="L821" s="1"/>
    </row>
    <row r="822" spans="1:12" x14ac:dyDescent="0.25">
      <c r="A822" s="26"/>
      <c r="B822" s="22"/>
      <c r="C822" s="22"/>
      <c r="D822" s="24"/>
      <c r="E822" s="22"/>
      <c r="F822" s="22"/>
      <c r="H822" s="23"/>
      <c r="I822" s="23"/>
      <c r="J822" s="23"/>
      <c r="K822" s="26"/>
      <c r="L822" s="1"/>
    </row>
    <row r="823" spans="1:12" x14ac:dyDescent="0.25">
      <c r="A823" s="26"/>
      <c r="B823" s="22"/>
      <c r="C823" s="22"/>
      <c r="D823" s="24"/>
      <c r="E823" s="22"/>
      <c r="F823" s="22"/>
      <c r="H823" s="23"/>
      <c r="I823" s="23"/>
      <c r="J823" s="23"/>
      <c r="K823" s="26"/>
      <c r="L823" s="1"/>
    </row>
    <row r="824" spans="1:12" x14ac:dyDescent="0.25">
      <c r="A824" s="26"/>
      <c r="B824" s="22"/>
      <c r="C824" s="22"/>
      <c r="D824" s="24"/>
      <c r="E824" s="22"/>
      <c r="F824" s="22"/>
      <c r="H824" s="23"/>
      <c r="I824" s="23"/>
      <c r="J824" s="23"/>
      <c r="K824" s="26"/>
      <c r="L824" s="1"/>
    </row>
    <row r="825" spans="1:12" x14ac:dyDescent="0.25">
      <c r="A825" s="26"/>
      <c r="B825" s="22"/>
      <c r="C825" s="22"/>
      <c r="D825" s="24"/>
      <c r="E825" s="22"/>
      <c r="F825" s="22"/>
      <c r="H825" s="23"/>
      <c r="I825" s="23"/>
      <c r="J825" s="23"/>
      <c r="K825" s="26"/>
      <c r="L825" s="1"/>
    </row>
    <row r="826" spans="1:12" x14ac:dyDescent="0.25">
      <c r="A826" s="26"/>
      <c r="B826" s="22"/>
      <c r="C826" s="22"/>
      <c r="D826" s="24"/>
      <c r="E826" s="22"/>
      <c r="F826" s="22"/>
      <c r="H826" s="23"/>
      <c r="I826" s="23"/>
      <c r="J826" s="23"/>
      <c r="K826" s="26"/>
      <c r="L826" s="1"/>
    </row>
    <row r="827" spans="1:12" x14ac:dyDescent="0.25">
      <c r="A827" s="26"/>
      <c r="B827" s="22"/>
      <c r="C827" s="22"/>
      <c r="D827" s="24"/>
      <c r="E827" s="22"/>
      <c r="F827" s="22"/>
      <c r="H827" s="23"/>
      <c r="I827" s="23"/>
      <c r="J827" s="23"/>
      <c r="K827" s="26"/>
      <c r="L827" s="1"/>
    </row>
    <row r="828" spans="1:12" x14ac:dyDescent="0.25">
      <c r="A828" s="26"/>
      <c r="B828" s="22"/>
      <c r="C828" s="22"/>
      <c r="D828" s="24"/>
      <c r="E828" s="22"/>
      <c r="F828" s="22"/>
      <c r="H828" s="23"/>
      <c r="I828" s="23"/>
      <c r="J828" s="23"/>
      <c r="K828" s="26"/>
      <c r="L828" s="1"/>
    </row>
    <row r="829" spans="1:12" x14ac:dyDescent="0.25">
      <c r="A829" s="26"/>
      <c r="B829" s="22"/>
      <c r="C829" s="22"/>
      <c r="D829" s="24"/>
      <c r="E829" s="22"/>
      <c r="F829" s="22"/>
      <c r="H829" s="23"/>
      <c r="I829" s="23"/>
      <c r="J829" s="23"/>
      <c r="K829" s="26"/>
      <c r="L829" s="1"/>
    </row>
    <row r="830" spans="1:12" x14ac:dyDescent="0.25">
      <c r="A830" s="26"/>
      <c r="B830" s="22"/>
      <c r="C830" s="22"/>
      <c r="D830" s="24"/>
      <c r="E830" s="22"/>
      <c r="F830" s="22"/>
      <c r="H830" s="23"/>
      <c r="I830" s="23"/>
      <c r="J830" s="23"/>
      <c r="K830" s="26"/>
      <c r="L830" s="1"/>
    </row>
    <row r="831" spans="1:12" x14ac:dyDescent="0.25">
      <c r="A831" s="26"/>
      <c r="B831" s="22"/>
      <c r="C831" s="22"/>
      <c r="D831" s="24"/>
      <c r="E831" s="22"/>
      <c r="F831" s="22"/>
      <c r="H831" s="23"/>
      <c r="I831" s="23"/>
      <c r="J831" s="23"/>
      <c r="K831" s="26"/>
      <c r="L831" s="1"/>
    </row>
    <row r="832" spans="1:12" x14ac:dyDescent="0.25">
      <c r="A832" s="26"/>
      <c r="B832" s="22"/>
      <c r="C832" s="22"/>
      <c r="D832" s="24"/>
      <c r="E832" s="22"/>
      <c r="F832" s="22"/>
      <c r="H832" s="23"/>
      <c r="I832" s="23"/>
      <c r="J832" s="23"/>
      <c r="K832" s="26"/>
      <c r="L832" s="1"/>
    </row>
    <row r="833" spans="1:12" x14ac:dyDescent="0.25">
      <c r="A833" s="26"/>
      <c r="B833" s="22"/>
      <c r="C833" s="22"/>
      <c r="D833" s="24"/>
      <c r="E833" s="22"/>
      <c r="F833" s="22"/>
      <c r="H833" s="23"/>
      <c r="I833" s="23"/>
      <c r="J833" s="23"/>
      <c r="K833" s="26"/>
      <c r="L833" s="1"/>
    </row>
    <row r="834" spans="1:12" x14ac:dyDescent="0.25">
      <c r="A834" s="26"/>
      <c r="B834" s="22"/>
      <c r="C834" s="22"/>
      <c r="D834" s="24"/>
      <c r="E834" s="22"/>
      <c r="F834" s="22"/>
      <c r="H834" s="23"/>
      <c r="I834" s="23"/>
      <c r="J834" s="23"/>
      <c r="K834" s="26"/>
      <c r="L834" s="1"/>
    </row>
    <row r="835" spans="1:12" x14ac:dyDescent="0.25">
      <c r="A835" s="26"/>
      <c r="B835" s="22"/>
      <c r="C835" s="22"/>
      <c r="D835" s="24"/>
      <c r="E835" s="22"/>
      <c r="F835" s="22"/>
      <c r="H835" s="23"/>
      <c r="I835" s="23"/>
      <c r="J835" s="23"/>
      <c r="K835" s="26"/>
      <c r="L835" s="1"/>
    </row>
    <row r="836" spans="1:12" x14ac:dyDescent="0.25">
      <c r="A836" s="26"/>
      <c r="B836" s="22"/>
      <c r="C836" s="22"/>
      <c r="D836" s="24"/>
      <c r="E836" s="22"/>
      <c r="F836" s="22"/>
      <c r="H836" s="23"/>
      <c r="I836" s="23"/>
      <c r="J836" s="23"/>
      <c r="K836" s="26"/>
      <c r="L836" s="1"/>
    </row>
    <row r="837" spans="1:12" x14ac:dyDescent="0.25">
      <c r="A837" s="26"/>
      <c r="B837" s="22"/>
      <c r="C837" s="22"/>
      <c r="D837" s="24"/>
      <c r="E837" s="22"/>
      <c r="F837" s="22"/>
      <c r="H837" s="23"/>
      <c r="I837" s="23"/>
      <c r="J837" s="23"/>
      <c r="K837" s="26"/>
      <c r="L837" s="1"/>
    </row>
    <row r="838" spans="1:12" x14ac:dyDescent="0.25">
      <c r="A838" s="26"/>
      <c r="B838" s="22"/>
      <c r="C838" s="22"/>
      <c r="D838" s="24"/>
      <c r="E838" s="22"/>
      <c r="F838" s="22"/>
      <c r="H838" s="23"/>
      <c r="I838" s="23"/>
      <c r="J838" s="23"/>
      <c r="K838" s="26"/>
      <c r="L838" s="1"/>
    </row>
    <row r="839" spans="1:12" x14ac:dyDescent="0.25">
      <c r="A839" s="26"/>
      <c r="B839" s="22"/>
      <c r="C839" s="22"/>
      <c r="D839" s="24"/>
      <c r="E839" s="22"/>
      <c r="F839" s="22"/>
      <c r="H839" s="23"/>
      <c r="I839" s="23"/>
      <c r="J839" s="23"/>
      <c r="K839" s="26"/>
      <c r="L839" s="1"/>
    </row>
    <row r="840" spans="1:12" x14ac:dyDescent="0.25">
      <c r="A840" s="26"/>
      <c r="B840" s="22"/>
      <c r="C840" s="22"/>
      <c r="D840" s="24"/>
      <c r="E840" s="22"/>
      <c r="F840" s="22"/>
      <c r="H840" s="23"/>
      <c r="I840" s="23"/>
      <c r="J840" s="23"/>
      <c r="K840" s="27"/>
      <c r="L840" s="1"/>
    </row>
    <row r="841" spans="1:12" x14ac:dyDescent="0.25">
      <c r="A841" s="26"/>
      <c r="B841" s="22"/>
      <c r="C841" s="22"/>
      <c r="D841" s="24"/>
      <c r="E841" s="22"/>
      <c r="F841" s="22"/>
      <c r="H841" s="23"/>
      <c r="I841" s="23"/>
      <c r="J841" s="23"/>
      <c r="K841" s="26"/>
      <c r="L841" s="1"/>
    </row>
    <row r="842" spans="1:12" x14ac:dyDescent="0.25">
      <c r="A842" s="26"/>
      <c r="B842" s="22"/>
      <c r="C842" s="22"/>
      <c r="D842" s="24"/>
      <c r="E842" s="22"/>
      <c r="F842" s="22"/>
      <c r="H842" s="23"/>
      <c r="I842" s="23"/>
      <c r="J842" s="23"/>
      <c r="K842" s="26"/>
      <c r="L842" s="1"/>
    </row>
    <row r="843" spans="1:12" x14ac:dyDescent="0.25">
      <c r="A843" s="26"/>
      <c r="B843" s="22"/>
      <c r="C843" s="22"/>
      <c r="D843" s="24"/>
      <c r="E843" s="22"/>
      <c r="F843" s="22"/>
      <c r="H843" s="23"/>
      <c r="I843" s="23"/>
      <c r="J843" s="23"/>
      <c r="K843" s="26"/>
      <c r="L843" s="1"/>
    </row>
    <row r="844" spans="1:12" x14ac:dyDescent="0.25">
      <c r="A844" s="26"/>
      <c r="B844" s="22"/>
      <c r="C844" s="22"/>
      <c r="D844" s="24"/>
      <c r="E844" s="22"/>
      <c r="F844" s="22"/>
      <c r="H844" s="23"/>
      <c r="I844" s="23"/>
      <c r="J844" s="23"/>
      <c r="K844" s="26"/>
      <c r="L844" s="1"/>
    </row>
    <row r="845" spans="1:12" x14ac:dyDescent="0.25">
      <c r="A845" s="26"/>
      <c r="B845" s="22"/>
      <c r="C845" s="22"/>
      <c r="D845" s="24"/>
      <c r="E845" s="22"/>
      <c r="F845" s="22"/>
      <c r="H845" s="23"/>
      <c r="I845" s="23"/>
      <c r="J845" s="23"/>
      <c r="K845" s="26"/>
      <c r="L845" s="1"/>
    </row>
    <row r="846" spans="1:12" x14ac:dyDescent="0.25">
      <c r="A846" s="26"/>
      <c r="B846" s="22"/>
      <c r="C846" s="22"/>
      <c r="D846" s="24"/>
      <c r="E846" s="22"/>
      <c r="F846" s="22"/>
      <c r="H846" s="23"/>
      <c r="I846" s="23"/>
      <c r="J846" s="23"/>
      <c r="K846" s="26"/>
      <c r="L846" s="1"/>
    </row>
    <row r="847" spans="1:12" x14ac:dyDescent="0.25">
      <c r="A847" s="26"/>
      <c r="B847" s="22"/>
      <c r="C847" s="22"/>
      <c r="D847" s="24"/>
      <c r="E847" s="22"/>
      <c r="F847" s="22"/>
      <c r="H847" s="23"/>
      <c r="I847" s="23"/>
      <c r="J847" s="23"/>
      <c r="K847" s="26"/>
      <c r="L847" s="1"/>
    </row>
    <row r="848" spans="1:12" x14ac:dyDescent="0.25">
      <c r="A848" s="26"/>
      <c r="B848" s="22"/>
      <c r="C848" s="22"/>
      <c r="D848" s="24"/>
      <c r="E848" s="22"/>
      <c r="F848" s="22"/>
      <c r="H848" s="23"/>
      <c r="I848" s="23"/>
      <c r="J848" s="23"/>
      <c r="K848" s="26"/>
      <c r="L848" s="1"/>
    </row>
    <row r="849" spans="1:12" x14ac:dyDescent="0.25">
      <c r="A849" s="26"/>
      <c r="B849" s="22"/>
      <c r="C849" s="22"/>
      <c r="D849" s="24"/>
      <c r="E849" s="22"/>
      <c r="F849" s="22"/>
      <c r="H849" s="23"/>
      <c r="I849" s="23"/>
      <c r="J849" s="23"/>
      <c r="K849" s="26"/>
      <c r="L849" s="1"/>
    </row>
    <row r="850" spans="1:12" x14ac:dyDescent="0.25">
      <c r="A850" s="26"/>
      <c r="B850" s="22"/>
      <c r="C850" s="22"/>
      <c r="D850" s="24"/>
      <c r="E850" s="22"/>
      <c r="F850" s="22"/>
      <c r="H850" s="23"/>
      <c r="I850" s="23"/>
      <c r="J850" s="23"/>
      <c r="K850" s="26"/>
      <c r="L850" s="1"/>
    </row>
    <row r="851" spans="1:12" x14ac:dyDescent="0.25">
      <c r="A851" s="26"/>
      <c r="B851" s="22"/>
      <c r="C851" s="22"/>
      <c r="D851" s="24"/>
      <c r="E851" s="22"/>
      <c r="F851" s="22"/>
      <c r="H851" s="23"/>
      <c r="I851" s="23"/>
      <c r="J851" s="23"/>
      <c r="K851" s="26"/>
      <c r="L851" s="1"/>
    </row>
    <row r="852" spans="1:12" x14ac:dyDescent="0.25">
      <c r="A852" s="26"/>
      <c r="B852" s="22"/>
      <c r="C852" s="22"/>
      <c r="D852" s="24"/>
      <c r="E852" s="22"/>
      <c r="F852" s="22"/>
      <c r="H852" s="23"/>
      <c r="I852" s="23"/>
      <c r="J852" s="23"/>
      <c r="K852" s="26"/>
      <c r="L852" s="1"/>
    </row>
    <row r="853" spans="1:12" x14ac:dyDescent="0.25">
      <c r="A853" s="26"/>
      <c r="B853" s="22"/>
      <c r="C853" s="22"/>
      <c r="D853" s="24"/>
      <c r="E853" s="22"/>
      <c r="F853" s="22"/>
      <c r="H853" s="23"/>
      <c r="I853" s="23"/>
      <c r="J853" s="23"/>
      <c r="K853" s="26"/>
      <c r="L853" s="1"/>
    </row>
    <row r="854" spans="1:12" x14ac:dyDescent="0.25">
      <c r="A854" s="26"/>
      <c r="B854" s="22"/>
      <c r="C854" s="22"/>
      <c r="D854" s="24"/>
      <c r="E854" s="22"/>
      <c r="F854" s="22"/>
      <c r="H854" s="23"/>
      <c r="I854" s="23"/>
      <c r="J854" s="23"/>
      <c r="K854" s="26"/>
      <c r="L854" s="1"/>
    </row>
    <row r="855" spans="1:12" x14ac:dyDescent="0.25">
      <c r="A855" s="26"/>
      <c r="B855" s="22"/>
      <c r="C855" s="22"/>
      <c r="D855" s="24"/>
      <c r="E855" s="22"/>
      <c r="F855" s="22"/>
      <c r="H855" s="23"/>
      <c r="I855" s="23"/>
      <c r="J855" s="23"/>
      <c r="K855" s="26"/>
      <c r="L855" s="1"/>
    </row>
    <row r="856" spans="1:12" x14ac:dyDescent="0.25">
      <c r="A856" s="26"/>
      <c r="B856" s="22"/>
      <c r="C856" s="22"/>
      <c r="D856" s="24"/>
      <c r="E856" s="22"/>
      <c r="F856" s="22"/>
      <c r="H856" s="23"/>
      <c r="I856" s="23"/>
      <c r="J856" s="23"/>
      <c r="K856" s="26"/>
      <c r="L856" s="1"/>
    </row>
    <row r="857" spans="1:12" x14ac:dyDescent="0.25">
      <c r="A857" s="26"/>
      <c r="B857" s="22"/>
      <c r="C857" s="22"/>
      <c r="D857" s="24"/>
      <c r="E857" s="22"/>
      <c r="F857" s="22"/>
      <c r="H857" s="23"/>
      <c r="I857" s="23"/>
      <c r="J857" s="23"/>
      <c r="K857" s="26"/>
      <c r="L857" s="1"/>
    </row>
    <row r="858" spans="1:12" x14ac:dyDescent="0.25">
      <c r="A858" s="26"/>
      <c r="B858" s="22"/>
      <c r="C858" s="22"/>
      <c r="D858" s="24"/>
      <c r="E858" s="22"/>
      <c r="F858" s="22"/>
      <c r="H858" s="23"/>
      <c r="I858" s="23"/>
      <c r="J858" s="23"/>
      <c r="K858" s="26"/>
      <c r="L858" s="1"/>
    </row>
    <row r="859" spans="1:12" x14ac:dyDescent="0.25">
      <c r="A859" s="26"/>
      <c r="B859" s="22"/>
      <c r="C859" s="22"/>
      <c r="D859" s="24"/>
      <c r="E859" s="22"/>
      <c r="F859" s="22"/>
      <c r="H859" s="23"/>
      <c r="I859" s="23"/>
      <c r="J859" s="23"/>
      <c r="K859" s="26"/>
      <c r="L859" s="1"/>
    </row>
    <row r="860" spans="1:12" x14ac:dyDescent="0.25">
      <c r="A860" s="26"/>
      <c r="B860" s="22"/>
      <c r="C860" s="22"/>
      <c r="D860" s="24"/>
      <c r="E860" s="22"/>
      <c r="F860" s="22"/>
      <c r="H860" s="23"/>
      <c r="I860" s="23"/>
      <c r="J860" s="23"/>
      <c r="K860" s="26"/>
      <c r="L860" s="1"/>
    </row>
    <row r="861" spans="1:12" x14ac:dyDescent="0.25">
      <c r="A861" s="26"/>
      <c r="B861" s="22"/>
      <c r="C861" s="22"/>
      <c r="D861" s="24"/>
      <c r="E861" s="22"/>
      <c r="F861" s="22"/>
      <c r="H861" s="23"/>
      <c r="I861" s="23"/>
      <c r="J861" s="23"/>
      <c r="K861" s="26"/>
      <c r="L861" s="1"/>
    </row>
    <row r="862" spans="1:12" x14ac:dyDescent="0.25">
      <c r="A862" s="26"/>
      <c r="B862" s="22"/>
      <c r="C862" s="22"/>
      <c r="D862" s="24"/>
      <c r="E862" s="22"/>
      <c r="F862" s="22"/>
      <c r="H862" s="23"/>
      <c r="I862" s="23"/>
      <c r="J862" s="23"/>
      <c r="K862" s="26"/>
      <c r="L862" s="1"/>
    </row>
    <row r="863" spans="1:12" x14ac:dyDescent="0.25">
      <c r="A863" s="26"/>
      <c r="B863" s="22"/>
      <c r="C863" s="22"/>
      <c r="D863" s="24"/>
      <c r="E863" s="22"/>
      <c r="F863" s="22"/>
      <c r="H863" s="23"/>
      <c r="I863" s="23"/>
      <c r="J863" s="23"/>
      <c r="K863" s="26"/>
      <c r="L863" s="1"/>
    </row>
    <row r="864" spans="1:12" x14ac:dyDescent="0.25">
      <c r="A864" s="26"/>
      <c r="B864" s="22"/>
      <c r="C864" s="22"/>
      <c r="D864" s="24"/>
      <c r="E864" s="22"/>
      <c r="F864" s="22"/>
      <c r="H864" s="23"/>
      <c r="I864" s="23"/>
      <c r="J864" s="23"/>
      <c r="K864" s="26"/>
      <c r="L864" s="1"/>
    </row>
    <row r="865" spans="1:12" x14ac:dyDescent="0.25">
      <c r="A865" s="26"/>
      <c r="B865" s="22"/>
      <c r="C865" s="22"/>
      <c r="D865" s="24"/>
      <c r="E865" s="22"/>
      <c r="F865" s="22"/>
      <c r="H865" s="23"/>
      <c r="I865" s="23"/>
      <c r="J865" s="23"/>
      <c r="K865" s="26"/>
      <c r="L865" s="1"/>
    </row>
    <row r="866" spans="1:12" x14ac:dyDescent="0.25">
      <c r="A866" s="26"/>
      <c r="B866" s="22"/>
      <c r="C866" s="22"/>
      <c r="D866" s="24"/>
      <c r="E866" s="22"/>
      <c r="F866" s="22"/>
      <c r="H866" s="23"/>
      <c r="I866" s="23"/>
      <c r="J866" s="23"/>
      <c r="K866" s="26"/>
      <c r="L866" s="1"/>
    </row>
    <row r="867" spans="1:12" x14ac:dyDescent="0.25">
      <c r="A867" s="26"/>
      <c r="B867" s="22"/>
      <c r="C867" s="22"/>
      <c r="D867" s="24"/>
      <c r="E867" s="22"/>
      <c r="F867" s="22"/>
      <c r="H867" s="23"/>
      <c r="I867" s="23"/>
      <c r="J867" s="23"/>
      <c r="K867" s="26"/>
      <c r="L867" s="1"/>
    </row>
    <row r="868" spans="1:12" x14ac:dyDescent="0.25">
      <c r="A868" s="26"/>
      <c r="B868" s="22"/>
      <c r="C868" s="22"/>
      <c r="D868" s="24"/>
      <c r="E868" s="22"/>
      <c r="F868" s="22"/>
      <c r="H868" s="23"/>
      <c r="I868" s="23"/>
      <c r="J868" s="23"/>
      <c r="K868" s="27"/>
      <c r="L868" s="1"/>
    </row>
    <row r="869" spans="1:12" x14ac:dyDescent="0.25">
      <c r="A869" s="26"/>
      <c r="B869" s="22"/>
      <c r="C869" s="22"/>
      <c r="D869" s="24"/>
      <c r="E869" s="22"/>
      <c r="F869" s="22"/>
      <c r="H869" s="23"/>
      <c r="I869" s="23"/>
      <c r="J869" s="23"/>
      <c r="K869" s="26"/>
      <c r="L869" s="1"/>
    </row>
    <row r="870" spans="1:12" x14ac:dyDescent="0.25">
      <c r="A870" s="26"/>
      <c r="B870" s="22"/>
      <c r="C870" s="22"/>
      <c r="D870" s="24"/>
      <c r="E870" s="22"/>
      <c r="F870" s="22"/>
      <c r="H870" s="23"/>
      <c r="I870" s="23"/>
      <c r="J870" s="23"/>
      <c r="K870" s="26"/>
      <c r="L870" s="1"/>
    </row>
    <row r="871" spans="1:12" x14ac:dyDescent="0.25">
      <c r="A871" s="26"/>
      <c r="B871" s="22"/>
      <c r="C871" s="22"/>
      <c r="D871" s="24"/>
      <c r="E871" s="22"/>
      <c r="F871" s="22"/>
      <c r="H871" s="23"/>
      <c r="I871" s="23"/>
      <c r="J871" s="23"/>
      <c r="K871" s="26"/>
      <c r="L871" s="1"/>
    </row>
    <row r="872" spans="1:12" x14ac:dyDescent="0.25">
      <c r="A872" s="26"/>
      <c r="B872" s="22"/>
      <c r="C872" s="22"/>
      <c r="D872" s="24"/>
      <c r="E872" s="22"/>
      <c r="F872" s="22"/>
      <c r="H872" s="23"/>
      <c r="I872" s="23"/>
      <c r="J872" s="23"/>
      <c r="K872" s="26"/>
      <c r="L872" s="1"/>
    </row>
    <row r="873" spans="1:12" x14ac:dyDescent="0.25">
      <c r="A873" s="26"/>
      <c r="B873" s="22"/>
      <c r="C873" s="22"/>
      <c r="D873" s="24"/>
      <c r="E873" s="22"/>
      <c r="F873" s="22"/>
      <c r="H873" s="23"/>
      <c r="I873" s="23"/>
      <c r="J873" s="23"/>
      <c r="K873" s="26"/>
      <c r="L873" s="1"/>
    </row>
    <row r="874" spans="1:12" x14ac:dyDescent="0.25">
      <c r="A874" s="26"/>
      <c r="B874" s="22"/>
      <c r="C874" s="22"/>
      <c r="D874" s="24"/>
      <c r="E874" s="22"/>
      <c r="F874" s="22"/>
      <c r="H874" s="23"/>
      <c r="I874" s="23"/>
      <c r="J874" s="23"/>
      <c r="K874" s="26"/>
      <c r="L874" s="1"/>
    </row>
    <row r="875" spans="1:12" x14ac:dyDescent="0.25">
      <c r="A875" s="26"/>
      <c r="B875" s="22"/>
      <c r="C875" s="22"/>
      <c r="D875" s="24"/>
      <c r="E875" s="22"/>
      <c r="F875" s="22"/>
      <c r="H875" s="23"/>
      <c r="I875" s="23"/>
      <c r="J875" s="23"/>
      <c r="K875" s="26"/>
      <c r="L875" s="1"/>
    </row>
    <row r="876" spans="1:12" x14ac:dyDescent="0.25">
      <c r="A876" s="26"/>
      <c r="B876" s="22"/>
      <c r="C876" s="22"/>
      <c r="D876" s="24"/>
      <c r="E876" s="22"/>
      <c r="F876" s="22"/>
      <c r="H876" s="23"/>
      <c r="I876" s="23"/>
      <c r="J876" s="23"/>
      <c r="K876" s="26"/>
      <c r="L876" s="1"/>
    </row>
    <row r="877" spans="1:12" x14ac:dyDescent="0.25">
      <c r="A877" s="26"/>
      <c r="B877" s="22"/>
      <c r="C877" s="22"/>
      <c r="D877" s="24"/>
      <c r="E877" s="22"/>
      <c r="F877" s="22"/>
      <c r="H877" s="23"/>
      <c r="I877" s="23"/>
      <c r="J877" s="23"/>
      <c r="K877" s="26"/>
      <c r="L877" s="1"/>
    </row>
    <row r="878" spans="1:12" x14ac:dyDescent="0.25">
      <c r="A878" s="26"/>
      <c r="B878" s="22"/>
      <c r="C878" s="22"/>
      <c r="D878" s="24"/>
      <c r="E878" s="22"/>
      <c r="F878" s="22"/>
      <c r="H878" s="23"/>
      <c r="I878" s="23"/>
      <c r="J878" s="23"/>
      <c r="K878" s="26"/>
      <c r="L878" s="1"/>
    </row>
    <row r="879" spans="1:12" x14ac:dyDescent="0.25">
      <c r="A879" s="26"/>
      <c r="B879" s="22"/>
      <c r="C879" s="22"/>
      <c r="D879" s="24"/>
      <c r="E879" s="22"/>
      <c r="F879" s="22"/>
      <c r="H879" s="23"/>
      <c r="I879" s="23"/>
      <c r="J879" s="23"/>
      <c r="K879" s="26"/>
      <c r="L879" s="1"/>
    </row>
    <row r="880" spans="1:12" x14ac:dyDescent="0.25">
      <c r="A880" s="26"/>
      <c r="B880" s="22"/>
      <c r="C880" s="22"/>
      <c r="D880" s="24"/>
      <c r="E880" s="22"/>
      <c r="F880" s="22"/>
      <c r="H880" s="23"/>
      <c r="I880" s="23"/>
      <c r="J880" s="23"/>
      <c r="K880" s="26"/>
      <c r="L880" s="1"/>
    </row>
    <row r="881" spans="1:12" x14ac:dyDescent="0.25">
      <c r="A881" s="26"/>
      <c r="B881" s="22"/>
      <c r="C881" s="22"/>
      <c r="D881" s="24"/>
      <c r="E881" s="22"/>
      <c r="F881" s="22"/>
      <c r="H881" s="23"/>
      <c r="I881" s="23"/>
      <c r="J881" s="23"/>
      <c r="K881" s="26"/>
      <c r="L881" s="1"/>
    </row>
    <row r="882" spans="1:12" x14ac:dyDescent="0.25">
      <c r="A882" s="26"/>
      <c r="B882" s="22"/>
      <c r="C882" s="22"/>
      <c r="D882" s="24"/>
      <c r="E882" s="22"/>
      <c r="F882" s="22"/>
      <c r="H882" s="23"/>
      <c r="I882" s="23"/>
      <c r="J882" s="23"/>
      <c r="K882" s="26"/>
      <c r="L882" s="1"/>
    </row>
    <row r="883" spans="1:12" x14ac:dyDescent="0.25">
      <c r="A883" s="26"/>
      <c r="B883" s="22"/>
      <c r="C883" s="22"/>
      <c r="D883" s="24"/>
      <c r="E883" s="22"/>
      <c r="F883" s="22"/>
      <c r="H883" s="23"/>
      <c r="I883" s="23"/>
      <c r="J883" s="23"/>
      <c r="K883" s="26"/>
      <c r="L883" s="1"/>
    </row>
    <row r="884" spans="1:12" x14ac:dyDescent="0.25">
      <c r="A884" s="26"/>
      <c r="B884" s="22"/>
      <c r="C884" s="22"/>
      <c r="D884" s="24"/>
      <c r="E884" s="22"/>
      <c r="F884" s="22"/>
      <c r="H884" s="23"/>
      <c r="I884" s="23"/>
      <c r="J884" s="23"/>
      <c r="K884" s="26"/>
      <c r="L884" s="1"/>
    </row>
    <row r="885" spans="1:12" x14ac:dyDescent="0.25">
      <c r="A885" s="26"/>
      <c r="B885" s="22"/>
      <c r="C885" s="22"/>
      <c r="D885" s="24"/>
      <c r="E885" s="22"/>
      <c r="F885" s="22"/>
      <c r="H885" s="23"/>
      <c r="I885" s="23"/>
      <c r="J885" s="23"/>
      <c r="K885" s="26"/>
      <c r="L885" s="1"/>
    </row>
    <row r="886" spans="1:12" x14ac:dyDescent="0.25">
      <c r="A886" s="26"/>
      <c r="B886" s="22"/>
      <c r="C886" s="22"/>
      <c r="D886" s="24"/>
      <c r="E886" s="22"/>
      <c r="F886" s="22"/>
      <c r="H886" s="23"/>
      <c r="I886" s="23"/>
      <c r="J886" s="23"/>
      <c r="K886" s="26"/>
      <c r="L886" s="1"/>
    </row>
    <row r="887" spans="1:12" x14ac:dyDescent="0.25">
      <c r="A887" s="26"/>
      <c r="B887" s="22"/>
      <c r="C887" s="22"/>
      <c r="D887" s="24"/>
      <c r="E887" s="22"/>
      <c r="F887" s="22"/>
      <c r="H887" s="23"/>
      <c r="I887" s="23"/>
      <c r="J887" s="23"/>
      <c r="K887" s="26"/>
      <c r="L887" s="1"/>
    </row>
    <row r="888" spans="1:12" x14ac:dyDescent="0.25">
      <c r="A888" s="26"/>
      <c r="B888" s="22"/>
      <c r="C888" s="22"/>
      <c r="D888" s="24"/>
      <c r="E888" s="22"/>
      <c r="F888" s="22"/>
      <c r="H888" s="23"/>
      <c r="I888" s="23"/>
      <c r="J888" s="23"/>
      <c r="K888" s="26"/>
      <c r="L888" s="1"/>
    </row>
    <row r="889" spans="1:12" x14ac:dyDescent="0.25">
      <c r="A889" s="26"/>
      <c r="B889" s="22"/>
      <c r="C889" s="22"/>
      <c r="D889" s="24"/>
      <c r="E889" s="22"/>
      <c r="F889" s="22"/>
      <c r="H889" s="23"/>
      <c r="I889" s="23"/>
      <c r="J889" s="23"/>
      <c r="K889" s="26"/>
      <c r="L889" s="1"/>
    </row>
    <row r="890" spans="1:12" x14ac:dyDescent="0.25">
      <c r="A890" s="26"/>
      <c r="B890" s="22"/>
      <c r="C890" s="22"/>
      <c r="D890" s="24"/>
      <c r="E890" s="22"/>
      <c r="F890" s="22"/>
      <c r="H890" s="23"/>
      <c r="I890" s="23"/>
      <c r="J890" s="23"/>
      <c r="K890" s="26"/>
      <c r="L890" s="1"/>
    </row>
    <row r="891" spans="1:12" x14ac:dyDescent="0.25">
      <c r="A891" s="26"/>
      <c r="B891" s="22"/>
      <c r="C891" s="22"/>
      <c r="D891" s="24"/>
      <c r="E891" s="22"/>
      <c r="F891" s="22"/>
      <c r="H891" s="23"/>
      <c r="I891" s="23"/>
      <c r="J891" s="23"/>
      <c r="K891" s="26"/>
      <c r="L891" s="1"/>
    </row>
    <row r="892" spans="1:12" x14ac:dyDescent="0.25">
      <c r="A892" s="26"/>
      <c r="B892" s="22"/>
      <c r="C892" s="22"/>
      <c r="D892" s="24"/>
      <c r="E892" s="22"/>
      <c r="F892" s="22"/>
      <c r="H892" s="23"/>
      <c r="I892" s="23"/>
      <c r="J892" s="23"/>
      <c r="K892" s="26"/>
      <c r="L892" s="1"/>
    </row>
    <row r="893" spans="1:12" x14ac:dyDescent="0.25">
      <c r="A893" s="26"/>
      <c r="B893" s="22"/>
      <c r="C893" s="22"/>
      <c r="D893" s="24"/>
      <c r="E893" s="22"/>
      <c r="F893" s="22"/>
      <c r="H893" s="23"/>
      <c r="I893" s="23"/>
      <c r="J893" s="23"/>
      <c r="K893" s="26"/>
      <c r="L893" s="1"/>
    </row>
    <row r="894" spans="1:12" x14ac:dyDescent="0.25">
      <c r="A894" s="26"/>
      <c r="B894" s="22"/>
      <c r="C894" s="22"/>
      <c r="D894" s="24"/>
      <c r="E894" s="22"/>
      <c r="F894" s="22"/>
      <c r="H894" s="23"/>
      <c r="I894" s="23"/>
      <c r="J894" s="23"/>
      <c r="K894" s="26"/>
      <c r="L894" s="1"/>
    </row>
    <row r="895" spans="1:12" x14ac:dyDescent="0.25">
      <c r="A895" s="26"/>
      <c r="B895" s="22"/>
      <c r="C895" s="22"/>
      <c r="D895" s="24"/>
      <c r="E895" s="22"/>
      <c r="F895" s="22"/>
      <c r="H895" s="23"/>
      <c r="I895" s="23"/>
      <c r="J895" s="23"/>
      <c r="K895" s="26"/>
      <c r="L895" s="1"/>
    </row>
    <row r="896" spans="1:12" x14ac:dyDescent="0.25">
      <c r="A896" s="26"/>
      <c r="B896" s="22"/>
      <c r="C896" s="22"/>
      <c r="D896" s="24"/>
      <c r="E896" s="22"/>
      <c r="F896" s="22"/>
      <c r="H896" s="23"/>
      <c r="I896" s="23"/>
      <c r="J896" s="23"/>
      <c r="K896" s="26"/>
      <c r="L896" s="1"/>
    </row>
    <row r="897" spans="1:12" x14ac:dyDescent="0.25">
      <c r="A897" s="26"/>
      <c r="B897" s="22"/>
      <c r="C897" s="22"/>
      <c r="D897" s="24"/>
      <c r="E897" s="22"/>
      <c r="F897" s="22"/>
      <c r="H897" s="23"/>
      <c r="I897" s="23"/>
      <c r="J897" s="23"/>
      <c r="K897" s="26"/>
      <c r="L897" s="1"/>
    </row>
    <row r="898" spans="1:12" x14ac:dyDescent="0.25">
      <c r="A898" s="26"/>
      <c r="B898" s="22"/>
      <c r="C898" s="22"/>
      <c r="D898" s="24"/>
      <c r="E898" s="22"/>
      <c r="F898" s="22"/>
      <c r="H898" s="23"/>
      <c r="I898" s="23"/>
      <c r="J898" s="23"/>
      <c r="K898" s="26"/>
      <c r="L898" s="1"/>
    </row>
    <row r="899" spans="1:12" x14ac:dyDescent="0.25">
      <c r="A899" s="26"/>
      <c r="B899" s="22"/>
      <c r="C899" s="22"/>
      <c r="D899" s="24"/>
      <c r="E899" s="22"/>
      <c r="F899" s="22"/>
      <c r="H899" s="23"/>
      <c r="I899" s="23"/>
      <c r="J899" s="23"/>
      <c r="K899" s="26"/>
      <c r="L899" s="1"/>
    </row>
    <row r="900" spans="1:12" x14ac:dyDescent="0.25">
      <c r="A900" s="26"/>
      <c r="B900" s="22"/>
      <c r="C900" s="22"/>
      <c r="D900" s="24"/>
      <c r="E900" s="22"/>
      <c r="F900" s="22"/>
      <c r="H900" s="23"/>
      <c r="I900" s="23"/>
      <c r="J900" s="23"/>
      <c r="K900" s="26"/>
      <c r="L900" s="1"/>
    </row>
    <row r="901" spans="1:12" x14ac:dyDescent="0.25">
      <c r="A901" s="26"/>
      <c r="B901" s="22"/>
      <c r="C901" s="22"/>
      <c r="D901" s="24"/>
      <c r="E901" s="22"/>
      <c r="F901" s="22"/>
      <c r="H901" s="23"/>
      <c r="I901" s="23"/>
      <c r="J901" s="23"/>
      <c r="K901" s="26"/>
      <c r="L901" s="1"/>
    </row>
    <row r="902" spans="1:12" x14ac:dyDescent="0.25">
      <c r="A902" s="26"/>
      <c r="B902" s="22"/>
      <c r="C902" s="22"/>
      <c r="D902" s="24"/>
      <c r="E902" s="22"/>
      <c r="F902" s="22"/>
      <c r="H902" s="23"/>
      <c r="I902" s="23"/>
      <c r="J902" s="23"/>
      <c r="K902" s="26"/>
      <c r="L902" s="1"/>
    </row>
    <row r="903" spans="1:12" x14ac:dyDescent="0.25">
      <c r="A903" s="26"/>
      <c r="B903" s="22"/>
      <c r="C903" s="22"/>
      <c r="D903" s="24"/>
      <c r="E903" s="22"/>
      <c r="F903" s="22"/>
      <c r="H903" s="23"/>
      <c r="I903" s="23"/>
      <c r="J903" s="23"/>
      <c r="K903" s="26"/>
      <c r="L903" s="1"/>
    </row>
    <row r="904" spans="1:12" x14ac:dyDescent="0.25">
      <c r="A904" s="26"/>
      <c r="B904" s="22"/>
      <c r="C904" s="22"/>
      <c r="D904" s="24"/>
      <c r="E904" s="22"/>
      <c r="F904" s="22"/>
      <c r="H904" s="23"/>
      <c r="I904" s="23"/>
      <c r="J904" s="23"/>
      <c r="K904" s="26"/>
      <c r="L904" s="1"/>
    </row>
    <row r="905" spans="1:12" x14ac:dyDescent="0.25">
      <c r="A905" s="26"/>
      <c r="B905" s="22"/>
      <c r="C905" s="22"/>
      <c r="D905" s="24"/>
      <c r="E905" s="22"/>
      <c r="F905" s="22"/>
      <c r="H905" s="23"/>
      <c r="I905" s="23"/>
      <c r="J905" s="23"/>
      <c r="K905" s="26"/>
      <c r="L905" s="1"/>
    </row>
    <row r="906" spans="1:12" x14ac:dyDescent="0.25">
      <c r="A906" s="26"/>
      <c r="B906" s="22"/>
      <c r="C906" s="22"/>
      <c r="D906" s="24"/>
      <c r="E906" s="22"/>
      <c r="F906" s="22"/>
      <c r="H906" s="23"/>
      <c r="I906" s="23"/>
      <c r="J906" s="23"/>
      <c r="K906" s="26"/>
      <c r="L906" s="1"/>
    </row>
    <row r="907" spans="1:12" x14ac:dyDescent="0.25">
      <c r="A907" s="26"/>
      <c r="B907" s="22"/>
      <c r="C907" s="22"/>
      <c r="D907" s="24"/>
      <c r="E907" s="22"/>
      <c r="F907" s="22"/>
      <c r="H907" s="23"/>
      <c r="I907" s="23"/>
      <c r="J907" s="23"/>
      <c r="K907" s="26"/>
      <c r="L907" s="1"/>
    </row>
    <row r="908" spans="1:12" x14ac:dyDescent="0.25">
      <c r="A908" s="26"/>
      <c r="B908" s="22"/>
      <c r="C908" s="22"/>
      <c r="D908" s="24"/>
      <c r="E908" s="22"/>
      <c r="F908" s="22"/>
      <c r="H908" s="23"/>
      <c r="I908" s="23"/>
      <c r="J908" s="23"/>
      <c r="K908" s="26"/>
      <c r="L908" s="1"/>
    </row>
    <row r="909" spans="1:12" x14ac:dyDescent="0.25">
      <c r="A909" s="26"/>
      <c r="B909" s="22"/>
      <c r="C909" s="22"/>
      <c r="D909" s="24"/>
      <c r="E909" s="22"/>
      <c r="F909" s="22"/>
      <c r="H909" s="23"/>
      <c r="I909" s="23"/>
      <c r="J909" s="23"/>
      <c r="K909" s="26"/>
      <c r="L909" s="1"/>
    </row>
    <row r="910" spans="1:12" x14ac:dyDescent="0.25">
      <c r="A910" s="26"/>
      <c r="B910" s="22"/>
      <c r="C910" s="22"/>
      <c r="D910" s="24"/>
      <c r="E910" s="22"/>
      <c r="F910" s="22"/>
      <c r="H910" s="23"/>
      <c r="I910" s="23"/>
      <c r="J910" s="23"/>
      <c r="K910" s="26"/>
      <c r="L910" s="1"/>
    </row>
    <row r="911" spans="1:12" x14ac:dyDescent="0.25">
      <c r="A911" s="26"/>
      <c r="B911" s="22"/>
      <c r="C911" s="22"/>
      <c r="D911" s="24"/>
      <c r="E911" s="22"/>
      <c r="F911" s="22"/>
      <c r="H911" s="23"/>
      <c r="I911" s="23"/>
      <c r="J911" s="23"/>
      <c r="K911" s="26"/>
      <c r="L911" s="1"/>
    </row>
    <row r="912" spans="1:12" x14ac:dyDescent="0.25">
      <c r="A912" s="26"/>
      <c r="B912" s="22"/>
      <c r="C912" s="22"/>
      <c r="D912" s="24"/>
      <c r="E912" s="22"/>
      <c r="F912" s="22"/>
      <c r="H912" s="23"/>
      <c r="I912" s="23"/>
      <c r="J912" s="23"/>
      <c r="K912" s="26"/>
      <c r="L912" s="1"/>
    </row>
    <row r="913" spans="1:12" x14ac:dyDescent="0.25">
      <c r="A913" s="26"/>
      <c r="B913" s="22"/>
      <c r="C913" s="22"/>
      <c r="D913" s="24"/>
      <c r="E913" s="22"/>
      <c r="F913" s="22"/>
      <c r="H913" s="23"/>
      <c r="I913" s="23"/>
      <c r="J913" s="23"/>
      <c r="K913" s="26"/>
      <c r="L913" s="1"/>
    </row>
    <row r="914" spans="1:12" x14ac:dyDescent="0.25">
      <c r="A914" s="26"/>
      <c r="B914" s="22"/>
      <c r="C914" s="22"/>
      <c r="D914" s="24"/>
      <c r="E914" s="22"/>
      <c r="F914" s="22"/>
      <c r="H914" s="23"/>
      <c r="I914" s="23"/>
      <c r="J914" s="23"/>
      <c r="K914" s="26"/>
      <c r="L914" s="1"/>
    </row>
    <row r="915" spans="1:12" x14ac:dyDescent="0.25">
      <c r="A915" s="26"/>
      <c r="B915" s="22"/>
      <c r="C915" s="22"/>
      <c r="D915" s="24"/>
      <c r="E915" s="22"/>
      <c r="F915" s="22"/>
      <c r="H915" s="23"/>
      <c r="I915" s="23"/>
      <c r="J915" s="23"/>
      <c r="K915" s="26"/>
      <c r="L915" s="1"/>
    </row>
    <row r="916" spans="1:12" x14ac:dyDescent="0.25">
      <c r="A916" s="26"/>
      <c r="B916" s="22"/>
      <c r="C916" s="22"/>
      <c r="D916" s="24"/>
      <c r="E916" s="22"/>
      <c r="F916" s="22"/>
      <c r="H916" s="23"/>
      <c r="I916" s="23"/>
      <c r="J916" s="23"/>
      <c r="K916" s="26"/>
      <c r="L916" s="1"/>
    </row>
    <row r="917" spans="1:12" x14ac:dyDescent="0.25">
      <c r="A917" s="26"/>
      <c r="B917" s="22"/>
      <c r="C917" s="22"/>
      <c r="D917" s="24"/>
      <c r="E917" s="22"/>
      <c r="F917" s="22"/>
      <c r="H917" s="23"/>
      <c r="I917" s="23"/>
      <c r="J917" s="23"/>
      <c r="K917" s="26"/>
      <c r="L917" s="1"/>
    </row>
    <row r="918" spans="1:12" x14ac:dyDescent="0.25">
      <c r="A918" s="26"/>
      <c r="B918" s="22"/>
      <c r="C918" s="22"/>
      <c r="D918" s="24"/>
      <c r="E918" s="22"/>
      <c r="F918" s="22"/>
      <c r="H918" s="23"/>
      <c r="I918" s="23"/>
      <c r="J918" s="23"/>
      <c r="K918" s="26"/>
      <c r="L918" s="1"/>
    </row>
    <row r="919" spans="1:12" x14ac:dyDescent="0.25">
      <c r="A919" s="26"/>
      <c r="B919" s="22"/>
      <c r="C919" s="22"/>
      <c r="D919" s="24"/>
      <c r="E919" s="22"/>
      <c r="F919" s="22"/>
      <c r="H919" s="23"/>
      <c r="I919" s="23"/>
      <c r="J919" s="23"/>
      <c r="K919" s="26"/>
      <c r="L919" s="1"/>
    </row>
    <row r="920" spans="1:12" x14ac:dyDescent="0.25">
      <c r="A920" s="26"/>
      <c r="B920" s="22"/>
      <c r="C920" s="22"/>
      <c r="D920" s="24"/>
      <c r="E920" s="22"/>
      <c r="F920" s="22"/>
      <c r="H920" s="23"/>
      <c r="I920" s="23"/>
      <c r="J920" s="23"/>
      <c r="K920" s="26"/>
      <c r="L920" s="1"/>
    </row>
    <row r="921" spans="1:12" x14ac:dyDescent="0.25">
      <c r="A921" s="26"/>
      <c r="B921" s="22"/>
      <c r="C921" s="22"/>
      <c r="D921" s="24"/>
      <c r="E921" s="22"/>
      <c r="F921" s="22"/>
      <c r="H921" s="23"/>
      <c r="I921" s="23"/>
      <c r="J921" s="23"/>
      <c r="K921" s="26"/>
      <c r="L921" s="1"/>
    </row>
    <row r="922" spans="1:12" x14ac:dyDescent="0.25">
      <c r="A922" s="26"/>
      <c r="B922" s="22"/>
      <c r="C922" s="22"/>
      <c r="D922" s="24"/>
      <c r="E922" s="22"/>
      <c r="F922" s="22"/>
      <c r="H922" s="23"/>
      <c r="I922" s="23"/>
      <c r="J922" s="23"/>
      <c r="K922" s="26"/>
      <c r="L922" s="1"/>
    </row>
    <row r="923" spans="1:12" x14ac:dyDescent="0.25">
      <c r="A923" s="26"/>
      <c r="B923" s="22"/>
      <c r="C923" s="22"/>
      <c r="D923" s="24"/>
      <c r="E923" s="22"/>
      <c r="F923" s="22"/>
      <c r="H923" s="23"/>
      <c r="I923" s="23"/>
      <c r="J923" s="23"/>
      <c r="K923" s="26"/>
      <c r="L923" s="1"/>
    </row>
    <row r="924" spans="1:12" x14ac:dyDescent="0.25">
      <c r="A924" s="26"/>
      <c r="B924" s="22"/>
      <c r="C924" s="22"/>
      <c r="D924" s="24"/>
      <c r="E924" s="22"/>
      <c r="F924" s="22"/>
      <c r="H924" s="23"/>
      <c r="I924" s="23"/>
      <c r="J924" s="23"/>
      <c r="K924" s="26"/>
      <c r="L924" s="1"/>
    </row>
    <row r="925" spans="1:12" x14ac:dyDescent="0.25">
      <c r="A925" s="26"/>
      <c r="B925" s="22"/>
      <c r="C925" s="22"/>
      <c r="D925" s="24"/>
      <c r="E925" s="22"/>
      <c r="F925" s="22"/>
      <c r="H925" s="23"/>
      <c r="I925" s="23"/>
      <c r="J925" s="23"/>
      <c r="K925" s="26"/>
      <c r="L925" s="1"/>
    </row>
    <row r="926" spans="1:12" x14ac:dyDescent="0.25">
      <c r="A926" s="26"/>
      <c r="B926" s="22"/>
      <c r="C926" s="22"/>
      <c r="D926" s="24"/>
      <c r="E926" s="22"/>
      <c r="F926" s="22"/>
      <c r="H926" s="23"/>
      <c r="I926" s="23"/>
      <c r="J926" s="23"/>
      <c r="K926" s="26"/>
      <c r="L926" s="1"/>
    </row>
    <row r="927" spans="1:12" x14ac:dyDescent="0.25">
      <c r="A927" s="26"/>
      <c r="B927" s="22"/>
      <c r="C927" s="22"/>
      <c r="D927" s="24"/>
      <c r="E927" s="22"/>
      <c r="F927" s="22"/>
      <c r="H927" s="23"/>
      <c r="I927" s="23"/>
      <c r="J927" s="23"/>
      <c r="K927" s="26"/>
      <c r="L927" s="1"/>
    </row>
    <row r="928" spans="1:12" x14ac:dyDescent="0.25">
      <c r="A928" s="26"/>
      <c r="B928" s="22"/>
      <c r="C928" s="22"/>
      <c r="D928" s="24"/>
      <c r="E928" s="22"/>
      <c r="F928" s="22"/>
      <c r="H928" s="23"/>
      <c r="I928" s="23"/>
      <c r="J928" s="23"/>
      <c r="K928" s="26"/>
      <c r="L928" s="1"/>
    </row>
    <row r="929" spans="1:12" x14ac:dyDescent="0.25">
      <c r="A929" s="26"/>
      <c r="B929" s="22"/>
      <c r="C929" s="22"/>
      <c r="D929" s="24"/>
      <c r="E929" s="22"/>
      <c r="F929" s="22"/>
      <c r="H929" s="23"/>
      <c r="I929" s="23"/>
      <c r="J929" s="23"/>
      <c r="K929" s="26"/>
      <c r="L929" s="1"/>
    </row>
    <row r="930" spans="1:12" x14ac:dyDescent="0.25">
      <c r="A930" s="26"/>
      <c r="B930" s="22"/>
      <c r="C930" s="22"/>
      <c r="D930" s="24"/>
      <c r="E930" s="22"/>
      <c r="F930" s="22"/>
      <c r="H930" s="23"/>
      <c r="I930" s="23"/>
      <c r="J930" s="23"/>
      <c r="K930" s="26"/>
      <c r="L930" s="1"/>
    </row>
    <row r="931" spans="1:12" x14ac:dyDescent="0.25">
      <c r="A931" s="26"/>
      <c r="B931" s="22"/>
      <c r="C931" s="22"/>
      <c r="D931" s="24"/>
      <c r="E931" s="22"/>
      <c r="F931" s="22"/>
      <c r="H931" s="23"/>
      <c r="I931" s="23"/>
      <c r="J931" s="23"/>
      <c r="K931" s="26"/>
      <c r="L931" s="1"/>
    </row>
    <row r="932" spans="1:12" x14ac:dyDescent="0.25">
      <c r="A932" s="26"/>
      <c r="B932" s="22"/>
      <c r="C932" s="22"/>
      <c r="D932" s="24"/>
      <c r="E932" s="22"/>
      <c r="F932" s="22"/>
      <c r="H932" s="23"/>
      <c r="I932" s="23"/>
      <c r="J932" s="23"/>
      <c r="K932" s="26"/>
      <c r="L932" s="1"/>
    </row>
    <row r="933" spans="1:12" x14ac:dyDescent="0.25">
      <c r="A933" s="26"/>
      <c r="B933" s="22"/>
      <c r="C933" s="22"/>
      <c r="D933" s="24"/>
      <c r="E933" s="22"/>
      <c r="F933" s="22"/>
      <c r="H933" s="23"/>
      <c r="I933" s="23"/>
      <c r="J933" s="23"/>
      <c r="K933" s="26"/>
      <c r="L933" s="1"/>
    </row>
    <row r="934" spans="1:12" x14ac:dyDescent="0.25">
      <c r="A934" s="26"/>
      <c r="B934" s="22"/>
      <c r="C934" s="22"/>
      <c r="D934" s="24"/>
      <c r="E934" s="22"/>
      <c r="F934" s="22"/>
      <c r="H934" s="23"/>
      <c r="I934" s="23"/>
      <c r="J934" s="23"/>
      <c r="K934" s="26"/>
      <c r="L934" s="1"/>
    </row>
    <row r="935" spans="1:12" x14ac:dyDescent="0.25">
      <c r="A935" s="26"/>
      <c r="B935" s="22"/>
      <c r="C935" s="22"/>
      <c r="D935" s="24"/>
      <c r="E935" s="22"/>
      <c r="F935" s="22"/>
      <c r="H935" s="23"/>
      <c r="I935" s="23"/>
      <c r="J935" s="23"/>
      <c r="K935" s="26"/>
      <c r="L935" s="1"/>
    </row>
    <row r="936" spans="1:12" x14ac:dyDescent="0.25">
      <c r="A936" s="26"/>
      <c r="B936" s="22"/>
      <c r="C936" s="22"/>
      <c r="D936" s="24"/>
      <c r="E936" s="22"/>
      <c r="F936" s="22"/>
      <c r="H936" s="23"/>
      <c r="I936" s="23"/>
      <c r="J936" s="23"/>
      <c r="K936" s="26"/>
      <c r="L936" s="1"/>
    </row>
    <row r="937" spans="1:12" x14ac:dyDescent="0.25">
      <c r="A937" s="26"/>
      <c r="B937" s="22"/>
      <c r="C937" s="22"/>
      <c r="D937" s="24"/>
      <c r="E937" s="22"/>
      <c r="F937" s="22"/>
      <c r="H937" s="23"/>
      <c r="I937" s="23"/>
      <c r="J937" s="23"/>
      <c r="K937" s="26"/>
      <c r="L937" s="1"/>
    </row>
    <row r="938" spans="1:12" x14ac:dyDescent="0.25">
      <c r="A938" s="26"/>
      <c r="B938" s="22"/>
      <c r="C938" s="22"/>
      <c r="D938" s="24"/>
      <c r="E938" s="22"/>
      <c r="F938" s="22"/>
      <c r="H938" s="23"/>
      <c r="I938" s="23"/>
      <c r="J938" s="23"/>
      <c r="K938" s="26"/>
      <c r="L938" s="1"/>
    </row>
    <row r="939" spans="1:12" x14ac:dyDescent="0.25">
      <c r="A939" s="26"/>
      <c r="B939" s="22"/>
      <c r="C939" s="22"/>
      <c r="D939" s="24"/>
      <c r="E939" s="22"/>
      <c r="F939" s="22"/>
      <c r="H939" s="23"/>
      <c r="I939" s="23"/>
      <c r="J939" s="23"/>
      <c r="K939" s="26"/>
      <c r="L939" s="1"/>
    </row>
    <row r="940" spans="1:12" x14ac:dyDescent="0.25">
      <c r="A940" s="26"/>
      <c r="B940" s="22"/>
      <c r="C940" s="22"/>
      <c r="D940" s="24"/>
      <c r="E940" s="22"/>
      <c r="F940" s="22"/>
      <c r="H940" s="23"/>
      <c r="I940" s="23"/>
      <c r="J940" s="23"/>
      <c r="K940" s="26"/>
      <c r="L940" s="1"/>
    </row>
    <row r="941" spans="1:12" x14ac:dyDescent="0.25">
      <c r="A941" s="26"/>
      <c r="B941" s="22"/>
      <c r="C941" s="22"/>
      <c r="D941" s="24"/>
      <c r="E941" s="22"/>
      <c r="F941" s="22"/>
      <c r="H941" s="23"/>
      <c r="I941" s="23"/>
      <c r="J941" s="23"/>
      <c r="K941" s="26"/>
      <c r="L941" s="1"/>
    </row>
    <row r="942" spans="1:12" x14ac:dyDescent="0.25">
      <c r="A942" s="26"/>
      <c r="B942" s="22"/>
      <c r="C942" s="22"/>
      <c r="D942" s="24"/>
      <c r="E942" s="22"/>
      <c r="F942" s="22"/>
      <c r="H942" s="23"/>
      <c r="I942" s="23"/>
      <c r="J942" s="23"/>
      <c r="K942" s="26"/>
      <c r="L942" s="1"/>
    </row>
    <row r="943" spans="1:12" x14ac:dyDescent="0.25">
      <c r="A943" s="26"/>
      <c r="B943" s="22"/>
      <c r="C943" s="22"/>
      <c r="D943" s="24"/>
      <c r="E943" s="22"/>
      <c r="F943" s="22"/>
      <c r="H943" s="23"/>
      <c r="I943" s="23"/>
      <c r="J943" s="23"/>
      <c r="K943" s="26"/>
      <c r="L943" s="1"/>
    </row>
    <row r="944" spans="1:12" x14ac:dyDescent="0.25">
      <c r="A944" s="26"/>
      <c r="B944" s="22"/>
      <c r="C944" s="22"/>
      <c r="D944" s="24"/>
      <c r="E944" s="22"/>
      <c r="F944" s="22"/>
      <c r="H944" s="23"/>
      <c r="I944" s="23"/>
      <c r="J944" s="23"/>
      <c r="K944" s="26"/>
      <c r="L944" s="1"/>
    </row>
    <row r="945" spans="1:12" x14ac:dyDescent="0.25">
      <c r="A945" s="26"/>
      <c r="B945" s="22"/>
      <c r="C945" s="22"/>
      <c r="D945" s="24"/>
      <c r="E945" s="22"/>
      <c r="F945" s="22"/>
      <c r="H945" s="23"/>
      <c r="I945" s="23"/>
      <c r="J945" s="23"/>
      <c r="K945" s="26"/>
      <c r="L945" s="1"/>
    </row>
    <row r="946" spans="1:12" x14ac:dyDescent="0.25">
      <c r="A946" s="26"/>
      <c r="B946" s="22"/>
      <c r="C946" s="22"/>
      <c r="D946" s="24"/>
      <c r="E946" s="22"/>
      <c r="F946" s="22"/>
      <c r="H946" s="23"/>
      <c r="I946" s="23"/>
      <c r="J946" s="23"/>
      <c r="K946" s="26"/>
      <c r="L946" s="1"/>
    </row>
    <row r="947" spans="1:12" x14ac:dyDescent="0.25">
      <c r="A947" s="26"/>
      <c r="B947" s="22"/>
      <c r="C947" s="22"/>
      <c r="D947" s="24"/>
      <c r="E947" s="22"/>
      <c r="F947" s="22"/>
      <c r="H947" s="23"/>
      <c r="I947" s="23"/>
      <c r="J947" s="23"/>
      <c r="K947" s="26"/>
      <c r="L947" s="1"/>
    </row>
    <row r="948" spans="1:12" x14ac:dyDescent="0.25">
      <c r="A948" s="26"/>
      <c r="B948" s="22"/>
      <c r="C948" s="22"/>
      <c r="D948" s="24"/>
      <c r="E948" s="22"/>
      <c r="F948" s="22"/>
      <c r="H948" s="23"/>
      <c r="I948" s="23"/>
      <c r="J948" s="23"/>
      <c r="K948" s="26"/>
      <c r="L948" s="1"/>
    </row>
    <row r="949" spans="1:12" x14ac:dyDescent="0.25">
      <c r="A949" s="26"/>
      <c r="B949" s="22"/>
      <c r="C949" s="22"/>
      <c r="D949" s="24"/>
      <c r="E949" s="22"/>
      <c r="F949" s="22"/>
      <c r="H949" s="23"/>
      <c r="I949" s="23"/>
      <c r="J949" s="23"/>
      <c r="K949" s="26"/>
      <c r="L949" s="1"/>
    </row>
    <row r="950" spans="1:12" x14ac:dyDescent="0.25">
      <c r="A950" s="26"/>
      <c r="B950" s="22"/>
      <c r="C950" s="22"/>
      <c r="D950" s="24"/>
      <c r="E950" s="22"/>
      <c r="F950" s="22"/>
      <c r="H950" s="23"/>
      <c r="I950" s="23"/>
      <c r="J950" s="23"/>
      <c r="K950" s="26"/>
      <c r="L950" s="1"/>
    </row>
    <row r="951" spans="1:12" x14ac:dyDescent="0.25">
      <c r="A951" s="26"/>
      <c r="B951" s="22"/>
      <c r="C951" s="22"/>
      <c r="D951" s="24"/>
      <c r="E951" s="22"/>
      <c r="F951" s="22"/>
      <c r="H951" s="23"/>
      <c r="I951" s="23"/>
      <c r="J951" s="23"/>
      <c r="K951" s="26"/>
      <c r="L951" s="1"/>
    </row>
    <row r="952" spans="1:12" x14ac:dyDescent="0.25">
      <c r="A952" s="26"/>
      <c r="B952" s="22"/>
      <c r="C952" s="22"/>
      <c r="D952" s="24"/>
      <c r="E952" s="22"/>
      <c r="F952" s="22"/>
      <c r="H952" s="23"/>
      <c r="I952" s="23"/>
      <c r="J952" s="23"/>
      <c r="K952" s="26"/>
      <c r="L952" s="1"/>
    </row>
    <row r="953" spans="1:12" x14ac:dyDescent="0.25">
      <c r="A953" s="26"/>
      <c r="B953" s="22"/>
      <c r="C953" s="22"/>
      <c r="D953" s="24"/>
      <c r="E953" s="22"/>
      <c r="F953" s="22"/>
      <c r="H953" s="23"/>
      <c r="I953" s="23"/>
      <c r="J953" s="23"/>
      <c r="K953" s="26"/>
      <c r="L953" s="1"/>
    </row>
    <row r="954" spans="1:12" x14ac:dyDescent="0.25">
      <c r="A954" s="26"/>
      <c r="B954" s="22"/>
      <c r="C954" s="22"/>
      <c r="D954" s="24"/>
      <c r="E954" s="22"/>
      <c r="F954" s="22"/>
      <c r="H954" s="23"/>
      <c r="I954" s="23"/>
      <c r="J954" s="23"/>
      <c r="K954" s="26"/>
      <c r="L954" s="1"/>
    </row>
    <row r="955" spans="1:12" x14ac:dyDescent="0.25">
      <c r="A955" s="26"/>
      <c r="B955" s="22"/>
      <c r="C955" s="22"/>
      <c r="D955" s="24"/>
      <c r="E955" s="22"/>
      <c r="F955" s="22"/>
      <c r="H955" s="23"/>
      <c r="I955" s="23"/>
      <c r="J955" s="23"/>
      <c r="K955" s="26"/>
      <c r="L955" s="1"/>
    </row>
    <row r="956" spans="1:12" x14ac:dyDescent="0.25">
      <c r="A956" s="26"/>
      <c r="B956" s="22"/>
      <c r="C956" s="22"/>
      <c r="D956" s="24"/>
      <c r="E956" s="22"/>
      <c r="F956" s="22"/>
      <c r="H956" s="23"/>
      <c r="I956" s="23"/>
      <c r="J956" s="23"/>
      <c r="K956" s="26"/>
      <c r="L956" s="1"/>
    </row>
    <row r="957" spans="1:12" x14ac:dyDescent="0.25">
      <c r="A957" s="26"/>
      <c r="B957" s="22"/>
      <c r="C957" s="22"/>
      <c r="D957" s="24"/>
      <c r="E957" s="22"/>
      <c r="F957" s="22"/>
      <c r="H957" s="23"/>
      <c r="I957" s="23"/>
      <c r="J957" s="23"/>
      <c r="K957" s="26"/>
      <c r="L957" s="1"/>
    </row>
    <row r="958" spans="1:12" x14ac:dyDescent="0.25">
      <c r="A958" s="26"/>
      <c r="B958" s="22"/>
      <c r="C958" s="22"/>
      <c r="D958" s="24"/>
      <c r="E958" s="22"/>
      <c r="F958" s="22"/>
      <c r="H958" s="23"/>
      <c r="I958" s="23"/>
      <c r="J958" s="23"/>
      <c r="K958" s="26"/>
      <c r="L958" s="1"/>
    </row>
    <row r="959" spans="1:12" x14ac:dyDescent="0.25">
      <c r="A959" s="26"/>
      <c r="B959" s="22"/>
      <c r="C959" s="22"/>
      <c r="D959" s="24"/>
      <c r="E959" s="22"/>
      <c r="F959" s="22"/>
      <c r="H959" s="23"/>
      <c r="I959" s="23"/>
      <c r="J959" s="23"/>
      <c r="K959" s="26"/>
      <c r="L959" s="1"/>
    </row>
    <row r="960" spans="1:12" x14ac:dyDescent="0.25">
      <c r="A960" s="26"/>
      <c r="B960" s="22"/>
      <c r="C960" s="22"/>
      <c r="D960" s="24"/>
      <c r="E960" s="22"/>
      <c r="F960" s="22"/>
      <c r="H960" s="23"/>
      <c r="I960" s="23"/>
      <c r="J960" s="23"/>
      <c r="K960" s="26"/>
      <c r="L960" s="1"/>
    </row>
    <row r="961" spans="1:12" x14ac:dyDescent="0.25">
      <c r="A961" s="26"/>
      <c r="B961" s="22"/>
      <c r="C961" s="22"/>
      <c r="D961" s="24"/>
      <c r="E961" s="22"/>
      <c r="F961" s="22"/>
      <c r="H961" s="23"/>
      <c r="I961" s="23"/>
      <c r="J961" s="23"/>
      <c r="K961" s="26"/>
      <c r="L961" s="1"/>
    </row>
    <row r="962" spans="1:12" x14ac:dyDescent="0.25">
      <c r="A962" s="26"/>
      <c r="B962" s="22"/>
      <c r="C962" s="22"/>
      <c r="D962" s="24"/>
      <c r="E962" s="22"/>
      <c r="F962" s="22"/>
      <c r="H962" s="23"/>
      <c r="I962" s="23"/>
      <c r="J962" s="23"/>
      <c r="K962" s="26"/>
      <c r="L962" s="1"/>
    </row>
    <row r="963" spans="1:12" x14ac:dyDescent="0.25">
      <c r="A963" s="26"/>
      <c r="B963" s="22"/>
      <c r="C963" s="22"/>
      <c r="D963" s="24"/>
      <c r="E963" s="22"/>
      <c r="F963" s="22"/>
      <c r="H963" s="23"/>
      <c r="I963" s="23"/>
      <c r="J963" s="23"/>
      <c r="K963" s="26"/>
      <c r="L963" s="1"/>
    </row>
    <row r="964" spans="1:12" x14ac:dyDescent="0.25">
      <c r="A964" s="26"/>
      <c r="B964" s="22"/>
      <c r="C964" s="22"/>
      <c r="D964" s="24"/>
      <c r="E964" s="22"/>
      <c r="F964" s="22"/>
      <c r="H964" s="23"/>
      <c r="I964" s="23"/>
      <c r="J964" s="23"/>
      <c r="K964" s="26"/>
      <c r="L964" s="1"/>
    </row>
    <row r="965" spans="1:12" x14ac:dyDescent="0.25">
      <c r="A965" s="26"/>
      <c r="B965" s="22"/>
      <c r="C965" s="22"/>
      <c r="D965" s="24"/>
      <c r="E965" s="22"/>
      <c r="F965" s="22"/>
      <c r="H965" s="23"/>
      <c r="I965" s="23"/>
      <c r="J965" s="23"/>
      <c r="K965" s="26"/>
      <c r="L965" s="1"/>
    </row>
    <row r="966" spans="1:12" x14ac:dyDescent="0.25">
      <c r="A966" s="26"/>
      <c r="B966" s="22"/>
      <c r="C966" s="22"/>
      <c r="D966" s="24"/>
      <c r="E966" s="22"/>
      <c r="F966" s="22"/>
      <c r="H966" s="23"/>
      <c r="I966" s="23"/>
      <c r="J966" s="23"/>
      <c r="K966" s="26"/>
      <c r="L966" s="1"/>
    </row>
    <row r="967" spans="1:12" x14ac:dyDescent="0.25">
      <c r="A967" s="26"/>
      <c r="B967" s="22"/>
      <c r="C967" s="22"/>
      <c r="D967" s="24"/>
      <c r="E967" s="22"/>
      <c r="F967" s="22"/>
      <c r="H967" s="23"/>
      <c r="I967" s="23"/>
      <c r="J967" s="23"/>
      <c r="K967" s="26"/>
      <c r="L967" s="1"/>
    </row>
    <row r="968" spans="1:12" x14ac:dyDescent="0.25">
      <c r="A968" s="26"/>
      <c r="B968" s="22"/>
      <c r="C968" s="22"/>
      <c r="D968" s="24"/>
      <c r="E968" s="22"/>
      <c r="F968" s="22"/>
      <c r="H968" s="23"/>
      <c r="I968" s="23"/>
      <c r="J968" s="23"/>
      <c r="K968" s="26"/>
      <c r="L968" s="1"/>
    </row>
    <row r="969" spans="1:12" x14ac:dyDescent="0.25">
      <c r="A969" s="26"/>
      <c r="B969" s="22"/>
      <c r="C969" s="22"/>
      <c r="D969" s="24"/>
      <c r="E969" s="22"/>
      <c r="F969" s="22"/>
      <c r="H969" s="23"/>
      <c r="I969" s="23"/>
      <c r="J969" s="23"/>
      <c r="K969" s="26"/>
      <c r="L969" s="1"/>
    </row>
    <row r="970" spans="1:12" x14ac:dyDescent="0.25">
      <c r="A970" s="26"/>
      <c r="B970" s="22"/>
      <c r="C970" s="22"/>
      <c r="D970" s="24"/>
      <c r="E970" s="22"/>
      <c r="F970" s="22"/>
      <c r="H970" s="23"/>
      <c r="I970" s="23"/>
      <c r="J970" s="23"/>
      <c r="K970" s="26"/>
      <c r="L970" s="1"/>
    </row>
    <row r="971" spans="1:12" x14ac:dyDescent="0.25">
      <c r="A971" s="26"/>
      <c r="B971" s="22"/>
      <c r="C971" s="22"/>
      <c r="D971" s="24"/>
      <c r="E971" s="22"/>
      <c r="F971" s="22"/>
      <c r="H971" s="23"/>
      <c r="I971" s="23"/>
      <c r="J971" s="23"/>
      <c r="K971" s="26"/>
      <c r="L971" s="1"/>
    </row>
    <row r="972" spans="1:12" x14ac:dyDescent="0.25">
      <c r="A972" s="26"/>
      <c r="B972" s="22"/>
      <c r="C972" s="22"/>
      <c r="D972" s="24"/>
      <c r="E972" s="22"/>
      <c r="F972" s="22"/>
      <c r="H972" s="23"/>
      <c r="I972" s="23"/>
      <c r="J972" s="23"/>
      <c r="K972" s="26"/>
      <c r="L972" s="1"/>
    </row>
    <row r="973" spans="1:12" x14ac:dyDescent="0.25">
      <c r="A973" s="26"/>
      <c r="B973" s="22"/>
      <c r="C973" s="22"/>
      <c r="D973" s="24"/>
      <c r="E973" s="22"/>
      <c r="F973" s="22"/>
      <c r="H973" s="23"/>
      <c r="I973" s="23"/>
      <c r="J973" s="23"/>
      <c r="K973" s="26"/>
      <c r="L973" s="1"/>
    </row>
    <row r="974" spans="1:12" x14ac:dyDescent="0.25">
      <c r="A974" s="26"/>
      <c r="B974" s="22"/>
      <c r="C974" s="22"/>
      <c r="D974" s="24"/>
      <c r="E974" s="22"/>
      <c r="F974" s="22"/>
      <c r="H974" s="23"/>
      <c r="I974" s="23"/>
      <c r="J974" s="23"/>
      <c r="K974" s="26"/>
      <c r="L974" s="1"/>
    </row>
    <row r="975" spans="1:12" x14ac:dyDescent="0.25">
      <c r="A975" s="26"/>
      <c r="B975" s="22"/>
      <c r="C975" s="22"/>
      <c r="D975" s="24"/>
      <c r="E975" s="22"/>
      <c r="F975" s="22"/>
      <c r="H975" s="23"/>
      <c r="I975" s="23"/>
      <c r="J975" s="23"/>
      <c r="K975" s="26"/>
      <c r="L975" s="1"/>
    </row>
    <row r="976" spans="1:12" x14ac:dyDescent="0.25">
      <c r="A976" s="26"/>
      <c r="B976" s="22"/>
      <c r="C976" s="22"/>
      <c r="D976" s="24"/>
      <c r="E976" s="22"/>
      <c r="F976" s="22"/>
      <c r="H976" s="23"/>
      <c r="I976" s="23"/>
      <c r="J976" s="23"/>
      <c r="K976" s="26"/>
      <c r="L976" s="1"/>
    </row>
    <row r="977" spans="1:12" x14ac:dyDescent="0.25">
      <c r="A977" s="26"/>
      <c r="B977" s="22"/>
      <c r="C977" s="22"/>
      <c r="D977" s="24"/>
      <c r="E977" s="22"/>
      <c r="F977" s="22"/>
      <c r="H977" s="23"/>
      <c r="I977" s="23"/>
      <c r="J977" s="23"/>
      <c r="K977" s="26"/>
      <c r="L977" s="1"/>
    </row>
    <row r="978" spans="1:12" x14ac:dyDescent="0.25">
      <c r="A978" s="26"/>
      <c r="B978" s="22"/>
      <c r="C978" s="22"/>
      <c r="D978" s="24"/>
      <c r="E978" s="22"/>
      <c r="F978" s="22"/>
      <c r="H978" s="23"/>
      <c r="I978" s="23"/>
      <c r="J978" s="23"/>
      <c r="K978" s="26"/>
      <c r="L978" s="1"/>
    </row>
    <row r="979" spans="1:12" x14ac:dyDescent="0.25">
      <c r="A979" s="26"/>
      <c r="B979" s="22"/>
      <c r="C979" s="22"/>
      <c r="D979" s="24"/>
      <c r="E979" s="22"/>
      <c r="F979" s="22"/>
      <c r="H979" s="23"/>
      <c r="I979" s="23"/>
      <c r="J979" s="23"/>
      <c r="K979" s="26"/>
      <c r="L979" s="1"/>
    </row>
    <row r="980" spans="1:12" x14ac:dyDescent="0.25">
      <c r="A980" s="26"/>
      <c r="B980" s="22"/>
      <c r="C980" s="22"/>
      <c r="D980" s="24"/>
      <c r="E980" s="22"/>
      <c r="F980" s="22"/>
      <c r="H980" s="23"/>
      <c r="I980" s="23"/>
      <c r="J980" s="23"/>
      <c r="K980" s="26"/>
      <c r="L980" s="1"/>
    </row>
    <row r="981" spans="1:12" x14ac:dyDescent="0.25">
      <c r="A981" s="26"/>
      <c r="B981" s="22"/>
      <c r="C981" s="22"/>
      <c r="D981" s="24"/>
      <c r="E981" s="22"/>
      <c r="F981" s="22"/>
      <c r="H981" s="23"/>
      <c r="I981" s="23"/>
      <c r="J981" s="23"/>
      <c r="K981" s="26"/>
      <c r="L981" s="1"/>
    </row>
    <row r="982" spans="1:12" x14ac:dyDescent="0.25">
      <c r="A982" s="26"/>
      <c r="B982" s="22"/>
      <c r="C982" s="22"/>
      <c r="D982" s="24"/>
      <c r="E982" s="22"/>
      <c r="F982" s="22"/>
      <c r="H982" s="23"/>
      <c r="I982" s="23"/>
      <c r="J982" s="23"/>
      <c r="K982" s="26"/>
      <c r="L982" s="1"/>
    </row>
    <row r="983" spans="1:12" x14ac:dyDescent="0.25">
      <c r="A983" s="26"/>
      <c r="B983" s="22"/>
      <c r="C983" s="22"/>
      <c r="D983" s="24"/>
      <c r="E983" s="22"/>
      <c r="F983" s="22"/>
      <c r="H983" s="23"/>
      <c r="I983" s="23"/>
      <c r="J983" s="23"/>
      <c r="K983" s="26"/>
      <c r="L983" s="1"/>
    </row>
    <row r="984" spans="1:12" x14ac:dyDescent="0.25">
      <c r="A984" s="26"/>
      <c r="B984" s="22"/>
      <c r="C984" s="22"/>
      <c r="D984" s="24"/>
      <c r="E984" s="22"/>
      <c r="F984" s="22"/>
      <c r="H984" s="23"/>
      <c r="I984" s="23"/>
      <c r="J984" s="23"/>
      <c r="K984" s="26"/>
      <c r="L984" s="1"/>
    </row>
    <row r="985" spans="1:12" x14ac:dyDescent="0.25">
      <c r="A985" s="26"/>
      <c r="B985" s="22"/>
      <c r="C985" s="22"/>
      <c r="D985" s="24"/>
      <c r="E985" s="22"/>
      <c r="F985" s="22"/>
      <c r="H985" s="23"/>
      <c r="I985" s="23"/>
      <c r="J985" s="23"/>
      <c r="K985" s="26"/>
      <c r="L985" s="1"/>
    </row>
    <row r="986" spans="1:12" x14ac:dyDescent="0.25">
      <c r="A986" s="26"/>
      <c r="B986" s="22"/>
      <c r="C986" s="22"/>
      <c r="D986" s="24"/>
      <c r="E986" s="22"/>
      <c r="F986" s="22"/>
      <c r="H986" s="23"/>
      <c r="I986" s="23"/>
      <c r="J986" s="23"/>
      <c r="K986" s="26"/>
      <c r="L986" s="1"/>
    </row>
    <row r="987" spans="1:12" x14ac:dyDescent="0.25">
      <c r="A987" s="26"/>
      <c r="B987" s="22"/>
      <c r="C987" s="22"/>
      <c r="D987" s="24"/>
      <c r="E987" s="22"/>
      <c r="F987" s="22"/>
      <c r="H987" s="23"/>
      <c r="I987" s="23"/>
      <c r="J987" s="23"/>
      <c r="K987" s="26"/>
      <c r="L987" s="1"/>
    </row>
    <row r="988" spans="1:12" x14ac:dyDescent="0.25">
      <c r="A988" s="26"/>
      <c r="B988" s="22"/>
      <c r="C988" s="22"/>
      <c r="D988" s="24"/>
      <c r="E988" s="22"/>
      <c r="F988" s="22"/>
      <c r="H988" s="23"/>
      <c r="I988" s="23"/>
      <c r="J988" s="23"/>
      <c r="K988" s="26"/>
      <c r="L988" s="1"/>
    </row>
    <row r="989" spans="1:12" x14ac:dyDescent="0.25">
      <c r="A989" s="26"/>
      <c r="B989" s="22"/>
      <c r="C989" s="22"/>
      <c r="D989" s="24"/>
      <c r="E989" s="22"/>
      <c r="F989" s="22"/>
      <c r="H989" s="23"/>
      <c r="I989" s="23"/>
      <c r="J989" s="23"/>
      <c r="K989" s="26"/>
      <c r="L989" s="1"/>
    </row>
    <row r="990" spans="1:12" x14ac:dyDescent="0.25">
      <c r="A990" s="26"/>
      <c r="B990" s="22"/>
      <c r="C990" s="22"/>
      <c r="D990" s="24"/>
      <c r="E990" s="22"/>
      <c r="F990" s="22"/>
      <c r="H990" s="23"/>
      <c r="I990" s="23"/>
      <c r="J990" s="23"/>
      <c r="K990" s="26"/>
      <c r="L990" s="1"/>
    </row>
    <row r="991" spans="1:12" x14ac:dyDescent="0.25">
      <c r="A991" s="26"/>
      <c r="B991" s="22"/>
      <c r="C991" s="22"/>
      <c r="D991" s="24"/>
      <c r="E991" s="22"/>
      <c r="F991" s="22"/>
      <c r="H991" s="23"/>
      <c r="I991" s="23"/>
      <c r="J991" s="23"/>
      <c r="K991" s="26"/>
      <c r="L991" s="1"/>
    </row>
    <row r="992" spans="1:12" x14ac:dyDescent="0.25">
      <c r="A992" s="26"/>
      <c r="B992" s="22"/>
      <c r="C992" s="22"/>
      <c r="D992" s="24"/>
      <c r="E992" s="22"/>
      <c r="F992" s="22"/>
      <c r="H992" s="23"/>
      <c r="I992" s="23"/>
      <c r="J992" s="23"/>
      <c r="K992" s="26"/>
      <c r="L992" s="1"/>
    </row>
    <row r="993" spans="1:12" x14ac:dyDescent="0.25">
      <c r="A993" s="26"/>
      <c r="B993" s="22"/>
      <c r="C993" s="22"/>
      <c r="D993" s="24"/>
      <c r="E993" s="22"/>
      <c r="F993" s="22"/>
      <c r="H993" s="23"/>
      <c r="I993" s="23"/>
      <c r="J993" s="23"/>
      <c r="K993" s="26"/>
      <c r="L993" s="1"/>
    </row>
    <row r="994" spans="1:12" x14ac:dyDescent="0.25">
      <c r="A994" s="26"/>
      <c r="B994" s="22"/>
      <c r="C994" s="22"/>
      <c r="D994" s="24"/>
      <c r="E994" s="22"/>
      <c r="F994" s="22"/>
      <c r="H994" s="23"/>
      <c r="I994" s="23"/>
      <c r="J994" s="23"/>
      <c r="K994" s="26"/>
      <c r="L994" s="1"/>
    </row>
    <row r="995" spans="1:12" x14ac:dyDescent="0.25">
      <c r="A995" s="26"/>
      <c r="B995" s="22"/>
      <c r="C995" s="22"/>
      <c r="D995" s="24"/>
      <c r="E995" s="22"/>
      <c r="F995" s="22"/>
      <c r="H995" s="23"/>
      <c r="I995" s="23"/>
      <c r="J995" s="23"/>
      <c r="K995" s="26"/>
      <c r="L995" s="1"/>
    </row>
    <row r="996" spans="1:12" x14ac:dyDescent="0.25">
      <c r="A996" s="26"/>
      <c r="B996" s="22"/>
      <c r="C996" s="22"/>
      <c r="D996" s="24"/>
      <c r="E996" s="22"/>
      <c r="F996" s="22"/>
      <c r="H996" s="23"/>
      <c r="I996" s="23"/>
      <c r="J996" s="23"/>
      <c r="K996" s="26"/>
      <c r="L996" s="1"/>
    </row>
    <row r="997" spans="1:12" x14ac:dyDescent="0.25">
      <c r="A997" s="26"/>
      <c r="B997" s="22"/>
      <c r="C997" s="22"/>
      <c r="D997" s="24"/>
      <c r="E997" s="22"/>
      <c r="F997" s="22"/>
      <c r="H997" s="23"/>
      <c r="I997" s="23"/>
      <c r="J997" s="23"/>
      <c r="K997" s="26"/>
      <c r="L997" s="1"/>
    </row>
    <row r="998" spans="1:12" x14ac:dyDescent="0.25">
      <c r="A998" s="26"/>
      <c r="B998" s="22"/>
      <c r="C998" s="22"/>
      <c r="D998" s="24"/>
      <c r="E998" s="22"/>
      <c r="F998" s="22"/>
      <c r="H998" s="23"/>
      <c r="I998" s="23"/>
      <c r="J998" s="23"/>
      <c r="K998" s="26"/>
      <c r="L998" s="1"/>
    </row>
    <row r="999" spans="1:12" x14ac:dyDescent="0.25">
      <c r="A999" s="26"/>
      <c r="B999" s="22"/>
      <c r="C999" s="22"/>
      <c r="D999" s="24"/>
      <c r="E999" s="22"/>
      <c r="F999" s="22"/>
      <c r="H999" s="23"/>
      <c r="I999" s="23"/>
      <c r="J999" s="23"/>
      <c r="K999" s="26"/>
      <c r="L999" s="1"/>
    </row>
    <row r="1000" spans="1:12" x14ac:dyDescent="0.25">
      <c r="A1000" s="26"/>
      <c r="B1000" s="22"/>
      <c r="C1000" s="22"/>
      <c r="D1000" s="24"/>
      <c r="E1000" s="22"/>
      <c r="F1000" s="22"/>
      <c r="H1000" s="23"/>
      <c r="I1000" s="23"/>
      <c r="J1000" s="23"/>
      <c r="K1000" s="26"/>
      <c r="L1000" s="1"/>
    </row>
    <row r="1001" spans="1:12" x14ac:dyDescent="0.25">
      <c r="A1001" s="26"/>
      <c r="B1001" s="22"/>
      <c r="C1001" s="22"/>
      <c r="D1001" s="24"/>
      <c r="E1001" s="22"/>
      <c r="F1001" s="22"/>
      <c r="H1001" s="23"/>
      <c r="I1001" s="23"/>
      <c r="J1001" s="23"/>
      <c r="K1001" s="26"/>
      <c r="L1001" s="1"/>
    </row>
    <row r="1002" spans="1:12" x14ac:dyDescent="0.25">
      <c r="A1002" s="26"/>
      <c r="B1002" s="22"/>
      <c r="C1002" s="22"/>
      <c r="D1002" s="24"/>
      <c r="E1002" s="22"/>
      <c r="F1002" s="22"/>
      <c r="H1002" s="23"/>
      <c r="I1002" s="23"/>
      <c r="J1002" s="23"/>
      <c r="K1002" s="26"/>
      <c r="L1002" s="1"/>
    </row>
    <row r="1003" spans="1:12" x14ac:dyDescent="0.25">
      <c r="A1003" s="26"/>
      <c r="B1003" s="22"/>
      <c r="C1003" s="22"/>
      <c r="D1003" s="24"/>
      <c r="E1003" s="22"/>
      <c r="F1003" s="22"/>
      <c r="H1003" s="23"/>
      <c r="I1003" s="23"/>
      <c r="J1003" s="23"/>
      <c r="K1003" s="26"/>
      <c r="L1003" s="1"/>
    </row>
    <row r="1004" spans="1:12" x14ac:dyDescent="0.25">
      <c r="A1004" s="26"/>
      <c r="B1004" s="22"/>
      <c r="C1004" s="22"/>
      <c r="D1004" s="24"/>
      <c r="E1004" s="22"/>
      <c r="F1004" s="22"/>
      <c r="H1004" s="23"/>
      <c r="I1004" s="23"/>
      <c r="J1004" s="23"/>
      <c r="K1004" s="26"/>
      <c r="L1004" s="1"/>
    </row>
    <row r="1005" spans="1:12" x14ac:dyDescent="0.25">
      <c r="A1005" s="26"/>
      <c r="B1005" s="22"/>
      <c r="C1005" s="22"/>
      <c r="D1005" s="24"/>
      <c r="E1005" s="22"/>
      <c r="F1005" s="22"/>
      <c r="H1005" s="23"/>
      <c r="I1005" s="23"/>
      <c r="J1005" s="23"/>
      <c r="K1005" s="26"/>
      <c r="L1005" s="1"/>
    </row>
    <row r="1006" spans="1:12" x14ac:dyDescent="0.25">
      <c r="A1006" s="26"/>
      <c r="B1006" s="22"/>
      <c r="C1006" s="22"/>
      <c r="D1006" s="24"/>
      <c r="E1006" s="22"/>
      <c r="F1006" s="22"/>
      <c r="H1006" s="23"/>
      <c r="I1006" s="23"/>
      <c r="J1006" s="23"/>
      <c r="K1006" s="26"/>
      <c r="L1006" s="1"/>
    </row>
    <row r="1007" spans="1:12" x14ac:dyDescent="0.25">
      <c r="A1007" s="26"/>
      <c r="B1007" s="22"/>
      <c r="C1007" s="22"/>
      <c r="D1007" s="24"/>
      <c r="E1007" s="22"/>
      <c r="F1007" s="22"/>
      <c r="H1007" s="23"/>
      <c r="I1007" s="23"/>
      <c r="J1007" s="23"/>
      <c r="K1007" s="26"/>
      <c r="L1007" s="1"/>
    </row>
    <row r="1008" spans="1:12" x14ac:dyDescent="0.25">
      <c r="A1008" s="26"/>
      <c r="B1008" s="22"/>
      <c r="C1008" s="22"/>
      <c r="D1008" s="24"/>
      <c r="E1008" s="22"/>
      <c r="F1008" s="22"/>
      <c r="H1008" s="23"/>
      <c r="I1008" s="23"/>
      <c r="J1008" s="23"/>
      <c r="K1008" s="26"/>
      <c r="L1008" s="1"/>
    </row>
    <row r="1009" spans="1:12" x14ac:dyDescent="0.25">
      <c r="A1009" s="26"/>
      <c r="B1009" s="22"/>
      <c r="C1009" s="22"/>
      <c r="D1009" s="24"/>
      <c r="E1009" s="22"/>
      <c r="F1009" s="22"/>
      <c r="H1009" s="23"/>
      <c r="I1009" s="23"/>
      <c r="J1009" s="23"/>
      <c r="K1009" s="26"/>
      <c r="L1009" s="1"/>
    </row>
    <row r="1010" spans="1:12" x14ac:dyDescent="0.25">
      <c r="A1010" s="26"/>
      <c r="B1010" s="22"/>
      <c r="C1010" s="22"/>
      <c r="D1010" s="24"/>
      <c r="E1010" s="22"/>
      <c r="F1010" s="22"/>
      <c r="H1010" s="23"/>
      <c r="I1010" s="23"/>
      <c r="J1010" s="23"/>
      <c r="K1010" s="26"/>
      <c r="L1010" s="1"/>
    </row>
    <row r="1011" spans="1:12" x14ac:dyDescent="0.25">
      <c r="A1011" s="26"/>
      <c r="B1011" s="22"/>
      <c r="C1011" s="22"/>
      <c r="D1011" s="24"/>
      <c r="E1011" s="22"/>
      <c r="F1011" s="22"/>
      <c r="H1011" s="23"/>
      <c r="I1011" s="23"/>
      <c r="J1011" s="23"/>
      <c r="K1011" s="26"/>
      <c r="L1011" s="1"/>
    </row>
    <row r="1012" spans="1:12" x14ac:dyDescent="0.25">
      <c r="A1012" s="26"/>
      <c r="B1012" s="22"/>
      <c r="C1012" s="22"/>
      <c r="D1012" s="24"/>
      <c r="E1012" s="22"/>
      <c r="F1012" s="22"/>
      <c r="H1012" s="23"/>
      <c r="I1012" s="23"/>
      <c r="J1012" s="23"/>
      <c r="K1012" s="26"/>
      <c r="L1012" s="1"/>
    </row>
    <row r="1013" spans="1:12" x14ac:dyDescent="0.25">
      <c r="A1013" s="26"/>
      <c r="B1013" s="22"/>
      <c r="C1013" s="22"/>
      <c r="D1013" s="24"/>
      <c r="E1013" s="22"/>
      <c r="F1013" s="22"/>
      <c r="H1013" s="23"/>
      <c r="I1013" s="23"/>
      <c r="J1013" s="23"/>
      <c r="K1013" s="26"/>
      <c r="L1013" s="1"/>
    </row>
    <row r="1014" spans="1:12" x14ac:dyDescent="0.25">
      <c r="A1014" s="26"/>
      <c r="B1014" s="22"/>
      <c r="C1014" s="22"/>
      <c r="D1014" s="24"/>
      <c r="E1014" s="22"/>
      <c r="F1014" s="22"/>
      <c r="H1014" s="23"/>
      <c r="I1014" s="23"/>
      <c r="J1014" s="23"/>
      <c r="K1014" s="26"/>
      <c r="L1014" s="1"/>
    </row>
    <row r="1015" spans="1:12" x14ac:dyDescent="0.25">
      <c r="A1015" s="26"/>
      <c r="B1015" s="22"/>
      <c r="C1015" s="22"/>
      <c r="D1015" s="24"/>
      <c r="E1015" s="22"/>
      <c r="F1015" s="22"/>
      <c r="H1015" s="23"/>
      <c r="I1015" s="23"/>
      <c r="J1015" s="23"/>
      <c r="K1015" s="26"/>
      <c r="L1015" s="1"/>
    </row>
    <row r="1016" spans="1:12" x14ac:dyDescent="0.25">
      <c r="A1016" s="26"/>
      <c r="B1016" s="22"/>
      <c r="C1016" s="22"/>
      <c r="D1016" s="24"/>
      <c r="E1016" s="22"/>
      <c r="F1016" s="22"/>
      <c r="H1016" s="23"/>
      <c r="I1016" s="23"/>
      <c r="J1016" s="23"/>
      <c r="K1016" s="26"/>
      <c r="L1016" s="1"/>
    </row>
    <row r="1017" spans="1:12" x14ac:dyDescent="0.25">
      <c r="A1017" s="26"/>
      <c r="B1017" s="22"/>
      <c r="C1017" s="22"/>
      <c r="D1017" s="24"/>
      <c r="E1017" s="22"/>
      <c r="F1017" s="22"/>
      <c r="H1017" s="23"/>
      <c r="I1017" s="23"/>
      <c r="J1017" s="23"/>
      <c r="K1017" s="26"/>
      <c r="L1017" s="1"/>
    </row>
    <row r="1018" spans="1:12" x14ac:dyDescent="0.25">
      <c r="A1018" s="26"/>
      <c r="B1018" s="22"/>
      <c r="C1018" s="22"/>
      <c r="D1018" s="24"/>
      <c r="E1018" s="22"/>
      <c r="F1018" s="22"/>
      <c r="H1018" s="23"/>
      <c r="I1018" s="23"/>
      <c r="J1018" s="23"/>
      <c r="K1018" s="26"/>
      <c r="L1018" s="1"/>
    </row>
    <row r="1019" spans="1:12" x14ac:dyDescent="0.25">
      <c r="A1019" s="26"/>
      <c r="B1019" s="22"/>
      <c r="C1019" s="22"/>
      <c r="D1019" s="24"/>
      <c r="E1019" s="22"/>
      <c r="F1019" s="22"/>
      <c r="H1019" s="23"/>
      <c r="I1019" s="23"/>
      <c r="J1019" s="23"/>
      <c r="K1019" s="26"/>
      <c r="L1019" s="1"/>
    </row>
    <row r="1020" spans="1:12" x14ac:dyDescent="0.25">
      <c r="A1020" s="26"/>
      <c r="B1020" s="22"/>
      <c r="C1020" s="22"/>
      <c r="D1020" s="24"/>
      <c r="E1020" s="22"/>
      <c r="F1020" s="22"/>
      <c r="H1020" s="23"/>
      <c r="I1020" s="23"/>
      <c r="J1020" s="23"/>
      <c r="K1020" s="26"/>
      <c r="L1020" s="1"/>
    </row>
    <row r="1021" spans="1:12" x14ac:dyDescent="0.25">
      <c r="A1021" s="26"/>
      <c r="B1021" s="22"/>
      <c r="C1021" s="22"/>
      <c r="D1021" s="24"/>
      <c r="E1021" s="22"/>
      <c r="F1021" s="22"/>
      <c r="H1021" s="23"/>
      <c r="I1021" s="23"/>
      <c r="J1021" s="23"/>
      <c r="K1021" s="26"/>
      <c r="L1021" s="1"/>
    </row>
    <row r="1022" spans="1:12" x14ac:dyDescent="0.25">
      <c r="A1022" s="26"/>
      <c r="B1022" s="22"/>
      <c r="C1022" s="22"/>
      <c r="D1022" s="24"/>
      <c r="E1022" s="22"/>
      <c r="F1022" s="22"/>
      <c r="H1022" s="23"/>
      <c r="I1022" s="23"/>
      <c r="J1022" s="23"/>
      <c r="K1022" s="26"/>
      <c r="L1022" s="1"/>
    </row>
    <row r="1023" spans="1:12" x14ac:dyDescent="0.25">
      <c r="A1023" s="26"/>
      <c r="B1023" s="22"/>
      <c r="C1023" s="22"/>
      <c r="D1023" s="24"/>
      <c r="E1023" s="22"/>
      <c r="F1023" s="22"/>
      <c r="H1023" s="23"/>
      <c r="I1023" s="23"/>
      <c r="J1023" s="23"/>
      <c r="K1023" s="26"/>
      <c r="L1023" s="1"/>
    </row>
    <row r="1024" spans="1:12" x14ac:dyDescent="0.25">
      <c r="A1024" s="26"/>
      <c r="B1024" s="22"/>
      <c r="C1024" s="22"/>
      <c r="D1024" s="24"/>
      <c r="E1024" s="22"/>
      <c r="F1024" s="22"/>
      <c r="H1024" s="23"/>
      <c r="I1024" s="23"/>
      <c r="J1024" s="23"/>
      <c r="K1024" s="26"/>
      <c r="L1024" s="1"/>
    </row>
    <row r="1025" spans="1:12" x14ac:dyDescent="0.25">
      <c r="A1025" s="26"/>
      <c r="B1025" s="22"/>
      <c r="C1025" s="22"/>
      <c r="D1025" s="24"/>
      <c r="E1025" s="22"/>
      <c r="F1025" s="22"/>
      <c r="H1025" s="23"/>
      <c r="I1025" s="23"/>
      <c r="J1025" s="23"/>
      <c r="K1025" s="26"/>
      <c r="L1025" s="1"/>
    </row>
    <row r="1026" spans="1:12" x14ac:dyDescent="0.25">
      <c r="A1026" s="26"/>
      <c r="B1026" s="22"/>
      <c r="C1026" s="22"/>
      <c r="D1026" s="24"/>
      <c r="E1026" s="22"/>
      <c r="F1026" s="22"/>
      <c r="H1026" s="23"/>
      <c r="I1026" s="23"/>
      <c r="J1026" s="23"/>
      <c r="K1026" s="26"/>
      <c r="L1026" s="1"/>
    </row>
    <row r="1027" spans="1:12" x14ac:dyDescent="0.25">
      <c r="A1027" s="26"/>
      <c r="B1027" s="22"/>
      <c r="C1027" s="22"/>
      <c r="D1027" s="24"/>
      <c r="E1027" s="22"/>
      <c r="F1027" s="22"/>
      <c r="H1027" s="23"/>
      <c r="I1027" s="23"/>
      <c r="J1027" s="23"/>
      <c r="K1027" s="26"/>
      <c r="L1027" s="1"/>
    </row>
    <row r="1028" spans="1:12" x14ac:dyDescent="0.25">
      <c r="A1028" s="26"/>
      <c r="B1028" s="22"/>
      <c r="C1028" s="22"/>
      <c r="D1028" s="24"/>
      <c r="E1028" s="22"/>
      <c r="F1028" s="22"/>
      <c r="H1028" s="23"/>
      <c r="I1028" s="23"/>
      <c r="J1028" s="23"/>
      <c r="K1028" s="26"/>
      <c r="L1028" s="1"/>
    </row>
    <row r="1029" spans="1:12" x14ac:dyDescent="0.25">
      <c r="A1029" s="26"/>
      <c r="B1029" s="22"/>
      <c r="C1029" s="22"/>
      <c r="D1029" s="24"/>
      <c r="E1029" s="22"/>
      <c r="F1029" s="22"/>
      <c r="H1029" s="23"/>
      <c r="I1029" s="23"/>
      <c r="J1029" s="23"/>
      <c r="K1029" s="26"/>
      <c r="L1029" s="1"/>
    </row>
    <row r="1030" spans="1:12" x14ac:dyDescent="0.25">
      <c r="A1030" s="26"/>
      <c r="B1030" s="22"/>
      <c r="C1030" s="22"/>
      <c r="D1030" s="24"/>
      <c r="E1030" s="22"/>
      <c r="F1030" s="22"/>
      <c r="H1030" s="23"/>
      <c r="I1030" s="23"/>
      <c r="J1030" s="23"/>
      <c r="K1030" s="26"/>
      <c r="L1030" s="1"/>
    </row>
    <row r="1031" spans="1:12" x14ac:dyDescent="0.25">
      <c r="A1031" s="26"/>
      <c r="B1031" s="22"/>
      <c r="C1031" s="22"/>
      <c r="D1031" s="24"/>
      <c r="E1031" s="22"/>
      <c r="F1031" s="22"/>
      <c r="H1031" s="23"/>
      <c r="I1031" s="23"/>
      <c r="J1031" s="23"/>
      <c r="K1031" s="26"/>
      <c r="L1031" s="1"/>
    </row>
    <row r="1032" spans="1:12" x14ac:dyDescent="0.25">
      <c r="A1032" s="26"/>
      <c r="B1032" s="22"/>
      <c r="C1032" s="22"/>
      <c r="D1032" s="24"/>
      <c r="E1032" s="22"/>
      <c r="F1032" s="22"/>
      <c r="H1032" s="23"/>
      <c r="I1032" s="23"/>
      <c r="J1032" s="23"/>
      <c r="K1032" s="26"/>
      <c r="L1032" s="1"/>
    </row>
    <row r="1033" spans="1:12" x14ac:dyDescent="0.25">
      <c r="A1033" s="26"/>
      <c r="B1033" s="22"/>
      <c r="C1033" s="22"/>
      <c r="D1033" s="24"/>
      <c r="E1033" s="22"/>
      <c r="F1033" s="22"/>
      <c r="H1033" s="23"/>
      <c r="I1033" s="23"/>
      <c r="J1033" s="23"/>
      <c r="K1033" s="26"/>
      <c r="L1033" s="1"/>
    </row>
    <row r="1034" spans="1:12" x14ac:dyDescent="0.25">
      <c r="A1034" s="26"/>
      <c r="B1034" s="22"/>
      <c r="C1034" s="22"/>
      <c r="D1034" s="24"/>
      <c r="E1034" s="22"/>
      <c r="F1034" s="22"/>
      <c r="H1034" s="23"/>
      <c r="I1034" s="23"/>
      <c r="J1034" s="23"/>
      <c r="K1034" s="26"/>
      <c r="L1034" s="1"/>
    </row>
    <row r="1035" spans="1:12" x14ac:dyDescent="0.25">
      <c r="A1035" s="26"/>
      <c r="B1035" s="22"/>
      <c r="C1035" s="22"/>
      <c r="D1035" s="24"/>
      <c r="E1035" s="22"/>
      <c r="F1035" s="22"/>
      <c r="H1035" s="23"/>
      <c r="I1035" s="23"/>
      <c r="J1035" s="23"/>
      <c r="K1035" s="26"/>
      <c r="L1035" s="1"/>
    </row>
    <row r="1036" spans="1:12" x14ac:dyDescent="0.25">
      <c r="A1036" s="26"/>
      <c r="B1036" s="22"/>
      <c r="C1036" s="22"/>
      <c r="D1036" s="24"/>
      <c r="E1036" s="22"/>
      <c r="F1036" s="22"/>
      <c r="H1036" s="23"/>
      <c r="I1036" s="23"/>
      <c r="J1036" s="23"/>
      <c r="K1036" s="26"/>
      <c r="L1036" s="1"/>
    </row>
    <row r="1037" spans="1:12" x14ac:dyDescent="0.25">
      <c r="A1037" s="26"/>
      <c r="B1037" s="22"/>
      <c r="C1037" s="22"/>
      <c r="D1037" s="24"/>
      <c r="E1037" s="22"/>
      <c r="F1037" s="22"/>
      <c r="H1037" s="23"/>
      <c r="I1037" s="23"/>
      <c r="J1037" s="23"/>
      <c r="K1037" s="26"/>
      <c r="L1037" s="1"/>
    </row>
    <row r="1038" spans="1:12" x14ac:dyDescent="0.25">
      <c r="A1038" s="26"/>
      <c r="B1038" s="22"/>
      <c r="C1038" s="22"/>
      <c r="D1038" s="24"/>
      <c r="E1038" s="22"/>
      <c r="F1038" s="22"/>
      <c r="H1038" s="23"/>
      <c r="I1038" s="23"/>
      <c r="J1038" s="23"/>
      <c r="K1038" s="26"/>
      <c r="L1038" s="1"/>
    </row>
    <row r="1039" spans="1:12" x14ac:dyDescent="0.25">
      <c r="A1039" s="26"/>
      <c r="B1039" s="22"/>
      <c r="C1039" s="22"/>
      <c r="D1039" s="24"/>
      <c r="E1039" s="22"/>
      <c r="F1039" s="22"/>
      <c r="H1039" s="23"/>
      <c r="I1039" s="23"/>
      <c r="J1039" s="23"/>
      <c r="K1039" s="26"/>
      <c r="L1039" s="1"/>
    </row>
    <row r="1040" spans="1:12" x14ac:dyDescent="0.25">
      <c r="A1040" s="26"/>
      <c r="B1040" s="22"/>
      <c r="C1040" s="22"/>
      <c r="D1040" s="24"/>
      <c r="E1040" s="22"/>
      <c r="F1040" s="22"/>
      <c r="H1040" s="23"/>
      <c r="I1040" s="23"/>
      <c r="J1040" s="23"/>
      <c r="K1040" s="26"/>
      <c r="L1040" s="1"/>
    </row>
    <row r="1041" spans="1:12" x14ac:dyDescent="0.25">
      <c r="A1041" s="26"/>
      <c r="B1041" s="22"/>
      <c r="C1041" s="22"/>
      <c r="D1041" s="24"/>
      <c r="E1041" s="22"/>
      <c r="F1041" s="22"/>
      <c r="H1041" s="23"/>
      <c r="I1041" s="23"/>
      <c r="J1041" s="23"/>
      <c r="K1041" s="26"/>
      <c r="L1041" s="1"/>
    </row>
    <row r="1042" spans="1:12" x14ac:dyDescent="0.25">
      <c r="A1042" s="26"/>
      <c r="B1042" s="22"/>
      <c r="C1042" s="22"/>
      <c r="D1042" s="24"/>
      <c r="E1042" s="22"/>
      <c r="F1042" s="22"/>
      <c r="H1042" s="23"/>
      <c r="I1042" s="23"/>
      <c r="J1042" s="23"/>
      <c r="K1042" s="26"/>
      <c r="L1042" s="1"/>
    </row>
    <row r="1043" spans="1:12" x14ac:dyDescent="0.25">
      <c r="A1043" s="26"/>
      <c r="B1043" s="22"/>
      <c r="C1043" s="22"/>
      <c r="D1043" s="24"/>
      <c r="E1043" s="22"/>
      <c r="F1043" s="22"/>
      <c r="H1043" s="23"/>
      <c r="I1043" s="23"/>
      <c r="J1043" s="23"/>
      <c r="K1043" s="26"/>
      <c r="L1043" s="42"/>
    </row>
    <row r="1044" spans="1:12" x14ac:dyDescent="0.25">
      <c r="A1044" s="26"/>
      <c r="B1044" s="22"/>
      <c r="C1044" s="22"/>
      <c r="D1044" s="24"/>
      <c r="E1044" s="22"/>
      <c r="F1044" s="22"/>
      <c r="H1044" s="23"/>
      <c r="I1044" s="23"/>
      <c r="J1044" s="23"/>
      <c r="K1044" s="26"/>
      <c r="L1044" s="1"/>
    </row>
    <row r="1045" spans="1:12" x14ac:dyDescent="0.25">
      <c r="A1045" s="26"/>
      <c r="B1045" s="22"/>
      <c r="C1045" s="22"/>
      <c r="D1045" s="24"/>
      <c r="E1045" s="22"/>
      <c r="F1045" s="22"/>
      <c r="H1045" s="23"/>
      <c r="I1045" s="23"/>
      <c r="J1045" s="23"/>
      <c r="K1045" s="26"/>
      <c r="L1045" s="1"/>
    </row>
    <row r="1046" spans="1:12" x14ac:dyDescent="0.25">
      <c r="A1046" s="26"/>
      <c r="B1046" s="22"/>
      <c r="C1046" s="22"/>
      <c r="D1046" s="24"/>
      <c r="E1046" s="22"/>
      <c r="F1046" s="22"/>
      <c r="H1046" s="23"/>
      <c r="I1046" s="23"/>
      <c r="J1046" s="23"/>
      <c r="K1046" s="26"/>
      <c r="L1046" s="1"/>
    </row>
    <row r="1047" spans="1:12" x14ac:dyDescent="0.25">
      <c r="A1047" s="26"/>
      <c r="B1047" s="22"/>
      <c r="C1047" s="22"/>
      <c r="D1047" s="24"/>
      <c r="E1047" s="22"/>
      <c r="F1047" s="22"/>
      <c r="H1047" s="23"/>
      <c r="I1047" s="23"/>
      <c r="J1047" s="23"/>
      <c r="K1047" s="26"/>
      <c r="L1047" s="1"/>
    </row>
    <row r="1048" spans="1:12" x14ac:dyDescent="0.25">
      <c r="A1048" s="26"/>
      <c r="B1048" s="22"/>
      <c r="C1048" s="22"/>
      <c r="D1048" s="24"/>
      <c r="E1048" s="22"/>
      <c r="F1048" s="22"/>
      <c r="H1048" s="23"/>
      <c r="I1048" s="23"/>
      <c r="J1048" s="23"/>
      <c r="K1048" s="26"/>
      <c r="L1048" s="1"/>
    </row>
    <row r="1049" spans="1:12" x14ac:dyDescent="0.25">
      <c r="A1049" s="26"/>
      <c r="B1049" s="22"/>
      <c r="C1049" s="22"/>
      <c r="D1049" s="24"/>
      <c r="E1049" s="22"/>
      <c r="F1049" s="22"/>
      <c r="H1049" s="23"/>
      <c r="I1049" s="23"/>
      <c r="J1049" s="23"/>
      <c r="K1049" s="26"/>
      <c r="L1049" s="1"/>
    </row>
    <row r="1050" spans="1:12" x14ac:dyDescent="0.25">
      <c r="A1050" s="26"/>
      <c r="B1050" s="22"/>
      <c r="C1050" s="22"/>
      <c r="D1050" s="24"/>
      <c r="E1050" s="22"/>
      <c r="F1050" s="22"/>
      <c r="H1050" s="23"/>
      <c r="I1050" s="23"/>
      <c r="J1050" s="23"/>
      <c r="K1050" s="26"/>
      <c r="L1050" s="1"/>
    </row>
    <row r="1051" spans="1:12" x14ac:dyDescent="0.25">
      <c r="A1051" s="26"/>
      <c r="B1051" s="22"/>
      <c r="C1051" s="22"/>
      <c r="D1051" s="24"/>
      <c r="E1051" s="22"/>
      <c r="F1051" s="22"/>
      <c r="H1051" s="23"/>
      <c r="I1051" s="23"/>
      <c r="J1051" s="23"/>
      <c r="K1051" s="26"/>
      <c r="L1051" s="1"/>
    </row>
    <row r="1052" spans="1:12" x14ac:dyDescent="0.25">
      <c r="A1052" s="26"/>
      <c r="B1052" s="22"/>
      <c r="C1052" s="22"/>
      <c r="D1052" s="24"/>
      <c r="E1052" s="22"/>
      <c r="F1052" s="22"/>
      <c r="H1052" s="23"/>
      <c r="I1052" s="23"/>
      <c r="J1052" s="23"/>
      <c r="K1052" s="26"/>
      <c r="L1052" s="1"/>
    </row>
    <row r="1053" spans="1:12" x14ac:dyDescent="0.25">
      <c r="A1053" s="26"/>
      <c r="B1053" s="22"/>
      <c r="C1053" s="22"/>
      <c r="D1053" s="24"/>
      <c r="E1053" s="22"/>
      <c r="F1053" s="22"/>
      <c r="H1053" s="23"/>
      <c r="I1053" s="23"/>
      <c r="J1053" s="23"/>
      <c r="K1053" s="26"/>
      <c r="L1053" s="1"/>
    </row>
    <row r="1054" spans="1:12" x14ac:dyDescent="0.25">
      <c r="A1054" s="26"/>
      <c r="B1054" s="22"/>
      <c r="C1054" s="22"/>
      <c r="D1054" s="24"/>
      <c r="E1054" s="22"/>
      <c r="F1054" s="22"/>
      <c r="H1054" s="23"/>
      <c r="I1054" s="23"/>
      <c r="J1054" s="23"/>
      <c r="K1054" s="26"/>
      <c r="L1054" s="1"/>
    </row>
    <row r="1055" spans="1:12" x14ac:dyDescent="0.25">
      <c r="A1055" s="26"/>
      <c r="B1055" s="22"/>
      <c r="C1055" s="22"/>
      <c r="D1055" s="24"/>
      <c r="E1055" s="22"/>
      <c r="F1055" s="22"/>
      <c r="H1055" s="23"/>
      <c r="I1055" s="23"/>
      <c r="J1055" s="23"/>
      <c r="K1055" s="26"/>
      <c r="L1055" s="1"/>
    </row>
    <row r="1056" spans="1:12" x14ac:dyDescent="0.25">
      <c r="A1056" s="26"/>
      <c r="B1056" s="22"/>
      <c r="C1056" s="22"/>
      <c r="D1056" s="24"/>
      <c r="E1056" s="22"/>
      <c r="F1056" s="22"/>
      <c r="H1056" s="23"/>
      <c r="I1056" s="23"/>
      <c r="J1056" s="23"/>
      <c r="K1056" s="26"/>
      <c r="L1056" s="1"/>
    </row>
    <row r="1057" spans="1:12" x14ac:dyDescent="0.25">
      <c r="A1057" s="26"/>
      <c r="B1057" s="22"/>
      <c r="C1057" s="22"/>
      <c r="D1057" s="24"/>
      <c r="E1057" s="22"/>
      <c r="F1057" s="22"/>
      <c r="H1057" s="23"/>
      <c r="I1057" s="23"/>
      <c r="J1057" s="23"/>
      <c r="K1057" s="26"/>
      <c r="L1057" s="1"/>
    </row>
    <row r="1058" spans="1:12" x14ac:dyDescent="0.25">
      <c r="A1058" s="26"/>
      <c r="B1058" s="22"/>
      <c r="C1058" s="22"/>
      <c r="D1058" s="24"/>
      <c r="E1058" s="22"/>
      <c r="F1058" s="22"/>
      <c r="H1058" s="23"/>
      <c r="I1058" s="23"/>
      <c r="J1058" s="23"/>
      <c r="K1058" s="26"/>
      <c r="L1058" s="1"/>
    </row>
    <row r="1059" spans="1:12" x14ac:dyDescent="0.25">
      <c r="A1059" s="26"/>
      <c r="B1059" s="22"/>
      <c r="C1059" s="22"/>
      <c r="D1059" s="24"/>
      <c r="E1059" s="22"/>
      <c r="F1059" s="22"/>
      <c r="H1059" s="23"/>
      <c r="I1059" s="23"/>
      <c r="J1059" s="23"/>
      <c r="K1059" s="26"/>
      <c r="L1059" s="1"/>
    </row>
    <row r="1060" spans="1:12" x14ac:dyDescent="0.25">
      <c r="A1060" s="26"/>
      <c r="B1060" s="22"/>
      <c r="C1060" s="22"/>
      <c r="D1060" s="24"/>
      <c r="E1060" s="22"/>
      <c r="F1060" s="22"/>
      <c r="H1060" s="23"/>
      <c r="I1060" s="23"/>
      <c r="J1060" s="23"/>
      <c r="K1060" s="26"/>
      <c r="L1060" s="1"/>
    </row>
    <row r="1061" spans="1:12" x14ac:dyDescent="0.25">
      <c r="A1061" s="26"/>
      <c r="B1061" s="22"/>
      <c r="C1061" s="22"/>
      <c r="D1061" s="24"/>
      <c r="E1061" s="22"/>
      <c r="F1061" s="22"/>
      <c r="H1061" s="23"/>
      <c r="I1061" s="23"/>
      <c r="J1061" s="23"/>
      <c r="K1061" s="26"/>
      <c r="L1061" s="1"/>
    </row>
    <row r="1062" spans="1:12" x14ac:dyDescent="0.25">
      <c r="A1062" s="26"/>
      <c r="B1062" s="22"/>
      <c r="C1062" s="22"/>
      <c r="D1062" s="24"/>
      <c r="E1062" s="22"/>
      <c r="F1062" s="22"/>
      <c r="H1062" s="23"/>
      <c r="I1062" s="23"/>
      <c r="J1062" s="23"/>
      <c r="K1062" s="27"/>
      <c r="L1062" s="1"/>
    </row>
    <row r="1063" spans="1:12" x14ac:dyDescent="0.25">
      <c r="A1063" s="26"/>
      <c r="B1063" s="22"/>
      <c r="C1063" s="22"/>
      <c r="D1063" s="24"/>
      <c r="E1063" s="22"/>
      <c r="F1063" s="22"/>
      <c r="H1063" s="23"/>
      <c r="I1063" s="23"/>
      <c r="J1063" s="23"/>
      <c r="K1063" s="27"/>
      <c r="L1063" s="1"/>
    </row>
    <row r="1064" spans="1:12" x14ac:dyDescent="0.25">
      <c r="A1064" s="26"/>
      <c r="B1064" s="22"/>
      <c r="C1064" s="22"/>
      <c r="D1064" s="24"/>
      <c r="E1064" s="22"/>
      <c r="F1064" s="22"/>
      <c r="H1064" s="23"/>
      <c r="I1064" s="23"/>
      <c r="J1064" s="23"/>
      <c r="K1064" s="28"/>
      <c r="L1064" s="1"/>
    </row>
    <row r="1065" spans="1:12" x14ac:dyDescent="0.25">
      <c r="A1065" s="26"/>
      <c r="B1065" s="22"/>
      <c r="C1065" s="22"/>
      <c r="D1065" s="24"/>
      <c r="E1065" s="22"/>
      <c r="F1065" s="22"/>
      <c r="H1065" s="23"/>
      <c r="I1065" s="23"/>
      <c r="J1065" s="23"/>
      <c r="K1065" s="26"/>
      <c r="L1065" s="1"/>
    </row>
    <row r="1066" spans="1:12" x14ac:dyDescent="0.25">
      <c r="A1066" s="26"/>
      <c r="B1066" s="22"/>
      <c r="C1066" s="22"/>
      <c r="D1066" s="24"/>
      <c r="E1066" s="22"/>
      <c r="F1066" s="22"/>
      <c r="H1066" s="23"/>
      <c r="I1066" s="23"/>
      <c r="J1066" s="23"/>
      <c r="K1066" s="26"/>
      <c r="L1066" s="1"/>
    </row>
    <row r="1067" spans="1:12" x14ac:dyDescent="0.25">
      <c r="A1067" s="26"/>
      <c r="B1067" s="22"/>
      <c r="C1067" s="22"/>
      <c r="D1067" s="24"/>
      <c r="E1067" s="22"/>
      <c r="F1067" s="22"/>
      <c r="H1067" s="23"/>
      <c r="I1067" s="23"/>
      <c r="J1067" s="23"/>
      <c r="K1067" s="26"/>
      <c r="L1067" s="1"/>
    </row>
    <row r="1068" spans="1:12" x14ac:dyDescent="0.25">
      <c r="A1068" s="26"/>
      <c r="B1068" s="22"/>
      <c r="C1068" s="22"/>
      <c r="D1068" s="24"/>
      <c r="E1068" s="22"/>
      <c r="F1068" s="22"/>
      <c r="H1068" s="23"/>
      <c r="I1068" s="23"/>
      <c r="J1068" s="23"/>
      <c r="K1068" s="26"/>
      <c r="L1068" s="1"/>
    </row>
    <row r="1069" spans="1:12" x14ac:dyDescent="0.25">
      <c r="A1069" s="26"/>
      <c r="B1069" s="22"/>
      <c r="C1069" s="22"/>
      <c r="D1069" s="24"/>
      <c r="E1069" s="22"/>
      <c r="F1069" s="22"/>
      <c r="H1069" s="23"/>
      <c r="I1069" s="23"/>
      <c r="J1069" s="23"/>
      <c r="K1069" s="26"/>
      <c r="L1069" s="1"/>
    </row>
    <row r="1070" spans="1:12" x14ac:dyDescent="0.25">
      <c r="A1070" s="26"/>
      <c r="B1070" s="22"/>
      <c r="C1070" s="22"/>
      <c r="D1070" s="24"/>
      <c r="E1070" s="22"/>
      <c r="F1070" s="22"/>
      <c r="H1070" s="23"/>
      <c r="I1070" s="23"/>
      <c r="J1070" s="23"/>
      <c r="K1070" s="26"/>
      <c r="L1070" s="1"/>
    </row>
    <row r="1071" spans="1:12" x14ac:dyDescent="0.25">
      <c r="A1071" s="26"/>
      <c r="B1071" s="22"/>
      <c r="C1071" s="25"/>
      <c r="D1071" s="24"/>
      <c r="E1071" s="22"/>
      <c r="F1071" s="22"/>
      <c r="H1071" s="23"/>
      <c r="I1071" s="23"/>
      <c r="J1071" s="23"/>
      <c r="K1071" s="26"/>
      <c r="L1071" s="1"/>
    </row>
    <row r="1072" spans="1:12" x14ac:dyDescent="0.25">
      <c r="A1072" s="26"/>
      <c r="B1072" s="22"/>
      <c r="C1072" s="25"/>
      <c r="D1072" s="24"/>
      <c r="E1072" s="22"/>
      <c r="F1072" s="22"/>
      <c r="H1072" s="23"/>
      <c r="I1072" s="23"/>
      <c r="J1072" s="23"/>
      <c r="K1072" s="26"/>
      <c r="L1072" s="1"/>
    </row>
    <row r="1073" spans="1:12" x14ac:dyDescent="0.25">
      <c r="A1073" s="26"/>
      <c r="B1073" s="22"/>
      <c r="C1073" s="22"/>
      <c r="D1073" s="24"/>
      <c r="E1073" s="22"/>
      <c r="F1073" s="22"/>
      <c r="H1073" s="23"/>
      <c r="I1073" s="23"/>
      <c r="J1073" s="23"/>
      <c r="K1073" s="26"/>
      <c r="L1073" s="1"/>
    </row>
    <row r="1074" spans="1:12" x14ac:dyDescent="0.25">
      <c r="A1074" s="26"/>
      <c r="B1074" s="22"/>
      <c r="C1074" s="22"/>
      <c r="D1074" s="24"/>
      <c r="E1074" s="22"/>
      <c r="F1074" s="22"/>
      <c r="H1074" s="23"/>
      <c r="I1074" s="23"/>
      <c r="J1074" s="23"/>
      <c r="K1074" s="26"/>
      <c r="L1074" s="1"/>
    </row>
    <row r="1075" spans="1:12" x14ac:dyDescent="0.25">
      <c r="A1075" s="26"/>
      <c r="B1075" s="22"/>
      <c r="C1075" s="22"/>
      <c r="D1075" s="24"/>
      <c r="E1075" s="22"/>
      <c r="F1075" s="22"/>
      <c r="H1075" s="23"/>
      <c r="I1075" s="23"/>
      <c r="J1075" s="23"/>
      <c r="K1075" s="26"/>
      <c r="L1075" s="1"/>
    </row>
    <row r="1076" spans="1:12" x14ac:dyDescent="0.25">
      <c r="A1076" s="26"/>
      <c r="B1076" s="22"/>
      <c r="C1076" s="22"/>
      <c r="D1076" s="24"/>
      <c r="E1076" s="22"/>
      <c r="F1076" s="22"/>
      <c r="H1076" s="23"/>
      <c r="I1076" s="23"/>
      <c r="J1076" s="23"/>
      <c r="K1076" s="26"/>
      <c r="L1076" s="1"/>
    </row>
    <row r="1077" spans="1:12" x14ac:dyDescent="0.25">
      <c r="A1077" s="26"/>
      <c r="B1077" s="22"/>
      <c r="C1077" s="22"/>
      <c r="D1077" s="24"/>
      <c r="E1077" s="22"/>
      <c r="F1077" s="22"/>
      <c r="H1077" s="23"/>
      <c r="I1077" s="23"/>
      <c r="J1077" s="23"/>
      <c r="K1077" s="26"/>
      <c r="L1077" s="1"/>
    </row>
    <row r="1078" spans="1:12" x14ac:dyDescent="0.25">
      <c r="A1078" s="26"/>
      <c r="B1078" s="22"/>
      <c r="C1078" s="22"/>
      <c r="D1078" s="24"/>
      <c r="E1078" s="22"/>
      <c r="F1078" s="22"/>
      <c r="H1078" s="23"/>
      <c r="I1078" s="23"/>
      <c r="J1078" s="23"/>
      <c r="K1078" s="26"/>
      <c r="L1078" s="1"/>
    </row>
    <row r="1079" spans="1:12" x14ac:dyDescent="0.25">
      <c r="A1079" s="26"/>
      <c r="B1079" s="22"/>
      <c r="C1079" s="22"/>
      <c r="D1079" s="24"/>
      <c r="E1079" s="22"/>
      <c r="F1079" s="22"/>
      <c r="H1079" s="23"/>
      <c r="I1079" s="23"/>
      <c r="J1079" s="23"/>
      <c r="K1079" s="26"/>
      <c r="L1079" s="1"/>
    </row>
    <row r="1080" spans="1:12" x14ac:dyDescent="0.25">
      <c r="A1080" s="26"/>
      <c r="B1080" s="22"/>
      <c r="C1080" s="22"/>
      <c r="D1080" s="24"/>
      <c r="E1080" s="22"/>
      <c r="F1080" s="22"/>
      <c r="H1080" s="23"/>
      <c r="I1080" s="23"/>
      <c r="J1080" s="23"/>
      <c r="K1080" s="26"/>
      <c r="L1080" s="1"/>
    </row>
    <row r="1081" spans="1:12" x14ac:dyDescent="0.25">
      <c r="A1081" s="26"/>
      <c r="B1081" s="22"/>
      <c r="C1081" s="22"/>
      <c r="D1081" s="24"/>
      <c r="E1081" s="22"/>
      <c r="F1081" s="22"/>
      <c r="H1081" s="23"/>
      <c r="I1081" s="23"/>
      <c r="J1081" s="23"/>
      <c r="K1081" s="26"/>
      <c r="L1081" s="1"/>
    </row>
    <row r="1082" spans="1:12" x14ac:dyDescent="0.25">
      <c r="A1082" s="26"/>
      <c r="B1082" s="22"/>
      <c r="C1082" s="22"/>
      <c r="D1082" s="24"/>
      <c r="E1082" s="22"/>
      <c r="F1082" s="22"/>
      <c r="H1082" s="23"/>
      <c r="I1082" s="23"/>
      <c r="J1082" s="23"/>
      <c r="K1082" s="26"/>
      <c r="L1082" s="1"/>
    </row>
    <row r="1083" spans="1:12" x14ac:dyDescent="0.25">
      <c r="A1083" s="26"/>
      <c r="B1083" s="22"/>
      <c r="C1083" s="22"/>
      <c r="D1083" s="24"/>
      <c r="E1083" s="22"/>
      <c r="F1083" s="22"/>
      <c r="H1083" s="23"/>
      <c r="I1083" s="23"/>
      <c r="J1083" s="23"/>
      <c r="K1083" s="26"/>
      <c r="L1083" s="1"/>
    </row>
    <row r="1084" spans="1:12" x14ac:dyDescent="0.25">
      <c r="A1084" s="26"/>
      <c r="B1084" s="22"/>
      <c r="C1084" s="22"/>
      <c r="D1084" s="24"/>
      <c r="E1084" s="22"/>
      <c r="F1084" s="22"/>
      <c r="H1084" s="23"/>
      <c r="I1084" s="23"/>
      <c r="J1084" s="23"/>
      <c r="K1084" s="26"/>
      <c r="L1084" s="1"/>
    </row>
    <row r="1085" spans="1:12" x14ac:dyDescent="0.25">
      <c r="A1085" s="26"/>
      <c r="B1085" s="22"/>
      <c r="C1085" s="22"/>
      <c r="D1085" s="24"/>
      <c r="E1085" s="22"/>
      <c r="F1085" s="22"/>
      <c r="H1085" s="23"/>
      <c r="I1085" s="23"/>
      <c r="J1085" s="23"/>
      <c r="K1085" s="26"/>
      <c r="L1085" s="1"/>
    </row>
    <row r="1086" spans="1:12" x14ac:dyDescent="0.25">
      <c r="A1086" s="26"/>
      <c r="B1086" s="22"/>
      <c r="C1086" s="22"/>
      <c r="D1086" s="24"/>
      <c r="E1086" s="22"/>
      <c r="F1086" s="22"/>
      <c r="H1086" s="23"/>
      <c r="I1086" s="23"/>
      <c r="J1086" s="23"/>
      <c r="K1086" s="26"/>
      <c r="L1086" s="1"/>
    </row>
    <row r="1087" spans="1:12" x14ac:dyDescent="0.25">
      <c r="A1087" s="26"/>
      <c r="B1087" s="22"/>
      <c r="C1087" s="22"/>
      <c r="D1087" s="24"/>
      <c r="E1087" s="22"/>
      <c r="F1087" s="22"/>
      <c r="H1087" s="23"/>
      <c r="I1087" s="23"/>
      <c r="J1087" s="23"/>
      <c r="K1087" s="26"/>
      <c r="L1087" s="1"/>
    </row>
    <row r="1088" spans="1:12" x14ac:dyDescent="0.25">
      <c r="A1088" s="26"/>
      <c r="B1088" s="22"/>
      <c r="C1088" s="22"/>
      <c r="D1088" s="24"/>
      <c r="E1088" s="22"/>
      <c r="F1088" s="22"/>
      <c r="H1088" s="23"/>
      <c r="I1088" s="23"/>
      <c r="J1088" s="23"/>
      <c r="K1088" s="26"/>
      <c r="L1088" s="1"/>
    </row>
    <row r="1089" spans="1:12" x14ac:dyDescent="0.25">
      <c r="A1089" s="26"/>
      <c r="B1089" s="22"/>
      <c r="C1089" s="22"/>
      <c r="D1089" s="24"/>
      <c r="E1089" s="22"/>
      <c r="F1089" s="22"/>
      <c r="H1089" s="23"/>
      <c r="I1089" s="23"/>
      <c r="J1089" s="23"/>
      <c r="K1089" s="26"/>
      <c r="L1089" s="1"/>
    </row>
    <row r="1090" spans="1:12" x14ac:dyDescent="0.25">
      <c r="A1090" s="26"/>
      <c r="B1090" s="22"/>
      <c r="C1090" s="22"/>
      <c r="D1090" s="24"/>
      <c r="E1090" s="22"/>
      <c r="F1090" s="22"/>
      <c r="H1090" s="23"/>
      <c r="I1090" s="23"/>
      <c r="J1090" s="23"/>
      <c r="K1090" s="26"/>
      <c r="L1090" s="1"/>
    </row>
    <row r="1091" spans="1:12" x14ac:dyDescent="0.25">
      <c r="A1091" s="26"/>
      <c r="B1091" s="22"/>
      <c r="C1091" s="22"/>
      <c r="D1091" s="24"/>
      <c r="E1091" s="22"/>
      <c r="F1091" s="22"/>
      <c r="H1091" s="23"/>
      <c r="I1091" s="23"/>
      <c r="J1091" s="23"/>
      <c r="K1091" s="26"/>
      <c r="L1091" s="1"/>
    </row>
    <row r="1092" spans="1:12" x14ac:dyDescent="0.25">
      <c r="A1092" s="26"/>
      <c r="B1092" s="22"/>
      <c r="C1092" s="22"/>
      <c r="D1092" s="24"/>
      <c r="E1092" s="22"/>
      <c r="F1092" s="22"/>
      <c r="H1092" s="23"/>
      <c r="I1092" s="23"/>
      <c r="J1092" s="23"/>
      <c r="K1092" s="26"/>
      <c r="L1092" s="1"/>
    </row>
    <row r="1093" spans="1:12" x14ac:dyDescent="0.25">
      <c r="A1093" s="26"/>
      <c r="B1093" s="22"/>
      <c r="C1093" s="22"/>
      <c r="D1093" s="24"/>
      <c r="E1093" s="22"/>
      <c r="F1093" s="22"/>
      <c r="H1093" s="23"/>
      <c r="I1093" s="23"/>
      <c r="J1093" s="23"/>
      <c r="K1093" s="26"/>
      <c r="L1093" s="1"/>
    </row>
    <row r="1094" spans="1:12" x14ac:dyDescent="0.25">
      <c r="A1094" s="26"/>
      <c r="B1094" s="22"/>
      <c r="C1094" s="22"/>
      <c r="D1094" s="24"/>
      <c r="E1094" s="22"/>
      <c r="F1094" s="22"/>
      <c r="H1094" s="23"/>
      <c r="I1094" s="23"/>
      <c r="J1094" s="23"/>
      <c r="K1094" s="26"/>
      <c r="L1094" s="1"/>
    </row>
    <row r="1095" spans="1:12" x14ac:dyDescent="0.25">
      <c r="A1095" s="26"/>
      <c r="B1095" s="22"/>
      <c r="C1095" s="22"/>
      <c r="D1095" s="24"/>
      <c r="E1095" s="22"/>
      <c r="F1095" s="22"/>
      <c r="H1095" s="23"/>
      <c r="I1095" s="23"/>
      <c r="J1095" s="23"/>
      <c r="K1095" s="26"/>
      <c r="L1095" s="1"/>
    </row>
    <row r="1096" spans="1:12" x14ac:dyDescent="0.25">
      <c r="A1096" s="26"/>
      <c r="B1096" s="22"/>
      <c r="C1096" s="22"/>
      <c r="D1096" s="24"/>
      <c r="E1096" s="22"/>
      <c r="F1096" s="22"/>
      <c r="H1096" s="23"/>
      <c r="I1096" s="23"/>
      <c r="J1096" s="23"/>
      <c r="K1096" s="26"/>
      <c r="L1096" s="1"/>
    </row>
    <row r="1097" spans="1:12" x14ac:dyDescent="0.25">
      <c r="A1097" s="26"/>
      <c r="B1097" s="22"/>
      <c r="C1097" s="22"/>
      <c r="D1097" s="24"/>
      <c r="E1097" s="22"/>
      <c r="F1097" s="22"/>
      <c r="H1097" s="23"/>
      <c r="I1097" s="23"/>
      <c r="J1097" s="23"/>
      <c r="K1097" s="26"/>
      <c r="L1097" s="1"/>
    </row>
    <row r="1098" spans="1:12" x14ac:dyDescent="0.25">
      <c r="A1098" s="26"/>
      <c r="B1098" s="22"/>
      <c r="C1098" s="22"/>
      <c r="D1098" s="24"/>
      <c r="E1098" s="22"/>
      <c r="F1098" s="22"/>
      <c r="H1098" s="23"/>
      <c r="I1098" s="23"/>
      <c r="J1098" s="23"/>
      <c r="K1098" s="27"/>
      <c r="L1098" s="1"/>
    </row>
    <row r="1099" spans="1:12" x14ac:dyDescent="0.25">
      <c r="A1099" s="26"/>
      <c r="B1099" s="22"/>
      <c r="C1099" s="22"/>
      <c r="D1099" s="24"/>
      <c r="E1099" s="22"/>
      <c r="F1099" s="22"/>
      <c r="H1099" s="23"/>
      <c r="I1099" s="23"/>
      <c r="J1099" s="23"/>
      <c r="K1099" s="26"/>
      <c r="L1099" s="1"/>
    </row>
    <row r="1100" spans="1:12" x14ac:dyDescent="0.25">
      <c r="A1100" s="26"/>
      <c r="B1100" s="22"/>
      <c r="C1100" s="22"/>
      <c r="D1100" s="24"/>
      <c r="E1100" s="22"/>
      <c r="F1100" s="22"/>
      <c r="H1100" s="23"/>
      <c r="I1100" s="23"/>
      <c r="J1100" s="23"/>
      <c r="K1100" s="26"/>
      <c r="L1100" s="1"/>
    </row>
    <row r="1101" spans="1:12" x14ac:dyDescent="0.25">
      <c r="A1101" s="26"/>
      <c r="B1101" s="22"/>
      <c r="C1101" s="22"/>
      <c r="D1101" s="24"/>
      <c r="E1101" s="22"/>
      <c r="F1101" s="22"/>
      <c r="H1101" s="23"/>
      <c r="I1101" s="23"/>
      <c r="J1101" s="23"/>
      <c r="K1101" s="26"/>
      <c r="L1101" s="1"/>
    </row>
    <row r="1102" spans="1:12" x14ac:dyDescent="0.25">
      <c r="A1102" s="26"/>
      <c r="B1102" s="22"/>
      <c r="C1102" s="22"/>
      <c r="D1102" s="24"/>
      <c r="E1102" s="22"/>
      <c r="F1102" s="22"/>
      <c r="H1102" s="23"/>
      <c r="I1102" s="23"/>
      <c r="J1102" s="23"/>
      <c r="K1102" s="26"/>
      <c r="L1102" s="1"/>
    </row>
    <row r="1103" spans="1:12" x14ac:dyDescent="0.25">
      <c r="A1103" s="26"/>
      <c r="B1103" s="22"/>
      <c r="C1103" s="22"/>
      <c r="D1103" s="24"/>
      <c r="E1103" s="22"/>
      <c r="F1103" s="22"/>
      <c r="H1103" s="23"/>
      <c r="I1103" s="23"/>
      <c r="J1103" s="23"/>
      <c r="K1103" s="26"/>
      <c r="L1103" s="1"/>
    </row>
    <row r="1104" spans="1:12" x14ac:dyDescent="0.25">
      <c r="A1104" s="26"/>
      <c r="B1104" s="22"/>
      <c r="C1104" s="22"/>
      <c r="D1104" s="24"/>
      <c r="E1104" s="22"/>
      <c r="F1104" s="22"/>
      <c r="H1104" s="23"/>
      <c r="I1104" s="23"/>
      <c r="J1104" s="23"/>
      <c r="K1104" s="26"/>
      <c r="L1104" s="1"/>
    </row>
    <row r="1105" spans="1:12" x14ac:dyDescent="0.25">
      <c r="A1105" s="26"/>
      <c r="B1105" s="22"/>
      <c r="C1105" s="22"/>
      <c r="D1105" s="24"/>
      <c r="E1105" s="22"/>
      <c r="F1105" s="22"/>
      <c r="H1105" s="23"/>
      <c r="I1105" s="23"/>
      <c r="J1105" s="23"/>
      <c r="K1105" s="26"/>
      <c r="L1105" s="1"/>
    </row>
    <row r="1106" spans="1:12" x14ac:dyDescent="0.25">
      <c r="A1106" s="26"/>
      <c r="B1106" s="22"/>
      <c r="C1106" s="22"/>
      <c r="D1106" s="24"/>
      <c r="E1106" s="22"/>
      <c r="F1106" s="22"/>
      <c r="H1106" s="23"/>
      <c r="I1106" s="23"/>
      <c r="J1106" s="23"/>
      <c r="K1106" s="26"/>
      <c r="L1106" s="1"/>
    </row>
    <row r="1107" spans="1:12" x14ac:dyDescent="0.25">
      <c r="A1107" s="26"/>
      <c r="B1107" s="22"/>
      <c r="C1107" s="22"/>
      <c r="D1107" s="24"/>
      <c r="E1107" s="22"/>
      <c r="F1107" s="22"/>
      <c r="H1107" s="23"/>
      <c r="I1107" s="23"/>
      <c r="J1107" s="23"/>
      <c r="K1107" s="26"/>
      <c r="L1107" s="1"/>
    </row>
    <row r="1108" spans="1:12" x14ac:dyDescent="0.25">
      <c r="A1108" s="26"/>
      <c r="B1108" s="22"/>
      <c r="C1108" s="22"/>
      <c r="D1108" s="24"/>
      <c r="E1108" s="22"/>
      <c r="F1108" s="22"/>
      <c r="H1108" s="23"/>
      <c r="I1108" s="23"/>
      <c r="J1108" s="23"/>
      <c r="K1108" s="26"/>
      <c r="L1108" s="1"/>
    </row>
    <row r="1109" spans="1:12" x14ac:dyDescent="0.25">
      <c r="A1109" s="26"/>
      <c r="B1109" s="22"/>
      <c r="C1109" s="22"/>
      <c r="D1109" s="24"/>
      <c r="E1109" s="22"/>
      <c r="F1109" s="22"/>
      <c r="H1109" s="23"/>
      <c r="I1109" s="23"/>
      <c r="J1109" s="23"/>
      <c r="K1109" s="26"/>
      <c r="L1109" s="1"/>
    </row>
    <row r="1110" spans="1:12" x14ac:dyDescent="0.25">
      <c r="A1110" s="26"/>
      <c r="B1110" s="22"/>
      <c r="C1110" s="22"/>
      <c r="D1110" s="24"/>
      <c r="E1110" s="22"/>
      <c r="F1110" s="22"/>
      <c r="H1110" s="23"/>
      <c r="I1110" s="23"/>
      <c r="J1110" s="23"/>
      <c r="K1110" s="26"/>
      <c r="L1110" s="1"/>
    </row>
    <row r="1111" spans="1:12" x14ac:dyDescent="0.25">
      <c r="A1111" s="26"/>
      <c r="B1111" s="22"/>
      <c r="C1111" s="22"/>
      <c r="D1111" s="24"/>
      <c r="E1111" s="22"/>
      <c r="F1111" s="22"/>
      <c r="H1111" s="23"/>
      <c r="I1111" s="23"/>
      <c r="J1111" s="23"/>
      <c r="K1111" s="26"/>
      <c r="L1111" s="1"/>
    </row>
    <row r="1112" spans="1:12" x14ac:dyDescent="0.25">
      <c r="A1112" s="26"/>
      <c r="B1112" s="22"/>
      <c r="C1112" s="22"/>
      <c r="D1112" s="24"/>
      <c r="E1112" s="22"/>
      <c r="F1112" s="22"/>
      <c r="H1112" s="23"/>
      <c r="I1112" s="23"/>
      <c r="J1112" s="23"/>
      <c r="K1112" s="26"/>
      <c r="L1112" s="1"/>
    </row>
    <row r="1113" spans="1:12" x14ac:dyDescent="0.25">
      <c r="A1113" s="26"/>
      <c r="B1113" s="22"/>
      <c r="C1113" s="22"/>
      <c r="D1113" s="24"/>
      <c r="E1113" s="22"/>
      <c r="F1113" s="22"/>
      <c r="H1113" s="23"/>
      <c r="I1113" s="23"/>
      <c r="J1113" s="23"/>
      <c r="K1113" s="26"/>
      <c r="L1113" s="1"/>
    </row>
    <row r="1114" spans="1:12" x14ac:dyDescent="0.25">
      <c r="A1114" s="26"/>
      <c r="B1114" s="22"/>
      <c r="C1114" s="22"/>
      <c r="D1114" s="24"/>
      <c r="E1114" s="22"/>
      <c r="F1114" s="22"/>
      <c r="H1114" s="23"/>
      <c r="I1114" s="23"/>
      <c r="J1114" s="23"/>
      <c r="K1114" s="26"/>
      <c r="L1114" s="1"/>
    </row>
    <row r="1115" spans="1:12" x14ac:dyDescent="0.25">
      <c r="A1115" s="26"/>
      <c r="B1115" s="22"/>
      <c r="C1115" s="22"/>
      <c r="D1115" s="24"/>
      <c r="E1115" s="22"/>
      <c r="F1115" s="22"/>
      <c r="H1115" s="23"/>
      <c r="I1115" s="23"/>
      <c r="J1115" s="23"/>
      <c r="K1115" s="26"/>
      <c r="L1115" s="1"/>
    </row>
    <row r="1116" spans="1:12" x14ac:dyDescent="0.25">
      <c r="A1116" s="26"/>
      <c r="B1116" s="22"/>
      <c r="C1116" s="22"/>
      <c r="D1116" s="24"/>
      <c r="E1116" s="22"/>
      <c r="F1116" s="22"/>
      <c r="H1116" s="23"/>
      <c r="I1116" s="23"/>
      <c r="J1116" s="23"/>
      <c r="K1116" s="26"/>
      <c r="L1116" s="1"/>
    </row>
    <row r="1117" spans="1:12" x14ac:dyDescent="0.25">
      <c r="A1117" s="26"/>
      <c r="B1117" s="22"/>
      <c r="C1117" s="22"/>
      <c r="D1117" s="24"/>
      <c r="E1117" s="22"/>
      <c r="F1117" s="22"/>
      <c r="H1117" s="23"/>
      <c r="I1117" s="23"/>
      <c r="J1117" s="23"/>
      <c r="K1117" s="26"/>
      <c r="L1117" s="1"/>
    </row>
    <row r="1118" spans="1:12" x14ac:dyDescent="0.25">
      <c r="A1118" s="26"/>
      <c r="B1118" s="22"/>
      <c r="C1118" s="22"/>
      <c r="D1118" s="24"/>
      <c r="E1118" s="22"/>
      <c r="F1118" s="22"/>
      <c r="H1118" s="23"/>
      <c r="I1118" s="23"/>
      <c r="J1118" s="23"/>
      <c r="K1118" s="26"/>
      <c r="L1118" s="1"/>
    </row>
    <row r="1119" spans="1:12" x14ac:dyDescent="0.25">
      <c r="A1119" s="26"/>
      <c r="B1119" s="22"/>
      <c r="C1119" s="22"/>
      <c r="D1119" s="24"/>
      <c r="E1119" s="22"/>
      <c r="F1119" s="22"/>
      <c r="H1119" s="23"/>
      <c r="I1119" s="23"/>
      <c r="J1119" s="23"/>
      <c r="K1119" s="26"/>
      <c r="L1119" s="1"/>
    </row>
    <row r="1120" spans="1:12" x14ac:dyDescent="0.25">
      <c r="A1120" s="26"/>
      <c r="B1120" s="22"/>
      <c r="C1120" s="22"/>
      <c r="D1120" s="24"/>
      <c r="E1120" s="22"/>
      <c r="F1120" s="22"/>
      <c r="H1120" s="23"/>
      <c r="I1120" s="23"/>
      <c r="J1120" s="23"/>
      <c r="K1120" s="26"/>
      <c r="L1120" s="1"/>
    </row>
    <row r="1121" spans="1:12" x14ac:dyDescent="0.25">
      <c r="A1121" s="26"/>
      <c r="B1121" s="22"/>
      <c r="C1121" s="22"/>
      <c r="D1121" s="24"/>
      <c r="E1121" s="22"/>
      <c r="F1121" s="22"/>
      <c r="H1121" s="23"/>
      <c r="I1121" s="23"/>
      <c r="J1121" s="23"/>
      <c r="K1121" s="26"/>
      <c r="L1121" s="1"/>
    </row>
    <row r="1122" spans="1:12" x14ac:dyDescent="0.25">
      <c r="A1122" s="26"/>
      <c r="B1122" s="22"/>
      <c r="C1122" s="22"/>
      <c r="D1122" s="24"/>
      <c r="E1122" s="22"/>
      <c r="F1122" s="22"/>
      <c r="H1122" s="23"/>
      <c r="I1122" s="23"/>
      <c r="J1122" s="23"/>
      <c r="K1122" s="26"/>
      <c r="L1122" s="1"/>
    </row>
    <row r="1123" spans="1:12" x14ac:dyDescent="0.25">
      <c r="A1123" s="26"/>
      <c r="B1123" s="22"/>
      <c r="C1123" s="22"/>
      <c r="D1123" s="24"/>
      <c r="E1123" s="22"/>
      <c r="F1123" s="22"/>
      <c r="H1123" s="23"/>
      <c r="I1123" s="23"/>
      <c r="J1123" s="23"/>
      <c r="K1123" s="26"/>
      <c r="L1123" s="1"/>
    </row>
    <row r="1124" spans="1:12" x14ac:dyDescent="0.25">
      <c r="A1124" s="26"/>
      <c r="B1124" s="22"/>
      <c r="C1124" s="22"/>
      <c r="D1124" s="24"/>
      <c r="E1124" s="22"/>
      <c r="F1124" s="22"/>
      <c r="H1124" s="23"/>
      <c r="I1124" s="23"/>
      <c r="J1124" s="23"/>
      <c r="K1124" s="26"/>
      <c r="L1124" s="1"/>
    </row>
    <row r="1125" spans="1:12" x14ac:dyDescent="0.25">
      <c r="A1125" s="26"/>
      <c r="B1125" s="22"/>
      <c r="C1125" s="22"/>
      <c r="D1125" s="24"/>
      <c r="E1125" s="22"/>
      <c r="F1125" s="22"/>
      <c r="H1125" s="23"/>
      <c r="I1125" s="23"/>
      <c r="J1125" s="23"/>
      <c r="K1125" s="26"/>
      <c r="L1125" s="1"/>
    </row>
    <row r="1126" spans="1:12" x14ac:dyDescent="0.25">
      <c r="A1126" s="26"/>
      <c r="B1126" s="22"/>
      <c r="C1126" s="22"/>
      <c r="D1126" s="24"/>
      <c r="E1126" s="22"/>
      <c r="F1126" s="22"/>
      <c r="H1126" s="23"/>
      <c r="I1126" s="23"/>
      <c r="J1126" s="23"/>
      <c r="K1126" s="27"/>
      <c r="L1126" s="1"/>
    </row>
    <row r="1127" spans="1:12" x14ac:dyDescent="0.25">
      <c r="A1127" s="26"/>
      <c r="B1127" s="22"/>
      <c r="C1127" s="22"/>
      <c r="D1127" s="24"/>
      <c r="E1127" s="22"/>
      <c r="F1127" s="22"/>
      <c r="H1127" s="23"/>
      <c r="I1127" s="23"/>
      <c r="J1127" s="23"/>
      <c r="K1127" s="26"/>
      <c r="L1127" s="1"/>
    </row>
    <row r="1128" spans="1:12" x14ac:dyDescent="0.25">
      <c r="A1128" s="26"/>
      <c r="B1128" s="22"/>
      <c r="C1128" s="22"/>
      <c r="D1128" s="24"/>
      <c r="E1128" s="22"/>
      <c r="F1128" s="22"/>
      <c r="H1128" s="23"/>
      <c r="I1128" s="23"/>
      <c r="J1128" s="23"/>
      <c r="K1128" s="26"/>
      <c r="L1128" s="1"/>
    </row>
    <row r="1129" spans="1:12" x14ac:dyDescent="0.25">
      <c r="A1129" s="26"/>
      <c r="B1129" s="22"/>
      <c r="C1129" s="22"/>
      <c r="D1129" s="24"/>
      <c r="E1129" s="22"/>
      <c r="F1129" s="22"/>
      <c r="H1129" s="23"/>
      <c r="I1129" s="23"/>
      <c r="J1129" s="23"/>
      <c r="K1129" s="26"/>
      <c r="L1129" s="1"/>
    </row>
    <row r="1130" spans="1:12" x14ac:dyDescent="0.25">
      <c r="A1130" s="26"/>
      <c r="B1130" s="22"/>
      <c r="C1130" s="22"/>
      <c r="D1130" s="24"/>
      <c r="E1130" s="22"/>
      <c r="F1130" s="22"/>
      <c r="H1130" s="23"/>
      <c r="I1130" s="23"/>
      <c r="J1130" s="23"/>
      <c r="K1130" s="26"/>
      <c r="L1130" s="1"/>
    </row>
    <row r="1131" spans="1:12" x14ac:dyDescent="0.25">
      <c r="A1131" s="26"/>
      <c r="B1131" s="22"/>
      <c r="C1131" s="22"/>
      <c r="D1131" s="24"/>
      <c r="E1131" s="22"/>
      <c r="F1131" s="22"/>
      <c r="H1131" s="23"/>
      <c r="I1131" s="23"/>
      <c r="J1131" s="23"/>
      <c r="K1131" s="26"/>
      <c r="L1131" s="1"/>
    </row>
    <row r="1132" spans="1:12" x14ac:dyDescent="0.25">
      <c r="A1132" s="26"/>
      <c r="B1132" s="22"/>
      <c r="C1132" s="22"/>
      <c r="D1132" s="24"/>
      <c r="E1132" s="22"/>
      <c r="F1132" s="22"/>
      <c r="H1132" s="23"/>
      <c r="I1132" s="23"/>
      <c r="J1132" s="23"/>
      <c r="K1132" s="26"/>
      <c r="L1132" s="1"/>
    </row>
    <row r="1133" spans="1:12" x14ac:dyDescent="0.25">
      <c r="A1133" s="26"/>
      <c r="B1133" s="22"/>
      <c r="C1133" s="22"/>
      <c r="D1133" s="24"/>
      <c r="E1133" s="22"/>
      <c r="F1133" s="22"/>
      <c r="H1133" s="23"/>
      <c r="I1133" s="23"/>
      <c r="J1133" s="23"/>
      <c r="K1133" s="26"/>
      <c r="L1133" s="1"/>
    </row>
    <row r="1134" spans="1:12" x14ac:dyDescent="0.25">
      <c r="A1134" s="26"/>
      <c r="B1134" s="22"/>
      <c r="C1134" s="22"/>
      <c r="D1134" s="24"/>
      <c r="E1134" s="22"/>
      <c r="F1134" s="22"/>
      <c r="H1134" s="23"/>
      <c r="I1134" s="23"/>
      <c r="J1134" s="23"/>
      <c r="K1134" s="26"/>
      <c r="L1134" s="1"/>
    </row>
    <row r="1135" spans="1:12" x14ac:dyDescent="0.25">
      <c r="A1135" s="26"/>
      <c r="B1135" s="22"/>
      <c r="C1135" s="22"/>
      <c r="D1135" s="24"/>
      <c r="E1135" s="22"/>
      <c r="F1135" s="22"/>
      <c r="H1135" s="23"/>
      <c r="I1135" s="23"/>
      <c r="J1135" s="23"/>
      <c r="K1135" s="26"/>
      <c r="L1135" s="1"/>
    </row>
    <row r="1136" spans="1:12" x14ac:dyDescent="0.25">
      <c r="A1136" s="26"/>
      <c r="B1136" s="22"/>
      <c r="C1136" s="22"/>
      <c r="D1136" s="24"/>
      <c r="E1136" s="22"/>
      <c r="F1136" s="22"/>
      <c r="H1136" s="23"/>
      <c r="I1136" s="23"/>
      <c r="J1136" s="23"/>
      <c r="K1136" s="26"/>
      <c r="L1136" s="1"/>
    </row>
    <row r="1137" spans="1:12" x14ac:dyDescent="0.25">
      <c r="A1137" s="26"/>
      <c r="B1137" s="22"/>
      <c r="C1137" s="22"/>
      <c r="D1137" s="24"/>
      <c r="E1137" s="22"/>
      <c r="F1137" s="22"/>
      <c r="H1137" s="23"/>
      <c r="I1137" s="23"/>
      <c r="J1137" s="23"/>
      <c r="K1137" s="26"/>
      <c r="L1137" s="1"/>
    </row>
    <row r="1138" spans="1:12" x14ac:dyDescent="0.25">
      <c r="A1138" s="26"/>
      <c r="B1138" s="22"/>
      <c r="C1138" s="22"/>
      <c r="D1138" s="24"/>
      <c r="E1138" s="22"/>
      <c r="F1138" s="22"/>
      <c r="H1138" s="23"/>
      <c r="I1138" s="23"/>
      <c r="J1138" s="23"/>
      <c r="K1138" s="26"/>
      <c r="L1138" s="1"/>
    </row>
    <row r="1139" spans="1:12" x14ac:dyDescent="0.25">
      <c r="A1139" s="26"/>
      <c r="B1139" s="22"/>
      <c r="C1139" s="22"/>
      <c r="D1139" s="24"/>
      <c r="E1139" s="22"/>
      <c r="F1139" s="22"/>
      <c r="H1139" s="23"/>
      <c r="I1139" s="23"/>
      <c r="J1139" s="23"/>
      <c r="K1139" s="26"/>
      <c r="L1139" s="1"/>
    </row>
    <row r="1140" spans="1:12" x14ac:dyDescent="0.25">
      <c r="A1140" s="26"/>
      <c r="B1140" s="22"/>
      <c r="C1140" s="22"/>
      <c r="D1140" s="24"/>
      <c r="E1140" s="22"/>
      <c r="F1140" s="22"/>
      <c r="H1140" s="23"/>
      <c r="I1140" s="23"/>
      <c r="J1140" s="23"/>
      <c r="K1140" s="26"/>
      <c r="L1140" s="1"/>
    </row>
    <row r="1141" spans="1:12" x14ac:dyDescent="0.25">
      <c r="A1141" s="26"/>
      <c r="B1141" s="22"/>
      <c r="C1141" s="22"/>
      <c r="D1141" s="24"/>
      <c r="E1141" s="22"/>
      <c r="F1141" s="22"/>
      <c r="H1141" s="23"/>
      <c r="I1141" s="23"/>
      <c r="J1141" s="23"/>
      <c r="K1141" s="26"/>
      <c r="L1141" s="1"/>
    </row>
    <row r="1142" spans="1:12" x14ac:dyDescent="0.25">
      <c r="A1142" s="26"/>
      <c r="B1142" s="22"/>
      <c r="C1142" s="22"/>
      <c r="D1142" s="24"/>
      <c r="E1142" s="22"/>
      <c r="F1142" s="22"/>
      <c r="H1142" s="23"/>
      <c r="I1142" s="23"/>
      <c r="J1142" s="23"/>
      <c r="K1142" s="26"/>
      <c r="L1142" s="1"/>
    </row>
    <row r="1143" spans="1:12" x14ac:dyDescent="0.25">
      <c r="A1143" s="26"/>
      <c r="B1143" s="22"/>
      <c r="C1143" s="22"/>
      <c r="D1143" s="24"/>
      <c r="E1143" s="22"/>
      <c r="F1143" s="22"/>
      <c r="H1143" s="23"/>
      <c r="I1143" s="23"/>
      <c r="J1143" s="23"/>
      <c r="K1143" s="26"/>
      <c r="L1143" s="1"/>
    </row>
    <row r="1144" spans="1:12" x14ac:dyDescent="0.25">
      <c r="A1144" s="26"/>
      <c r="B1144" s="22"/>
      <c r="C1144" s="22"/>
      <c r="D1144" s="24"/>
      <c r="E1144" s="22"/>
      <c r="F1144" s="22"/>
      <c r="H1144" s="23"/>
      <c r="I1144" s="23"/>
      <c r="J1144" s="23"/>
      <c r="K1144" s="26"/>
      <c r="L1144" s="1"/>
    </row>
    <row r="1145" spans="1:12" x14ac:dyDescent="0.25">
      <c r="A1145" s="26"/>
      <c r="B1145" s="22"/>
      <c r="C1145" s="22"/>
      <c r="D1145" s="24"/>
      <c r="E1145" s="22"/>
      <c r="F1145" s="22"/>
      <c r="H1145" s="23"/>
      <c r="I1145" s="23"/>
      <c r="J1145" s="23"/>
      <c r="K1145" s="26"/>
      <c r="L1145" s="1"/>
    </row>
    <row r="1146" spans="1:12" x14ac:dyDescent="0.25">
      <c r="A1146" s="26"/>
      <c r="B1146" s="22"/>
      <c r="C1146" s="22"/>
      <c r="D1146" s="24"/>
      <c r="E1146" s="22"/>
      <c r="F1146" s="22"/>
      <c r="H1146" s="23"/>
      <c r="I1146" s="23"/>
      <c r="J1146" s="23"/>
      <c r="K1146" s="26"/>
      <c r="L1146" s="1"/>
    </row>
    <row r="1147" spans="1:12" x14ac:dyDescent="0.25">
      <c r="A1147" s="26"/>
      <c r="B1147" s="22"/>
      <c r="C1147" s="22"/>
      <c r="D1147" s="24"/>
      <c r="E1147" s="22"/>
      <c r="F1147" s="22"/>
      <c r="H1147" s="23"/>
      <c r="I1147" s="23"/>
      <c r="J1147" s="23"/>
      <c r="K1147" s="26"/>
      <c r="L1147" s="1"/>
    </row>
    <row r="1148" spans="1:12" x14ac:dyDescent="0.25">
      <c r="A1148" s="26"/>
      <c r="B1148" s="22"/>
      <c r="C1148" s="22"/>
      <c r="D1148" s="24"/>
      <c r="E1148" s="22"/>
      <c r="F1148" s="22"/>
      <c r="H1148" s="23"/>
      <c r="I1148" s="23"/>
      <c r="J1148" s="23"/>
      <c r="K1148" s="26"/>
      <c r="L1148" s="1"/>
    </row>
    <row r="1149" spans="1:12" x14ac:dyDescent="0.25">
      <c r="A1149" s="26"/>
      <c r="B1149" s="22"/>
      <c r="C1149" s="22"/>
      <c r="D1149" s="24"/>
      <c r="E1149" s="22"/>
      <c r="F1149" s="22"/>
      <c r="H1149" s="23"/>
      <c r="I1149" s="23"/>
      <c r="J1149" s="23"/>
      <c r="K1149" s="26"/>
      <c r="L1149" s="1"/>
    </row>
    <row r="1150" spans="1:12" x14ac:dyDescent="0.25">
      <c r="A1150" s="26"/>
      <c r="B1150" s="22"/>
      <c r="C1150" s="22"/>
      <c r="D1150" s="24"/>
      <c r="E1150" s="22"/>
      <c r="F1150" s="22"/>
      <c r="H1150" s="23"/>
      <c r="I1150" s="23"/>
      <c r="J1150" s="23"/>
      <c r="K1150" s="26"/>
      <c r="L1150" s="1"/>
    </row>
    <row r="1151" spans="1:12" x14ac:dyDescent="0.25">
      <c r="A1151" s="26"/>
      <c r="B1151" s="22"/>
      <c r="C1151" s="22"/>
      <c r="D1151" s="24"/>
      <c r="E1151" s="22"/>
      <c r="F1151" s="22"/>
      <c r="H1151" s="23"/>
      <c r="I1151" s="23"/>
      <c r="J1151" s="23"/>
      <c r="K1151" s="26"/>
      <c r="L1151" s="1"/>
    </row>
    <row r="1152" spans="1:12" x14ac:dyDescent="0.25">
      <c r="A1152" s="26"/>
      <c r="B1152" s="22"/>
      <c r="C1152" s="22"/>
      <c r="D1152" s="24"/>
      <c r="E1152" s="22"/>
      <c r="F1152" s="22"/>
      <c r="H1152" s="23"/>
      <c r="I1152" s="23"/>
      <c r="J1152" s="23"/>
      <c r="K1152" s="26"/>
      <c r="L1152" s="1"/>
    </row>
    <row r="1153" spans="1:12" x14ac:dyDescent="0.25">
      <c r="A1153" s="26"/>
      <c r="B1153" s="22"/>
      <c r="C1153" s="22"/>
      <c r="D1153" s="24"/>
      <c r="E1153" s="22"/>
      <c r="F1153" s="22"/>
      <c r="H1153" s="23"/>
      <c r="I1153" s="23"/>
      <c r="J1153" s="23"/>
      <c r="K1153" s="26"/>
      <c r="L1153" s="1"/>
    </row>
    <row r="1154" spans="1:12" x14ac:dyDescent="0.25">
      <c r="A1154" s="26"/>
      <c r="B1154" s="22"/>
      <c r="C1154" s="22"/>
      <c r="D1154" s="24"/>
      <c r="E1154" s="22"/>
      <c r="F1154" s="22"/>
      <c r="H1154" s="23"/>
      <c r="I1154" s="23"/>
      <c r="J1154" s="23"/>
      <c r="K1154" s="26"/>
      <c r="L1154" s="1"/>
    </row>
    <row r="1155" spans="1:12" x14ac:dyDescent="0.25">
      <c r="A1155" s="26"/>
      <c r="B1155" s="22"/>
      <c r="C1155" s="22"/>
      <c r="D1155" s="24"/>
      <c r="E1155" s="22"/>
      <c r="F1155" s="22"/>
      <c r="H1155" s="23"/>
      <c r="I1155" s="23"/>
      <c r="J1155" s="23"/>
      <c r="K1155" s="26"/>
      <c r="L1155" s="1"/>
    </row>
    <row r="1156" spans="1:12" x14ac:dyDescent="0.25">
      <c r="A1156" s="26"/>
      <c r="B1156" s="22"/>
      <c r="C1156" s="22"/>
      <c r="D1156" s="24"/>
      <c r="E1156" s="22"/>
      <c r="F1156" s="22"/>
      <c r="H1156" s="23"/>
      <c r="I1156" s="23"/>
      <c r="J1156" s="23"/>
      <c r="K1156" s="26"/>
      <c r="L1156" s="1"/>
    </row>
    <row r="1157" spans="1:12" x14ac:dyDescent="0.25">
      <c r="A1157" s="26"/>
      <c r="B1157" s="22"/>
      <c r="C1157" s="22"/>
      <c r="D1157" s="24"/>
      <c r="E1157" s="22"/>
      <c r="F1157" s="22"/>
      <c r="H1157" s="23"/>
      <c r="I1157" s="23"/>
      <c r="J1157" s="23"/>
      <c r="K1157" s="26"/>
      <c r="L1157" s="1"/>
    </row>
    <row r="1158" spans="1:12" x14ac:dyDescent="0.25">
      <c r="A1158" s="26"/>
      <c r="B1158" s="22"/>
      <c r="C1158" s="22"/>
      <c r="D1158" s="24"/>
      <c r="E1158" s="22"/>
      <c r="F1158" s="22"/>
      <c r="H1158" s="23"/>
      <c r="I1158" s="23"/>
      <c r="J1158" s="23"/>
      <c r="K1158" s="26"/>
      <c r="L1158" s="1"/>
    </row>
    <row r="1159" spans="1:12" x14ac:dyDescent="0.25">
      <c r="A1159" s="26"/>
      <c r="B1159" s="22"/>
      <c r="C1159" s="22"/>
      <c r="D1159" s="24"/>
      <c r="E1159" s="22"/>
      <c r="F1159" s="22"/>
      <c r="H1159" s="23"/>
      <c r="I1159" s="23"/>
      <c r="J1159" s="23"/>
      <c r="K1159" s="26"/>
      <c r="L1159" s="1"/>
    </row>
    <row r="1160" spans="1:12" x14ac:dyDescent="0.25">
      <c r="A1160" s="26"/>
      <c r="B1160" s="22"/>
      <c r="C1160" s="22"/>
      <c r="D1160" s="24"/>
      <c r="E1160" s="22"/>
      <c r="F1160" s="22"/>
      <c r="H1160" s="23"/>
      <c r="I1160" s="23"/>
      <c r="J1160" s="23"/>
      <c r="K1160" s="26"/>
      <c r="L1160" s="1"/>
    </row>
    <row r="1161" spans="1:12" x14ac:dyDescent="0.25">
      <c r="A1161" s="26"/>
      <c r="B1161" s="22"/>
      <c r="C1161" s="22"/>
      <c r="D1161" s="24"/>
      <c r="E1161" s="22"/>
      <c r="F1161" s="22"/>
      <c r="H1161" s="23"/>
      <c r="I1161" s="23"/>
      <c r="J1161" s="23"/>
      <c r="K1161" s="26"/>
      <c r="L1161" s="1"/>
    </row>
    <row r="1162" spans="1:12" x14ac:dyDescent="0.25">
      <c r="A1162" s="26"/>
      <c r="B1162" s="22"/>
      <c r="C1162" s="22"/>
      <c r="D1162" s="24"/>
      <c r="E1162" s="22"/>
      <c r="F1162" s="22"/>
      <c r="H1162" s="23"/>
      <c r="I1162" s="23"/>
      <c r="J1162" s="23"/>
      <c r="K1162" s="26"/>
      <c r="L1162" s="1"/>
    </row>
    <row r="1163" spans="1:12" x14ac:dyDescent="0.25">
      <c r="A1163" s="26"/>
      <c r="B1163" s="22"/>
      <c r="C1163" s="22"/>
      <c r="D1163" s="24"/>
      <c r="E1163" s="22"/>
      <c r="F1163" s="22"/>
      <c r="H1163" s="23"/>
      <c r="I1163" s="23"/>
      <c r="J1163" s="23"/>
      <c r="K1163" s="26"/>
      <c r="L1163" s="1"/>
    </row>
    <row r="1164" spans="1:12" x14ac:dyDescent="0.25">
      <c r="A1164" s="26"/>
      <c r="B1164" s="22"/>
      <c r="C1164" s="22"/>
      <c r="D1164" s="24"/>
      <c r="E1164" s="22"/>
      <c r="F1164" s="22"/>
      <c r="H1164" s="23"/>
      <c r="I1164" s="23"/>
      <c r="J1164" s="23"/>
      <c r="K1164" s="26"/>
      <c r="L1164" s="1"/>
    </row>
    <row r="1165" spans="1:12" x14ac:dyDescent="0.25">
      <c r="A1165" s="26"/>
      <c r="B1165" s="22"/>
      <c r="C1165" s="22"/>
      <c r="D1165" s="24"/>
      <c r="E1165" s="22"/>
      <c r="F1165" s="22"/>
      <c r="H1165" s="23"/>
      <c r="I1165" s="23"/>
      <c r="J1165" s="23"/>
      <c r="K1165" s="26"/>
      <c r="L1165" s="1"/>
    </row>
    <row r="1166" spans="1:12" x14ac:dyDescent="0.25">
      <c r="A1166" s="26"/>
      <c r="B1166" s="22"/>
      <c r="C1166" s="22"/>
      <c r="D1166" s="24"/>
      <c r="E1166" s="22"/>
      <c r="F1166" s="22"/>
      <c r="H1166" s="23"/>
      <c r="I1166" s="23"/>
      <c r="J1166" s="23"/>
      <c r="K1166" s="26"/>
      <c r="L1166" s="1"/>
    </row>
    <row r="1167" spans="1:12" x14ac:dyDescent="0.25">
      <c r="A1167" s="26"/>
      <c r="B1167" s="22"/>
      <c r="C1167" s="22"/>
      <c r="D1167" s="24"/>
      <c r="E1167" s="22"/>
      <c r="F1167" s="22"/>
      <c r="H1167" s="23"/>
      <c r="I1167" s="23"/>
      <c r="J1167" s="23"/>
      <c r="K1167" s="26"/>
      <c r="L1167" s="1"/>
    </row>
    <row r="1168" spans="1:12" x14ac:dyDescent="0.25">
      <c r="A1168" s="26"/>
      <c r="B1168" s="22"/>
      <c r="C1168" s="22"/>
      <c r="D1168" s="24"/>
      <c r="E1168" s="22"/>
      <c r="F1168" s="22"/>
      <c r="H1168" s="23"/>
      <c r="I1168" s="23"/>
      <c r="J1168" s="23"/>
      <c r="K1168" s="26"/>
      <c r="L1168" s="1"/>
    </row>
    <row r="1169" spans="1:12" x14ac:dyDescent="0.25">
      <c r="A1169" s="26"/>
      <c r="B1169" s="22"/>
      <c r="C1169" s="22"/>
      <c r="D1169" s="24"/>
      <c r="E1169" s="22"/>
      <c r="F1169" s="22"/>
      <c r="H1169" s="23"/>
      <c r="I1169" s="23"/>
      <c r="J1169" s="23"/>
      <c r="K1169" s="26"/>
      <c r="L1169" s="1"/>
    </row>
    <row r="1170" spans="1:12" x14ac:dyDescent="0.25">
      <c r="A1170" s="26"/>
      <c r="B1170" s="22"/>
      <c r="C1170" s="22"/>
      <c r="D1170" s="24"/>
      <c r="E1170" s="22"/>
      <c r="F1170" s="22"/>
      <c r="H1170" s="23"/>
      <c r="I1170" s="23"/>
      <c r="J1170" s="23"/>
      <c r="K1170" s="26"/>
      <c r="L1170" s="1"/>
    </row>
    <row r="1171" spans="1:12" x14ac:dyDescent="0.25">
      <c r="A1171" s="26"/>
      <c r="B1171" s="22"/>
      <c r="C1171" s="22"/>
      <c r="D1171" s="24"/>
      <c r="E1171" s="22"/>
      <c r="F1171" s="22"/>
      <c r="H1171" s="23"/>
      <c r="I1171" s="23"/>
      <c r="J1171" s="23"/>
      <c r="K1171" s="26"/>
      <c r="L1171" s="1"/>
    </row>
    <row r="1172" spans="1:12" x14ac:dyDescent="0.25">
      <c r="A1172" s="26"/>
      <c r="B1172" s="22"/>
      <c r="C1172" s="22"/>
      <c r="D1172" s="24"/>
      <c r="E1172" s="22"/>
      <c r="F1172" s="22"/>
      <c r="H1172" s="23"/>
      <c r="I1172" s="23"/>
      <c r="J1172" s="23"/>
      <c r="K1172" s="26"/>
      <c r="L1172" s="1"/>
    </row>
    <row r="1173" spans="1:12" x14ac:dyDescent="0.25">
      <c r="A1173" s="26"/>
      <c r="B1173" s="22"/>
      <c r="C1173" s="22"/>
      <c r="D1173" s="24"/>
      <c r="E1173" s="22"/>
      <c r="F1173" s="22"/>
      <c r="H1173" s="23"/>
      <c r="I1173" s="23"/>
      <c r="J1173" s="23"/>
      <c r="K1173" s="26"/>
      <c r="L1173" s="1"/>
    </row>
    <row r="1174" spans="1:12" x14ac:dyDescent="0.25">
      <c r="A1174" s="26"/>
      <c r="B1174" s="22"/>
      <c r="C1174" s="22"/>
      <c r="D1174" s="24"/>
      <c r="E1174" s="22"/>
      <c r="F1174" s="22"/>
      <c r="H1174" s="23"/>
      <c r="I1174" s="23"/>
      <c r="J1174" s="23"/>
      <c r="K1174" s="26"/>
      <c r="L1174" s="1"/>
    </row>
    <row r="1175" spans="1:12" x14ac:dyDescent="0.25">
      <c r="A1175" s="26"/>
      <c r="B1175" s="22"/>
      <c r="C1175" s="22"/>
      <c r="D1175" s="24"/>
      <c r="E1175" s="22"/>
      <c r="F1175" s="22"/>
      <c r="H1175" s="23"/>
      <c r="I1175" s="23"/>
      <c r="J1175" s="23"/>
      <c r="K1175" s="26"/>
      <c r="L1175" s="1"/>
    </row>
    <row r="1176" spans="1:12" x14ac:dyDescent="0.25">
      <c r="A1176" s="26"/>
      <c r="B1176" s="22"/>
      <c r="C1176" s="22"/>
      <c r="D1176" s="24"/>
      <c r="E1176" s="22"/>
      <c r="F1176" s="22"/>
      <c r="H1176" s="23"/>
      <c r="I1176" s="23"/>
      <c r="J1176" s="23"/>
      <c r="K1176" s="26"/>
      <c r="L1176" s="1"/>
    </row>
    <row r="1177" spans="1:12" x14ac:dyDescent="0.25">
      <c r="A1177" s="26"/>
      <c r="B1177" s="22"/>
      <c r="C1177" s="22"/>
      <c r="D1177" s="24"/>
      <c r="E1177" s="22"/>
      <c r="F1177" s="22"/>
      <c r="H1177" s="23"/>
      <c r="I1177" s="23"/>
      <c r="J1177" s="23"/>
      <c r="K1177" s="26"/>
      <c r="L1177" s="1"/>
    </row>
    <row r="1178" spans="1:12" x14ac:dyDescent="0.25">
      <c r="A1178" s="26"/>
      <c r="B1178" s="22"/>
      <c r="C1178" s="22"/>
      <c r="D1178" s="24"/>
      <c r="E1178" s="22"/>
      <c r="F1178" s="22"/>
      <c r="H1178" s="23"/>
      <c r="I1178" s="23"/>
      <c r="J1178" s="23"/>
      <c r="K1178" s="26"/>
      <c r="L1178" s="1"/>
    </row>
    <row r="1179" spans="1:12" x14ac:dyDescent="0.25">
      <c r="A1179" s="26"/>
      <c r="B1179" s="22"/>
      <c r="C1179" s="22"/>
      <c r="D1179" s="24"/>
      <c r="E1179" s="22"/>
      <c r="F1179" s="22"/>
      <c r="H1179" s="23"/>
      <c r="I1179" s="23"/>
      <c r="J1179" s="23"/>
      <c r="K1179" s="26"/>
      <c r="L1179" s="1"/>
    </row>
    <row r="1180" spans="1:12" x14ac:dyDescent="0.25">
      <c r="A1180" s="26"/>
      <c r="B1180" s="22"/>
      <c r="C1180" s="22"/>
      <c r="D1180" s="24"/>
      <c r="E1180" s="22"/>
      <c r="F1180" s="22"/>
      <c r="H1180" s="23"/>
      <c r="I1180" s="23"/>
      <c r="J1180" s="23"/>
      <c r="K1180" s="26"/>
      <c r="L1180" s="1"/>
    </row>
    <row r="1181" spans="1:12" x14ac:dyDescent="0.25">
      <c r="A1181" s="26"/>
      <c r="B1181" s="22"/>
      <c r="C1181" s="22"/>
      <c r="D1181" s="24"/>
      <c r="E1181" s="22"/>
      <c r="F1181" s="22"/>
      <c r="H1181" s="23"/>
      <c r="I1181" s="23"/>
      <c r="J1181" s="23"/>
      <c r="K1181" s="26"/>
      <c r="L1181" s="1"/>
    </row>
    <row r="1182" spans="1:12" x14ac:dyDescent="0.25">
      <c r="A1182" s="26"/>
      <c r="B1182" s="22"/>
      <c r="C1182" s="22"/>
      <c r="D1182" s="24"/>
      <c r="E1182" s="22"/>
      <c r="F1182" s="22"/>
      <c r="H1182" s="23"/>
      <c r="I1182" s="23"/>
      <c r="J1182" s="23"/>
      <c r="K1182" s="26"/>
      <c r="L1182" s="1"/>
    </row>
    <row r="1183" spans="1:12" x14ac:dyDescent="0.25">
      <c r="A1183" s="26"/>
      <c r="B1183" s="22"/>
      <c r="C1183" s="22"/>
      <c r="D1183" s="24"/>
      <c r="E1183" s="22"/>
      <c r="F1183" s="22"/>
      <c r="H1183" s="23"/>
      <c r="I1183" s="23"/>
      <c r="J1183" s="23"/>
      <c r="K1183" s="26"/>
      <c r="L1183" s="1"/>
    </row>
    <row r="1184" spans="1:12" x14ac:dyDescent="0.25">
      <c r="A1184" s="26"/>
      <c r="B1184" s="22"/>
      <c r="C1184" s="22"/>
      <c r="D1184" s="24"/>
      <c r="E1184" s="22"/>
      <c r="F1184" s="22"/>
      <c r="H1184" s="23"/>
      <c r="I1184" s="23"/>
      <c r="J1184" s="23"/>
      <c r="K1184" s="26"/>
      <c r="L1184" s="1"/>
    </row>
    <row r="1185" spans="1:12" x14ac:dyDescent="0.25">
      <c r="A1185" s="26"/>
      <c r="B1185" s="22"/>
      <c r="C1185" s="22"/>
      <c r="D1185" s="24"/>
      <c r="E1185" s="22"/>
      <c r="F1185" s="22"/>
      <c r="H1185" s="23"/>
      <c r="I1185" s="23"/>
      <c r="J1185" s="23"/>
      <c r="K1185" s="26"/>
      <c r="L1185" s="1"/>
    </row>
    <row r="1186" spans="1:12" x14ac:dyDescent="0.25">
      <c r="A1186" s="26"/>
      <c r="B1186" s="22"/>
      <c r="C1186" s="22"/>
      <c r="D1186" s="24"/>
      <c r="E1186" s="22"/>
      <c r="F1186" s="22"/>
      <c r="H1186" s="23"/>
      <c r="I1186" s="23"/>
      <c r="J1186" s="23"/>
      <c r="K1186" s="26"/>
      <c r="L1186" s="1"/>
    </row>
    <row r="1187" spans="1:12" x14ac:dyDescent="0.25">
      <c r="A1187" s="26"/>
      <c r="B1187" s="22"/>
      <c r="C1187" s="22"/>
      <c r="D1187" s="24"/>
      <c r="E1187" s="22"/>
      <c r="F1187" s="22"/>
      <c r="H1187" s="23"/>
      <c r="I1187" s="23"/>
      <c r="J1187" s="23"/>
      <c r="K1187" s="26"/>
      <c r="L1187" s="1"/>
    </row>
    <row r="1188" spans="1:12" x14ac:dyDescent="0.25">
      <c r="A1188" s="26"/>
      <c r="B1188" s="22"/>
      <c r="C1188" s="22"/>
      <c r="D1188" s="24"/>
      <c r="E1188" s="22"/>
      <c r="F1188" s="22"/>
      <c r="H1188" s="23"/>
      <c r="I1188" s="23"/>
      <c r="J1188" s="23"/>
      <c r="K1188" s="26"/>
      <c r="L1188" s="1"/>
    </row>
    <row r="1189" spans="1:12" x14ac:dyDescent="0.25">
      <c r="A1189" s="26"/>
      <c r="B1189" s="22"/>
      <c r="C1189" s="22"/>
      <c r="D1189" s="24"/>
      <c r="E1189" s="22"/>
      <c r="F1189" s="22"/>
      <c r="H1189" s="23"/>
      <c r="I1189" s="23"/>
      <c r="J1189" s="23"/>
      <c r="K1189" s="26"/>
      <c r="L1189" s="1"/>
    </row>
    <row r="1190" spans="1:12" x14ac:dyDescent="0.25">
      <c r="A1190" s="26"/>
      <c r="B1190" s="22"/>
      <c r="C1190" s="22"/>
      <c r="D1190" s="24"/>
      <c r="E1190" s="22"/>
      <c r="F1190" s="22"/>
      <c r="H1190" s="23"/>
      <c r="I1190" s="23"/>
      <c r="J1190" s="23"/>
      <c r="K1190" s="26"/>
      <c r="L1190" s="1"/>
    </row>
    <row r="1191" spans="1:12" x14ac:dyDescent="0.25">
      <c r="A1191" s="26"/>
      <c r="B1191" s="22"/>
      <c r="C1191" s="22"/>
      <c r="D1191" s="24"/>
      <c r="E1191" s="22"/>
      <c r="F1191" s="22"/>
      <c r="H1191" s="23"/>
      <c r="I1191" s="23"/>
      <c r="J1191" s="23"/>
      <c r="K1191" s="26"/>
      <c r="L1191" s="1"/>
    </row>
    <row r="1192" spans="1:12" x14ac:dyDescent="0.25">
      <c r="A1192" s="26"/>
      <c r="B1192" s="22"/>
      <c r="C1192" s="22"/>
      <c r="D1192" s="24"/>
      <c r="E1192" s="22"/>
      <c r="F1192" s="22"/>
      <c r="H1192" s="23"/>
      <c r="I1192" s="23"/>
      <c r="J1192" s="23"/>
      <c r="K1192" s="26"/>
      <c r="L1192" s="1"/>
    </row>
    <row r="1193" spans="1:12" x14ac:dyDescent="0.25">
      <c r="A1193" s="26"/>
      <c r="B1193" s="22"/>
      <c r="C1193" s="22"/>
      <c r="D1193" s="24"/>
      <c r="E1193" s="22"/>
      <c r="F1193" s="22"/>
      <c r="H1193" s="23"/>
      <c r="I1193" s="23"/>
      <c r="J1193" s="23"/>
      <c r="K1193" s="26"/>
      <c r="L1193" s="1"/>
    </row>
    <row r="1194" spans="1:12" x14ac:dyDescent="0.25">
      <c r="A1194" s="26"/>
      <c r="B1194" s="22"/>
      <c r="C1194" s="22"/>
      <c r="D1194" s="24"/>
      <c r="E1194" s="22"/>
      <c r="F1194" s="22"/>
      <c r="H1194" s="23"/>
      <c r="I1194" s="23"/>
      <c r="J1194" s="23"/>
      <c r="K1194" s="26"/>
      <c r="L1194" s="1"/>
    </row>
    <row r="1195" spans="1:12" x14ac:dyDescent="0.25">
      <c r="A1195" s="26"/>
      <c r="B1195" s="22"/>
      <c r="C1195" s="22"/>
      <c r="D1195" s="24"/>
      <c r="E1195" s="22"/>
      <c r="F1195" s="22"/>
      <c r="H1195" s="23"/>
      <c r="I1195" s="23"/>
      <c r="J1195" s="23"/>
      <c r="K1195" s="26"/>
      <c r="L1195" s="1"/>
    </row>
    <row r="1196" spans="1:12" x14ac:dyDescent="0.25">
      <c r="A1196" s="26"/>
      <c r="B1196" s="22"/>
      <c r="C1196" s="22"/>
      <c r="D1196" s="24"/>
      <c r="E1196" s="22"/>
      <c r="F1196" s="22"/>
      <c r="H1196" s="23"/>
      <c r="I1196" s="23"/>
      <c r="J1196" s="23"/>
      <c r="K1196" s="26"/>
      <c r="L1196" s="1"/>
    </row>
    <row r="1197" spans="1:12" x14ac:dyDescent="0.25">
      <c r="A1197" s="26"/>
      <c r="B1197" s="22"/>
      <c r="C1197" s="22"/>
      <c r="D1197" s="24"/>
      <c r="E1197" s="22"/>
      <c r="F1197" s="22"/>
      <c r="H1197" s="23"/>
      <c r="I1197" s="23"/>
      <c r="J1197" s="23"/>
      <c r="K1197" s="26"/>
      <c r="L1197" s="1"/>
    </row>
    <row r="1198" spans="1:12" x14ac:dyDescent="0.25">
      <c r="A1198" s="26"/>
      <c r="B1198" s="22"/>
      <c r="C1198" s="22"/>
      <c r="D1198" s="24"/>
      <c r="E1198" s="22"/>
      <c r="F1198" s="22"/>
      <c r="H1198" s="23"/>
      <c r="I1198" s="23"/>
      <c r="J1198" s="23"/>
      <c r="K1198" s="26"/>
      <c r="L1198" s="1"/>
    </row>
    <row r="1199" spans="1:12" x14ac:dyDescent="0.25">
      <c r="A1199" s="26"/>
      <c r="B1199" s="22"/>
      <c r="C1199" s="22"/>
      <c r="D1199" s="24"/>
      <c r="E1199" s="22"/>
      <c r="F1199" s="22"/>
      <c r="H1199" s="23"/>
      <c r="I1199" s="23"/>
      <c r="J1199" s="23"/>
      <c r="K1199" s="26"/>
      <c r="L1199" s="1"/>
    </row>
    <row r="1200" spans="1:12" x14ac:dyDescent="0.25">
      <c r="A1200" s="26"/>
      <c r="B1200" s="22"/>
      <c r="C1200" s="22"/>
      <c r="D1200" s="24"/>
      <c r="E1200" s="22"/>
      <c r="F1200" s="22"/>
      <c r="H1200" s="23"/>
      <c r="I1200" s="23"/>
      <c r="J1200" s="23"/>
      <c r="K1200" s="26"/>
      <c r="L1200" s="1"/>
    </row>
    <row r="1201" spans="1:12" x14ac:dyDescent="0.25">
      <c r="A1201" s="26"/>
      <c r="B1201" s="22"/>
      <c r="C1201" s="22"/>
      <c r="D1201" s="24"/>
      <c r="E1201" s="22"/>
      <c r="F1201" s="22"/>
      <c r="H1201" s="23"/>
      <c r="I1201" s="23"/>
      <c r="J1201" s="23"/>
      <c r="K1201" s="26"/>
      <c r="L1201" s="1"/>
    </row>
    <row r="1202" spans="1:12" x14ac:dyDescent="0.25">
      <c r="A1202" s="26"/>
      <c r="B1202" s="22"/>
      <c r="C1202" s="22"/>
      <c r="D1202" s="24"/>
      <c r="E1202" s="22"/>
      <c r="F1202" s="22"/>
      <c r="H1202" s="23"/>
      <c r="I1202" s="23"/>
      <c r="J1202" s="23"/>
      <c r="K1202" s="26"/>
      <c r="L1202" s="1"/>
    </row>
    <row r="1203" spans="1:12" x14ac:dyDescent="0.25">
      <c r="A1203" s="26"/>
      <c r="B1203" s="22"/>
      <c r="C1203" s="22"/>
      <c r="D1203" s="24"/>
      <c r="E1203" s="22"/>
      <c r="F1203" s="22"/>
      <c r="H1203" s="23"/>
      <c r="I1203" s="23"/>
      <c r="J1203" s="23"/>
      <c r="K1203" s="26"/>
      <c r="L1203" s="1"/>
    </row>
    <row r="1204" spans="1:12" x14ac:dyDescent="0.25">
      <c r="A1204" s="26"/>
      <c r="B1204" s="22"/>
      <c r="C1204" s="22"/>
      <c r="D1204" s="24"/>
      <c r="E1204" s="22"/>
      <c r="F1204" s="22"/>
      <c r="H1204" s="23"/>
      <c r="I1204" s="23"/>
      <c r="J1204" s="23"/>
      <c r="K1204" s="26"/>
      <c r="L1204" s="1"/>
    </row>
    <row r="1205" spans="1:12" x14ac:dyDescent="0.25">
      <c r="A1205" s="26"/>
      <c r="B1205" s="22"/>
      <c r="C1205" s="22"/>
      <c r="D1205" s="24"/>
      <c r="E1205" s="22"/>
      <c r="F1205" s="22"/>
      <c r="H1205" s="23"/>
      <c r="I1205" s="23"/>
      <c r="J1205" s="23"/>
      <c r="K1205" s="26"/>
      <c r="L1205" s="1"/>
    </row>
    <row r="1206" spans="1:12" x14ac:dyDescent="0.25">
      <c r="A1206" s="26"/>
      <c r="B1206" s="22"/>
      <c r="C1206" s="22"/>
      <c r="D1206" s="24"/>
      <c r="E1206" s="22"/>
      <c r="F1206" s="22"/>
      <c r="H1206" s="23"/>
      <c r="I1206" s="23"/>
      <c r="J1206" s="23"/>
      <c r="K1206" s="26"/>
      <c r="L1206" s="1"/>
    </row>
    <row r="1207" spans="1:12" x14ac:dyDescent="0.25">
      <c r="A1207" s="26"/>
      <c r="B1207" s="22"/>
      <c r="C1207" s="22"/>
      <c r="D1207" s="24"/>
      <c r="E1207" s="22"/>
      <c r="F1207" s="22"/>
      <c r="H1207" s="23"/>
      <c r="I1207" s="23"/>
      <c r="J1207" s="23"/>
      <c r="K1207" s="26"/>
      <c r="L1207" s="1"/>
    </row>
    <row r="1208" spans="1:12" x14ac:dyDescent="0.25">
      <c r="A1208" s="26"/>
      <c r="B1208" s="22"/>
      <c r="C1208" s="22"/>
      <c r="D1208" s="24"/>
      <c r="E1208" s="22"/>
      <c r="F1208" s="22"/>
      <c r="H1208" s="23"/>
      <c r="I1208" s="23"/>
      <c r="J1208" s="23"/>
      <c r="K1208" s="26"/>
      <c r="L1208" s="1"/>
    </row>
    <row r="1209" spans="1:12" x14ac:dyDescent="0.25">
      <c r="A1209" s="26"/>
      <c r="B1209" s="22"/>
      <c r="C1209" s="22"/>
      <c r="D1209" s="24"/>
      <c r="E1209" s="22"/>
      <c r="F1209" s="22"/>
      <c r="H1209" s="23"/>
      <c r="I1209" s="23"/>
      <c r="J1209" s="23"/>
      <c r="K1209" s="26"/>
      <c r="L1209" s="1"/>
    </row>
    <row r="1210" spans="1:12" x14ac:dyDescent="0.25">
      <c r="A1210" s="26"/>
      <c r="B1210" s="22"/>
      <c r="C1210" s="22"/>
      <c r="D1210" s="24"/>
      <c r="E1210" s="22"/>
      <c r="F1210" s="22"/>
      <c r="H1210" s="23"/>
      <c r="I1210" s="23"/>
      <c r="J1210" s="23"/>
      <c r="K1210" s="26"/>
      <c r="L1210" s="1"/>
    </row>
    <row r="1211" spans="1:12" x14ac:dyDescent="0.25">
      <c r="A1211" s="26"/>
      <c r="B1211" s="22"/>
      <c r="C1211" s="22"/>
      <c r="D1211" s="24"/>
      <c r="E1211" s="22"/>
      <c r="F1211" s="22"/>
      <c r="H1211" s="23"/>
      <c r="I1211" s="23"/>
      <c r="J1211" s="23"/>
      <c r="K1211" s="26"/>
      <c r="L1211" s="1"/>
    </row>
    <row r="1212" spans="1:12" x14ac:dyDescent="0.25">
      <c r="A1212" s="26"/>
      <c r="B1212" s="22"/>
      <c r="C1212" s="22"/>
      <c r="D1212" s="24"/>
      <c r="E1212" s="22"/>
      <c r="F1212" s="22"/>
      <c r="H1212" s="23"/>
      <c r="I1212" s="23"/>
      <c r="J1212" s="23"/>
      <c r="K1212" s="26"/>
      <c r="L1212" s="1"/>
    </row>
    <row r="1213" spans="1:12" x14ac:dyDescent="0.25">
      <c r="A1213" s="26"/>
      <c r="B1213" s="22"/>
      <c r="C1213" s="22"/>
      <c r="D1213" s="24"/>
      <c r="E1213" s="22"/>
      <c r="F1213" s="22"/>
      <c r="H1213" s="23"/>
      <c r="I1213" s="23"/>
      <c r="J1213" s="23"/>
      <c r="K1213" s="26"/>
      <c r="L1213" s="1"/>
    </row>
    <row r="1214" spans="1:12" x14ac:dyDescent="0.25">
      <c r="A1214" s="26"/>
      <c r="B1214" s="22"/>
      <c r="C1214" s="22"/>
      <c r="D1214" s="24"/>
      <c r="E1214" s="22"/>
      <c r="F1214" s="22"/>
      <c r="H1214" s="23"/>
      <c r="I1214" s="23"/>
      <c r="J1214" s="23"/>
      <c r="K1214" s="26"/>
      <c r="L1214" s="1"/>
    </row>
    <row r="1215" spans="1:12" x14ac:dyDescent="0.25">
      <c r="A1215" s="26"/>
      <c r="B1215" s="22"/>
      <c r="C1215" s="22"/>
      <c r="D1215" s="24"/>
      <c r="E1215" s="22"/>
      <c r="F1215" s="22"/>
      <c r="H1215" s="23"/>
      <c r="I1215" s="23"/>
      <c r="J1215" s="23"/>
      <c r="K1215" s="26"/>
      <c r="L1215" s="1"/>
    </row>
    <row r="1216" spans="1:12" x14ac:dyDescent="0.25">
      <c r="A1216" s="26"/>
      <c r="B1216" s="22"/>
      <c r="C1216" s="22"/>
      <c r="D1216" s="24"/>
      <c r="E1216" s="22"/>
      <c r="F1216" s="22"/>
      <c r="H1216" s="23"/>
      <c r="I1216" s="23"/>
      <c r="J1216" s="23"/>
      <c r="K1216" s="26"/>
      <c r="L1216" s="1"/>
    </row>
    <row r="1217" spans="1:12" x14ac:dyDescent="0.25">
      <c r="A1217" s="26"/>
      <c r="B1217" s="22"/>
      <c r="C1217" s="22"/>
      <c r="D1217" s="24"/>
      <c r="E1217" s="22"/>
      <c r="F1217" s="22"/>
      <c r="H1217" s="23"/>
      <c r="I1217" s="23"/>
      <c r="J1217" s="23"/>
      <c r="K1217" s="26"/>
      <c r="L1217" s="1"/>
    </row>
    <row r="1218" spans="1:12" x14ac:dyDescent="0.25">
      <c r="A1218" s="26"/>
      <c r="B1218" s="22"/>
      <c r="C1218" s="22"/>
      <c r="D1218" s="24"/>
      <c r="E1218" s="22"/>
      <c r="F1218" s="22"/>
      <c r="H1218" s="23"/>
      <c r="I1218" s="23"/>
      <c r="J1218" s="23"/>
      <c r="K1218" s="26"/>
      <c r="L1218" s="1"/>
    </row>
    <row r="1219" spans="1:12" x14ac:dyDescent="0.25">
      <c r="A1219" s="26"/>
      <c r="B1219" s="22"/>
      <c r="C1219" s="22"/>
      <c r="D1219" s="24"/>
      <c r="E1219" s="22"/>
      <c r="F1219" s="22"/>
      <c r="H1219" s="23"/>
      <c r="I1219" s="23"/>
      <c r="J1219" s="23"/>
      <c r="K1219" s="26"/>
      <c r="L1219" s="1"/>
    </row>
    <row r="1220" spans="1:12" x14ac:dyDescent="0.25">
      <c r="A1220" s="26"/>
      <c r="B1220" s="22"/>
      <c r="C1220" s="22"/>
      <c r="D1220" s="24"/>
      <c r="E1220" s="22"/>
      <c r="F1220" s="22"/>
      <c r="H1220" s="23"/>
      <c r="I1220" s="23"/>
      <c r="J1220" s="23"/>
      <c r="K1220" s="26"/>
      <c r="L1220" s="1"/>
    </row>
    <row r="1221" spans="1:12" x14ac:dyDescent="0.25">
      <c r="A1221" s="26"/>
      <c r="B1221" s="22"/>
      <c r="C1221" s="22"/>
      <c r="D1221" s="24"/>
      <c r="E1221" s="22"/>
      <c r="F1221" s="22"/>
      <c r="H1221" s="23"/>
      <c r="I1221" s="23"/>
      <c r="J1221" s="23"/>
      <c r="K1221" s="26"/>
      <c r="L1221" s="1"/>
    </row>
    <row r="1222" spans="1:12" x14ac:dyDescent="0.25">
      <c r="A1222" s="26"/>
      <c r="B1222" s="22"/>
      <c r="C1222" s="22"/>
      <c r="D1222" s="24"/>
      <c r="E1222" s="22"/>
      <c r="F1222" s="22"/>
      <c r="H1222" s="23"/>
      <c r="I1222" s="23"/>
      <c r="J1222" s="23"/>
      <c r="K1222" s="26"/>
      <c r="L1222" s="1"/>
    </row>
    <row r="1223" spans="1:12" x14ac:dyDescent="0.25">
      <c r="A1223" s="26"/>
      <c r="B1223" s="22"/>
      <c r="C1223" s="22"/>
      <c r="D1223" s="24"/>
      <c r="E1223" s="22"/>
      <c r="F1223" s="22"/>
      <c r="H1223" s="23"/>
      <c r="I1223" s="23"/>
      <c r="J1223" s="23"/>
      <c r="K1223" s="26"/>
      <c r="L1223" s="1"/>
    </row>
    <row r="1224" spans="1:12" x14ac:dyDescent="0.25">
      <c r="A1224" s="26"/>
      <c r="B1224" s="22"/>
      <c r="C1224" s="22"/>
      <c r="D1224" s="24"/>
      <c r="E1224" s="22"/>
      <c r="F1224" s="22"/>
      <c r="H1224" s="23"/>
      <c r="I1224" s="23"/>
      <c r="J1224" s="23"/>
      <c r="K1224" s="26"/>
      <c r="L1224" s="1"/>
    </row>
    <row r="1225" spans="1:12" x14ac:dyDescent="0.25">
      <c r="A1225" s="26"/>
      <c r="B1225" s="22"/>
      <c r="C1225" s="22"/>
      <c r="D1225" s="24"/>
      <c r="E1225" s="22"/>
      <c r="F1225" s="22"/>
      <c r="H1225" s="23"/>
      <c r="I1225" s="23"/>
      <c r="J1225" s="23"/>
      <c r="K1225" s="26"/>
      <c r="L1225" s="1"/>
    </row>
    <row r="1226" spans="1:12" x14ac:dyDescent="0.25">
      <c r="A1226" s="26"/>
      <c r="B1226" s="22"/>
      <c r="C1226" s="22"/>
      <c r="D1226" s="24"/>
      <c r="E1226" s="22"/>
      <c r="F1226" s="22"/>
      <c r="H1226" s="23"/>
      <c r="I1226" s="23"/>
      <c r="J1226" s="23"/>
      <c r="K1226" s="26"/>
      <c r="L1226" s="1"/>
    </row>
    <row r="1227" spans="1:12" x14ac:dyDescent="0.25">
      <c r="A1227" s="26"/>
      <c r="B1227" s="22"/>
      <c r="C1227" s="22"/>
      <c r="D1227" s="24"/>
      <c r="E1227" s="22"/>
      <c r="F1227" s="22"/>
      <c r="H1227" s="23"/>
      <c r="I1227" s="23"/>
      <c r="J1227" s="23"/>
      <c r="K1227" s="26"/>
      <c r="L1227" s="1"/>
    </row>
    <row r="1228" spans="1:12" x14ac:dyDescent="0.25">
      <c r="A1228" s="26"/>
      <c r="B1228" s="22"/>
      <c r="C1228" s="22"/>
      <c r="D1228" s="24"/>
      <c r="E1228" s="22"/>
      <c r="F1228" s="22"/>
      <c r="H1228" s="23"/>
      <c r="I1228" s="23"/>
      <c r="J1228" s="23"/>
      <c r="K1228" s="26"/>
      <c r="L1228" s="1"/>
    </row>
    <row r="1229" spans="1:12" x14ac:dyDescent="0.25">
      <c r="A1229" s="26"/>
      <c r="B1229" s="22"/>
      <c r="C1229" s="22"/>
      <c r="D1229" s="24"/>
      <c r="E1229" s="22"/>
      <c r="F1229" s="22"/>
      <c r="H1229" s="23"/>
      <c r="I1229" s="23"/>
      <c r="J1229" s="23"/>
      <c r="K1229" s="26"/>
      <c r="L1229" s="1"/>
    </row>
    <row r="1230" spans="1:12" x14ac:dyDescent="0.25">
      <c r="A1230" s="26"/>
      <c r="B1230" s="22"/>
      <c r="C1230" s="22"/>
      <c r="D1230" s="24"/>
      <c r="E1230" s="22"/>
      <c r="F1230" s="22"/>
      <c r="H1230" s="23"/>
      <c r="I1230" s="23"/>
      <c r="J1230" s="23"/>
      <c r="K1230" s="26"/>
      <c r="L1230" s="1"/>
    </row>
    <row r="1231" spans="1:12" x14ac:dyDescent="0.25">
      <c r="A1231" s="26"/>
      <c r="B1231" s="22"/>
      <c r="C1231" s="22"/>
      <c r="D1231" s="24"/>
      <c r="E1231" s="22"/>
      <c r="F1231" s="22"/>
      <c r="H1231" s="23"/>
      <c r="I1231" s="23"/>
      <c r="J1231" s="23"/>
      <c r="K1231" s="26"/>
      <c r="L1231" s="1"/>
    </row>
    <row r="1232" spans="1:12" x14ac:dyDescent="0.25">
      <c r="A1232" s="26"/>
      <c r="B1232" s="22"/>
      <c r="C1232" s="22"/>
      <c r="D1232" s="24"/>
      <c r="E1232" s="22"/>
      <c r="F1232" s="22"/>
      <c r="H1232" s="23"/>
      <c r="I1232" s="23"/>
      <c r="J1232" s="23"/>
      <c r="K1232" s="26"/>
      <c r="L1232" s="1"/>
    </row>
    <row r="1233" spans="1:12" x14ac:dyDescent="0.25">
      <c r="A1233" s="26"/>
      <c r="B1233" s="22"/>
      <c r="C1233" s="22"/>
      <c r="D1233" s="24"/>
      <c r="E1233" s="22"/>
      <c r="F1233" s="22"/>
      <c r="H1233" s="23"/>
      <c r="I1233" s="23"/>
      <c r="J1233" s="23"/>
      <c r="K1233" s="26"/>
      <c r="L1233" s="1"/>
    </row>
    <row r="1234" spans="1:12" x14ac:dyDescent="0.25">
      <c r="A1234" s="26"/>
      <c r="B1234" s="22"/>
      <c r="C1234" s="22"/>
      <c r="D1234" s="24"/>
      <c r="E1234" s="22"/>
      <c r="F1234" s="22"/>
      <c r="H1234" s="23"/>
      <c r="I1234" s="23"/>
      <c r="J1234" s="23"/>
      <c r="K1234" s="26"/>
      <c r="L1234" s="1"/>
    </row>
    <row r="1235" spans="1:12" x14ac:dyDescent="0.25">
      <c r="A1235" s="26"/>
      <c r="B1235" s="22"/>
      <c r="C1235" s="22"/>
      <c r="D1235" s="24"/>
      <c r="E1235" s="22"/>
      <c r="F1235" s="22"/>
      <c r="H1235" s="23"/>
      <c r="I1235" s="23"/>
      <c r="J1235" s="23"/>
      <c r="K1235" s="26"/>
      <c r="L1235" s="1"/>
    </row>
    <row r="1236" spans="1:12" x14ac:dyDescent="0.25">
      <c r="A1236" s="26"/>
      <c r="B1236" s="22"/>
      <c r="C1236" s="22"/>
      <c r="D1236" s="24"/>
      <c r="E1236" s="22"/>
      <c r="F1236" s="22"/>
      <c r="H1236" s="23"/>
      <c r="I1236" s="23"/>
      <c r="J1236" s="23"/>
      <c r="K1236" s="26"/>
      <c r="L1236" s="1"/>
    </row>
    <row r="1237" spans="1:12" x14ac:dyDescent="0.25">
      <c r="A1237" s="26"/>
      <c r="B1237" s="22"/>
      <c r="C1237" s="22"/>
      <c r="D1237" s="24"/>
      <c r="E1237" s="22"/>
      <c r="F1237" s="22"/>
      <c r="H1237" s="23"/>
      <c r="I1237" s="23"/>
      <c r="J1237" s="23"/>
      <c r="K1237" s="26"/>
      <c r="L1237" s="1"/>
    </row>
    <row r="1238" spans="1:12" x14ac:dyDescent="0.25">
      <c r="A1238" s="26"/>
      <c r="B1238" s="22"/>
      <c r="C1238" s="22"/>
      <c r="D1238" s="24"/>
      <c r="E1238" s="22"/>
      <c r="F1238" s="22"/>
      <c r="H1238" s="23"/>
      <c r="I1238" s="23"/>
      <c r="J1238" s="23"/>
      <c r="K1238" s="26"/>
      <c r="L1238" s="1"/>
    </row>
    <row r="1239" spans="1:12" x14ac:dyDescent="0.25">
      <c r="A1239" s="26"/>
      <c r="B1239" s="22"/>
      <c r="C1239" s="22"/>
      <c r="D1239" s="24"/>
      <c r="E1239" s="22"/>
      <c r="F1239" s="22"/>
      <c r="H1239" s="23"/>
      <c r="I1239" s="23"/>
      <c r="J1239" s="23"/>
      <c r="K1239" s="26"/>
      <c r="L1239" s="1"/>
    </row>
    <row r="1240" spans="1:12" x14ac:dyDescent="0.25">
      <c r="A1240" s="26"/>
      <c r="B1240" s="22"/>
      <c r="C1240" s="22"/>
      <c r="D1240" s="24"/>
      <c r="E1240" s="22"/>
      <c r="F1240" s="22"/>
      <c r="H1240" s="23"/>
      <c r="I1240" s="23"/>
      <c r="J1240" s="23"/>
      <c r="K1240" s="26"/>
      <c r="L1240" s="1"/>
    </row>
    <row r="1241" spans="1:12" x14ac:dyDescent="0.25">
      <c r="A1241" s="26"/>
      <c r="B1241" s="22"/>
      <c r="C1241" s="22"/>
      <c r="D1241" s="24"/>
      <c r="E1241" s="22"/>
      <c r="F1241" s="22"/>
      <c r="H1241" s="23"/>
      <c r="I1241" s="23"/>
      <c r="J1241" s="23"/>
      <c r="K1241" s="26"/>
      <c r="L1241" s="1"/>
    </row>
    <row r="1242" spans="1:12" x14ac:dyDescent="0.25">
      <c r="A1242" s="26"/>
      <c r="B1242" s="22"/>
      <c r="C1242" s="22"/>
      <c r="D1242" s="24"/>
      <c r="E1242" s="22"/>
      <c r="F1242" s="22"/>
      <c r="H1242" s="23"/>
      <c r="I1242" s="23"/>
      <c r="J1242" s="23"/>
      <c r="K1242" s="26"/>
      <c r="L1242" s="1"/>
    </row>
    <row r="1243" spans="1:12" x14ac:dyDescent="0.25">
      <c r="A1243" s="26"/>
      <c r="B1243" s="22"/>
      <c r="C1243" s="22"/>
      <c r="D1243" s="24"/>
      <c r="E1243" s="22"/>
      <c r="F1243" s="22"/>
      <c r="H1243" s="23"/>
      <c r="I1243" s="23"/>
      <c r="J1243" s="23"/>
      <c r="K1243" s="26"/>
      <c r="L1243" s="1"/>
    </row>
    <row r="1244" spans="1:12" x14ac:dyDescent="0.25">
      <c r="A1244" s="26"/>
      <c r="B1244" s="22"/>
      <c r="C1244" s="22"/>
      <c r="D1244" s="24"/>
      <c r="E1244" s="22"/>
      <c r="F1244" s="22"/>
      <c r="H1244" s="23"/>
      <c r="I1244" s="23"/>
      <c r="J1244" s="23"/>
      <c r="K1244" s="26"/>
      <c r="L1244" s="1"/>
    </row>
    <row r="1245" spans="1:12" x14ac:dyDescent="0.25">
      <c r="A1245" s="26"/>
      <c r="B1245" s="22"/>
      <c r="C1245" s="22"/>
      <c r="D1245" s="24"/>
      <c r="E1245" s="22"/>
      <c r="F1245" s="22"/>
      <c r="H1245" s="23"/>
      <c r="I1245" s="23"/>
      <c r="J1245" s="23"/>
      <c r="K1245" s="26"/>
      <c r="L1245" s="1"/>
    </row>
    <row r="1246" spans="1:12" x14ac:dyDescent="0.25">
      <c r="A1246" s="26"/>
      <c r="B1246" s="22"/>
      <c r="C1246" s="22"/>
      <c r="D1246" s="24"/>
      <c r="E1246" s="22"/>
      <c r="F1246" s="22"/>
      <c r="H1246" s="23"/>
      <c r="I1246" s="23"/>
      <c r="J1246" s="23"/>
      <c r="K1246" s="26"/>
      <c r="L1246" s="1"/>
    </row>
    <row r="1247" spans="1:12" x14ac:dyDescent="0.25">
      <c r="A1247" s="26"/>
      <c r="B1247" s="22"/>
      <c r="C1247" s="22"/>
      <c r="D1247" s="24"/>
      <c r="E1247" s="22"/>
      <c r="F1247" s="22"/>
      <c r="H1247" s="23"/>
      <c r="I1247" s="23"/>
      <c r="J1247" s="23"/>
      <c r="K1247" s="26"/>
      <c r="L1247" s="1"/>
    </row>
    <row r="1248" spans="1:12" x14ac:dyDescent="0.25">
      <c r="A1248" s="26"/>
      <c r="B1248" s="22"/>
      <c r="C1248" s="22"/>
      <c r="D1248" s="24"/>
      <c r="E1248" s="22"/>
      <c r="F1248" s="22"/>
      <c r="H1248" s="23"/>
      <c r="I1248" s="23"/>
      <c r="J1248" s="23"/>
      <c r="K1248" s="26"/>
      <c r="L1248" s="1"/>
    </row>
    <row r="1249" spans="1:12" x14ac:dyDescent="0.25">
      <c r="A1249" s="26"/>
      <c r="B1249" s="22"/>
      <c r="C1249" s="22"/>
      <c r="D1249" s="24"/>
      <c r="E1249" s="22"/>
      <c r="F1249" s="22"/>
      <c r="H1249" s="23"/>
      <c r="I1249" s="23"/>
      <c r="J1249" s="23"/>
      <c r="K1249" s="26"/>
      <c r="L1249" s="1"/>
    </row>
    <row r="1250" spans="1:12" x14ac:dyDescent="0.25">
      <c r="A1250" s="26"/>
      <c r="B1250" s="22"/>
      <c r="C1250" s="22"/>
      <c r="D1250" s="24"/>
      <c r="E1250" s="22"/>
      <c r="F1250" s="22"/>
      <c r="H1250" s="23"/>
      <c r="I1250" s="23"/>
      <c r="J1250" s="23"/>
      <c r="K1250" s="26"/>
      <c r="L1250" s="1"/>
    </row>
    <row r="1251" spans="1:12" x14ac:dyDescent="0.25">
      <c r="A1251" s="26"/>
      <c r="B1251" s="22"/>
      <c r="C1251" s="22"/>
      <c r="D1251" s="24"/>
      <c r="E1251" s="22"/>
      <c r="F1251" s="22"/>
      <c r="H1251" s="23"/>
      <c r="I1251" s="23"/>
      <c r="J1251" s="23"/>
      <c r="K1251" s="26"/>
      <c r="L1251" s="1"/>
    </row>
    <row r="1252" spans="1:12" x14ac:dyDescent="0.25">
      <c r="A1252" s="26"/>
      <c r="B1252" s="22"/>
      <c r="C1252" s="22"/>
      <c r="D1252" s="24"/>
      <c r="E1252" s="22"/>
      <c r="F1252" s="22"/>
      <c r="H1252" s="23"/>
      <c r="I1252" s="23"/>
      <c r="J1252" s="23"/>
      <c r="K1252" s="26"/>
      <c r="L1252" s="1"/>
    </row>
    <row r="1253" spans="1:12" x14ac:dyDescent="0.25">
      <c r="A1253" s="26"/>
      <c r="B1253" s="22"/>
      <c r="C1253" s="22"/>
      <c r="D1253" s="24"/>
      <c r="E1253" s="22"/>
      <c r="F1253" s="22"/>
      <c r="H1253" s="23"/>
      <c r="I1253" s="23"/>
      <c r="J1253" s="23"/>
      <c r="K1253" s="26"/>
      <c r="L1253" s="1"/>
    </row>
    <row r="1254" spans="1:12" x14ac:dyDescent="0.25">
      <c r="A1254" s="26"/>
      <c r="B1254" s="22"/>
      <c r="C1254" s="22"/>
      <c r="D1254" s="24"/>
      <c r="E1254" s="22"/>
      <c r="F1254" s="22"/>
      <c r="H1254" s="23"/>
      <c r="I1254" s="23"/>
      <c r="J1254" s="23"/>
      <c r="K1254" s="26"/>
      <c r="L1254" s="1"/>
    </row>
    <row r="1255" spans="1:12" x14ac:dyDescent="0.25">
      <c r="A1255" s="26"/>
      <c r="B1255" s="22"/>
      <c r="C1255" s="22"/>
      <c r="D1255" s="24"/>
      <c r="E1255" s="22"/>
      <c r="F1255" s="22"/>
      <c r="H1255" s="23"/>
      <c r="I1255" s="23"/>
      <c r="J1255" s="23"/>
      <c r="K1255" s="26"/>
      <c r="L1255" s="1"/>
    </row>
    <row r="1256" spans="1:12" x14ac:dyDescent="0.25">
      <c r="A1256" s="26"/>
      <c r="B1256" s="22"/>
      <c r="C1256" s="22"/>
      <c r="D1256" s="24"/>
      <c r="E1256" s="22"/>
      <c r="F1256" s="22"/>
      <c r="H1256" s="23"/>
      <c r="I1256" s="23"/>
      <c r="J1256" s="23"/>
      <c r="K1256" s="26"/>
      <c r="L1256" s="1"/>
    </row>
    <row r="1257" spans="1:12" x14ac:dyDescent="0.25">
      <c r="A1257" s="26"/>
      <c r="B1257" s="22"/>
      <c r="C1257" s="22"/>
      <c r="D1257" s="24"/>
      <c r="E1257" s="22"/>
      <c r="F1257" s="22"/>
      <c r="H1257" s="23"/>
      <c r="I1257" s="23"/>
      <c r="J1257" s="23"/>
      <c r="K1257" s="26"/>
      <c r="L1257" s="1"/>
    </row>
    <row r="1258" spans="1:12" x14ac:dyDescent="0.25">
      <c r="A1258" s="26"/>
      <c r="B1258" s="22"/>
      <c r="C1258" s="22"/>
      <c r="D1258" s="24"/>
      <c r="E1258" s="22"/>
      <c r="F1258" s="22"/>
      <c r="H1258" s="23"/>
      <c r="I1258" s="23"/>
      <c r="J1258" s="23"/>
      <c r="K1258" s="26"/>
      <c r="L1258" s="1"/>
    </row>
    <row r="1259" spans="1:12" x14ac:dyDescent="0.25">
      <c r="A1259" s="26"/>
      <c r="B1259" s="22"/>
      <c r="C1259" s="22"/>
      <c r="D1259" s="24"/>
      <c r="E1259" s="22"/>
      <c r="F1259" s="22"/>
      <c r="H1259" s="23"/>
      <c r="I1259" s="23"/>
      <c r="J1259" s="23"/>
      <c r="K1259" s="26"/>
      <c r="L1259" s="1"/>
    </row>
    <row r="1260" spans="1:12" x14ac:dyDescent="0.25">
      <c r="A1260" s="26"/>
      <c r="B1260" s="22"/>
      <c r="C1260" s="22"/>
      <c r="D1260" s="24"/>
      <c r="E1260" s="22"/>
      <c r="F1260" s="22"/>
      <c r="H1260" s="23"/>
      <c r="I1260" s="23"/>
      <c r="J1260" s="23"/>
      <c r="K1260" s="26"/>
      <c r="L1260" s="1"/>
    </row>
    <row r="1261" spans="1:12" x14ac:dyDescent="0.25">
      <c r="A1261" s="26"/>
      <c r="B1261" s="22"/>
      <c r="C1261" s="22"/>
      <c r="D1261" s="24"/>
      <c r="E1261" s="22"/>
      <c r="F1261" s="22"/>
      <c r="H1261" s="23"/>
      <c r="I1261" s="23"/>
      <c r="J1261" s="23"/>
      <c r="K1261" s="26"/>
      <c r="L1261" s="1"/>
    </row>
    <row r="1262" spans="1:12" x14ac:dyDescent="0.25">
      <c r="A1262" s="26"/>
      <c r="B1262" s="22"/>
      <c r="C1262" s="22"/>
      <c r="D1262" s="24"/>
      <c r="E1262" s="22"/>
      <c r="F1262" s="22"/>
      <c r="H1262" s="23"/>
      <c r="I1262" s="23"/>
      <c r="J1262" s="23"/>
      <c r="K1262" s="26"/>
      <c r="L1262" s="1"/>
    </row>
    <row r="1263" spans="1:12" x14ac:dyDescent="0.25">
      <c r="A1263" s="26"/>
      <c r="B1263" s="22"/>
      <c r="C1263" s="22"/>
      <c r="D1263" s="24"/>
      <c r="E1263" s="22"/>
      <c r="F1263" s="22"/>
      <c r="H1263" s="23"/>
      <c r="I1263" s="23"/>
      <c r="J1263" s="23"/>
      <c r="K1263" s="26"/>
      <c r="L1263" s="1"/>
    </row>
    <row r="1264" spans="1:12" x14ac:dyDescent="0.25">
      <c r="A1264" s="26"/>
      <c r="B1264" s="22"/>
      <c r="C1264" s="22"/>
      <c r="D1264" s="24"/>
      <c r="E1264" s="22"/>
      <c r="F1264" s="22"/>
      <c r="H1264" s="23"/>
      <c r="I1264" s="23"/>
      <c r="J1264" s="23"/>
      <c r="K1264" s="26"/>
      <c r="L1264" s="1"/>
    </row>
    <row r="1265" spans="1:12" x14ac:dyDescent="0.25">
      <c r="A1265" s="26"/>
      <c r="B1265" s="22"/>
      <c r="C1265" s="22"/>
      <c r="D1265" s="24"/>
      <c r="E1265" s="22"/>
      <c r="F1265" s="22"/>
      <c r="H1265" s="23"/>
      <c r="I1265" s="23"/>
      <c r="J1265" s="23"/>
      <c r="K1265" s="26"/>
      <c r="L1265" s="1"/>
    </row>
    <row r="1266" spans="1:12" x14ac:dyDescent="0.25">
      <c r="A1266" s="26"/>
      <c r="B1266" s="22"/>
      <c r="C1266" s="22"/>
      <c r="D1266" s="24"/>
      <c r="E1266" s="22"/>
      <c r="F1266" s="22"/>
      <c r="H1266" s="23"/>
      <c r="I1266" s="23"/>
      <c r="J1266" s="23"/>
      <c r="K1266" s="26"/>
      <c r="L1266" s="1"/>
    </row>
    <row r="1267" spans="1:12" x14ac:dyDescent="0.25">
      <c r="A1267" s="26"/>
      <c r="B1267" s="22"/>
      <c r="C1267" s="22"/>
      <c r="D1267" s="24"/>
      <c r="E1267" s="22"/>
      <c r="F1267" s="22"/>
      <c r="H1267" s="23"/>
      <c r="I1267" s="23"/>
      <c r="J1267" s="23"/>
      <c r="K1267" s="26"/>
      <c r="L1267" s="1"/>
    </row>
    <row r="1268" spans="1:12" x14ac:dyDescent="0.25">
      <c r="A1268" s="26"/>
      <c r="B1268" s="22"/>
      <c r="C1268" s="22"/>
      <c r="D1268" s="24"/>
      <c r="E1268" s="22"/>
      <c r="F1268" s="22"/>
      <c r="H1268" s="23"/>
      <c r="I1268" s="23"/>
      <c r="J1268" s="23"/>
      <c r="K1268" s="26"/>
      <c r="L1268" s="1"/>
    </row>
    <row r="1269" spans="1:12" x14ac:dyDescent="0.25">
      <c r="A1269" s="26"/>
      <c r="B1269" s="22"/>
      <c r="C1269" s="22"/>
      <c r="D1269" s="24"/>
      <c r="E1269" s="22"/>
      <c r="F1269" s="22"/>
      <c r="H1269" s="23"/>
      <c r="I1269" s="23"/>
      <c r="J1269" s="23"/>
      <c r="K1269" s="26"/>
      <c r="L1269" s="1"/>
    </row>
    <row r="1270" spans="1:12" x14ac:dyDescent="0.25">
      <c r="A1270" s="26"/>
      <c r="B1270" s="22"/>
      <c r="C1270" s="22"/>
      <c r="D1270" s="24"/>
      <c r="E1270" s="22"/>
      <c r="F1270" s="22"/>
      <c r="H1270" s="23"/>
      <c r="I1270" s="23"/>
      <c r="J1270" s="23"/>
      <c r="K1270" s="26"/>
      <c r="L1270" s="1"/>
    </row>
    <row r="1271" spans="1:12" x14ac:dyDescent="0.25">
      <c r="A1271" s="26"/>
      <c r="B1271" s="22"/>
      <c r="C1271" s="22"/>
      <c r="D1271" s="24"/>
      <c r="E1271" s="22"/>
      <c r="F1271" s="22"/>
      <c r="H1271" s="23"/>
      <c r="I1271" s="23"/>
      <c r="J1271" s="23"/>
      <c r="K1271" s="26"/>
      <c r="L1271" s="1"/>
    </row>
    <row r="1272" spans="1:12" x14ac:dyDescent="0.25">
      <c r="A1272" s="26"/>
      <c r="B1272" s="22"/>
      <c r="C1272" s="22"/>
      <c r="D1272" s="24"/>
      <c r="E1272" s="22"/>
      <c r="F1272" s="22"/>
      <c r="H1272" s="23"/>
      <c r="I1272" s="23"/>
      <c r="J1272" s="23"/>
      <c r="K1272" s="26"/>
      <c r="L1272" s="1"/>
    </row>
    <row r="1273" spans="1:12" x14ac:dyDescent="0.25">
      <c r="A1273" s="26"/>
      <c r="B1273" s="22"/>
      <c r="C1273" s="22"/>
      <c r="D1273" s="24"/>
      <c r="E1273" s="22"/>
      <c r="F1273" s="22"/>
      <c r="H1273" s="23"/>
      <c r="I1273" s="23"/>
      <c r="J1273" s="23"/>
      <c r="K1273" s="26"/>
      <c r="L1273" s="1"/>
    </row>
    <row r="1274" spans="1:12" x14ac:dyDescent="0.25">
      <c r="A1274" s="26"/>
      <c r="B1274" s="22"/>
      <c r="C1274" s="22"/>
      <c r="D1274" s="24"/>
      <c r="E1274" s="22"/>
      <c r="F1274" s="22"/>
      <c r="H1274" s="23"/>
      <c r="I1274" s="23"/>
      <c r="J1274" s="23"/>
      <c r="K1274" s="26"/>
      <c r="L1274" s="1"/>
    </row>
    <row r="1275" spans="1:12" x14ac:dyDescent="0.25">
      <c r="A1275" s="26"/>
      <c r="B1275" s="22"/>
      <c r="C1275" s="22"/>
      <c r="D1275" s="24"/>
      <c r="E1275" s="22"/>
      <c r="F1275" s="22"/>
      <c r="H1275" s="23"/>
      <c r="I1275" s="23"/>
      <c r="J1275" s="23"/>
      <c r="K1275" s="26"/>
      <c r="L1275" s="1"/>
    </row>
    <row r="1276" spans="1:12" x14ac:dyDescent="0.25">
      <c r="A1276" s="26"/>
      <c r="B1276" s="22"/>
      <c r="C1276" s="22"/>
      <c r="D1276" s="24"/>
      <c r="E1276" s="22"/>
      <c r="F1276" s="22"/>
      <c r="H1276" s="23"/>
      <c r="I1276" s="23"/>
      <c r="J1276" s="23"/>
      <c r="K1276" s="26"/>
      <c r="L1276" s="1"/>
    </row>
    <row r="1277" spans="1:12" x14ac:dyDescent="0.25">
      <c r="A1277" s="26"/>
      <c r="B1277" s="22"/>
      <c r="C1277" s="22"/>
      <c r="D1277" s="24"/>
      <c r="E1277" s="22"/>
      <c r="F1277" s="22"/>
      <c r="H1277" s="23"/>
      <c r="I1277" s="23"/>
      <c r="J1277" s="23"/>
      <c r="K1277" s="26"/>
      <c r="L1277" s="1"/>
    </row>
    <row r="1278" spans="1:12" x14ac:dyDescent="0.25">
      <c r="A1278" s="26"/>
      <c r="B1278" s="22"/>
      <c r="C1278" s="22"/>
      <c r="D1278" s="24"/>
      <c r="E1278" s="22"/>
      <c r="F1278" s="22"/>
      <c r="H1278" s="23"/>
      <c r="I1278" s="23"/>
      <c r="J1278" s="23"/>
      <c r="K1278" s="26"/>
      <c r="L1278" s="1"/>
    </row>
    <row r="1279" spans="1:12" x14ac:dyDescent="0.25">
      <c r="A1279" s="26"/>
      <c r="B1279" s="22"/>
      <c r="C1279" s="22"/>
      <c r="D1279" s="24"/>
      <c r="E1279" s="22"/>
      <c r="F1279" s="22"/>
      <c r="H1279" s="23"/>
      <c r="I1279" s="23"/>
      <c r="J1279" s="23"/>
      <c r="K1279" s="26"/>
      <c r="L1279" s="1"/>
    </row>
    <row r="1280" spans="1:12" x14ac:dyDescent="0.25">
      <c r="A1280" s="26"/>
      <c r="B1280" s="22"/>
      <c r="C1280" s="22"/>
      <c r="D1280" s="24"/>
      <c r="E1280" s="22"/>
      <c r="F1280" s="22"/>
      <c r="H1280" s="23"/>
      <c r="I1280" s="23"/>
      <c r="J1280" s="23"/>
      <c r="K1280" s="26"/>
      <c r="L1280" s="1"/>
    </row>
    <row r="1281" spans="1:12" x14ac:dyDescent="0.25">
      <c r="A1281" s="26"/>
      <c r="B1281" s="22"/>
      <c r="C1281" s="22"/>
      <c r="D1281" s="24"/>
      <c r="E1281" s="22"/>
      <c r="F1281" s="22"/>
      <c r="H1281" s="23"/>
      <c r="I1281" s="23"/>
      <c r="J1281" s="23"/>
      <c r="K1281" s="26"/>
      <c r="L1281" s="1"/>
    </row>
    <row r="1282" spans="1:12" x14ac:dyDescent="0.25">
      <c r="A1282" s="26"/>
      <c r="B1282" s="22"/>
      <c r="C1282" s="22"/>
      <c r="D1282" s="24"/>
      <c r="E1282" s="22"/>
      <c r="F1282" s="22"/>
      <c r="H1282" s="23"/>
      <c r="I1282" s="23"/>
      <c r="J1282" s="23"/>
      <c r="K1282" s="26"/>
      <c r="L1282" s="1"/>
    </row>
    <row r="1283" spans="1:12" x14ac:dyDescent="0.25">
      <c r="A1283" s="26"/>
      <c r="B1283" s="22"/>
      <c r="C1283" s="22"/>
      <c r="D1283" s="24"/>
      <c r="E1283" s="22"/>
      <c r="F1283" s="22"/>
      <c r="H1283" s="23"/>
      <c r="I1283" s="23"/>
      <c r="J1283" s="23"/>
      <c r="K1283" s="26"/>
      <c r="L1283" s="1"/>
    </row>
    <row r="1284" spans="1:12" x14ac:dyDescent="0.25">
      <c r="A1284" s="26"/>
      <c r="B1284" s="22"/>
      <c r="C1284" s="22"/>
      <c r="D1284" s="24"/>
      <c r="E1284" s="22"/>
      <c r="F1284" s="22"/>
      <c r="H1284" s="23"/>
      <c r="I1284" s="23"/>
      <c r="J1284" s="23"/>
      <c r="K1284" s="26"/>
      <c r="L1284" s="1"/>
    </row>
    <row r="1285" spans="1:12" x14ac:dyDescent="0.25">
      <c r="A1285" s="26"/>
      <c r="B1285" s="22"/>
      <c r="C1285" s="22"/>
      <c r="D1285" s="24"/>
      <c r="E1285" s="22"/>
      <c r="F1285" s="22"/>
      <c r="H1285" s="23"/>
      <c r="I1285" s="23"/>
      <c r="J1285" s="23"/>
      <c r="K1285" s="26"/>
      <c r="L1285" s="1"/>
    </row>
    <row r="1286" spans="1:12" x14ac:dyDescent="0.25">
      <c r="A1286" s="26"/>
      <c r="B1286" s="22"/>
      <c r="C1286" s="22"/>
      <c r="D1286" s="24"/>
      <c r="E1286" s="22"/>
      <c r="F1286" s="22"/>
      <c r="H1286" s="23"/>
      <c r="I1286" s="23"/>
      <c r="J1286" s="23"/>
      <c r="K1286" s="26"/>
      <c r="L1286" s="1"/>
    </row>
    <row r="1287" spans="1:12" x14ac:dyDescent="0.25">
      <c r="A1287" s="26"/>
      <c r="B1287" s="22"/>
      <c r="C1287" s="22"/>
      <c r="D1287" s="24"/>
      <c r="E1287" s="22"/>
      <c r="F1287" s="22"/>
      <c r="H1287" s="23"/>
      <c r="I1287" s="23"/>
      <c r="J1287" s="23"/>
      <c r="K1287" s="26"/>
      <c r="L1287" s="1"/>
    </row>
    <row r="1288" spans="1:12" x14ac:dyDescent="0.25">
      <c r="A1288" s="26"/>
      <c r="B1288" s="22"/>
      <c r="C1288" s="22"/>
      <c r="D1288" s="24"/>
      <c r="E1288" s="22"/>
      <c r="F1288" s="22"/>
      <c r="H1288" s="23"/>
      <c r="I1288" s="23"/>
      <c r="J1288" s="23"/>
      <c r="K1288" s="26"/>
      <c r="L1288" s="1"/>
    </row>
    <row r="1289" spans="1:12" x14ac:dyDescent="0.25">
      <c r="A1289" s="26"/>
      <c r="B1289" s="22"/>
      <c r="C1289" s="22"/>
      <c r="D1289" s="24"/>
      <c r="E1289" s="22"/>
      <c r="F1289" s="22"/>
      <c r="H1289" s="23"/>
      <c r="I1289" s="23"/>
      <c r="J1289" s="23"/>
      <c r="K1289" s="26"/>
      <c r="L1289" s="1"/>
    </row>
    <row r="1290" spans="1:12" x14ac:dyDescent="0.25">
      <c r="A1290" s="26"/>
      <c r="B1290" s="22"/>
      <c r="C1290" s="22"/>
      <c r="D1290" s="24"/>
      <c r="E1290" s="22"/>
      <c r="F1290" s="22"/>
      <c r="H1290" s="23"/>
      <c r="I1290" s="23"/>
      <c r="J1290" s="23"/>
      <c r="K1290" s="26"/>
      <c r="L1290" s="1"/>
    </row>
    <row r="1291" spans="1:12" x14ac:dyDescent="0.25">
      <c r="A1291" s="26"/>
      <c r="B1291" s="22"/>
      <c r="C1291" s="22"/>
      <c r="D1291" s="24"/>
      <c r="E1291" s="22"/>
      <c r="F1291" s="22"/>
      <c r="H1291" s="23"/>
      <c r="I1291" s="23"/>
      <c r="J1291" s="23"/>
      <c r="K1291" s="26"/>
      <c r="L1291" s="1"/>
    </row>
    <row r="1292" spans="1:12" x14ac:dyDescent="0.25">
      <c r="A1292" s="30"/>
      <c r="B1292" s="31"/>
      <c r="C1292" s="31"/>
      <c r="D1292" s="33"/>
      <c r="E1292" s="31"/>
      <c r="F1292" s="31"/>
      <c r="G1292" s="31"/>
      <c r="H1292" s="32"/>
      <c r="I1292" s="32"/>
      <c r="J1292" s="32"/>
      <c r="K1292" s="30"/>
    </row>
    <row r="1293" spans="1:12" x14ac:dyDescent="0.25">
      <c r="A1293" s="1"/>
      <c r="H1293" s="15"/>
      <c r="I1293" s="15"/>
      <c r="K1293" s="1"/>
    </row>
    <row r="1294" spans="1:12" x14ac:dyDescent="0.25">
      <c r="A1294" s="1"/>
      <c r="H1294" s="15"/>
      <c r="I1294" s="15"/>
    </row>
    <row r="1295" spans="1:12" x14ac:dyDescent="0.25">
      <c r="A1295" s="1"/>
      <c r="H1295" s="15"/>
      <c r="I1295" s="15"/>
    </row>
    <row r="1296" spans="1:12" x14ac:dyDescent="0.25">
      <c r="A1296" s="1"/>
      <c r="H1296" s="15"/>
      <c r="I1296" s="15"/>
    </row>
    <row r="1297" spans="1:11" x14ac:dyDescent="0.25">
      <c r="A1297" s="1"/>
      <c r="H1297" s="15"/>
      <c r="I1297" s="15"/>
    </row>
    <row r="1298" spans="1:11" x14ac:dyDescent="0.25">
      <c r="A1298" s="1"/>
      <c r="H1298" s="15"/>
      <c r="I1298" s="15"/>
    </row>
    <row r="1299" spans="1:11" x14ac:dyDescent="0.25">
      <c r="A1299" s="1"/>
      <c r="H1299" s="15"/>
      <c r="I1299" s="15"/>
    </row>
    <row r="1300" spans="1:11" x14ac:dyDescent="0.25">
      <c r="A1300" s="1"/>
      <c r="H1300" s="15"/>
      <c r="I1300" s="15"/>
      <c r="K1300" s="1"/>
    </row>
    <row r="1301" spans="1:11" x14ac:dyDescent="0.25">
      <c r="A1301" s="1"/>
      <c r="H1301" s="15"/>
      <c r="I1301" s="15"/>
      <c r="K1301" s="1"/>
    </row>
    <row r="1302" spans="1:11" x14ac:dyDescent="0.25">
      <c r="A1302" s="1"/>
      <c r="H1302" s="15"/>
      <c r="I1302" s="15"/>
      <c r="K1302" s="1"/>
    </row>
    <row r="1303" spans="1:11" x14ac:dyDescent="0.25">
      <c r="A1303" s="1"/>
      <c r="H1303" s="15"/>
      <c r="I1303" s="15"/>
    </row>
    <row r="1304" spans="1:11" x14ac:dyDescent="0.25">
      <c r="A1304" s="1"/>
      <c r="H1304" s="15"/>
      <c r="I1304" s="15"/>
    </row>
    <row r="1305" spans="1:11" x14ac:dyDescent="0.25">
      <c r="A1305" s="1"/>
      <c r="H1305" s="15"/>
      <c r="I1305" s="15"/>
    </row>
    <row r="1306" spans="1:11" x14ac:dyDescent="0.25">
      <c r="A1306" s="1"/>
      <c r="H1306" s="15"/>
      <c r="I1306" s="15"/>
    </row>
    <row r="1307" spans="1:11" x14ac:dyDescent="0.25">
      <c r="A1307" s="1"/>
      <c r="H1307" s="15"/>
      <c r="I1307" s="15"/>
    </row>
    <row r="1308" spans="1:11" x14ac:dyDescent="0.25">
      <c r="A1308" s="1"/>
      <c r="H1308" s="15"/>
      <c r="I1308" s="15"/>
    </row>
    <row r="1309" spans="1:11" x14ac:dyDescent="0.25">
      <c r="A1309" s="1"/>
      <c r="H1309" s="15"/>
      <c r="I1309" s="15"/>
      <c r="K1309" s="1"/>
    </row>
    <row r="1310" spans="1:11" x14ac:dyDescent="0.25">
      <c r="A1310" s="1"/>
      <c r="H1310" s="15"/>
      <c r="I1310" s="15"/>
    </row>
    <row r="1311" spans="1:11" x14ac:dyDescent="0.25">
      <c r="A1311" s="1"/>
      <c r="H1311" s="15"/>
      <c r="I1311" s="15"/>
      <c r="K1311" s="1"/>
    </row>
    <row r="1312" spans="1:11" x14ac:dyDescent="0.25">
      <c r="A1312" s="1"/>
      <c r="H1312" s="15"/>
      <c r="I1312" s="15"/>
    </row>
    <row r="1313" spans="1:11" x14ac:dyDescent="0.25">
      <c r="A1313" s="1"/>
      <c r="H1313" s="15"/>
      <c r="I1313" s="15"/>
    </row>
    <row r="1314" spans="1:11" x14ac:dyDescent="0.25">
      <c r="A1314" s="1"/>
      <c r="H1314" s="15"/>
      <c r="I1314" s="15"/>
    </row>
    <row r="1315" spans="1:11" x14ac:dyDescent="0.25">
      <c r="A1315" s="1"/>
      <c r="H1315" s="15"/>
      <c r="I1315" s="15"/>
    </row>
    <row r="1316" spans="1:11" x14ac:dyDescent="0.25">
      <c r="A1316" s="1"/>
      <c r="H1316" s="15"/>
      <c r="I1316" s="15"/>
    </row>
    <row r="1317" spans="1:11" x14ac:dyDescent="0.25">
      <c r="A1317" s="1"/>
      <c r="H1317" s="15"/>
      <c r="I1317" s="15"/>
      <c r="K1317" s="1"/>
    </row>
    <row r="1318" spans="1:11" x14ac:dyDescent="0.25">
      <c r="A1318" s="1"/>
      <c r="H1318" s="15"/>
      <c r="I1318" s="15"/>
      <c r="K1318" s="1"/>
    </row>
    <row r="1319" spans="1:11" x14ac:dyDescent="0.25">
      <c r="A1319" s="1"/>
      <c r="H1319" s="15"/>
      <c r="I1319" s="15"/>
      <c r="K1319" s="1"/>
    </row>
    <row r="1320" spans="1:11" x14ac:dyDescent="0.25">
      <c r="A1320" s="1"/>
      <c r="H1320" s="15"/>
      <c r="I1320" s="15"/>
      <c r="K1320" s="1"/>
    </row>
    <row r="1321" spans="1:11" x14ac:dyDescent="0.25">
      <c r="A1321" s="1"/>
      <c r="H1321" s="15"/>
      <c r="I1321" s="15"/>
      <c r="K1321" s="1"/>
    </row>
    <row r="1322" spans="1:11" x14ac:dyDescent="0.25">
      <c r="A1322" s="1"/>
      <c r="H1322" s="15"/>
      <c r="I1322" s="15"/>
    </row>
    <row r="1323" spans="1:11" x14ac:dyDescent="0.25">
      <c r="A1323" s="1"/>
      <c r="H1323" s="15"/>
      <c r="I1323" s="15"/>
      <c r="K1323" s="1"/>
    </row>
    <row r="1324" spans="1:11" x14ac:dyDescent="0.25">
      <c r="A1324" s="1"/>
      <c r="H1324" s="15"/>
      <c r="I1324" s="15"/>
    </row>
    <row r="1325" spans="1:11" x14ac:dyDescent="0.25">
      <c r="A1325" s="1"/>
      <c r="H1325" s="15"/>
      <c r="I1325" s="15"/>
    </row>
    <row r="1326" spans="1:11" x14ac:dyDescent="0.25">
      <c r="A1326" s="1"/>
      <c r="H1326" s="15"/>
      <c r="I1326" s="15"/>
      <c r="K1326" s="1"/>
    </row>
    <row r="1327" spans="1:11" x14ac:dyDescent="0.25">
      <c r="A1327" s="1"/>
      <c r="H1327" s="15"/>
      <c r="I1327" s="15"/>
      <c r="K1327" s="1"/>
    </row>
    <row r="1328" spans="1:11" x14ac:dyDescent="0.25">
      <c r="A1328" s="1"/>
      <c r="H1328" s="15"/>
      <c r="I1328" s="15"/>
    </row>
    <row r="1329" spans="1:11" x14ac:dyDescent="0.25">
      <c r="A1329" s="1"/>
      <c r="H1329" s="15"/>
      <c r="I1329" s="15"/>
    </row>
    <row r="1330" spans="1:11" x14ac:dyDescent="0.25">
      <c r="A1330" s="1"/>
      <c r="H1330" s="15"/>
      <c r="I1330" s="15"/>
      <c r="K1330" s="1"/>
    </row>
    <row r="1331" spans="1:11" x14ac:dyDescent="0.25">
      <c r="A1331" s="1"/>
      <c r="H1331" s="15"/>
      <c r="I1331" s="15"/>
    </row>
    <row r="1332" spans="1:11" x14ac:dyDescent="0.25">
      <c r="A1332" s="1"/>
      <c r="H1332" s="15"/>
      <c r="I1332" s="15"/>
    </row>
    <row r="1333" spans="1:11" x14ac:dyDescent="0.25">
      <c r="A1333" s="1"/>
      <c r="H1333" s="15"/>
      <c r="I1333" s="15"/>
    </row>
    <row r="1334" spans="1:11" x14ac:dyDescent="0.25">
      <c r="A1334" s="1"/>
      <c r="H1334" s="15"/>
      <c r="I1334" s="15"/>
    </row>
    <row r="1335" spans="1:11" x14ac:dyDescent="0.25">
      <c r="A1335" s="1"/>
      <c r="H1335" s="15"/>
      <c r="I1335" s="15"/>
    </row>
    <row r="1336" spans="1:11" x14ac:dyDescent="0.25">
      <c r="A1336" s="1"/>
      <c r="H1336" s="15"/>
      <c r="I1336" s="15"/>
    </row>
    <row r="1337" spans="1:11" x14ac:dyDescent="0.25">
      <c r="A1337" s="1"/>
      <c r="H1337" s="15"/>
      <c r="I1337" s="15"/>
    </row>
    <row r="1338" spans="1:11" x14ac:dyDescent="0.25">
      <c r="A1338" s="1"/>
      <c r="H1338" s="15"/>
      <c r="I1338" s="15"/>
      <c r="K1338" s="1"/>
    </row>
    <row r="1339" spans="1:11" x14ac:dyDescent="0.25">
      <c r="A1339" s="1"/>
      <c r="H1339" s="15"/>
      <c r="I1339" s="15"/>
      <c r="K1339" s="1"/>
    </row>
    <row r="1340" spans="1:11" x14ac:dyDescent="0.25">
      <c r="A1340" s="1"/>
      <c r="H1340" s="15"/>
      <c r="I1340" s="15"/>
      <c r="K1340" s="1"/>
    </row>
    <row r="1341" spans="1:11" x14ac:dyDescent="0.25">
      <c r="A1341" s="1"/>
      <c r="H1341" s="15"/>
      <c r="I1341" s="15"/>
    </row>
    <row r="1342" spans="1:11" x14ac:dyDescent="0.25">
      <c r="A1342" s="1"/>
      <c r="H1342" s="15"/>
      <c r="I1342" s="15"/>
    </row>
    <row r="1343" spans="1:11" x14ac:dyDescent="0.25">
      <c r="A1343" s="1"/>
      <c r="H1343" s="15"/>
      <c r="I1343" s="15"/>
    </row>
    <row r="1344" spans="1:11" x14ac:dyDescent="0.25">
      <c r="A1344" s="1"/>
      <c r="H1344" s="15"/>
      <c r="I1344" s="15"/>
    </row>
    <row r="1345" spans="1:11" x14ac:dyDescent="0.25">
      <c r="A1345" s="1"/>
      <c r="H1345" s="15"/>
      <c r="I1345" s="15"/>
    </row>
    <row r="1346" spans="1:11" x14ac:dyDescent="0.25">
      <c r="A1346" s="1"/>
      <c r="H1346" s="15"/>
      <c r="I1346" s="15"/>
    </row>
    <row r="1347" spans="1:11" x14ac:dyDescent="0.25">
      <c r="A1347" s="1"/>
      <c r="H1347" s="15"/>
      <c r="I1347" s="15"/>
    </row>
    <row r="1348" spans="1:11" x14ac:dyDescent="0.25">
      <c r="A1348" s="1"/>
      <c r="H1348" s="15"/>
      <c r="I1348" s="15"/>
    </row>
    <row r="1349" spans="1:11" x14ac:dyDescent="0.25">
      <c r="A1349" s="1"/>
      <c r="H1349" s="15"/>
      <c r="I1349" s="15"/>
      <c r="K1349" s="1"/>
    </row>
    <row r="1350" spans="1:11" x14ac:dyDescent="0.25">
      <c r="A1350" s="1"/>
      <c r="H1350" s="15"/>
      <c r="I1350" s="15"/>
    </row>
    <row r="1351" spans="1:11" x14ac:dyDescent="0.25">
      <c r="A1351" s="1"/>
      <c r="H1351" s="15"/>
      <c r="I1351" s="15"/>
    </row>
    <row r="1352" spans="1:11" x14ac:dyDescent="0.25">
      <c r="A1352" s="1"/>
      <c r="H1352" s="15"/>
      <c r="I1352" s="15"/>
    </row>
    <row r="1353" spans="1:11" x14ac:dyDescent="0.25">
      <c r="A1353" s="1"/>
      <c r="H1353" s="15"/>
      <c r="I1353" s="15"/>
    </row>
    <row r="1354" spans="1:11" x14ac:dyDescent="0.25">
      <c r="A1354" s="1"/>
      <c r="H1354" s="15"/>
      <c r="I1354" s="15"/>
    </row>
    <row r="1355" spans="1:11" x14ac:dyDescent="0.25">
      <c r="A1355" s="1"/>
      <c r="H1355" s="15"/>
      <c r="I1355" s="15"/>
    </row>
    <row r="1356" spans="1:11" x14ac:dyDescent="0.25">
      <c r="A1356" s="1"/>
      <c r="H1356" s="15"/>
      <c r="I1356" s="15"/>
      <c r="K1356" s="1"/>
    </row>
    <row r="1357" spans="1:11" x14ac:dyDescent="0.25">
      <c r="A1357" s="1"/>
      <c r="H1357" s="15"/>
      <c r="I1357" s="15"/>
      <c r="K1357" s="1"/>
    </row>
    <row r="1358" spans="1:11" x14ac:dyDescent="0.25">
      <c r="A1358" s="1"/>
      <c r="H1358" s="15"/>
      <c r="I1358" s="15"/>
    </row>
    <row r="1359" spans="1:11" x14ac:dyDescent="0.25">
      <c r="A1359" s="1"/>
      <c r="H1359" s="15"/>
      <c r="I1359" s="15"/>
      <c r="K1359" s="1"/>
    </row>
    <row r="1360" spans="1:11" x14ac:dyDescent="0.25">
      <c r="A1360" s="1"/>
      <c r="H1360" s="15"/>
      <c r="I1360" s="15"/>
      <c r="K1360" s="1"/>
    </row>
    <row r="1361" spans="1:11" x14ac:dyDescent="0.25">
      <c r="A1361" s="1"/>
      <c r="H1361" s="15"/>
      <c r="I1361" s="15"/>
      <c r="K1361" s="1"/>
    </row>
    <row r="1362" spans="1:11" x14ac:dyDescent="0.25">
      <c r="A1362" s="1"/>
      <c r="H1362" s="15"/>
      <c r="I1362" s="15"/>
      <c r="K1362" s="1"/>
    </row>
    <row r="1363" spans="1:11" x14ac:dyDescent="0.25">
      <c r="A1363" s="1"/>
      <c r="H1363" s="15"/>
      <c r="I1363" s="15"/>
      <c r="K1363" s="1"/>
    </row>
    <row r="1364" spans="1:11" x14ac:dyDescent="0.25">
      <c r="A1364" s="1"/>
      <c r="H1364" s="15"/>
      <c r="I1364" s="15"/>
      <c r="K1364" s="1"/>
    </row>
    <row r="1365" spans="1:11" x14ac:dyDescent="0.25">
      <c r="A1365" s="1"/>
      <c r="H1365" s="15"/>
      <c r="I1365" s="15"/>
      <c r="K1365" s="1"/>
    </row>
    <row r="1366" spans="1:11" x14ac:dyDescent="0.25">
      <c r="A1366" s="1"/>
      <c r="H1366" s="15"/>
      <c r="I1366" s="15"/>
    </row>
    <row r="1367" spans="1:11" x14ac:dyDescent="0.25">
      <c r="A1367" s="1"/>
      <c r="H1367" s="15"/>
      <c r="I1367" s="15"/>
      <c r="K1367" s="1"/>
    </row>
    <row r="1368" spans="1:11" x14ac:dyDescent="0.25">
      <c r="A1368" s="1"/>
      <c r="H1368" s="15"/>
      <c r="I1368" s="15"/>
      <c r="K1368" s="1"/>
    </row>
    <row r="1369" spans="1:11" x14ac:dyDescent="0.25">
      <c r="A1369" s="1"/>
      <c r="H1369" s="15"/>
      <c r="I1369" s="15"/>
    </row>
    <row r="1370" spans="1:11" x14ac:dyDescent="0.25">
      <c r="A1370" s="1"/>
      <c r="H1370" s="15"/>
      <c r="I1370" s="15"/>
      <c r="K1370" s="1"/>
    </row>
    <row r="1371" spans="1:11" x14ac:dyDescent="0.25">
      <c r="A1371" s="1"/>
      <c r="H1371" s="15"/>
      <c r="I1371" s="15"/>
      <c r="K1371" s="1"/>
    </row>
    <row r="1372" spans="1:11" x14ac:dyDescent="0.25">
      <c r="A1372" s="1"/>
      <c r="H1372" s="15"/>
      <c r="I1372" s="15"/>
      <c r="K1372" s="1"/>
    </row>
    <row r="1373" spans="1:11" x14ac:dyDescent="0.25">
      <c r="A1373" s="1"/>
      <c r="H1373" s="15"/>
      <c r="I1373" s="15"/>
    </row>
    <row r="1374" spans="1:11" x14ac:dyDescent="0.25">
      <c r="A1374" s="1"/>
      <c r="H1374" s="15"/>
      <c r="I1374" s="15"/>
      <c r="K1374" s="1"/>
    </row>
    <row r="1375" spans="1:11" x14ac:dyDescent="0.25">
      <c r="A1375" s="1"/>
      <c r="H1375" s="15"/>
      <c r="I1375" s="15"/>
      <c r="K1375" s="1"/>
    </row>
    <row r="1376" spans="1:11" x14ac:dyDescent="0.25">
      <c r="A1376" s="1"/>
      <c r="H1376" s="15"/>
      <c r="I1376" s="15"/>
      <c r="K1376" s="1"/>
    </row>
    <row r="1377" spans="1:11" x14ac:dyDescent="0.25">
      <c r="A1377" s="1"/>
      <c r="H1377" s="15"/>
      <c r="I1377" s="15"/>
      <c r="K1377" s="1"/>
    </row>
    <row r="1378" spans="1:11" x14ac:dyDescent="0.25">
      <c r="A1378" s="1"/>
      <c r="H1378" s="15"/>
      <c r="I1378" s="15"/>
      <c r="K1378" s="1"/>
    </row>
    <row r="1379" spans="1:11" x14ac:dyDescent="0.25">
      <c r="A1379" s="1"/>
      <c r="H1379" s="15"/>
      <c r="I1379" s="15"/>
      <c r="K1379" s="1"/>
    </row>
    <row r="1380" spans="1:11" x14ac:dyDescent="0.25">
      <c r="A1380" s="1"/>
      <c r="H1380" s="15"/>
      <c r="I1380" s="15"/>
      <c r="K1380" s="1"/>
    </row>
    <row r="1381" spans="1:11" x14ac:dyDescent="0.25">
      <c r="A1381" s="1"/>
      <c r="H1381" s="15"/>
      <c r="I1381" s="15"/>
      <c r="K1381" s="1"/>
    </row>
    <row r="1382" spans="1:11" x14ac:dyDescent="0.25">
      <c r="A1382" s="1"/>
      <c r="H1382" s="15"/>
      <c r="I1382" s="15"/>
      <c r="K1382" s="1"/>
    </row>
    <row r="1383" spans="1:11" x14ac:dyDescent="0.25">
      <c r="A1383" s="1"/>
      <c r="H1383" s="15"/>
      <c r="I1383" s="15"/>
      <c r="K1383" s="1"/>
    </row>
    <row r="1384" spans="1:11" x14ac:dyDescent="0.25">
      <c r="A1384" s="1"/>
      <c r="H1384" s="15"/>
      <c r="I1384" s="15"/>
      <c r="K1384" s="1"/>
    </row>
    <row r="1385" spans="1:11" x14ac:dyDescent="0.25">
      <c r="A1385" s="1"/>
      <c r="H1385" s="15"/>
      <c r="I1385" s="15"/>
      <c r="K1385" s="1"/>
    </row>
    <row r="1386" spans="1:11" x14ac:dyDescent="0.25">
      <c r="A1386" s="1"/>
      <c r="H1386" s="15"/>
      <c r="I1386" s="15"/>
      <c r="K1386" s="1"/>
    </row>
    <row r="1387" spans="1:11" x14ac:dyDescent="0.25">
      <c r="A1387" s="1"/>
      <c r="H1387" s="15"/>
      <c r="I1387" s="15"/>
      <c r="K1387" s="1"/>
    </row>
    <row r="1388" spans="1:11" x14ac:dyDescent="0.25">
      <c r="A1388" s="1"/>
      <c r="H1388" s="15"/>
      <c r="I1388" s="15"/>
      <c r="K1388" s="1"/>
    </row>
    <row r="1389" spans="1:11" x14ac:dyDescent="0.25">
      <c r="A1389" s="1"/>
      <c r="H1389" s="15"/>
      <c r="I1389" s="15"/>
      <c r="K1389" s="1"/>
    </row>
    <row r="1390" spans="1:11" x14ac:dyDescent="0.25">
      <c r="A1390" s="1"/>
      <c r="H1390" s="15"/>
      <c r="I1390" s="15"/>
      <c r="K1390" s="1"/>
    </row>
    <row r="1391" spans="1:11" x14ac:dyDescent="0.25">
      <c r="A1391" s="1"/>
      <c r="H1391" s="15"/>
      <c r="I1391" s="15"/>
    </row>
    <row r="1392" spans="1:11" x14ac:dyDescent="0.25">
      <c r="A1392" s="1"/>
      <c r="H1392" s="15"/>
      <c r="I1392" s="15"/>
    </row>
    <row r="1393" spans="1:11" x14ac:dyDescent="0.25">
      <c r="A1393" s="1"/>
      <c r="H1393" s="15"/>
      <c r="I1393" s="15"/>
    </row>
    <row r="1394" spans="1:11" x14ac:dyDescent="0.25">
      <c r="A1394" s="1"/>
      <c r="H1394" s="15"/>
      <c r="I1394" s="15"/>
      <c r="K1394" s="1"/>
    </row>
    <row r="1395" spans="1:11" x14ac:dyDescent="0.25">
      <c r="A1395" s="1"/>
      <c r="H1395" s="15"/>
      <c r="I1395" s="15"/>
    </row>
    <row r="1396" spans="1:11" x14ac:dyDescent="0.25">
      <c r="A1396" s="1"/>
      <c r="H1396" s="15"/>
      <c r="I1396" s="15"/>
    </row>
    <row r="1397" spans="1:11" x14ac:dyDescent="0.25">
      <c r="A1397" s="1"/>
      <c r="H1397" s="15"/>
      <c r="I1397" s="15"/>
    </row>
    <row r="1398" spans="1:11" x14ac:dyDescent="0.25">
      <c r="A1398" s="1"/>
      <c r="H1398" s="15"/>
      <c r="I1398" s="15"/>
    </row>
    <row r="1399" spans="1:11" x14ac:dyDescent="0.25">
      <c r="A1399" s="1"/>
      <c r="H1399" s="15"/>
      <c r="I1399" s="15"/>
    </row>
    <row r="1400" spans="1:11" x14ac:dyDescent="0.25">
      <c r="A1400" s="1"/>
      <c r="H1400" s="15"/>
      <c r="I1400" s="15"/>
    </row>
    <row r="1401" spans="1:11" x14ac:dyDescent="0.25">
      <c r="A1401" s="1"/>
      <c r="H1401" s="15"/>
      <c r="I1401" s="15"/>
    </row>
    <row r="1402" spans="1:11" x14ac:dyDescent="0.25">
      <c r="A1402" s="1"/>
      <c r="H1402" s="15"/>
      <c r="I1402" s="15"/>
      <c r="K1402" s="1"/>
    </row>
    <row r="1403" spans="1:11" x14ac:dyDescent="0.25">
      <c r="A1403" s="1"/>
      <c r="H1403" s="15"/>
      <c r="I1403" s="15"/>
    </row>
    <row r="1404" spans="1:11" x14ac:dyDescent="0.25">
      <c r="A1404" s="1"/>
      <c r="H1404" s="15"/>
      <c r="I1404" s="15"/>
      <c r="K1404" s="1"/>
    </row>
    <row r="1405" spans="1:11" x14ac:dyDescent="0.25">
      <c r="A1405" s="1"/>
      <c r="H1405" s="15"/>
      <c r="I1405" s="15"/>
      <c r="K1405" s="1"/>
    </row>
    <row r="1406" spans="1:11" x14ac:dyDescent="0.25">
      <c r="A1406" s="1"/>
      <c r="H1406" s="15"/>
      <c r="I1406" s="15"/>
      <c r="K1406" s="1"/>
    </row>
    <row r="1407" spans="1:11" x14ac:dyDescent="0.25">
      <c r="A1407" s="1"/>
      <c r="H1407" s="15"/>
      <c r="I1407" s="15"/>
      <c r="K1407" s="1"/>
    </row>
    <row r="1408" spans="1:11" x14ac:dyDescent="0.25">
      <c r="A1408" s="1"/>
      <c r="H1408" s="15"/>
      <c r="I1408" s="15"/>
      <c r="K1408" s="1"/>
    </row>
    <row r="1409" spans="1:11" x14ac:dyDescent="0.25">
      <c r="A1409" s="1"/>
      <c r="H1409" s="15"/>
      <c r="I1409" s="15"/>
    </row>
    <row r="1410" spans="1:11" x14ac:dyDescent="0.25">
      <c r="A1410" s="1"/>
      <c r="H1410" s="15"/>
      <c r="I1410" s="15"/>
    </row>
    <row r="1411" spans="1:11" x14ac:dyDescent="0.25">
      <c r="A1411" s="1"/>
      <c r="H1411" s="15"/>
      <c r="I1411" s="15"/>
    </row>
    <row r="1412" spans="1:11" x14ac:dyDescent="0.25">
      <c r="A1412" s="1"/>
      <c r="H1412" s="15"/>
      <c r="I1412" s="15"/>
      <c r="K1412" s="1"/>
    </row>
    <row r="1413" spans="1:11" x14ac:dyDescent="0.25">
      <c r="A1413" s="1"/>
      <c r="H1413" s="15"/>
      <c r="I1413" s="15"/>
      <c r="K1413" s="1"/>
    </row>
    <row r="1414" spans="1:11" x14ac:dyDescent="0.25">
      <c r="A1414" s="1"/>
      <c r="H1414" s="15"/>
      <c r="I1414" s="15"/>
      <c r="K1414" s="1"/>
    </row>
    <row r="1415" spans="1:11" x14ac:dyDescent="0.25">
      <c r="A1415" s="1"/>
      <c r="H1415" s="15"/>
      <c r="I1415" s="15"/>
      <c r="K1415" s="1"/>
    </row>
    <row r="1416" spans="1:11" x14ac:dyDescent="0.25">
      <c r="A1416" s="1"/>
      <c r="H1416" s="15"/>
      <c r="I1416" s="15"/>
      <c r="K1416" s="1"/>
    </row>
    <row r="1417" spans="1:11" x14ac:dyDescent="0.25">
      <c r="A1417" s="1"/>
      <c r="H1417" s="15"/>
      <c r="I1417" s="15"/>
      <c r="K1417" s="1"/>
    </row>
    <row r="1418" spans="1:11" x14ac:dyDescent="0.25">
      <c r="A1418" s="1"/>
      <c r="H1418" s="15"/>
      <c r="I1418" s="15"/>
    </row>
    <row r="1419" spans="1:11" x14ac:dyDescent="0.25">
      <c r="A1419" s="1"/>
      <c r="H1419" s="15"/>
      <c r="I1419" s="15"/>
      <c r="K1419" s="1"/>
    </row>
    <row r="1420" spans="1:11" x14ac:dyDescent="0.25">
      <c r="A1420" s="1"/>
      <c r="H1420" s="15"/>
      <c r="I1420" s="15"/>
      <c r="K1420" s="1"/>
    </row>
    <row r="1421" spans="1:11" x14ac:dyDescent="0.25">
      <c r="A1421" s="1"/>
      <c r="H1421" s="15"/>
      <c r="I1421" s="15"/>
    </row>
    <row r="1422" spans="1:11" x14ac:dyDescent="0.25">
      <c r="A1422" s="1"/>
      <c r="H1422" s="15"/>
      <c r="I1422" s="15"/>
      <c r="K1422" s="1"/>
    </row>
    <row r="1423" spans="1:11" x14ac:dyDescent="0.25">
      <c r="A1423" s="1"/>
      <c r="H1423" s="15"/>
      <c r="I1423" s="15"/>
      <c r="K1423" s="1"/>
    </row>
    <row r="1424" spans="1:11" x14ac:dyDescent="0.25">
      <c r="A1424" s="1"/>
      <c r="H1424" s="15"/>
      <c r="I1424" s="15"/>
    </row>
    <row r="1425" spans="1:9" x14ac:dyDescent="0.25">
      <c r="A1425" s="1"/>
      <c r="H1425" s="15"/>
      <c r="I1425" s="15"/>
    </row>
    <row r="1426" spans="1:9" x14ac:dyDescent="0.25">
      <c r="A1426" s="1"/>
      <c r="H1426" s="15"/>
      <c r="I1426" s="15"/>
    </row>
    <row r="1427" spans="1:9" x14ac:dyDescent="0.25">
      <c r="A1427" s="1"/>
      <c r="H1427" s="15"/>
      <c r="I1427" s="15"/>
    </row>
    <row r="1428" spans="1:9" x14ac:dyDescent="0.25">
      <c r="A1428" s="1"/>
      <c r="H1428" s="15"/>
      <c r="I1428" s="15"/>
    </row>
    <row r="1429" spans="1:9" x14ac:dyDescent="0.25">
      <c r="A1429" s="1"/>
      <c r="H1429" s="15"/>
      <c r="I1429" s="15"/>
    </row>
    <row r="1430" spans="1:9" x14ac:dyDescent="0.25">
      <c r="A1430" s="1"/>
      <c r="H1430" s="15"/>
      <c r="I1430" s="15"/>
    </row>
    <row r="1431" spans="1:9" x14ac:dyDescent="0.25">
      <c r="A1431" s="1"/>
      <c r="H1431" s="15"/>
      <c r="I1431" s="15"/>
    </row>
    <row r="1432" spans="1:9" x14ac:dyDescent="0.25">
      <c r="A1432" s="1"/>
      <c r="H1432" s="15"/>
      <c r="I1432" s="15"/>
    </row>
    <row r="1433" spans="1:9" x14ac:dyDescent="0.25">
      <c r="A1433" s="1"/>
      <c r="H1433" s="15"/>
      <c r="I1433" s="15"/>
    </row>
    <row r="1434" spans="1:9" x14ac:dyDescent="0.25">
      <c r="A1434" s="1"/>
      <c r="H1434" s="15"/>
      <c r="I1434" s="15"/>
    </row>
    <row r="1435" spans="1:9" x14ac:dyDescent="0.25">
      <c r="A1435" s="1"/>
      <c r="H1435" s="15"/>
      <c r="I1435" s="15"/>
    </row>
    <row r="1436" spans="1:9" x14ac:dyDescent="0.25">
      <c r="A1436" s="1"/>
      <c r="H1436" s="15"/>
      <c r="I1436" s="15"/>
    </row>
    <row r="1437" spans="1:9" x14ac:dyDescent="0.25">
      <c r="A1437" s="1"/>
      <c r="H1437" s="15"/>
    </row>
    <row r="1438" spans="1:9" x14ac:dyDescent="0.25">
      <c r="A1438" s="1"/>
      <c r="H1438" s="15"/>
      <c r="I1438" s="15"/>
    </row>
    <row r="1439" spans="1:9" x14ac:dyDescent="0.25">
      <c r="A1439" s="1"/>
      <c r="H1439" s="15"/>
      <c r="I1439" s="15"/>
    </row>
    <row r="1440" spans="1:9" x14ac:dyDescent="0.25">
      <c r="A1440" s="1"/>
    </row>
    <row r="1441" spans="1:9" x14ac:dyDescent="0.25">
      <c r="A1441" s="1"/>
    </row>
    <row r="1442" spans="1:9" x14ac:dyDescent="0.25">
      <c r="A1442" s="1"/>
      <c r="H1442" s="15"/>
      <c r="I1442" s="15"/>
    </row>
    <row r="1443" spans="1:9" x14ac:dyDescent="0.25">
      <c r="A1443" s="1"/>
      <c r="H1443" s="15"/>
      <c r="I1443" s="15"/>
    </row>
    <row r="1444" spans="1:9" x14ac:dyDescent="0.25">
      <c r="A1444" s="1"/>
      <c r="H1444" s="15"/>
      <c r="I1444" s="15"/>
    </row>
    <row r="1445" spans="1:9" x14ac:dyDescent="0.25">
      <c r="A1445" s="1"/>
      <c r="H1445" s="15"/>
      <c r="I1445" s="15"/>
    </row>
    <row r="1446" spans="1:9" x14ac:dyDescent="0.25">
      <c r="A1446" s="1"/>
      <c r="H1446" s="15"/>
      <c r="I1446" s="15"/>
    </row>
    <row r="1447" spans="1:9" x14ac:dyDescent="0.25">
      <c r="A1447" s="1"/>
      <c r="H1447" s="15"/>
      <c r="I1447" s="15"/>
    </row>
    <row r="1448" spans="1:9" x14ac:dyDescent="0.25">
      <c r="A1448" s="1"/>
      <c r="H1448" s="15"/>
      <c r="I1448" s="15"/>
    </row>
    <row r="1449" spans="1:9" x14ac:dyDescent="0.25">
      <c r="A1449" s="1"/>
      <c r="H1449" s="15"/>
      <c r="I1449" s="15"/>
    </row>
    <row r="1450" spans="1:9" x14ac:dyDescent="0.25">
      <c r="A1450" s="1"/>
      <c r="H1450" s="15"/>
      <c r="I1450" s="15"/>
    </row>
    <row r="1451" spans="1:9" x14ac:dyDescent="0.25">
      <c r="A1451" s="1"/>
      <c r="H1451" s="15"/>
      <c r="I1451" s="15"/>
    </row>
    <row r="1452" spans="1:9" x14ac:dyDescent="0.25">
      <c r="A1452" s="1"/>
      <c r="H1452" s="15"/>
      <c r="I1452" s="15"/>
    </row>
    <row r="1453" spans="1:9" x14ac:dyDescent="0.25">
      <c r="A1453" s="1"/>
      <c r="H1453" s="15"/>
      <c r="I1453" s="15"/>
    </row>
    <row r="1454" spans="1:9" x14ac:dyDescent="0.25">
      <c r="A1454" s="1"/>
      <c r="H1454" s="15"/>
      <c r="I1454" s="15"/>
    </row>
    <row r="1455" spans="1:9" x14ac:dyDescent="0.25">
      <c r="A1455" s="1"/>
      <c r="H1455" s="15"/>
      <c r="I1455" s="15"/>
    </row>
    <row r="1456" spans="1:9" x14ac:dyDescent="0.25">
      <c r="A1456" s="1"/>
      <c r="H1456" s="15"/>
      <c r="I1456" s="15"/>
    </row>
    <row r="1457" spans="1:11" x14ac:dyDescent="0.25">
      <c r="A1457" s="1"/>
      <c r="H1457" s="15"/>
      <c r="I1457" s="15"/>
    </row>
    <row r="1458" spans="1:11" x14ac:dyDescent="0.25">
      <c r="A1458" s="1"/>
      <c r="H1458" s="15"/>
      <c r="I1458" s="15"/>
    </row>
    <row r="1459" spans="1:11" x14ac:dyDescent="0.25">
      <c r="A1459" s="1"/>
      <c r="H1459" s="15"/>
      <c r="I1459" s="15"/>
    </row>
    <row r="1460" spans="1:11" x14ac:dyDescent="0.25">
      <c r="A1460" s="1"/>
      <c r="H1460" s="15"/>
      <c r="I1460" s="15"/>
    </row>
    <row r="1461" spans="1:11" x14ac:dyDescent="0.25">
      <c r="A1461" s="1"/>
      <c r="H1461" s="15"/>
      <c r="I1461" s="15"/>
    </row>
    <row r="1462" spans="1:11" x14ac:dyDescent="0.25">
      <c r="A1462" s="1"/>
      <c r="H1462" s="15"/>
      <c r="I1462" s="15"/>
    </row>
    <row r="1463" spans="1:11" x14ac:dyDescent="0.25">
      <c r="A1463" s="1"/>
      <c r="H1463" s="15"/>
      <c r="I1463" s="15"/>
      <c r="K1463" s="1"/>
    </row>
    <row r="1464" spans="1:11" x14ac:dyDescent="0.25">
      <c r="A1464" s="1"/>
      <c r="H1464" s="15"/>
      <c r="I1464" s="15"/>
      <c r="K1464" s="1"/>
    </row>
    <row r="1465" spans="1:11" x14ac:dyDescent="0.25">
      <c r="A1465" s="1"/>
      <c r="H1465" s="15"/>
      <c r="I1465" s="15"/>
      <c r="K1465" s="1"/>
    </row>
    <row r="1466" spans="1:11" x14ac:dyDescent="0.25">
      <c r="A1466" s="1"/>
      <c r="H1466" s="15"/>
      <c r="I1466" s="15"/>
      <c r="K1466" s="1"/>
    </row>
    <row r="1467" spans="1:11" x14ac:dyDescent="0.25">
      <c r="A1467" s="1"/>
      <c r="H1467" s="15"/>
      <c r="I1467" s="15"/>
      <c r="K1467" s="1"/>
    </row>
    <row r="1468" spans="1:11" x14ac:dyDescent="0.25">
      <c r="A1468" s="1"/>
      <c r="H1468" s="15"/>
      <c r="I1468" s="15"/>
      <c r="K1468" s="1"/>
    </row>
    <row r="1469" spans="1:11" x14ac:dyDescent="0.25">
      <c r="A1469" s="1"/>
      <c r="H1469" s="15"/>
      <c r="I1469" s="15"/>
      <c r="K1469" s="1"/>
    </row>
    <row r="1470" spans="1:11" x14ac:dyDescent="0.25">
      <c r="A1470" s="1"/>
      <c r="H1470" s="15"/>
      <c r="I1470" s="15"/>
      <c r="K1470" s="1"/>
    </row>
    <row r="1471" spans="1:11" x14ac:dyDescent="0.25">
      <c r="A1471" s="1"/>
      <c r="H1471" s="15"/>
      <c r="I1471" s="15"/>
      <c r="K1471" s="1"/>
    </row>
    <row r="1472" spans="1:11" x14ac:dyDescent="0.25">
      <c r="A1472" s="1"/>
      <c r="H1472" s="15"/>
      <c r="I1472" s="15"/>
      <c r="K1472" s="1"/>
    </row>
    <row r="1473" spans="1:11" x14ac:dyDescent="0.25">
      <c r="A1473" s="1"/>
      <c r="H1473" s="15"/>
      <c r="I1473" s="15"/>
      <c r="K1473" s="1"/>
    </row>
    <row r="1474" spans="1:11" x14ac:dyDescent="0.25">
      <c r="A1474" s="1"/>
      <c r="H1474" s="15"/>
      <c r="I1474" s="15"/>
      <c r="K1474" s="1"/>
    </row>
    <row r="1475" spans="1:11" x14ac:dyDescent="0.25">
      <c r="A1475" s="1"/>
      <c r="H1475" s="15"/>
      <c r="I1475" s="15"/>
      <c r="K1475" s="1"/>
    </row>
    <row r="1476" spans="1:11" x14ac:dyDescent="0.25">
      <c r="A1476" s="1"/>
      <c r="H1476" s="15"/>
      <c r="I1476" s="15"/>
      <c r="K1476" s="1"/>
    </row>
    <row r="1477" spans="1:11" x14ac:dyDescent="0.25">
      <c r="A1477" s="1"/>
      <c r="H1477" s="15"/>
      <c r="I1477" s="15"/>
      <c r="K1477" s="1"/>
    </row>
    <row r="1478" spans="1:11" x14ac:dyDescent="0.25">
      <c r="A1478" s="1"/>
      <c r="H1478" s="15"/>
      <c r="I1478" s="15"/>
      <c r="K1478" s="1"/>
    </row>
    <row r="1479" spans="1:11" x14ac:dyDescent="0.25">
      <c r="A1479" s="1"/>
      <c r="H1479" s="15"/>
      <c r="I1479" s="15"/>
      <c r="K1479" s="1"/>
    </row>
    <row r="1480" spans="1:11" x14ac:dyDescent="0.25">
      <c r="A1480" s="1"/>
      <c r="H1480" s="15"/>
      <c r="I1480" s="15"/>
      <c r="K1480" s="1"/>
    </row>
    <row r="1481" spans="1:11" x14ac:dyDescent="0.25">
      <c r="A1481" s="1"/>
      <c r="H1481" s="15"/>
      <c r="I1481" s="15"/>
      <c r="K1481" s="1"/>
    </row>
    <row r="1482" spans="1:11" x14ac:dyDescent="0.25">
      <c r="A1482" s="1"/>
      <c r="H1482" s="15"/>
      <c r="I1482" s="15"/>
      <c r="K1482" s="1"/>
    </row>
    <row r="1483" spans="1:11" x14ac:dyDescent="0.25">
      <c r="A1483" s="1"/>
      <c r="H1483" s="15"/>
      <c r="I1483" s="15"/>
      <c r="K1483" s="1"/>
    </row>
    <row r="1484" spans="1:11" x14ac:dyDescent="0.25">
      <c r="A1484" s="1"/>
      <c r="H1484" s="15"/>
      <c r="I1484" s="15"/>
      <c r="K1484" s="1"/>
    </row>
    <row r="1485" spans="1:11" x14ac:dyDescent="0.25">
      <c r="A1485" s="1"/>
      <c r="H1485" s="15"/>
      <c r="I1485" s="15"/>
      <c r="K1485" s="1"/>
    </row>
    <row r="1486" spans="1:11" x14ac:dyDescent="0.25">
      <c r="A1486" s="1"/>
      <c r="H1486" s="15"/>
      <c r="I1486" s="15"/>
      <c r="K1486" s="1"/>
    </row>
    <row r="1487" spans="1:11" x14ac:dyDescent="0.25">
      <c r="A1487" s="1"/>
      <c r="H1487" s="15"/>
      <c r="I1487" s="15"/>
      <c r="K1487" s="1"/>
    </row>
    <row r="1488" spans="1:11" x14ac:dyDescent="0.25">
      <c r="A1488" s="1"/>
      <c r="H1488" s="15"/>
      <c r="I1488" s="15"/>
      <c r="K1488" s="1"/>
    </row>
    <row r="1489" spans="1:11" x14ac:dyDescent="0.25">
      <c r="A1489" s="1"/>
      <c r="H1489" s="15"/>
      <c r="I1489" s="15"/>
      <c r="K1489" s="1"/>
    </row>
    <row r="1490" spans="1:11" x14ac:dyDescent="0.25">
      <c r="A1490" s="1"/>
      <c r="H1490" s="15"/>
      <c r="I1490" s="15"/>
      <c r="K1490" s="1"/>
    </row>
    <row r="1491" spans="1:11" x14ac:dyDescent="0.25">
      <c r="A1491" s="1"/>
      <c r="H1491" s="15"/>
      <c r="I1491" s="15"/>
      <c r="K1491" s="1"/>
    </row>
    <row r="1492" spans="1:11" x14ac:dyDescent="0.25">
      <c r="A1492" s="1"/>
      <c r="H1492" s="15"/>
      <c r="I1492" s="15"/>
      <c r="K1492" s="1"/>
    </row>
    <row r="1493" spans="1:11" x14ac:dyDescent="0.25">
      <c r="A1493" s="1"/>
      <c r="H1493" s="15"/>
      <c r="I1493" s="15"/>
      <c r="K1493" s="1"/>
    </row>
    <row r="1494" spans="1:11" x14ac:dyDescent="0.25">
      <c r="A1494" s="1"/>
      <c r="H1494" s="15"/>
      <c r="I1494" s="15"/>
      <c r="K1494" s="1"/>
    </row>
    <row r="1495" spans="1:11" x14ac:dyDescent="0.25">
      <c r="A1495" s="1"/>
      <c r="H1495" s="15"/>
      <c r="I1495" s="15"/>
      <c r="K1495" s="1"/>
    </row>
    <row r="1496" spans="1:11" x14ac:dyDescent="0.25">
      <c r="A1496" s="1"/>
      <c r="H1496" s="15"/>
      <c r="I1496" s="15"/>
      <c r="K1496" s="1"/>
    </row>
    <row r="1497" spans="1:11" x14ac:dyDescent="0.25">
      <c r="A1497" s="1"/>
      <c r="H1497" s="15"/>
      <c r="I1497" s="15"/>
      <c r="K1497" s="1"/>
    </row>
    <row r="1498" spans="1:11" x14ac:dyDescent="0.25">
      <c r="A1498" s="1"/>
      <c r="H1498" s="15"/>
      <c r="I1498" s="15"/>
      <c r="K1498" s="1"/>
    </row>
    <row r="1499" spans="1:11" x14ac:dyDescent="0.25">
      <c r="A1499" s="1"/>
      <c r="H1499" s="15"/>
      <c r="I1499" s="15"/>
      <c r="K1499" s="1"/>
    </row>
    <row r="1500" spans="1:11" x14ac:dyDescent="0.25">
      <c r="A1500" s="1"/>
      <c r="H1500" s="15"/>
      <c r="I1500" s="15"/>
      <c r="K1500" s="1"/>
    </row>
    <row r="1501" spans="1:11" x14ac:dyDescent="0.25">
      <c r="A1501" s="1"/>
      <c r="H1501" s="15"/>
      <c r="I1501" s="15"/>
      <c r="K1501" s="1"/>
    </row>
    <row r="1502" spans="1:11" x14ac:dyDescent="0.25">
      <c r="A1502" s="1"/>
      <c r="H1502" s="15"/>
      <c r="I1502" s="15"/>
      <c r="K1502" s="1"/>
    </row>
    <row r="1503" spans="1:11" x14ac:dyDescent="0.25">
      <c r="A1503" s="1"/>
      <c r="H1503" s="15"/>
      <c r="I1503" s="15"/>
      <c r="K1503" s="1"/>
    </row>
    <row r="1504" spans="1:11" x14ac:dyDescent="0.25">
      <c r="A1504" s="1"/>
      <c r="H1504" s="15"/>
      <c r="I1504" s="15"/>
      <c r="K1504" s="1"/>
    </row>
    <row r="1505" spans="1:11" x14ac:dyDescent="0.25">
      <c r="A1505" s="1"/>
      <c r="H1505" s="15"/>
      <c r="I1505" s="15"/>
      <c r="K1505" s="1"/>
    </row>
    <row r="1506" spans="1:11" x14ac:dyDescent="0.25">
      <c r="A1506" s="1"/>
      <c r="H1506" s="15"/>
      <c r="I1506" s="15"/>
      <c r="K1506" s="1"/>
    </row>
    <row r="1507" spans="1:11" x14ac:dyDescent="0.25">
      <c r="A1507" s="1"/>
      <c r="H1507" s="15"/>
      <c r="I1507" s="15"/>
      <c r="K1507" s="1"/>
    </row>
    <row r="1508" spans="1:11" x14ac:dyDescent="0.25">
      <c r="A1508" s="1"/>
      <c r="H1508" s="15"/>
      <c r="I1508" s="15"/>
      <c r="K1508" s="1"/>
    </row>
    <row r="1509" spans="1:11" x14ac:dyDescent="0.25">
      <c r="A1509" s="1"/>
      <c r="H1509" s="15"/>
      <c r="I1509" s="15"/>
      <c r="K1509" s="1"/>
    </row>
    <row r="1510" spans="1:11" x14ac:dyDescent="0.25">
      <c r="A1510" s="1"/>
      <c r="H1510" s="15"/>
      <c r="I1510" s="15"/>
      <c r="K1510" s="1"/>
    </row>
    <row r="1511" spans="1:11" x14ac:dyDescent="0.25">
      <c r="A1511" s="1"/>
      <c r="H1511" s="15"/>
      <c r="I1511" s="15"/>
    </row>
    <row r="1512" spans="1:11" x14ac:dyDescent="0.25">
      <c r="A1512" s="1"/>
      <c r="H1512" s="15"/>
      <c r="I1512" s="15"/>
    </row>
    <row r="1513" spans="1:11" x14ac:dyDescent="0.25">
      <c r="A1513" s="1"/>
      <c r="H1513" s="15"/>
      <c r="I1513" s="15"/>
      <c r="K1513" s="1"/>
    </row>
    <row r="1514" spans="1:11" x14ac:dyDescent="0.25">
      <c r="A1514" s="1"/>
      <c r="H1514" s="15"/>
      <c r="I1514" s="15"/>
    </row>
    <row r="1515" spans="1:11" x14ac:dyDescent="0.25">
      <c r="A1515" s="1"/>
      <c r="H1515" s="15"/>
      <c r="I1515" s="15"/>
    </row>
    <row r="1516" spans="1:11" x14ac:dyDescent="0.25">
      <c r="A1516" s="1"/>
      <c r="H1516" s="15"/>
      <c r="I1516" s="15"/>
    </row>
    <row r="1517" spans="1:11" x14ac:dyDescent="0.25">
      <c r="A1517" s="1"/>
      <c r="H1517" s="15"/>
      <c r="I1517" s="15"/>
      <c r="K1517" s="1"/>
    </row>
    <row r="1518" spans="1:11" x14ac:dyDescent="0.25">
      <c r="A1518" s="1"/>
      <c r="H1518" s="15"/>
      <c r="I1518" s="15"/>
      <c r="K1518" s="1"/>
    </row>
    <row r="1519" spans="1:11" x14ac:dyDescent="0.25">
      <c r="A1519" s="1"/>
      <c r="H1519" s="15"/>
      <c r="I1519" s="15"/>
      <c r="K1519" s="1"/>
    </row>
    <row r="1520" spans="1:11" x14ac:dyDescent="0.25">
      <c r="A1520" s="1"/>
      <c r="H1520" s="15"/>
      <c r="I1520" s="15"/>
      <c r="K1520" s="1"/>
    </row>
    <row r="1521" spans="1:11" x14ac:dyDescent="0.25">
      <c r="A1521" s="1"/>
      <c r="H1521" s="15"/>
      <c r="I1521" s="15"/>
      <c r="K1521" s="1"/>
    </row>
    <row r="1522" spans="1:11" x14ac:dyDescent="0.25">
      <c r="A1522" s="1"/>
      <c r="H1522" s="15"/>
      <c r="I1522" s="15"/>
      <c r="K1522" s="1"/>
    </row>
    <row r="1523" spans="1:11" x14ac:dyDescent="0.25">
      <c r="A1523" s="1"/>
      <c r="H1523" s="15"/>
      <c r="I1523" s="15"/>
      <c r="K1523" s="1"/>
    </row>
    <row r="1524" spans="1:11" x14ac:dyDescent="0.25">
      <c r="A1524" s="1"/>
      <c r="H1524" s="15"/>
      <c r="I1524" s="15"/>
      <c r="K1524" s="1"/>
    </row>
    <row r="1525" spans="1:11" x14ac:dyDescent="0.25">
      <c r="A1525" s="1"/>
      <c r="H1525" s="15"/>
      <c r="I1525" s="15"/>
      <c r="K1525" s="1"/>
    </row>
    <row r="1526" spans="1:11" x14ac:dyDescent="0.25">
      <c r="A1526" s="1"/>
      <c r="H1526" s="15"/>
      <c r="I1526" s="15"/>
      <c r="K1526" s="1"/>
    </row>
    <row r="1527" spans="1:11" x14ac:dyDescent="0.25">
      <c r="A1527" s="1"/>
      <c r="H1527" s="15"/>
      <c r="I1527" s="15"/>
      <c r="K1527" s="1"/>
    </row>
    <row r="1528" spans="1:11" x14ac:dyDescent="0.25">
      <c r="A1528" s="1"/>
      <c r="H1528" s="15"/>
      <c r="I1528" s="15"/>
      <c r="K1528" s="1"/>
    </row>
    <row r="1529" spans="1:11" x14ac:dyDescent="0.25">
      <c r="A1529" s="1"/>
      <c r="H1529" s="15"/>
      <c r="I1529" s="15"/>
      <c r="K1529" s="1"/>
    </row>
    <row r="1530" spans="1:11" x14ac:dyDescent="0.25">
      <c r="A1530" s="1"/>
      <c r="H1530" s="15"/>
      <c r="I1530" s="15"/>
      <c r="K1530" s="1"/>
    </row>
    <row r="1531" spans="1:11" x14ac:dyDescent="0.25">
      <c r="A1531" s="1"/>
      <c r="H1531" s="15"/>
      <c r="I1531" s="15"/>
      <c r="K1531" s="1"/>
    </row>
    <row r="1532" spans="1:11" x14ac:dyDescent="0.25">
      <c r="A1532" s="1"/>
      <c r="H1532" s="15"/>
      <c r="I1532" s="15"/>
      <c r="K1532" s="1"/>
    </row>
    <row r="1533" spans="1:11" x14ac:dyDescent="0.25">
      <c r="A1533" s="1"/>
      <c r="H1533" s="15"/>
      <c r="I1533" s="15"/>
      <c r="K1533" s="1"/>
    </row>
    <row r="1534" spans="1:11" x14ac:dyDescent="0.25">
      <c r="A1534" s="1"/>
      <c r="H1534" s="15"/>
      <c r="I1534" s="15"/>
      <c r="K1534" s="1"/>
    </row>
    <row r="1535" spans="1:11" x14ac:dyDescent="0.25">
      <c r="A1535" s="1"/>
      <c r="H1535" s="15"/>
      <c r="I1535" s="15"/>
      <c r="K1535" s="1"/>
    </row>
    <row r="1536" spans="1:11" x14ac:dyDescent="0.25">
      <c r="A1536" s="1"/>
      <c r="H1536" s="15"/>
      <c r="I1536" s="15"/>
      <c r="K1536" s="1"/>
    </row>
    <row r="1537" spans="1:12" x14ac:dyDescent="0.25">
      <c r="A1537" s="1"/>
      <c r="H1537" s="15"/>
      <c r="I1537" s="15"/>
    </row>
    <row r="1538" spans="1:12" x14ac:dyDescent="0.25">
      <c r="A1538" s="1"/>
      <c r="H1538" s="15"/>
      <c r="I1538" s="15"/>
      <c r="K1538" s="1"/>
    </row>
    <row r="1539" spans="1:12" x14ac:dyDescent="0.25">
      <c r="A1539" s="1"/>
      <c r="H1539" s="15"/>
      <c r="I1539" s="15"/>
      <c r="K1539" s="1"/>
    </row>
    <row r="1540" spans="1:12" x14ac:dyDescent="0.25">
      <c r="A1540" s="1"/>
      <c r="H1540" s="15"/>
      <c r="I1540" s="15"/>
      <c r="K1540" s="1"/>
    </row>
    <row r="1541" spans="1:12" x14ac:dyDescent="0.25">
      <c r="A1541" s="1"/>
      <c r="H1541" s="15"/>
      <c r="I1541" s="15"/>
      <c r="K1541" s="1"/>
    </row>
    <row r="1542" spans="1:12" x14ac:dyDescent="0.25">
      <c r="A1542" s="1"/>
      <c r="H1542" s="15"/>
      <c r="I1542" s="15"/>
    </row>
    <row r="1543" spans="1:12" x14ac:dyDescent="0.25">
      <c r="A1543" s="1"/>
      <c r="H1543" s="15"/>
      <c r="I1543" s="15"/>
      <c r="K1543" s="1"/>
    </row>
    <row r="1544" spans="1:12" x14ac:dyDescent="0.25">
      <c r="A1544" s="1"/>
      <c r="H1544" s="15"/>
      <c r="I1544" s="15"/>
    </row>
    <row r="1545" spans="1:12" x14ac:dyDescent="0.25">
      <c r="A1545" s="1"/>
      <c r="H1545" s="15"/>
      <c r="I1545" s="15"/>
    </row>
    <row r="1546" spans="1:12" x14ac:dyDescent="0.25">
      <c r="A1546" s="1"/>
      <c r="H1546" s="15"/>
      <c r="I1546" s="15"/>
    </row>
    <row r="1547" spans="1:12" x14ac:dyDescent="0.25">
      <c r="A1547" s="1"/>
      <c r="H1547" s="15"/>
      <c r="I1547" s="15"/>
    </row>
    <row r="1548" spans="1:12" x14ac:dyDescent="0.25">
      <c r="A1548" s="1"/>
      <c r="H1548" s="15"/>
      <c r="I1548" s="15"/>
    </row>
    <row r="1549" spans="1:12" x14ac:dyDescent="0.25">
      <c r="A1549" s="1"/>
      <c r="H1549" s="15"/>
      <c r="I1549" s="15"/>
    </row>
    <row r="1550" spans="1:12" x14ac:dyDescent="0.25">
      <c r="A1550" s="1"/>
      <c r="H1550" s="15"/>
      <c r="I1550" s="15"/>
      <c r="K1550" s="1"/>
      <c r="L1550" s="1"/>
    </row>
    <row r="1551" spans="1:12" x14ac:dyDescent="0.25">
      <c r="A1551" s="1"/>
      <c r="H1551" s="15"/>
      <c r="I1551" s="15"/>
      <c r="K1551" s="1"/>
      <c r="L1551" s="1"/>
    </row>
    <row r="1552" spans="1:12" x14ac:dyDescent="0.25">
      <c r="A1552" s="1"/>
      <c r="H1552" s="15"/>
      <c r="I1552" s="15"/>
      <c r="L1552" s="1"/>
    </row>
    <row r="1553" spans="1:12" x14ac:dyDescent="0.25">
      <c r="A1553" s="1"/>
      <c r="H1553" s="15"/>
      <c r="I1553" s="15"/>
      <c r="L1553" s="1"/>
    </row>
    <row r="1554" spans="1:12" x14ac:dyDescent="0.25">
      <c r="A1554" s="1"/>
      <c r="H1554" s="15"/>
      <c r="I1554" s="15"/>
      <c r="L1554" s="1"/>
    </row>
    <row r="1555" spans="1:12" x14ac:dyDescent="0.25">
      <c r="A1555" s="1"/>
      <c r="H1555" s="15"/>
      <c r="I1555" s="15"/>
      <c r="L1555" s="1"/>
    </row>
    <row r="1556" spans="1:12" x14ac:dyDescent="0.25">
      <c r="A1556" s="1"/>
      <c r="H1556" s="15"/>
      <c r="I1556" s="15"/>
      <c r="L1556" s="1"/>
    </row>
    <row r="1557" spans="1:12" x14ac:dyDescent="0.25">
      <c r="A1557" s="1"/>
      <c r="H1557" s="15"/>
      <c r="I1557" s="15"/>
      <c r="L1557" s="1"/>
    </row>
    <row r="1558" spans="1:12" x14ac:dyDescent="0.25">
      <c r="A1558" s="1"/>
      <c r="H1558" s="15"/>
      <c r="I1558" s="15"/>
      <c r="K1558" s="1"/>
      <c r="L1558" s="1"/>
    </row>
    <row r="1559" spans="1:12" x14ac:dyDescent="0.25">
      <c r="A1559" s="1"/>
      <c r="H1559" s="15"/>
      <c r="I1559" s="15"/>
      <c r="K1559" s="1"/>
      <c r="L1559" s="1"/>
    </row>
    <row r="1560" spans="1:12" x14ac:dyDescent="0.25">
      <c r="A1560" s="1"/>
      <c r="H1560" s="15"/>
      <c r="I1560" s="15"/>
      <c r="K1560" s="1"/>
      <c r="L1560" s="1"/>
    </row>
    <row r="1561" spans="1:12" x14ac:dyDescent="0.25">
      <c r="A1561" s="1"/>
      <c r="H1561" s="15"/>
      <c r="I1561" s="15"/>
      <c r="L1561" s="1"/>
    </row>
    <row r="1562" spans="1:12" x14ac:dyDescent="0.25">
      <c r="A1562" s="1"/>
      <c r="H1562" s="15"/>
      <c r="I1562" s="15"/>
      <c r="L1562" s="1"/>
    </row>
    <row r="1563" spans="1:12" x14ac:dyDescent="0.25">
      <c r="A1563" s="1"/>
      <c r="H1563" s="15"/>
      <c r="I1563" s="15"/>
      <c r="L1563" s="1"/>
    </row>
    <row r="1564" spans="1:12" x14ac:dyDescent="0.25">
      <c r="A1564" s="1"/>
      <c r="H1564" s="15"/>
      <c r="I1564" s="15"/>
      <c r="L1564" s="1"/>
    </row>
    <row r="1565" spans="1:12" x14ac:dyDescent="0.25">
      <c r="A1565" s="1"/>
      <c r="H1565" s="15"/>
      <c r="I1565" s="15"/>
      <c r="L1565" s="1"/>
    </row>
    <row r="1566" spans="1:12" x14ac:dyDescent="0.25">
      <c r="A1566" s="1"/>
      <c r="H1566" s="15"/>
      <c r="I1566" s="15"/>
      <c r="L1566" s="1"/>
    </row>
    <row r="1567" spans="1:12" x14ac:dyDescent="0.25">
      <c r="A1567" s="1"/>
      <c r="H1567" s="15"/>
      <c r="I1567" s="15"/>
      <c r="K1567" s="1"/>
      <c r="L1567" s="1"/>
    </row>
    <row r="1568" spans="1:12" x14ac:dyDescent="0.25">
      <c r="A1568" s="1"/>
      <c r="H1568" s="15"/>
      <c r="I1568" s="15"/>
      <c r="L1568" s="1"/>
    </row>
    <row r="1569" spans="1:12" x14ac:dyDescent="0.25">
      <c r="A1569" s="1"/>
      <c r="H1569" s="15"/>
      <c r="I1569" s="15"/>
      <c r="K1569" s="1"/>
      <c r="L1569" s="1"/>
    </row>
    <row r="1570" spans="1:12" x14ac:dyDescent="0.25">
      <c r="A1570" s="1"/>
      <c r="H1570" s="15"/>
      <c r="I1570" s="15"/>
      <c r="L1570" s="1"/>
    </row>
    <row r="1571" spans="1:12" x14ac:dyDescent="0.25">
      <c r="A1571" s="1"/>
      <c r="H1571" s="15"/>
      <c r="I1571" s="15"/>
      <c r="L1571" s="1"/>
    </row>
    <row r="1572" spans="1:12" x14ac:dyDescent="0.25">
      <c r="A1572" s="1"/>
      <c r="H1572" s="15"/>
      <c r="I1572" s="15"/>
      <c r="L1572" s="1"/>
    </row>
    <row r="1573" spans="1:12" x14ac:dyDescent="0.25">
      <c r="A1573" s="1"/>
      <c r="H1573" s="15"/>
      <c r="I1573" s="15"/>
      <c r="L1573" s="1"/>
    </row>
    <row r="1574" spans="1:12" x14ac:dyDescent="0.25">
      <c r="A1574" s="1"/>
      <c r="H1574" s="15"/>
      <c r="I1574" s="15"/>
      <c r="L1574" s="1"/>
    </row>
    <row r="1575" spans="1:12" x14ac:dyDescent="0.25">
      <c r="A1575" s="1"/>
      <c r="H1575" s="15"/>
      <c r="I1575" s="15"/>
      <c r="K1575" s="1"/>
      <c r="L1575" s="1"/>
    </row>
    <row r="1576" spans="1:12" x14ac:dyDescent="0.25">
      <c r="A1576" s="1"/>
      <c r="H1576" s="15"/>
      <c r="I1576" s="15"/>
      <c r="K1576" s="1"/>
      <c r="L1576" s="1"/>
    </row>
    <row r="1577" spans="1:12" x14ac:dyDescent="0.25">
      <c r="A1577" s="1"/>
      <c r="H1577" s="15"/>
      <c r="I1577" s="15"/>
      <c r="K1577" s="1"/>
      <c r="L1577" s="1"/>
    </row>
    <row r="1578" spans="1:12" x14ac:dyDescent="0.25">
      <c r="A1578" s="1"/>
      <c r="H1578" s="15"/>
      <c r="I1578" s="15"/>
      <c r="K1578" s="1"/>
      <c r="L1578" s="1"/>
    </row>
    <row r="1579" spans="1:12" x14ac:dyDescent="0.25">
      <c r="A1579" s="1"/>
      <c r="H1579" s="15"/>
      <c r="I1579" s="15"/>
      <c r="K1579" s="1"/>
      <c r="L1579" s="1"/>
    </row>
    <row r="1580" spans="1:12" x14ac:dyDescent="0.25">
      <c r="A1580" s="1"/>
      <c r="H1580" s="15"/>
      <c r="I1580" s="15"/>
      <c r="L1580" s="1"/>
    </row>
    <row r="1581" spans="1:12" x14ac:dyDescent="0.25">
      <c r="A1581" s="1"/>
      <c r="H1581" s="15"/>
      <c r="I1581" s="15"/>
      <c r="K1581" s="1"/>
      <c r="L1581" s="1"/>
    </row>
    <row r="1582" spans="1:12" x14ac:dyDescent="0.25">
      <c r="A1582" s="1"/>
      <c r="H1582" s="15"/>
      <c r="I1582" s="15"/>
      <c r="L1582" s="1"/>
    </row>
    <row r="1583" spans="1:12" x14ac:dyDescent="0.25">
      <c r="A1583" s="1"/>
      <c r="H1583" s="15"/>
      <c r="I1583" s="15"/>
      <c r="L1583" s="1"/>
    </row>
    <row r="1584" spans="1:12" x14ac:dyDescent="0.25">
      <c r="A1584" s="1"/>
      <c r="H1584" s="15"/>
      <c r="I1584" s="15"/>
      <c r="K1584" s="1"/>
      <c r="L1584" s="1"/>
    </row>
    <row r="1585" spans="1:12" x14ac:dyDescent="0.25">
      <c r="A1585" s="1"/>
      <c r="H1585" s="15"/>
      <c r="I1585" s="15"/>
      <c r="K1585" s="1"/>
      <c r="L1585" s="1"/>
    </row>
    <row r="1586" spans="1:12" x14ac:dyDescent="0.25">
      <c r="A1586" s="1"/>
      <c r="H1586" s="15"/>
      <c r="I1586" s="15"/>
      <c r="L1586" s="1"/>
    </row>
    <row r="1587" spans="1:12" x14ac:dyDescent="0.25">
      <c r="A1587" s="1"/>
      <c r="H1587" s="15"/>
      <c r="I1587" s="15"/>
      <c r="L1587" s="1"/>
    </row>
    <row r="1588" spans="1:12" x14ac:dyDescent="0.25">
      <c r="A1588" s="1"/>
      <c r="H1588" s="15"/>
      <c r="I1588" s="15"/>
      <c r="K1588" s="1"/>
      <c r="L1588" s="1"/>
    </row>
    <row r="1589" spans="1:12" x14ac:dyDescent="0.25">
      <c r="A1589" s="1"/>
      <c r="H1589" s="15"/>
      <c r="I1589" s="15"/>
      <c r="L1589" s="1"/>
    </row>
    <row r="1590" spans="1:12" x14ac:dyDescent="0.25">
      <c r="A1590" s="1"/>
      <c r="H1590" s="15"/>
      <c r="I1590" s="15"/>
      <c r="L1590" s="1"/>
    </row>
    <row r="1591" spans="1:12" x14ac:dyDescent="0.25">
      <c r="A1591" s="1"/>
      <c r="H1591" s="15"/>
      <c r="I1591" s="15"/>
      <c r="L1591" s="1"/>
    </row>
    <row r="1592" spans="1:12" x14ac:dyDescent="0.25">
      <c r="A1592" s="1"/>
      <c r="H1592" s="15"/>
      <c r="I1592" s="15"/>
      <c r="L1592" s="1"/>
    </row>
    <row r="1593" spans="1:12" x14ac:dyDescent="0.25">
      <c r="A1593" s="1"/>
      <c r="H1593" s="15"/>
      <c r="I1593" s="15"/>
      <c r="L1593" s="1"/>
    </row>
    <row r="1594" spans="1:12" x14ac:dyDescent="0.25">
      <c r="A1594" s="1"/>
      <c r="H1594" s="15"/>
      <c r="I1594" s="15"/>
      <c r="L1594" s="1"/>
    </row>
    <row r="1595" spans="1:12" x14ac:dyDescent="0.25">
      <c r="A1595" s="1"/>
      <c r="H1595" s="15"/>
      <c r="I1595" s="15"/>
      <c r="L1595" s="1"/>
    </row>
    <row r="1596" spans="1:12" x14ac:dyDescent="0.25">
      <c r="A1596" s="1"/>
      <c r="H1596" s="15"/>
      <c r="I1596" s="15"/>
      <c r="K1596" s="1"/>
      <c r="L1596" s="1"/>
    </row>
    <row r="1597" spans="1:12" x14ac:dyDescent="0.25">
      <c r="A1597" s="1"/>
      <c r="H1597" s="15"/>
      <c r="I1597" s="15"/>
      <c r="K1597" s="1"/>
      <c r="L1597" s="1"/>
    </row>
    <row r="1598" spans="1:12" x14ac:dyDescent="0.25">
      <c r="A1598" s="1"/>
      <c r="H1598" s="15"/>
      <c r="I1598" s="15"/>
      <c r="K1598" s="1"/>
      <c r="L1598" s="1"/>
    </row>
    <row r="1599" spans="1:12" x14ac:dyDescent="0.25">
      <c r="A1599" s="1"/>
      <c r="H1599" s="15"/>
      <c r="I1599" s="15"/>
      <c r="L1599" s="1"/>
    </row>
    <row r="1600" spans="1:12" x14ac:dyDescent="0.25">
      <c r="A1600" s="1"/>
      <c r="H1600" s="15"/>
      <c r="I1600" s="15"/>
      <c r="L1600" s="1"/>
    </row>
    <row r="1601" spans="1:12" x14ac:dyDescent="0.25">
      <c r="A1601" s="1"/>
      <c r="H1601" s="15"/>
      <c r="I1601" s="15"/>
      <c r="L1601" s="1"/>
    </row>
    <row r="1602" spans="1:12" x14ac:dyDescent="0.25">
      <c r="A1602" s="1"/>
      <c r="H1602" s="15"/>
      <c r="I1602" s="15"/>
      <c r="L1602" s="1"/>
    </row>
    <row r="1603" spans="1:12" x14ac:dyDescent="0.25">
      <c r="A1603" s="1"/>
      <c r="H1603" s="15"/>
      <c r="I1603" s="15"/>
      <c r="L1603" s="1"/>
    </row>
    <row r="1604" spans="1:12" x14ac:dyDescent="0.25">
      <c r="A1604" s="1"/>
      <c r="H1604" s="15"/>
      <c r="I1604" s="15"/>
      <c r="L1604" s="1"/>
    </row>
    <row r="1605" spans="1:12" x14ac:dyDescent="0.25">
      <c r="A1605" s="1"/>
      <c r="H1605" s="15"/>
      <c r="I1605" s="15"/>
      <c r="L1605" s="1"/>
    </row>
    <row r="1606" spans="1:12" x14ac:dyDescent="0.25">
      <c r="A1606" s="1"/>
      <c r="H1606" s="15"/>
      <c r="I1606" s="15"/>
      <c r="L1606" s="1"/>
    </row>
    <row r="1607" spans="1:12" x14ac:dyDescent="0.25">
      <c r="A1607" s="1"/>
      <c r="H1607" s="15"/>
      <c r="I1607" s="15"/>
      <c r="K1607" s="1"/>
      <c r="L1607" s="1"/>
    </row>
    <row r="1608" spans="1:12" x14ac:dyDescent="0.25">
      <c r="A1608" s="1"/>
      <c r="H1608" s="15"/>
      <c r="I1608" s="15"/>
      <c r="L1608" s="1"/>
    </row>
    <row r="1609" spans="1:12" x14ac:dyDescent="0.25">
      <c r="A1609" s="1"/>
      <c r="H1609" s="15"/>
      <c r="I1609" s="15"/>
      <c r="L1609" s="1"/>
    </row>
    <row r="1610" spans="1:12" x14ac:dyDescent="0.25">
      <c r="A1610" s="1"/>
      <c r="H1610" s="15"/>
      <c r="I1610" s="15"/>
      <c r="L1610" s="1"/>
    </row>
    <row r="1611" spans="1:12" x14ac:dyDescent="0.25">
      <c r="A1611" s="1"/>
      <c r="H1611" s="15"/>
      <c r="I1611" s="15"/>
      <c r="L1611" s="1"/>
    </row>
    <row r="1612" spans="1:12" x14ac:dyDescent="0.25">
      <c r="A1612" s="1"/>
      <c r="H1612" s="15"/>
      <c r="I1612" s="15"/>
      <c r="L1612" s="1"/>
    </row>
    <row r="1613" spans="1:12" x14ac:dyDescent="0.25">
      <c r="A1613" s="1"/>
      <c r="H1613" s="15"/>
      <c r="I1613" s="15"/>
      <c r="L1613" s="1"/>
    </row>
    <row r="1614" spans="1:12" x14ac:dyDescent="0.25">
      <c r="A1614" s="1"/>
      <c r="H1614" s="15"/>
      <c r="I1614" s="15"/>
      <c r="K1614" s="1"/>
      <c r="L1614" s="1"/>
    </row>
    <row r="1615" spans="1:12" x14ac:dyDescent="0.25">
      <c r="A1615" s="1"/>
      <c r="H1615" s="15"/>
      <c r="I1615" s="15"/>
      <c r="K1615" s="1"/>
      <c r="L1615" s="1"/>
    </row>
    <row r="1616" spans="1:12" x14ac:dyDescent="0.25">
      <c r="A1616" s="1"/>
      <c r="H1616" s="15"/>
      <c r="I1616" s="15"/>
      <c r="L1616" s="1"/>
    </row>
    <row r="1617" spans="1:12" x14ac:dyDescent="0.25">
      <c r="A1617" s="1"/>
      <c r="H1617" s="15"/>
      <c r="I1617" s="15"/>
      <c r="K1617" s="1"/>
      <c r="L1617" s="1"/>
    </row>
    <row r="1618" spans="1:12" x14ac:dyDescent="0.25">
      <c r="A1618" s="1"/>
      <c r="H1618" s="15"/>
      <c r="I1618" s="15"/>
      <c r="K1618" s="1"/>
      <c r="L1618" s="1"/>
    </row>
    <row r="1619" spans="1:12" x14ac:dyDescent="0.25">
      <c r="A1619" s="1"/>
      <c r="H1619" s="15"/>
      <c r="I1619" s="15"/>
      <c r="K1619" s="1"/>
      <c r="L1619" s="1"/>
    </row>
    <row r="1620" spans="1:12" x14ac:dyDescent="0.25">
      <c r="A1620" s="1"/>
      <c r="H1620" s="15"/>
      <c r="I1620" s="15"/>
      <c r="K1620" s="1"/>
      <c r="L1620" s="1"/>
    </row>
    <row r="1621" spans="1:12" x14ac:dyDescent="0.25">
      <c r="A1621" s="1"/>
      <c r="H1621" s="15"/>
      <c r="I1621" s="15"/>
      <c r="K1621" s="1"/>
      <c r="L1621" s="1"/>
    </row>
    <row r="1622" spans="1:12" x14ac:dyDescent="0.25">
      <c r="A1622" s="1"/>
      <c r="H1622" s="15"/>
      <c r="I1622" s="15"/>
      <c r="K1622" s="1"/>
      <c r="L1622" s="1"/>
    </row>
    <row r="1623" spans="1:12" x14ac:dyDescent="0.25">
      <c r="A1623" s="1"/>
      <c r="H1623" s="15"/>
      <c r="I1623" s="15"/>
      <c r="K1623" s="1"/>
      <c r="L1623" s="1"/>
    </row>
    <row r="1624" spans="1:12" x14ac:dyDescent="0.25">
      <c r="A1624" s="1"/>
      <c r="H1624" s="15"/>
      <c r="I1624" s="15"/>
      <c r="L1624" s="1"/>
    </row>
    <row r="1625" spans="1:12" x14ac:dyDescent="0.25">
      <c r="A1625" s="1"/>
      <c r="H1625" s="15"/>
      <c r="I1625" s="15"/>
      <c r="K1625" s="1"/>
      <c r="L1625" s="1"/>
    </row>
    <row r="1626" spans="1:12" x14ac:dyDescent="0.25">
      <c r="A1626" s="1"/>
      <c r="H1626" s="15"/>
      <c r="I1626" s="15"/>
      <c r="K1626" s="1"/>
      <c r="L1626" s="1"/>
    </row>
    <row r="1627" spans="1:12" x14ac:dyDescent="0.25">
      <c r="A1627" s="1"/>
      <c r="H1627" s="15"/>
      <c r="I1627" s="15"/>
      <c r="L1627" s="1"/>
    </row>
    <row r="1628" spans="1:12" x14ac:dyDescent="0.25">
      <c r="A1628" s="1"/>
      <c r="H1628" s="15"/>
      <c r="I1628" s="15"/>
      <c r="K1628" s="1"/>
      <c r="L1628" s="1"/>
    </row>
    <row r="1629" spans="1:12" x14ac:dyDescent="0.25">
      <c r="A1629" s="1"/>
      <c r="H1629" s="15"/>
      <c r="I1629" s="15"/>
      <c r="K1629" s="1"/>
      <c r="L1629" s="1"/>
    </row>
    <row r="1630" spans="1:12" x14ac:dyDescent="0.25">
      <c r="A1630" s="1"/>
      <c r="H1630" s="15"/>
      <c r="I1630" s="15"/>
      <c r="K1630" s="1"/>
      <c r="L1630" s="1"/>
    </row>
    <row r="1631" spans="1:12" x14ac:dyDescent="0.25">
      <c r="A1631" s="1"/>
      <c r="H1631" s="15"/>
      <c r="I1631" s="15"/>
      <c r="L1631" s="1"/>
    </row>
    <row r="1632" spans="1:12" x14ac:dyDescent="0.25">
      <c r="A1632" s="1"/>
      <c r="H1632" s="15"/>
      <c r="I1632" s="15"/>
      <c r="K1632" s="1"/>
      <c r="L1632" s="1"/>
    </row>
    <row r="1633" spans="1:12" x14ac:dyDescent="0.25">
      <c r="A1633" s="1"/>
      <c r="H1633" s="15"/>
      <c r="I1633" s="15"/>
      <c r="K1633" s="1"/>
      <c r="L1633" s="1"/>
    </row>
    <row r="1634" spans="1:12" x14ac:dyDescent="0.25">
      <c r="A1634" s="1"/>
      <c r="H1634" s="15"/>
      <c r="I1634" s="15"/>
      <c r="K1634" s="1"/>
      <c r="L1634" s="1"/>
    </row>
    <row r="1635" spans="1:12" x14ac:dyDescent="0.25">
      <c r="A1635" s="1"/>
      <c r="H1635" s="15"/>
      <c r="I1635" s="15"/>
      <c r="K1635" s="1"/>
      <c r="L1635" s="1"/>
    </row>
    <row r="1636" spans="1:12" x14ac:dyDescent="0.25">
      <c r="A1636" s="1"/>
      <c r="H1636" s="15"/>
      <c r="I1636" s="15"/>
      <c r="K1636" s="1"/>
      <c r="L1636" s="1"/>
    </row>
    <row r="1637" spans="1:12" x14ac:dyDescent="0.25">
      <c r="A1637" s="1"/>
      <c r="H1637" s="15"/>
      <c r="I1637" s="15"/>
      <c r="K1637" s="1"/>
      <c r="L1637" s="1"/>
    </row>
    <row r="1638" spans="1:12" x14ac:dyDescent="0.25">
      <c r="A1638" s="1"/>
      <c r="H1638" s="15"/>
      <c r="I1638" s="15"/>
      <c r="K1638" s="1"/>
      <c r="L1638" s="1"/>
    </row>
    <row r="1639" spans="1:12" x14ac:dyDescent="0.25">
      <c r="A1639" s="1"/>
      <c r="H1639" s="15"/>
      <c r="I1639" s="15"/>
      <c r="K1639" s="1"/>
      <c r="L1639" s="1"/>
    </row>
    <row r="1640" spans="1:12" x14ac:dyDescent="0.25">
      <c r="A1640" s="1"/>
      <c r="H1640" s="15"/>
      <c r="I1640" s="15"/>
      <c r="K1640" s="1"/>
      <c r="L1640" s="1"/>
    </row>
    <row r="1641" spans="1:12" x14ac:dyDescent="0.25">
      <c r="A1641" s="1"/>
      <c r="H1641" s="15"/>
      <c r="I1641" s="15"/>
      <c r="K1641" s="1"/>
      <c r="L1641" s="1"/>
    </row>
    <row r="1642" spans="1:12" x14ac:dyDescent="0.25">
      <c r="A1642" s="1"/>
      <c r="H1642" s="15"/>
      <c r="I1642" s="15"/>
      <c r="K1642" s="1"/>
      <c r="L1642" s="1"/>
    </row>
    <row r="1643" spans="1:12" x14ac:dyDescent="0.25">
      <c r="A1643" s="1"/>
      <c r="H1643" s="15"/>
      <c r="I1643" s="15"/>
      <c r="K1643" s="1"/>
      <c r="L1643" s="1"/>
    </row>
    <row r="1644" spans="1:12" x14ac:dyDescent="0.25">
      <c r="A1644" s="1"/>
      <c r="H1644" s="15"/>
      <c r="I1644" s="15"/>
      <c r="K1644" s="1"/>
      <c r="L1644" s="1"/>
    </row>
    <row r="1645" spans="1:12" x14ac:dyDescent="0.25">
      <c r="A1645" s="1"/>
      <c r="H1645" s="15"/>
      <c r="I1645" s="15"/>
      <c r="K1645" s="1"/>
      <c r="L1645" s="1"/>
    </row>
    <row r="1646" spans="1:12" x14ac:dyDescent="0.25">
      <c r="A1646" s="1"/>
      <c r="H1646" s="15"/>
      <c r="I1646" s="15"/>
      <c r="K1646" s="1"/>
      <c r="L1646" s="1"/>
    </row>
    <row r="1647" spans="1:12" x14ac:dyDescent="0.25">
      <c r="A1647" s="1"/>
      <c r="H1647" s="15"/>
      <c r="I1647" s="15"/>
      <c r="K1647" s="1"/>
      <c r="L1647" s="1"/>
    </row>
    <row r="1648" spans="1:12" x14ac:dyDescent="0.25">
      <c r="A1648" s="1"/>
      <c r="H1648" s="15"/>
      <c r="I1648" s="15"/>
      <c r="K1648" s="1"/>
      <c r="L1648" s="1"/>
    </row>
    <row r="1649" spans="1:12" x14ac:dyDescent="0.25">
      <c r="A1649" s="1"/>
      <c r="H1649" s="15"/>
      <c r="I1649" s="15"/>
      <c r="L1649" s="1"/>
    </row>
    <row r="1650" spans="1:12" x14ac:dyDescent="0.25">
      <c r="A1650" s="1"/>
      <c r="H1650" s="15"/>
      <c r="I1650" s="15"/>
      <c r="L1650" s="1"/>
    </row>
    <row r="1651" spans="1:12" x14ac:dyDescent="0.25">
      <c r="A1651" s="1"/>
      <c r="H1651" s="15"/>
      <c r="I1651" s="15"/>
      <c r="L1651" s="1"/>
    </row>
    <row r="1652" spans="1:12" x14ac:dyDescent="0.25">
      <c r="A1652" s="1"/>
      <c r="H1652" s="15"/>
      <c r="I1652" s="15"/>
      <c r="K1652" s="1"/>
      <c r="L1652" s="1"/>
    </row>
    <row r="1653" spans="1:12" x14ac:dyDescent="0.25">
      <c r="A1653" s="1"/>
      <c r="H1653" s="15"/>
      <c r="I1653" s="15"/>
      <c r="L1653" s="1"/>
    </row>
    <row r="1654" spans="1:12" x14ac:dyDescent="0.25">
      <c r="A1654" s="1"/>
      <c r="H1654" s="15"/>
      <c r="I1654" s="15"/>
      <c r="L1654" s="1"/>
    </row>
    <row r="1655" spans="1:12" x14ac:dyDescent="0.25">
      <c r="A1655" s="1"/>
      <c r="H1655" s="15"/>
      <c r="I1655" s="15"/>
      <c r="L1655" s="1"/>
    </row>
    <row r="1656" spans="1:12" x14ac:dyDescent="0.25">
      <c r="A1656" s="1"/>
      <c r="H1656" s="15"/>
      <c r="I1656" s="15"/>
      <c r="L1656" s="1"/>
    </row>
    <row r="1657" spans="1:12" x14ac:dyDescent="0.25">
      <c r="A1657" s="1"/>
      <c r="H1657" s="15"/>
      <c r="I1657" s="15"/>
      <c r="L1657" s="1"/>
    </row>
    <row r="1658" spans="1:12" x14ac:dyDescent="0.25">
      <c r="A1658" s="1"/>
      <c r="H1658" s="15"/>
      <c r="I1658" s="15"/>
      <c r="L1658" s="1"/>
    </row>
    <row r="1659" spans="1:12" x14ac:dyDescent="0.25">
      <c r="A1659" s="1"/>
      <c r="H1659" s="15"/>
      <c r="I1659" s="15"/>
      <c r="L1659" s="1"/>
    </row>
    <row r="1660" spans="1:12" x14ac:dyDescent="0.25">
      <c r="A1660" s="1"/>
      <c r="H1660" s="15"/>
      <c r="I1660" s="15"/>
      <c r="K1660" s="1"/>
      <c r="L1660" s="1"/>
    </row>
    <row r="1661" spans="1:12" x14ac:dyDescent="0.25">
      <c r="A1661" s="1"/>
      <c r="H1661" s="15"/>
      <c r="I1661" s="15"/>
      <c r="L1661" s="1"/>
    </row>
    <row r="1662" spans="1:12" x14ac:dyDescent="0.25">
      <c r="A1662" s="1"/>
      <c r="H1662" s="15"/>
      <c r="I1662" s="15"/>
      <c r="K1662" s="1"/>
      <c r="L1662" s="1"/>
    </row>
    <row r="1663" spans="1:12" x14ac:dyDescent="0.25">
      <c r="A1663" s="1"/>
      <c r="H1663" s="15"/>
      <c r="I1663" s="15"/>
      <c r="K1663" s="1"/>
      <c r="L1663" s="1"/>
    </row>
    <row r="1664" spans="1:12" x14ac:dyDescent="0.25">
      <c r="A1664" s="1"/>
      <c r="H1664" s="15"/>
      <c r="I1664" s="15"/>
      <c r="K1664" s="1"/>
      <c r="L1664" s="1"/>
    </row>
    <row r="1665" spans="1:12" x14ac:dyDescent="0.25">
      <c r="A1665" s="1"/>
      <c r="H1665" s="15"/>
      <c r="I1665" s="15"/>
      <c r="K1665" s="1"/>
      <c r="L1665" s="1"/>
    </row>
    <row r="1666" spans="1:12" x14ac:dyDescent="0.25">
      <c r="A1666" s="1"/>
      <c r="H1666" s="15"/>
      <c r="I1666" s="15"/>
      <c r="K1666" s="1"/>
      <c r="L1666" s="1"/>
    </row>
    <row r="1667" spans="1:12" x14ac:dyDescent="0.25">
      <c r="A1667" s="1"/>
      <c r="H1667" s="15"/>
      <c r="I1667" s="15"/>
      <c r="L1667" s="1"/>
    </row>
    <row r="1668" spans="1:12" x14ac:dyDescent="0.25">
      <c r="A1668" s="1"/>
      <c r="H1668" s="15"/>
      <c r="I1668" s="15"/>
      <c r="L1668" s="1"/>
    </row>
    <row r="1669" spans="1:12" x14ac:dyDescent="0.25">
      <c r="A1669" s="1"/>
      <c r="H1669" s="15"/>
      <c r="I1669" s="15"/>
      <c r="L1669" s="1"/>
    </row>
    <row r="1670" spans="1:12" x14ac:dyDescent="0.25">
      <c r="A1670" s="1"/>
      <c r="H1670" s="15"/>
      <c r="I1670" s="15"/>
      <c r="K1670" s="1"/>
      <c r="L1670" s="1"/>
    </row>
    <row r="1671" spans="1:12" x14ac:dyDescent="0.25">
      <c r="A1671" s="1"/>
      <c r="H1671" s="15"/>
      <c r="I1671" s="15"/>
      <c r="K1671" s="1"/>
      <c r="L1671" s="1"/>
    </row>
    <row r="1672" spans="1:12" x14ac:dyDescent="0.25">
      <c r="A1672" s="1"/>
      <c r="H1672" s="15"/>
      <c r="I1672" s="15"/>
      <c r="K1672" s="1"/>
      <c r="L1672" s="1"/>
    </row>
    <row r="1673" spans="1:12" x14ac:dyDescent="0.25">
      <c r="A1673" s="1"/>
      <c r="H1673" s="15"/>
      <c r="I1673" s="15"/>
      <c r="K1673" s="1"/>
      <c r="L1673" s="1"/>
    </row>
    <row r="1674" spans="1:12" x14ac:dyDescent="0.25">
      <c r="A1674" s="1"/>
      <c r="H1674" s="15"/>
      <c r="I1674" s="15"/>
      <c r="K1674" s="1"/>
      <c r="L1674" s="1"/>
    </row>
    <row r="1675" spans="1:12" x14ac:dyDescent="0.25">
      <c r="A1675" s="1"/>
      <c r="H1675" s="15"/>
      <c r="I1675" s="15"/>
      <c r="K1675" s="1"/>
      <c r="L1675" s="1"/>
    </row>
    <row r="1676" spans="1:12" x14ac:dyDescent="0.25">
      <c r="A1676" s="1"/>
      <c r="H1676" s="15"/>
      <c r="I1676" s="15"/>
      <c r="L1676" s="1"/>
    </row>
    <row r="1677" spans="1:12" x14ac:dyDescent="0.25">
      <c r="A1677" s="1"/>
      <c r="H1677" s="15"/>
      <c r="I1677" s="15"/>
      <c r="K1677" s="1"/>
      <c r="L1677" s="1"/>
    </row>
    <row r="1678" spans="1:12" x14ac:dyDescent="0.25">
      <c r="A1678" s="1"/>
      <c r="H1678" s="15"/>
      <c r="I1678" s="15"/>
      <c r="K1678" s="1"/>
      <c r="L1678" s="1"/>
    </row>
    <row r="1679" spans="1:12" x14ac:dyDescent="0.25">
      <c r="A1679" s="1"/>
      <c r="H1679" s="15"/>
      <c r="I1679" s="15"/>
      <c r="L1679" s="1"/>
    </row>
    <row r="1680" spans="1:12" x14ac:dyDescent="0.25">
      <c r="A1680" s="1"/>
      <c r="H1680" s="15"/>
      <c r="I1680" s="15"/>
      <c r="K1680" s="1"/>
      <c r="L1680" s="1"/>
    </row>
    <row r="1681" spans="1:12" x14ac:dyDescent="0.25">
      <c r="A1681" s="1"/>
      <c r="H1681" s="15"/>
      <c r="I1681" s="15"/>
      <c r="K1681" s="1"/>
      <c r="L1681" s="1"/>
    </row>
    <row r="1682" spans="1:12" x14ac:dyDescent="0.25">
      <c r="A1682" s="1"/>
      <c r="H1682" s="15"/>
      <c r="I1682" s="15"/>
      <c r="L1682" s="1"/>
    </row>
    <row r="1683" spans="1:12" x14ac:dyDescent="0.25">
      <c r="A1683" s="1"/>
      <c r="H1683" s="15"/>
      <c r="I1683" s="15"/>
      <c r="L1683" s="1"/>
    </row>
    <row r="1684" spans="1:12" x14ac:dyDescent="0.25">
      <c r="A1684" s="1"/>
      <c r="H1684" s="15"/>
      <c r="I1684" s="15"/>
      <c r="L1684" s="1"/>
    </row>
    <row r="1685" spans="1:12" x14ac:dyDescent="0.25">
      <c r="A1685" s="1"/>
      <c r="H1685" s="15"/>
      <c r="I1685" s="15"/>
      <c r="L1685" s="1"/>
    </row>
    <row r="1686" spans="1:12" x14ac:dyDescent="0.25">
      <c r="A1686" s="1"/>
      <c r="H1686" s="15"/>
      <c r="I1686" s="15"/>
      <c r="L1686" s="1"/>
    </row>
    <row r="1687" spans="1:12" x14ac:dyDescent="0.25">
      <c r="A1687" s="1"/>
      <c r="H1687" s="15"/>
      <c r="I1687" s="15"/>
      <c r="L1687" s="1"/>
    </row>
    <row r="1688" spans="1:12" x14ac:dyDescent="0.25">
      <c r="A1688" s="1"/>
      <c r="H1688" s="15"/>
      <c r="I1688" s="15"/>
      <c r="L1688" s="1"/>
    </row>
    <row r="1689" spans="1:12" x14ac:dyDescent="0.25">
      <c r="A1689" s="1"/>
      <c r="H1689" s="15"/>
      <c r="I1689" s="15"/>
      <c r="L1689" s="1"/>
    </row>
    <row r="1690" spans="1:12" x14ac:dyDescent="0.25">
      <c r="A1690" s="1"/>
      <c r="H1690" s="15"/>
      <c r="I1690" s="15"/>
      <c r="L1690" s="1"/>
    </row>
    <row r="1691" spans="1:12" x14ac:dyDescent="0.25">
      <c r="A1691" s="1"/>
      <c r="H1691" s="15"/>
      <c r="I1691" s="15"/>
      <c r="L1691" s="1"/>
    </row>
    <row r="1692" spans="1:12" x14ac:dyDescent="0.25">
      <c r="A1692" s="1"/>
      <c r="H1692" s="15"/>
      <c r="I1692" s="15"/>
      <c r="L1692" s="1"/>
    </row>
    <row r="1693" spans="1:12" x14ac:dyDescent="0.25">
      <c r="A1693" s="1"/>
      <c r="H1693" s="15"/>
      <c r="I1693" s="15"/>
      <c r="L1693" s="1"/>
    </row>
    <row r="1694" spans="1:12" x14ac:dyDescent="0.25">
      <c r="A1694" s="1"/>
      <c r="H1694" s="15"/>
      <c r="I1694" s="15"/>
      <c r="L1694" s="1"/>
    </row>
    <row r="1695" spans="1:12" x14ac:dyDescent="0.25">
      <c r="A1695" s="1"/>
      <c r="H1695" s="15"/>
      <c r="L1695" s="1"/>
    </row>
    <row r="1696" spans="1:12" x14ac:dyDescent="0.25">
      <c r="A1696" s="1"/>
      <c r="H1696" s="15"/>
      <c r="I1696" s="15"/>
      <c r="L1696" s="1"/>
    </row>
    <row r="1697" spans="1:12" x14ac:dyDescent="0.25">
      <c r="A1697" s="1"/>
      <c r="H1697" s="15"/>
      <c r="I1697" s="15"/>
      <c r="L1697" s="1"/>
    </row>
    <row r="1698" spans="1:12" x14ac:dyDescent="0.25">
      <c r="A1698" s="1"/>
      <c r="L1698" s="1"/>
    </row>
    <row r="1699" spans="1:12" x14ac:dyDescent="0.25">
      <c r="A1699" s="1"/>
      <c r="L1699" s="1"/>
    </row>
    <row r="1700" spans="1:12" x14ac:dyDescent="0.25">
      <c r="A1700" s="1"/>
      <c r="H1700" s="15"/>
      <c r="I1700" s="15"/>
      <c r="L1700" s="1"/>
    </row>
    <row r="1701" spans="1:12" x14ac:dyDescent="0.25">
      <c r="A1701" s="1"/>
      <c r="H1701" s="15"/>
      <c r="I1701" s="15"/>
      <c r="L1701" s="1"/>
    </row>
    <row r="1702" spans="1:12" x14ac:dyDescent="0.25">
      <c r="A1702" s="1"/>
      <c r="H1702" s="15"/>
      <c r="I1702" s="15"/>
      <c r="L1702" s="1"/>
    </row>
    <row r="1703" spans="1:12" x14ac:dyDescent="0.25">
      <c r="A1703" s="1"/>
      <c r="H1703" s="15"/>
      <c r="I1703" s="15"/>
      <c r="L1703" s="1"/>
    </row>
    <row r="1704" spans="1:12" x14ac:dyDescent="0.25">
      <c r="A1704" s="1"/>
      <c r="H1704" s="15"/>
      <c r="I1704" s="15"/>
      <c r="L1704" s="1"/>
    </row>
    <row r="1705" spans="1:12" x14ac:dyDescent="0.25">
      <c r="A1705" s="1"/>
      <c r="H1705" s="15"/>
      <c r="I1705" s="15"/>
      <c r="L1705" s="1"/>
    </row>
    <row r="1706" spans="1:12" x14ac:dyDescent="0.25">
      <c r="A1706" s="1"/>
      <c r="H1706" s="15"/>
      <c r="I1706" s="15"/>
      <c r="L1706" s="1"/>
    </row>
    <row r="1707" spans="1:12" x14ac:dyDescent="0.25">
      <c r="A1707" s="1"/>
      <c r="H1707" s="15"/>
      <c r="I1707" s="15"/>
      <c r="L1707" s="1"/>
    </row>
    <row r="1708" spans="1:12" x14ac:dyDescent="0.25">
      <c r="A1708" s="1"/>
      <c r="H1708" s="15"/>
      <c r="I1708" s="15"/>
      <c r="L1708" s="1"/>
    </row>
    <row r="1709" spans="1:12" x14ac:dyDescent="0.25">
      <c r="A1709" s="1"/>
      <c r="H1709" s="15"/>
      <c r="I1709" s="15"/>
      <c r="L1709" s="1"/>
    </row>
    <row r="1710" spans="1:12" x14ac:dyDescent="0.25">
      <c r="A1710" s="1"/>
      <c r="H1710" s="15"/>
      <c r="I1710" s="15"/>
      <c r="L1710" s="1"/>
    </row>
    <row r="1711" spans="1:12" x14ac:dyDescent="0.25">
      <c r="A1711" s="1"/>
      <c r="H1711" s="15"/>
      <c r="I1711" s="15"/>
      <c r="L1711" s="1"/>
    </row>
    <row r="1712" spans="1:12" x14ac:dyDescent="0.25">
      <c r="A1712" s="1"/>
      <c r="H1712" s="15"/>
      <c r="I1712" s="15"/>
      <c r="L1712" s="1"/>
    </row>
    <row r="1713" spans="1:12" x14ac:dyDescent="0.25">
      <c r="A1713" s="1"/>
      <c r="H1713" s="15"/>
      <c r="I1713" s="15"/>
      <c r="L1713" s="1"/>
    </row>
    <row r="1714" spans="1:12" x14ac:dyDescent="0.25">
      <c r="A1714" s="1"/>
      <c r="H1714" s="15"/>
      <c r="I1714" s="15"/>
      <c r="L1714" s="1"/>
    </row>
    <row r="1715" spans="1:12" x14ac:dyDescent="0.25">
      <c r="A1715" s="1"/>
      <c r="H1715" s="15"/>
      <c r="I1715" s="15"/>
      <c r="L1715" s="1"/>
    </row>
    <row r="1716" spans="1:12" x14ac:dyDescent="0.25">
      <c r="A1716" s="1"/>
      <c r="H1716" s="15"/>
      <c r="I1716" s="15"/>
      <c r="L1716" s="1"/>
    </row>
    <row r="1717" spans="1:12" x14ac:dyDescent="0.25">
      <c r="A1717" s="1"/>
      <c r="H1717" s="15"/>
      <c r="I1717" s="15"/>
      <c r="L1717" s="1"/>
    </row>
    <row r="1718" spans="1:12" x14ac:dyDescent="0.25">
      <c r="A1718" s="1"/>
      <c r="H1718" s="15"/>
      <c r="I1718" s="15"/>
      <c r="L1718" s="1"/>
    </row>
    <row r="1719" spans="1:12" x14ac:dyDescent="0.25">
      <c r="A1719" s="1"/>
      <c r="H1719" s="15"/>
      <c r="I1719" s="15"/>
      <c r="L1719" s="1"/>
    </row>
    <row r="1720" spans="1:12" x14ac:dyDescent="0.25">
      <c r="A1720" s="1"/>
      <c r="H1720" s="15"/>
      <c r="I1720" s="15"/>
      <c r="L1720" s="1"/>
    </row>
    <row r="1721" spans="1:12" x14ac:dyDescent="0.25">
      <c r="A1721" s="1"/>
      <c r="H1721" s="15"/>
      <c r="I1721" s="15"/>
      <c r="K1721" s="1"/>
      <c r="L1721" s="1"/>
    </row>
    <row r="1722" spans="1:12" x14ac:dyDescent="0.25">
      <c r="A1722" s="1"/>
      <c r="H1722" s="15"/>
      <c r="I1722" s="15"/>
      <c r="K1722" s="1"/>
      <c r="L1722" s="1"/>
    </row>
    <row r="1723" spans="1:12" x14ac:dyDescent="0.25">
      <c r="A1723" s="1"/>
      <c r="H1723" s="15"/>
      <c r="I1723" s="15"/>
      <c r="K1723" s="1"/>
      <c r="L1723" s="1"/>
    </row>
    <row r="1724" spans="1:12" x14ac:dyDescent="0.25">
      <c r="A1724" s="1"/>
      <c r="H1724" s="15"/>
      <c r="I1724" s="15"/>
      <c r="K1724" s="1"/>
      <c r="L1724" s="1"/>
    </row>
    <row r="1725" spans="1:12" x14ac:dyDescent="0.25">
      <c r="A1725" s="1"/>
      <c r="H1725" s="15"/>
      <c r="I1725" s="15"/>
      <c r="K1725" s="1"/>
      <c r="L1725" s="1"/>
    </row>
    <row r="1726" spans="1:12" x14ac:dyDescent="0.25">
      <c r="A1726" s="1"/>
      <c r="H1726" s="15"/>
      <c r="I1726" s="15"/>
      <c r="K1726" s="1"/>
      <c r="L1726" s="1"/>
    </row>
    <row r="1727" spans="1:12" x14ac:dyDescent="0.25">
      <c r="A1727" s="1"/>
      <c r="H1727" s="15"/>
      <c r="I1727" s="15"/>
      <c r="K1727" s="1"/>
      <c r="L1727" s="1"/>
    </row>
    <row r="1728" spans="1:12" x14ac:dyDescent="0.25">
      <c r="A1728" s="1"/>
      <c r="H1728" s="15"/>
      <c r="I1728" s="15"/>
      <c r="K1728" s="1"/>
      <c r="L1728" s="1"/>
    </row>
    <row r="1729" spans="1:12" x14ac:dyDescent="0.25">
      <c r="A1729" s="1"/>
      <c r="H1729" s="15"/>
      <c r="I1729" s="15"/>
      <c r="K1729" s="1"/>
      <c r="L1729" s="1"/>
    </row>
    <row r="1730" spans="1:12" x14ac:dyDescent="0.25">
      <c r="A1730" s="1"/>
      <c r="H1730" s="15"/>
      <c r="I1730" s="15"/>
      <c r="K1730" s="1"/>
      <c r="L1730" s="1"/>
    </row>
    <row r="1731" spans="1:12" x14ac:dyDescent="0.25">
      <c r="A1731" s="1"/>
      <c r="H1731" s="15"/>
      <c r="I1731" s="15"/>
      <c r="K1731" s="1"/>
      <c r="L1731" s="1"/>
    </row>
    <row r="1732" spans="1:12" x14ac:dyDescent="0.25">
      <c r="A1732" s="1"/>
      <c r="H1732" s="15"/>
      <c r="I1732" s="15"/>
      <c r="K1732" s="1"/>
      <c r="L1732" s="1"/>
    </row>
    <row r="1733" spans="1:12" x14ac:dyDescent="0.25">
      <c r="A1733" s="1"/>
      <c r="H1733" s="15"/>
      <c r="I1733" s="15"/>
      <c r="K1733" s="1"/>
      <c r="L1733" s="1"/>
    </row>
    <row r="1734" spans="1:12" x14ac:dyDescent="0.25">
      <c r="A1734" s="1"/>
      <c r="H1734" s="15"/>
      <c r="I1734" s="15"/>
      <c r="K1734" s="1"/>
      <c r="L1734" s="1"/>
    </row>
    <row r="1735" spans="1:12" x14ac:dyDescent="0.25">
      <c r="A1735" s="1"/>
      <c r="H1735" s="15"/>
      <c r="I1735" s="15"/>
      <c r="K1735" s="1"/>
      <c r="L1735" s="1"/>
    </row>
    <row r="1736" spans="1:12" x14ac:dyDescent="0.25">
      <c r="A1736" s="1"/>
      <c r="H1736" s="15"/>
      <c r="I1736" s="15"/>
      <c r="K1736" s="1"/>
      <c r="L1736" s="1"/>
    </row>
    <row r="1737" spans="1:12" x14ac:dyDescent="0.25">
      <c r="A1737" s="1"/>
      <c r="H1737" s="15"/>
      <c r="I1737" s="15"/>
      <c r="K1737" s="1"/>
      <c r="L1737" s="1"/>
    </row>
    <row r="1738" spans="1:12" x14ac:dyDescent="0.25">
      <c r="A1738" s="1"/>
      <c r="H1738" s="15"/>
      <c r="I1738" s="15"/>
      <c r="K1738" s="1"/>
      <c r="L1738" s="1"/>
    </row>
    <row r="1739" spans="1:12" x14ac:dyDescent="0.25">
      <c r="A1739" s="1"/>
      <c r="H1739" s="15"/>
      <c r="I1739" s="15"/>
      <c r="K1739" s="1"/>
      <c r="L1739" s="1"/>
    </row>
    <row r="1740" spans="1:12" x14ac:dyDescent="0.25">
      <c r="A1740" s="1"/>
      <c r="H1740" s="15"/>
      <c r="I1740" s="15"/>
      <c r="K1740" s="1"/>
      <c r="L1740" s="1"/>
    </row>
    <row r="1741" spans="1:12" x14ac:dyDescent="0.25">
      <c r="A1741" s="1"/>
      <c r="H1741" s="15"/>
      <c r="I1741" s="15"/>
      <c r="K1741" s="1"/>
      <c r="L1741" s="1"/>
    </row>
    <row r="1742" spans="1:12" x14ac:dyDescent="0.25">
      <c r="A1742" s="1"/>
      <c r="H1742" s="15"/>
      <c r="I1742" s="15"/>
      <c r="K1742" s="1"/>
      <c r="L1742" s="1"/>
    </row>
    <row r="1743" spans="1:12" x14ac:dyDescent="0.25">
      <c r="A1743" s="1"/>
      <c r="H1743" s="15"/>
      <c r="I1743" s="15"/>
      <c r="K1743" s="1"/>
      <c r="L1743" s="1"/>
    </row>
    <row r="1744" spans="1:12" x14ac:dyDescent="0.25">
      <c r="A1744" s="1"/>
      <c r="H1744" s="15"/>
      <c r="I1744" s="15"/>
      <c r="K1744" s="1"/>
      <c r="L1744" s="1"/>
    </row>
    <row r="1745" spans="1:12" x14ac:dyDescent="0.25">
      <c r="A1745" s="1"/>
      <c r="H1745" s="15"/>
      <c r="I1745" s="15"/>
      <c r="K1745" s="1"/>
      <c r="L1745" s="1"/>
    </row>
    <row r="1746" spans="1:12" x14ac:dyDescent="0.25">
      <c r="A1746" s="1"/>
      <c r="H1746" s="15"/>
      <c r="I1746" s="15"/>
      <c r="K1746" s="1"/>
      <c r="L1746" s="1"/>
    </row>
    <row r="1747" spans="1:12" x14ac:dyDescent="0.25">
      <c r="A1747" s="1"/>
      <c r="H1747" s="15"/>
      <c r="I1747" s="15"/>
      <c r="K1747" s="1"/>
      <c r="L1747" s="1"/>
    </row>
    <row r="1748" spans="1:12" x14ac:dyDescent="0.25">
      <c r="A1748" s="1"/>
      <c r="H1748" s="15"/>
      <c r="I1748" s="15"/>
      <c r="K1748" s="1"/>
      <c r="L1748" s="1"/>
    </row>
    <row r="1749" spans="1:12" x14ac:dyDescent="0.25">
      <c r="A1749" s="1"/>
      <c r="H1749" s="15"/>
      <c r="I1749" s="15"/>
      <c r="K1749" s="1"/>
      <c r="L1749" s="1"/>
    </row>
    <row r="1750" spans="1:12" x14ac:dyDescent="0.25">
      <c r="A1750" s="1"/>
      <c r="H1750" s="15"/>
      <c r="I1750" s="15"/>
      <c r="K1750" s="1"/>
      <c r="L1750" s="1"/>
    </row>
    <row r="1751" spans="1:12" x14ac:dyDescent="0.25">
      <c r="A1751" s="1"/>
      <c r="H1751" s="15"/>
      <c r="I1751" s="15"/>
      <c r="K1751" s="1"/>
      <c r="L1751" s="1"/>
    </row>
    <row r="1752" spans="1:12" x14ac:dyDescent="0.25">
      <c r="A1752" s="1"/>
      <c r="H1752" s="15"/>
      <c r="I1752" s="15"/>
      <c r="K1752" s="1"/>
      <c r="L1752" s="1"/>
    </row>
    <row r="1753" spans="1:12" x14ac:dyDescent="0.25">
      <c r="A1753" s="1"/>
      <c r="H1753" s="15"/>
      <c r="I1753" s="15"/>
      <c r="K1753" s="1"/>
      <c r="L1753" s="1"/>
    </row>
    <row r="1754" spans="1:12" x14ac:dyDescent="0.25">
      <c r="A1754" s="1"/>
      <c r="H1754" s="15"/>
      <c r="I1754" s="15"/>
      <c r="K1754" s="1"/>
      <c r="L1754" s="1"/>
    </row>
    <row r="1755" spans="1:12" x14ac:dyDescent="0.25">
      <c r="A1755" s="1"/>
      <c r="H1755" s="15"/>
      <c r="I1755" s="15"/>
      <c r="K1755" s="1"/>
      <c r="L1755" s="1"/>
    </row>
    <row r="1756" spans="1:12" x14ac:dyDescent="0.25">
      <c r="A1756" s="1"/>
      <c r="H1756" s="15"/>
      <c r="I1756" s="15"/>
      <c r="K1756" s="1"/>
      <c r="L1756" s="1"/>
    </row>
    <row r="1757" spans="1:12" x14ac:dyDescent="0.25">
      <c r="A1757" s="1"/>
      <c r="H1757" s="15"/>
      <c r="I1757" s="15"/>
      <c r="K1757" s="1"/>
      <c r="L1757" s="1"/>
    </row>
    <row r="1758" spans="1:12" x14ac:dyDescent="0.25">
      <c r="A1758" s="1"/>
      <c r="H1758" s="15"/>
      <c r="I1758" s="15"/>
      <c r="K1758" s="1"/>
      <c r="L1758" s="1"/>
    </row>
    <row r="1759" spans="1:12" x14ac:dyDescent="0.25">
      <c r="A1759" s="1"/>
      <c r="H1759" s="15"/>
      <c r="I1759" s="15"/>
      <c r="K1759" s="1"/>
      <c r="L1759" s="1"/>
    </row>
    <row r="1760" spans="1:12" x14ac:dyDescent="0.25">
      <c r="A1760" s="1"/>
      <c r="H1760" s="15"/>
      <c r="I1760" s="15"/>
      <c r="K1760" s="1"/>
      <c r="L1760" s="1"/>
    </row>
    <row r="1761" spans="1:12" x14ac:dyDescent="0.25">
      <c r="A1761" s="1"/>
      <c r="H1761" s="15"/>
      <c r="I1761" s="15"/>
      <c r="K1761" s="1"/>
      <c r="L1761" s="1"/>
    </row>
    <row r="1762" spans="1:12" x14ac:dyDescent="0.25">
      <c r="A1762" s="1"/>
      <c r="H1762" s="15"/>
      <c r="I1762" s="15"/>
      <c r="K1762" s="1"/>
      <c r="L1762" s="1"/>
    </row>
    <row r="1763" spans="1:12" x14ac:dyDescent="0.25">
      <c r="A1763" s="1"/>
      <c r="H1763" s="15"/>
      <c r="I1763" s="15"/>
      <c r="K1763" s="1"/>
      <c r="L1763" s="1"/>
    </row>
    <row r="1764" spans="1:12" x14ac:dyDescent="0.25">
      <c r="A1764" s="1"/>
      <c r="H1764" s="15"/>
      <c r="I1764" s="15"/>
      <c r="K1764" s="1"/>
      <c r="L1764" s="1"/>
    </row>
    <row r="1765" spans="1:12" x14ac:dyDescent="0.25">
      <c r="A1765" s="1"/>
      <c r="H1765" s="15"/>
      <c r="I1765" s="15"/>
      <c r="K1765" s="1"/>
      <c r="L1765" s="1"/>
    </row>
    <row r="1766" spans="1:12" x14ac:dyDescent="0.25">
      <c r="A1766" s="1"/>
      <c r="H1766" s="15"/>
      <c r="I1766" s="15"/>
      <c r="K1766" s="1"/>
      <c r="L1766" s="1"/>
    </row>
    <row r="1767" spans="1:12" x14ac:dyDescent="0.25">
      <c r="A1767" s="1"/>
      <c r="H1767" s="15"/>
      <c r="I1767" s="15"/>
      <c r="K1767" s="1"/>
      <c r="L1767" s="1"/>
    </row>
    <row r="1768" spans="1:12" x14ac:dyDescent="0.25">
      <c r="A1768" s="1"/>
      <c r="H1768" s="15"/>
      <c r="I1768" s="15"/>
      <c r="K1768" s="1"/>
      <c r="L1768" s="1"/>
    </row>
    <row r="1769" spans="1:12" x14ac:dyDescent="0.25">
      <c r="A1769" s="1"/>
      <c r="H1769" s="15"/>
      <c r="I1769" s="15"/>
      <c r="L1769" s="1"/>
    </row>
    <row r="1770" spans="1:12" x14ac:dyDescent="0.25">
      <c r="A1770" s="1"/>
      <c r="H1770" s="15"/>
      <c r="I1770" s="15"/>
      <c r="L1770" s="1"/>
    </row>
    <row r="1771" spans="1:12" x14ac:dyDescent="0.25">
      <c r="A1771" s="1"/>
      <c r="H1771" s="15"/>
      <c r="I1771" s="15"/>
      <c r="K1771" s="1"/>
      <c r="L1771" s="1"/>
    </row>
    <row r="1772" spans="1:12" x14ac:dyDescent="0.25">
      <c r="A1772" s="1"/>
      <c r="H1772" s="15"/>
      <c r="I1772" s="15"/>
      <c r="L1772" s="1"/>
    </row>
    <row r="1773" spans="1:12" x14ac:dyDescent="0.25">
      <c r="A1773" s="1"/>
      <c r="H1773" s="15"/>
      <c r="I1773" s="15"/>
      <c r="L1773" s="1"/>
    </row>
    <row r="1774" spans="1:12" x14ac:dyDescent="0.25">
      <c r="A1774" s="1"/>
      <c r="H1774" s="15"/>
      <c r="I1774" s="15"/>
      <c r="L1774" s="1"/>
    </row>
    <row r="1775" spans="1:12" x14ac:dyDescent="0.25">
      <c r="A1775" s="1"/>
      <c r="H1775" s="15"/>
      <c r="I1775" s="15"/>
      <c r="K1775" s="1"/>
      <c r="L1775" s="1"/>
    </row>
    <row r="1776" spans="1:12" x14ac:dyDescent="0.25">
      <c r="A1776" s="1"/>
      <c r="H1776" s="15"/>
      <c r="I1776" s="15"/>
      <c r="K1776" s="1"/>
      <c r="L1776" s="1"/>
    </row>
    <row r="1777" spans="1:12" x14ac:dyDescent="0.25">
      <c r="A1777" s="1"/>
      <c r="H1777" s="15"/>
      <c r="I1777" s="15"/>
      <c r="K1777" s="1"/>
      <c r="L1777" s="1"/>
    </row>
    <row r="1778" spans="1:12" x14ac:dyDescent="0.25">
      <c r="A1778" s="1"/>
      <c r="H1778" s="15"/>
      <c r="I1778" s="15"/>
      <c r="K1778" s="1"/>
      <c r="L1778" s="1"/>
    </row>
    <row r="1779" spans="1:12" x14ac:dyDescent="0.25">
      <c r="A1779" s="1"/>
      <c r="H1779" s="15"/>
      <c r="I1779" s="15"/>
      <c r="K1779" s="1"/>
      <c r="L1779" s="1"/>
    </row>
    <row r="1780" spans="1:12" x14ac:dyDescent="0.25">
      <c r="A1780" s="1"/>
      <c r="H1780" s="15"/>
      <c r="I1780" s="15"/>
      <c r="K1780" s="1"/>
      <c r="L1780" s="1"/>
    </row>
    <row r="1781" spans="1:12" x14ac:dyDescent="0.25">
      <c r="A1781" s="1"/>
      <c r="H1781" s="15"/>
      <c r="I1781" s="15"/>
      <c r="K1781" s="1"/>
      <c r="L1781" s="1"/>
    </row>
    <row r="1782" spans="1:12" x14ac:dyDescent="0.25">
      <c r="A1782" s="1"/>
      <c r="H1782" s="15"/>
      <c r="I1782" s="15"/>
      <c r="K1782" s="1"/>
      <c r="L1782" s="1"/>
    </row>
    <row r="1783" spans="1:12" x14ac:dyDescent="0.25">
      <c r="A1783" s="1"/>
      <c r="H1783" s="15"/>
      <c r="I1783" s="15"/>
      <c r="K1783" s="1"/>
      <c r="L1783" s="1"/>
    </row>
    <row r="1784" spans="1:12" x14ac:dyDescent="0.25">
      <c r="A1784" s="1"/>
      <c r="H1784" s="15"/>
      <c r="I1784" s="15"/>
      <c r="K1784" s="1"/>
      <c r="L1784" s="1"/>
    </row>
    <row r="1785" spans="1:12" x14ac:dyDescent="0.25">
      <c r="A1785" s="1"/>
      <c r="H1785" s="15"/>
      <c r="I1785" s="15"/>
      <c r="K1785" s="1"/>
      <c r="L1785" s="1"/>
    </row>
    <row r="1786" spans="1:12" x14ac:dyDescent="0.25">
      <c r="A1786" s="1"/>
      <c r="H1786" s="15"/>
      <c r="I1786" s="15"/>
      <c r="K1786" s="1"/>
      <c r="L1786" s="1"/>
    </row>
    <row r="1787" spans="1:12" x14ac:dyDescent="0.25">
      <c r="A1787" s="1"/>
      <c r="H1787" s="15"/>
      <c r="I1787" s="15"/>
      <c r="K1787" s="1"/>
      <c r="L1787" s="1"/>
    </row>
    <row r="1788" spans="1:12" x14ac:dyDescent="0.25">
      <c r="A1788" s="1"/>
      <c r="H1788" s="15"/>
      <c r="I1788" s="15"/>
      <c r="K1788" s="1"/>
      <c r="L1788" s="1"/>
    </row>
    <row r="1789" spans="1:12" x14ac:dyDescent="0.25">
      <c r="A1789" s="1"/>
      <c r="H1789" s="15"/>
      <c r="I1789" s="15"/>
      <c r="K1789" s="1"/>
      <c r="L1789" s="1"/>
    </row>
    <row r="1790" spans="1:12" x14ac:dyDescent="0.25">
      <c r="A1790" s="1"/>
      <c r="H1790" s="15"/>
      <c r="I1790" s="15"/>
      <c r="K1790" s="1"/>
      <c r="L1790" s="1"/>
    </row>
    <row r="1791" spans="1:12" x14ac:dyDescent="0.25">
      <c r="A1791" s="1"/>
      <c r="H1791" s="15"/>
      <c r="I1791" s="15"/>
      <c r="K1791" s="1"/>
      <c r="L1791" s="1"/>
    </row>
    <row r="1792" spans="1:12" x14ac:dyDescent="0.25">
      <c r="A1792" s="1"/>
      <c r="H1792" s="15"/>
      <c r="I1792" s="15"/>
      <c r="K1792" s="1"/>
      <c r="L1792" s="1"/>
    </row>
    <row r="1793" spans="1:13" x14ac:dyDescent="0.25">
      <c r="A1793" s="1"/>
      <c r="H1793" s="15"/>
      <c r="I1793" s="15"/>
      <c r="K1793" s="1"/>
      <c r="L1793" s="1"/>
    </row>
    <row r="1794" spans="1:13" x14ac:dyDescent="0.25">
      <c r="A1794" s="1"/>
      <c r="H1794" s="15"/>
      <c r="I1794" s="15"/>
      <c r="K1794" s="1"/>
      <c r="L1794" s="1"/>
    </row>
    <row r="1795" spans="1:13" x14ac:dyDescent="0.25">
      <c r="A1795" s="1"/>
      <c r="H1795" s="15"/>
      <c r="I1795" s="15"/>
      <c r="L1795" s="1"/>
    </row>
    <row r="1796" spans="1:13" x14ac:dyDescent="0.25">
      <c r="A1796" s="1"/>
      <c r="H1796" s="15"/>
      <c r="I1796" s="15"/>
      <c r="K1796" s="1"/>
      <c r="L1796" s="1"/>
    </row>
    <row r="1797" spans="1:13" x14ac:dyDescent="0.25">
      <c r="A1797" s="1"/>
      <c r="H1797" s="15"/>
      <c r="I1797" s="15"/>
      <c r="K1797" s="1"/>
      <c r="L1797" s="1"/>
    </row>
    <row r="1798" spans="1:13" x14ac:dyDescent="0.25">
      <c r="A1798" s="1"/>
      <c r="H1798" s="15"/>
      <c r="I1798" s="15"/>
      <c r="K1798" s="1"/>
      <c r="L1798" s="1"/>
    </row>
    <row r="1799" spans="1:13" x14ac:dyDescent="0.25">
      <c r="A1799" s="1"/>
      <c r="H1799" s="15"/>
      <c r="I1799" s="15"/>
      <c r="K1799" s="1"/>
      <c r="L1799" s="1"/>
    </row>
    <row r="1800" spans="1:13" x14ac:dyDescent="0.25">
      <c r="A1800" s="1"/>
      <c r="H1800" s="15"/>
      <c r="I1800" s="15"/>
      <c r="L1800" s="1"/>
    </row>
    <row r="1801" spans="1:13" x14ac:dyDescent="0.25">
      <c r="A1801" s="1"/>
      <c r="H1801" s="15"/>
      <c r="I1801" s="15"/>
      <c r="K1801" s="1"/>
      <c r="L1801" s="1"/>
    </row>
    <row r="1802" spans="1:13" x14ac:dyDescent="0.25">
      <c r="A1802" s="1"/>
      <c r="H1802" s="15"/>
      <c r="I1802" s="15"/>
      <c r="L1802" s="1"/>
    </row>
    <row r="1803" spans="1:13" x14ac:dyDescent="0.25">
      <c r="A1803" s="1"/>
      <c r="H1803" s="15"/>
      <c r="I1803" s="15"/>
      <c r="L1803" s="1"/>
    </row>
    <row r="1804" spans="1:13" x14ac:dyDescent="0.25">
      <c r="A1804" s="1"/>
      <c r="H1804" s="15"/>
      <c r="I1804" s="15"/>
      <c r="L1804" s="1"/>
    </row>
    <row r="1805" spans="1:13" x14ac:dyDescent="0.25">
      <c r="A1805" s="1"/>
      <c r="H1805" s="15"/>
      <c r="I1805" s="15"/>
      <c r="L1805" s="1"/>
    </row>
    <row r="1806" spans="1:13" x14ac:dyDescent="0.25">
      <c r="A1806" s="1"/>
      <c r="H1806" s="15"/>
      <c r="I1806" s="15"/>
      <c r="L1806" s="1"/>
    </row>
    <row r="1807" spans="1:13" x14ac:dyDescent="0.25">
      <c r="A1807" s="1"/>
      <c r="H1807" s="15"/>
      <c r="I1807" s="15"/>
      <c r="L1807" s="1"/>
    </row>
    <row r="1808" spans="1:13" x14ac:dyDescent="0.25">
      <c r="A1808" s="1"/>
      <c r="H1808" s="15"/>
      <c r="I1808" s="15"/>
      <c r="K1808" s="1"/>
      <c r="M1808" s="1">
        <v>45935</v>
      </c>
    </row>
    <row r="1809" spans="1:13" x14ac:dyDescent="0.25">
      <c r="A1809" s="1"/>
      <c r="H1809" s="15"/>
      <c r="I1809" s="15"/>
      <c r="K1809" s="1"/>
      <c r="M1809" s="1">
        <v>45935</v>
      </c>
    </row>
    <row r="1810" spans="1:13" x14ac:dyDescent="0.25">
      <c r="A1810" s="1"/>
      <c r="H1810" s="15"/>
      <c r="I1810" s="15"/>
      <c r="M1810" s="1">
        <v>45935</v>
      </c>
    </row>
    <row r="1811" spans="1:13" x14ac:dyDescent="0.25">
      <c r="A1811" s="1"/>
      <c r="H1811" s="15"/>
      <c r="I1811" s="15"/>
      <c r="M1811" s="1">
        <v>45935</v>
      </c>
    </row>
    <row r="1812" spans="1:13" x14ac:dyDescent="0.25">
      <c r="A1812" s="1"/>
      <c r="H1812" s="15"/>
      <c r="I1812" s="15"/>
      <c r="M1812" s="1">
        <v>45935</v>
      </c>
    </row>
    <row r="1813" spans="1:13" x14ac:dyDescent="0.25">
      <c r="A1813" s="1"/>
      <c r="H1813" s="15"/>
      <c r="I1813" s="15"/>
      <c r="M1813" s="1">
        <v>45935</v>
      </c>
    </row>
    <row r="1814" spans="1:13" x14ac:dyDescent="0.25">
      <c r="A1814" s="1"/>
      <c r="H1814" s="15"/>
      <c r="I1814" s="15"/>
      <c r="M1814" s="1">
        <v>45935</v>
      </c>
    </row>
    <row r="1815" spans="1:13" x14ac:dyDescent="0.25">
      <c r="A1815" s="1"/>
      <c r="H1815" s="15"/>
      <c r="I1815" s="15"/>
      <c r="M1815" s="1">
        <v>45935</v>
      </c>
    </row>
    <row r="1816" spans="1:13" x14ac:dyDescent="0.25">
      <c r="A1816" s="1"/>
      <c r="H1816" s="15"/>
      <c r="I1816" s="15"/>
      <c r="K1816" s="1"/>
      <c r="M1816" s="1">
        <v>45935</v>
      </c>
    </row>
    <row r="1817" spans="1:13" x14ac:dyDescent="0.25">
      <c r="A1817" s="1"/>
      <c r="H1817" s="15"/>
      <c r="I1817" s="15"/>
      <c r="K1817" s="1"/>
      <c r="M1817" s="1">
        <v>45935</v>
      </c>
    </row>
    <row r="1818" spans="1:13" x14ac:dyDescent="0.25">
      <c r="A1818" s="1"/>
      <c r="H1818" s="15"/>
      <c r="I1818" s="15"/>
      <c r="K1818" s="1"/>
      <c r="M1818" s="1">
        <v>45935</v>
      </c>
    </row>
    <row r="1819" spans="1:13" x14ac:dyDescent="0.25">
      <c r="A1819" s="1"/>
      <c r="H1819" s="15"/>
      <c r="I1819" s="15"/>
      <c r="M1819" s="1">
        <v>45935</v>
      </c>
    </row>
    <row r="1820" spans="1:13" x14ac:dyDescent="0.25">
      <c r="A1820" s="1"/>
      <c r="H1820" s="15"/>
      <c r="I1820" s="15"/>
      <c r="M1820" s="1">
        <v>45935</v>
      </c>
    </row>
    <row r="1821" spans="1:13" x14ac:dyDescent="0.25">
      <c r="A1821" s="1"/>
      <c r="H1821" s="15"/>
      <c r="I1821" s="15"/>
      <c r="M1821" s="1">
        <v>45935</v>
      </c>
    </row>
    <row r="1822" spans="1:13" x14ac:dyDescent="0.25">
      <c r="A1822" s="1"/>
      <c r="H1822" s="15"/>
      <c r="I1822" s="15"/>
      <c r="M1822" s="1">
        <v>45935</v>
      </c>
    </row>
    <row r="1823" spans="1:13" x14ac:dyDescent="0.25">
      <c r="A1823" s="1"/>
      <c r="H1823" s="15"/>
      <c r="I1823" s="15"/>
      <c r="M1823" s="1">
        <v>45935</v>
      </c>
    </row>
    <row r="1824" spans="1:13" x14ac:dyDescent="0.25">
      <c r="A1824" s="1"/>
      <c r="H1824" s="15"/>
      <c r="I1824" s="15"/>
      <c r="M1824" s="1">
        <v>45935</v>
      </c>
    </row>
    <row r="1825" spans="1:13" x14ac:dyDescent="0.25">
      <c r="A1825" s="1"/>
      <c r="H1825" s="15"/>
      <c r="I1825" s="15"/>
      <c r="K1825" s="1"/>
      <c r="M1825" s="1">
        <v>45935</v>
      </c>
    </row>
    <row r="1826" spans="1:13" x14ac:dyDescent="0.25">
      <c r="A1826" s="1"/>
      <c r="H1826" s="15"/>
      <c r="I1826" s="15"/>
      <c r="M1826" s="1">
        <v>45935</v>
      </c>
    </row>
    <row r="1827" spans="1:13" x14ac:dyDescent="0.25">
      <c r="A1827" s="1"/>
      <c r="H1827" s="15"/>
      <c r="I1827" s="15"/>
      <c r="K1827" s="1"/>
      <c r="M1827" s="1">
        <v>45935</v>
      </c>
    </row>
    <row r="1828" spans="1:13" x14ac:dyDescent="0.25">
      <c r="A1828" s="1"/>
      <c r="H1828" s="15"/>
      <c r="I1828" s="15"/>
      <c r="M1828" s="1">
        <v>45935</v>
      </c>
    </row>
    <row r="1829" spans="1:13" x14ac:dyDescent="0.25">
      <c r="A1829" s="1"/>
      <c r="H1829" s="15"/>
      <c r="I1829" s="15"/>
      <c r="M1829" s="1">
        <v>45935</v>
      </c>
    </row>
    <row r="1830" spans="1:13" x14ac:dyDescent="0.25">
      <c r="A1830" s="1"/>
      <c r="H1830" s="15"/>
      <c r="I1830" s="15"/>
      <c r="M1830" s="1">
        <v>45935</v>
      </c>
    </row>
    <row r="1831" spans="1:13" x14ac:dyDescent="0.25">
      <c r="A1831" s="1"/>
      <c r="H1831" s="15"/>
      <c r="I1831" s="15"/>
      <c r="M1831" s="1">
        <v>45935</v>
      </c>
    </row>
    <row r="1832" spans="1:13" x14ac:dyDescent="0.25">
      <c r="A1832" s="1"/>
      <c r="H1832" s="15"/>
      <c r="I1832" s="15"/>
      <c r="M1832" s="1">
        <v>45935</v>
      </c>
    </row>
    <row r="1833" spans="1:13" x14ac:dyDescent="0.25">
      <c r="A1833" s="1"/>
      <c r="H1833" s="15"/>
      <c r="I1833" s="15"/>
      <c r="K1833" s="1"/>
      <c r="M1833" s="1">
        <v>45935</v>
      </c>
    </row>
    <row r="1834" spans="1:13" x14ac:dyDescent="0.25">
      <c r="A1834" s="1"/>
      <c r="H1834" s="15"/>
      <c r="I1834" s="15"/>
      <c r="K1834" s="1"/>
      <c r="M1834" s="1">
        <v>45935</v>
      </c>
    </row>
    <row r="1835" spans="1:13" x14ac:dyDescent="0.25">
      <c r="A1835" s="1"/>
      <c r="H1835" s="15"/>
      <c r="I1835" s="15"/>
      <c r="K1835" s="1"/>
      <c r="M1835" s="1">
        <v>45935</v>
      </c>
    </row>
    <row r="1836" spans="1:13" x14ac:dyDescent="0.25">
      <c r="A1836" s="1"/>
      <c r="H1836" s="15"/>
      <c r="I1836" s="15"/>
      <c r="K1836" s="1"/>
      <c r="M1836" s="1">
        <v>45935</v>
      </c>
    </row>
    <row r="1837" spans="1:13" x14ac:dyDescent="0.25">
      <c r="A1837" s="1"/>
      <c r="H1837" s="15"/>
      <c r="I1837" s="15"/>
      <c r="K1837" s="1"/>
      <c r="M1837" s="1">
        <v>45935</v>
      </c>
    </row>
    <row r="1838" spans="1:13" x14ac:dyDescent="0.25">
      <c r="A1838" s="1"/>
      <c r="H1838" s="15"/>
      <c r="I1838" s="15"/>
      <c r="M1838" s="1">
        <v>45935</v>
      </c>
    </row>
    <row r="1839" spans="1:13" x14ac:dyDescent="0.25">
      <c r="A1839" s="1"/>
      <c r="H1839" s="15"/>
      <c r="I1839" s="15"/>
      <c r="K1839" s="1"/>
      <c r="M1839" s="1">
        <v>45935</v>
      </c>
    </row>
    <row r="1840" spans="1:13" x14ac:dyDescent="0.25">
      <c r="A1840" s="1"/>
      <c r="H1840" s="15"/>
      <c r="I1840" s="15"/>
      <c r="M1840" s="1">
        <v>45935</v>
      </c>
    </row>
    <row r="1841" spans="1:13" x14ac:dyDescent="0.25">
      <c r="A1841" s="1"/>
      <c r="H1841" s="15"/>
      <c r="I1841" s="15"/>
      <c r="M1841" s="1">
        <v>45935</v>
      </c>
    </row>
    <row r="1842" spans="1:13" x14ac:dyDescent="0.25">
      <c r="A1842" s="1"/>
      <c r="H1842" s="15"/>
      <c r="I1842" s="15"/>
      <c r="K1842" s="1"/>
      <c r="M1842" s="1">
        <v>45935</v>
      </c>
    </row>
    <row r="1843" spans="1:13" x14ac:dyDescent="0.25">
      <c r="A1843" s="1"/>
      <c r="H1843" s="15"/>
      <c r="I1843" s="15"/>
      <c r="K1843" s="1"/>
      <c r="M1843" s="1">
        <v>45935</v>
      </c>
    </row>
    <row r="1844" spans="1:13" x14ac:dyDescent="0.25">
      <c r="A1844" s="1"/>
      <c r="H1844" s="15"/>
      <c r="I1844" s="15"/>
      <c r="M1844" s="1">
        <v>45935</v>
      </c>
    </row>
    <row r="1845" spans="1:13" x14ac:dyDescent="0.25">
      <c r="A1845" s="1"/>
      <c r="H1845" s="15"/>
      <c r="I1845" s="15"/>
      <c r="M1845" s="1">
        <v>45935</v>
      </c>
    </row>
    <row r="1846" spans="1:13" x14ac:dyDescent="0.25">
      <c r="A1846" s="1"/>
      <c r="H1846" s="15"/>
      <c r="I1846" s="15"/>
      <c r="K1846" s="1"/>
      <c r="M1846" s="1">
        <v>45935</v>
      </c>
    </row>
    <row r="1847" spans="1:13" x14ac:dyDescent="0.25">
      <c r="A1847" s="1"/>
      <c r="H1847" s="15"/>
      <c r="I1847" s="15"/>
      <c r="M1847" s="1">
        <v>45935</v>
      </c>
    </row>
    <row r="1848" spans="1:13" x14ac:dyDescent="0.25">
      <c r="A1848" s="1"/>
      <c r="H1848" s="15"/>
      <c r="I1848" s="15"/>
      <c r="M1848" s="1">
        <v>45935</v>
      </c>
    </row>
    <row r="1849" spans="1:13" x14ac:dyDescent="0.25">
      <c r="A1849" s="1"/>
      <c r="H1849" s="15"/>
      <c r="I1849" s="15"/>
      <c r="M1849" s="1">
        <v>45935</v>
      </c>
    </row>
    <row r="1850" spans="1:13" x14ac:dyDescent="0.25">
      <c r="A1850" s="1"/>
      <c r="H1850" s="15"/>
      <c r="I1850" s="15"/>
      <c r="M1850" s="1">
        <v>45935</v>
      </c>
    </row>
    <row r="1851" spans="1:13" x14ac:dyDescent="0.25">
      <c r="A1851" s="1"/>
      <c r="H1851" s="15"/>
      <c r="I1851" s="15"/>
      <c r="M1851" s="1">
        <v>45935</v>
      </c>
    </row>
    <row r="1852" spans="1:13" x14ac:dyDescent="0.25">
      <c r="A1852" s="1"/>
      <c r="H1852" s="15"/>
      <c r="I1852" s="15"/>
      <c r="M1852" s="1">
        <v>45935</v>
      </c>
    </row>
    <row r="1853" spans="1:13" x14ac:dyDescent="0.25">
      <c r="A1853" s="1"/>
      <c r="H1853" s="15"/>
      <c r="I1853" s="15"/>
      <c r="M1853" s="1">
        <v>45935</v>
      </c>
    </row>
    <row r="1854" spans="1:13" x14ac:dyDescent="0.25">
      <c r="A1854" s="1"/>
      <c r="H1854" s="15"/>
      <c r="I1854" s="15"/>
      <c r="K1854" s="1"/>
      <c r="M1854" s="1">
        <v>45935</v>
      </c>
    </row>
    <row r="1855" spans="1:13" x14ac:dyDescent="0.25">
      <c r="A1855" s="1"/>
      <c r="H1855" s="15"/>
      <c r="I1855" s="15"/>
      <c r="K1855" s="1"/>
      <c r="M1855" s="1">
        <v>45935</v>
      </c>
    </row>
    <row r="1856" spans="1:13" x14ac:dyDescent="0.25">
      <c r="A1856" s="1"/>
      <c r="H1856" s="15"/>
      <c r="I1856" s="15"/>
      <c r="K1856" s="1"/>
      <c r="M1856" s="1">
        <v>45935</v>
      </c>
    </row>
    <row r="1857" spans="1:13" x14ac:dyDescent="0.25">
      <c r="A1857" s="1"/>
      <c r="H1857" s="15"/>
      <c r="I1857" s="15"/>
      <c r="M1857" s="1">
        <v>45935</v>
      </c>
    </row>
    <row r="1858" spans="1:13" x14ac:dyDescent="0.25">
      <c r="A1858" s="1"/>
      <c r="H1858" s="15"/>
      <c r="I1858" s="15"/>
      <c r="M1858" s="1">
        <v>45935</v>
      </c>
    </row>
    <row r="1859" spans="1:13" x14ac:dyDescent="0.25">
      <c r="A1859" s="1"/>
      <c r="H1859" s="15"/>
      <c r="I1859" s="15"/>
      <c r="M1859" s="1">
        <v>45935</v>
      </c>
    </row>
    <row r="1860" spans="1:13" x14ac:dyDescent="0.25">
      <c r="A1860" s="1"/>
      <c r="H1860" s="15"/>
      <c r="I1860" s="15"/>
      <c r="M1860" s="1">
        <v>45935</v>
      </c>
    </row>
    <row r="1861" spans="1:13" x14ac:dyDescent="0.25">
      <c r="A1861" s="1"/>
      <c r="H1861" s="15"/>
      <c r="I1861" s="15"/>
      <c r="M1861" s="1">
        <v>45935</v>
      </c>
    </row>
    <row r="1862" spans="1:13" x14ac:dyDescent="0.25">
      <c r="A1862" s="1"/>
      <c r="H1862" s="15"/>
      <c r="I1862" s="15"/>
      <c r="M1862" s="1">
        <v>45935</v>
      </c>
    </row>
    <row r="1863" spans="1:13" x14ac:dyDescent="0.25">
      <c r="A1863" s="1"/>
      <c r="H1863" s="15"/>
      <c r="I1863" s="15"/>
      <c r="M1863" s="1">
        <v>45935</v>
      </c>
    </row>
    <row r="1864" spans="1:13" x14ac:dyDescent="0.25">
      <c r="A1864" s="1"/>
      <c r="H1864" s="15"/>
      <c r="I1864" s="15"/>
      <c r="M1864" s="1">
        <v>45935</v>
      </c>
    </row>
    <row r="1865" spans="1:13" x14ac:dyDescent="0.25">
      <c r="A1865" s="1"/>
      <c r="H1865" s="15"/>
      <c r="I1865" s="15"/>
      <c r="K1865" s="1"/>
      <c r="M1865" s="1">
        <v>45935</v>
      </c>
    </row>
    <row r="1866" spans="1:13" x14ac:dyDescent="0.25">
      <c r="A1866" s="1"/>
      <c r="H1866" s="15"/>
      <c r="I1866" s="15"/>
      <c r="M1866" s="1">
        <v>45935</v>
      </c>
    </row>
    <row r="1867" spans="1:13" x14ac:dyDescent="0.25">
      <c r="A1867" s="1"/>
      <c r="H1867" s="15"/>
      <c r="I1867" s="15"/>
      <c r="M1867" s="1">
        <v>45935</v>
      </c>
    </row>
    <row r="1868" spans="1:13" x14ac:dyDescent="0.25">
      <c r="A1868" s="1"/>
      <c r="H1868" s="15"/>
      <c r="I1868" s="15"/>
      <c r="M1868" s="1">
        <v>45935</v>
      </c>
    </row>
    <row r="1869" spans="1:13" x14ac:dyDescent="0.25">
      <c r="A1869" s="1"/>
      <c r="H1869" s="15"/>
      <c r="I1869" s="15"/>
      <c r="M1869" s="1">
        <v>45935</v>
      </c>
    </row>
    <row r="1870" spans="1:13" x14ac:dyDescent="0.25">
      <c r="A1870" s="1"/>
      <c r="H1870" s="15"/>
      <c r="I1870" s="15"/>
      <c r="M1870" s="1">
        <v>45935</v>
      </c>
    </row>
    <row r="1871" spans="1:13" x14ac:dyDescent="0.25">
      <c r="A1871" s="1"/>
      <c r="H1871" s="15"/>
      <c r="I1871" s="15"/>
      <c r="M1871" s="1">
        <v>45935</v>
      </c>
    </row>
    <row r="1872" spans="1:13" x14ac:dyDescent="0.25">
      <c r="A1872" s="1"/>
      <c r="H1872" s="15"/>
      <c r="I1872" s="15"/>
      <c r="K1872" s="1"/>
      <c r="M1872" s="1">
        <v>45935</v>
      </c>
    </row>
    <row r="1873" spans="1:13" x14ac:dyDescent="0.25">
      <c r="A1873" s="1"/>
      <c r="H1873" s="15"/>
      <c r="I1873" s="15"/>
      <c r="K1873" s="1"/>
      <c r="M1873" s="1">
        <v>45935</v>
      </c>
    </row>
    <row r="1874" spans="1:13" x14ac:dyDescent="0.25">
      <c r="A1874" s="1"/>
      <c r="H1874" s="15"/>
      <c r="I1874" s="15"/>
      <c r="M1874" s="1">
        <v>45935</v>
      </c>
    </row>
    <row r="1875" spans="1:13" x14ac:dyDescent="0.25">
      <c r="A1875" s="1"/>
      <c r="H1875" s="15"/>
      <c r="I1875" s="15"/>
      <c r="K1875" s="1"/>
      <c r="M1875" s="1">
        <v>45935</v>
      </c>
    </row>
    <row r="1876" spans="1:13" x14ac:dyDescent="0.25">
      <c r="A1876" s="1"/>
      <c r="H1876" s="15"/>
      <c r="I1876" s="15"/>
      <c r="K1876" s="1"/>
      <c r="M1876" s="1">
        <v>45935</v>
      </c>
    </row>
    <row r="1877" spans="1:13" x14ac:dyDescent="0.25">
      <c r="A1877" s="1"/>
      <c r="H1877" s="15"/>
      <c r="I1877" s="15"/>
      <c r="K1877" s="1"/>
      <c r="M1877" s="1">
        <v>45935</v>
      </c>
    </row>
    <row r="1878" spans="1:13" x14ac:dyDescent="0.25">
      <c r="A1878" s="1"/>
      <c r="H1878" s="15"/>
      <c r="I1878" s="15"/>
      <c r="K1878" s="1"/>
      <c r="M1878" s="1">
        <v>45935</v>
      </c>
    </row>
    <row r="1879" spans="1:13" x14ac:dyDescent="0.25">
      <c r="A1879" s="1"/>
      <c r="H1879" s="15"/>
      <c r="I1879" s="15"/>
      <c r="K1879" s="1"/>
      <c r="M1879" s="1">
        <v>45935</v>
      </c>
    </row>
    <row r="1880" spans="1:13" x14ac:dyDescent="0.25">
      <c r="A1880" s="1"/>
      <c r="H1880" s="15"/>
      <c r="I1880" s="15"/>
      <c r="K1880" s="1"/>
      <c r="M1880" s="1">
        <v>45935</v>
      </c>
    </row>
    <row r="1881" spans="1:13" x14ac:dyDescent="0.25">
      <c r="A1881" s="1"/>
      <c r="H1881" s="15"/>
      <c r="I1881" s="15"/>
      <c r="K1881" s="1"/>
      <c r="M1881" s="1">
        <v>45935</v>
      </c>
    </row>
    <row r="1882" spans="1:13" x14ac:dyDescent="0.25">
      <c r="A1882" s="1"/>
      <c r="H1882" s="15"/>
      <c r="I1882" s="15"/>
      <c r="M1882" s="1">
        <v>45935</v>
      </c>
    </row>
    <row r="1883" spans="1:13" x14ac:dyDescent="0.25">
      <c r="A1883" s="1"/>
      <c r="H1883" s="15"/>
      <c r="I1883" s="15"/>
      <c r="K1883" s="1"/>
      <c r="M1883" s="1">
        <v>45935</v>
      </c>
    </row>
    <row r="1884" spans="1:13" x14ac:dyDescent="0.25">
      <c r="A1884" s="1"/>
      <c r="H1884" s="15"/>
      <c r="I1884" s="15"/>
      <c r="K1884" s="1"/>
      <c r="M1884" s="1">
        <v>45935</v>
      </c>
    </row>
    <row r="1885" spans="1:13" x14ac:dyDescent="0.25">
      <c r="A1885" s="1"/>
      <c r="H1885" s="15"/>
      <c r="I1885" s="15"/>
      <c r="M1885" s="1">
        <v>45935</v>
      </c>
    </row>
    <row r="1886" spans="1:13" x14ac:dyDescent="0.25">
      <c r="A1886" s="1"/>
      <c r="H1886" s="15"/>
      <c r="I1886" s="15"/>
      <c r="K1886" s="1"/>
      <c r="M1886" s="1">
        <v>45935</v>
      </c>
    </row>
    <row r="1887" spans="1:13" x14ac:dyDescent="0.25">
      <c r="A1887" s="1"/>
      <c r="H1887" s="15"/>
      <c r="I1887" s="15"/>
      <c r="K1887" s="1"/>
      <c r="M1887" s="1">
        <v>45935</v>
      </c>
    </row>
    <row r="1888" spans="1:13" x14ac:dyDescent="0.25">
      <c r="A1888" s="1"/>
      <c r="H1888" s="15"/>
      <c r="I1888" s="15"/>
      <c r="K1888" s="1"/>
      <c r="M1888" s="1">
        <v>45935</v>
      </c>
    </row>
    <row r="1889" spans="1:13" x14ac:dyDescent="0.25">
      <c r="A1889" s="1"/>
      <c r="H1889" s="15"/>
      <c r="I1889" s="15"/>
      <c r="M1889" s="1">
        <v>45935</v>
      </c>
    </row>
    <row r="1890" spans="1:13" x14ac:dyDescent="0.25">
      <c r="A1890" s="1"/>
      <c r="H1890" s="15"/>
      <c r="I1890" s="15"/>
      <c r="K1890" s="1"/>
      <c r="M1890" s="1">
        <v>45935</v>
      </c>
    </row>
    <row r="1891" spans="1:13" x14ac:dyDescent="0.25">
      <c r="A1891" s="1"/>
      <c r="H1891" s="15"/>
      <c r="I1891" s="15"/>
      <c r="K1891" s="1"/>
      <c r="M1891" s="1">
        <v>45935</v>
      </c>
    </row>
    <row r="1892" spans="1:13" x14ac:dyDescent="0.25">
      <c r="A1892" s="1"/>
      <c r="H1892" s="15"/>
      <c r="I1892" s="15"/>
      <c r="K1892" s="1"/>
      <c r="M1892" s="1">
        <v>45935</v>
      </c>
    </row>
    <row r="1893" spans="1:13" x14ac:dyDescent="0.25">
      <c r="A1893" s="1"/>
      <c r="H1893" s="15"/>
      <c r="I1893" s="15"/>
      <c r="K1893" s="1"/>
      <c r="M1893" s="1">
        <v>45935</v>
      </c>
    </row>
    <row r="1894" spans="1:13" x14ac:dyDescent="0.25">
      <c r="A1894" s="1"/>
      <c r="H1894" s="15"/>
      <c r="I1894" s="15"/>
      <c r="K1894" s="1"/>
      <c r="M1894" s="1">
        <v>45935</v>
      </c>
    </row>
    <row r="1895" spans="1:13" x14ac:dyDescent="0.25">
      <c r="A1895" s="1"/>
      <c r="H1895" s="15"/>
      <c r="I1895" s="15"/>
      <c r="K1895" s="1"/>
      <c r="M1895" s="1">
        <v>45935</v>
      </c>
    </row>
    <row r="1896" spans="1:13" x14ac:dyDescent="0.25">
      <c r="A1896" s="1"/>
      <c r="H1896" s="15"/>
      <c r="I1896" s="15"/>
      <c r="K1896" s="1"/>
      <c r="M1896" s="1">
        <v>45935</v>
      </c>
    </row>
    <row r="1897" spans="1:13" x14ac:dyDescent="0.25">
      <c r="A1897" s="1"/>
      <c r="H1897" s="15"/>
      <c r="I1897" s="15"/>
      <c r="K1897" s="1"/>
      <c r="M1897" s="1">
        <v>45935</v>
      </c>
    </row>
    <row r="1898" spans="1:13" x14ac:dyDescent="0.25">
      <c r="A1898" s="1"/>
      <c r="H1898" s="15"/>
      <c r="I1898" s="15"/>
      <c r="K1898" s="1"/>
      <c r="M1898" s="1">
        <v>45935</v>
      </c>
    </row>
    <row r="1899" spans="1:13" x14ac:dyDescent="0.25">
      <c r="A1899" s="1"/>
      <c r="H1899" s="15"/>
      <c r="I1899" s="15"/>
      <c r="K1899" s="1"/>
      <c r="M1899" s="1">
        <v>45935</v>
      </c>
    </row>
    <row r="1900" spans="1:13" x14ac:dyDescent="0.25">
      <c r="A1900" s="1"/>
      <c r="H1900" s="15"/>
      <c r="I1900" s="15"/>
      <c r="K1900" s="1"/>
      <c r="M1900" s="1">
        <v>45935</v>
      </c>
    </row>
    <row r="1901" spans="1:13" x14ac:dyDescent="0.25">
      <c r="A1901" s="1"/>
      <c r="H1901" s="15"/>
      <c r="I1901" s="15"/>
      <c r="K1901" s="1"/>
      <c r="M1901" s="1">
        <v>45935</v>
      </c>
    </row>
    <row r="1902" spans="1:13" x14ac:dyDescent="0.25">
      <c r="A1902" s="1"/>
      <c r="H1902" s="15"/>
      <c r="I1902" s="15"/>
      <c r="K1902" s="1"/>
      <c r="M1902" s="1">
        <v>45935</v>
      </c>
    </row>
    <row r="1903" spans="1:13" x14ac:dyDescent="0.25">
      <c r="A1903" s="1"/>
      <c r="H1903" s="15"/>
      <c r="I1903" s="15"/>
      <c r="K1903" s="1"/>
      <c r="M1903" s="1">
        <v>45935</v>
      </c>
    </row>
    <row r="1904" spans="1:13" x14ac:dyDescent="0.25">
      <c r="A1904" s="1"/>
      <c r="H1904" s="15"/>
      <c r="I1904" s="15"/>
      <c r="K1904" s="1"/>
      <c r="M1904" s="1">
        <v>45935</v>
      </c>
    </row>
    <row r="1905" spans="1:13" x14ac:dyDescent="0.25">
      <c r="A1905" s="1"/>
      <c r="H1905" s="15"/>
      <c r="I1905" s="15"/>
      <c r="K1905" s="1"/>
      <c r="M1905" s="1">
        <v>45935</v>
      </c>
    </row>
    <row r="1906" spans="1:13" x14ac:dyDescent="0.25">
      <c r="A1906" s="1"/>
      <c r="H1906" s="15"/>
      <c r="I1906" s="15"/>
      <c r="K1906" s="1"/>
      <c r="M1906" s="1">
        <v>45935</v>
      </c>
    </row>
    <row r="1907" spans="1:13" x14ac:dyDescent="0.25">
      <c r="A1907" s="1"/>
      <c r="H1907" s="15"/>
      <c r="I1907" s="15"/>
      <c r="M1907" s="1">
        <v>45935</v>
      </c>
    </row>
    <row r="1908" spans="1:13" x14ac:dyDescent="0.25">
      <c r="A1908" s="1"/>
      <c r="H1908" s="15"/>
      <c r="I1908" s="15"/>
      <c r="M1908" s="1">
        <v>45935</v>
      </c>
    </row>
    <row r="1909" spans="1:13" x14ac:dyDescent="0.25">
      <c r="A1909" s="1"/>
      <c r="H1909" s="15"/>
      <c r="I1909" s="15"/>
      <c r="M1909" s="1">
        <v>45935</v>
      </c>
    </row>
    <row r="1910" spans="1:13" x14ac:dyDescent="0.25">
      <c r="A1910" s="1"/>
      <c r="H1910" s="15"/>
      <c r="I1910" s="15"/>
      <c r="K1910" s="1"/>
      <c r="M1910" s="1">
        <v>45935</v>
      </c>
    </row>
    <row r="1911" spans="1:13" x14ac:dyDescent="0.25">
      <c r="A1911" s="1"/>
      <c r="H1911" s="15"/>
      <c r="I1911" s="15"/>
      <c r="M1911" s="1">
        <v>45935</v>
      </c>
    </row>
    <row r="1912" spans="1:13" x14ac:dyDescent="0.25">
      <c r="A1912" s="1"/>
      <c r="H1912" s="15"/>
      <c r="I1912" s="15"/>
      <c r="M1912" s="1">
        <v>45935</v>
      </c>
    </row>
    <row r="1913" spans="1:13" x14ac:dyDescent="0.25">
      <c r="A1913" s="1"/>
      <c r="H1913" s="15"/>
      <c r="I1913" s="15"/>
      <c r="M1913" s="1">
        <v>45935</v>
      </c>
    </row>
    <row r="1914" spans="1:13" x14ac:dyDescent="0.25">
      <c r="A1914" s="1"/>
      <c r="H1914" s="15"/>
      <c r="I1914" s="15"/>
      <c r="M1914" s="1">
        <v>45935</v>
      </c>
    </row>
    <row r="1915" spans="1:13" x14ac:dyDescent="0.25">
      <c r="A1915" s="1"/>
      <c r="H1915" s="15"/>
      <c r="I1915" s="15"/>
      <c r="M1915" s="1">
        <v>45935</v>
      </c>
    </row>
    <row r="1916" spans="1:13" x14ac:dyDescent="0.25">
      <c r="A1916" s="1"/>
      <c r="H1916" s="15"/>
      <c r="I1916" s="15"/>
      <c r="M1916" s="1">
        <v>45935</v>
      </c>
    </row>
    <row r="1917" spans="1:13" x14ac:dyDescent="0.25">
      <c r="A1917" s="1"/>
      <c r="H1917" s="15"/>
      <c r="I1917" s="15"/>
      <c r="M1917" s="1">
        <v>45935</v>
      </c>
    </row>
    <row r="1918" spans="1:13" x14ac:dyDescent="0.25">
      <c r="A1918" s="1"/>
      <c r="H1918" s="15"/>
      <c r="I1918" s="15"/>
      <c r="K1918" s="1"/>
      <c r="M1918" s="1">
        <v>45935</v>
      </c>
    </row>
    <row r="1919" spans="1:13" x14ac:dyDescent="0.25">
      <c r="A1919" s="1"/>
      <c r="H1919" s="15"/>
      <c r="I1919" s="15"/>
      <c r="M1919" s="1">
        <v>45935</v>
      </c>
    </row>
    <row r="1920" spans="1:13" x14ac:dyDescent="0.25">
      <c r="A1920" s="1"/>
      <c r="H1920" s="15"/>
      <c r="I1920" s="15"/>
      <c r="K1920" s="1"/>
      <c r="M1920" s="1">
        <v>45935</v>
      </c>
    </row>
    <row r="1921" spans="1:13" x14ac:dyDescent="0.25">
      <c r="A1921" s="1"/>
      <c r="H1921" s="15"/>
      <c r="I1921" s="15"/>
      <c r="K1921" s="1"/>
      <c r="M1921" s="1">
        <v>45935</v>
      </c>
    </row>
    <row r="1922" spans="1:13" x14ac:dyDescent="0.25">
      <c r="A1922" s="1"/>
      <c r="H1922" s="15"/>
      <c r="I1922" s="15"/>
      <c r="K1922" s="1"/>
      <c r="M1922" s="1">
        <v>45935</v>
      </c>
    </row>
    <row r="1923" spans="1:13" x14ac:dyDescent="0.25">
      <c r="A1923" s="1"/>
      <c r="H1923" s="15"/>
      <c r="I1923" s="15"/>
      <c r="K1923" s="1"/>
      <c r="M1923" s="1">
        <v>45935</v>
      </c>
    </row>
    <row r="1924" spans="1:13" x14ac:dyDescent="0.25">
      <c r="A1924" s="1"/>
      <c r="H1924" s="15"/>
      <c r="I1924" s="15"/>
      <c r="K1924" s="1"/>
      <c r="M1924" s="1">
        <v>45935</v>
      </c>
    </row>
    <row r="1925" spans="1:13" x14ac:dyDescent="0.25">
      <c r="A1925" s="1"/>
      <c r="H1925" s="15"/>
      <c r="I1925" s="15"/>
      <c r="M1925" s="1">
        <v>45935</v>
      </c>
    </row>
    <row r="1926" spans="1:13" x14ac:dyDescent="0.25">
      <c r="A1926" s="1"/>
      <c r="H1926" s="15"/>
      <c r="I1926" s="15"/>
      <c r="M1926" s="1">
        <v>45935</v>
      </c>
    </row>
    <row r="1927" spans="1:13" x14ac:dyDescent="0.25">
      <c r="A1927" s="1"/>
      <c r="H1927" s="15"/>
      <c r="I1927" s="15"/>
      <c r="M1927" s="1">
        <v>45935</v>
      </c>
    </row>
    <row r="1928" spans="1:13" x14ac:dyDescent="0.25">
      <c r="A1928" s="1"/>
      <c r="H1928" s="15"/>
      <c r="I1928" s="15"/>
      <c r="K1928" s="1"/>
      <c r="M1928" s="1">
        <v>45935</v>
      </c>
    </row>
    <row r="1929" spans="1:13" x14ac:dyDescent="0.25">
      <c r="A1929" s="1"/>
      <c r="H1929" s="15"/>
      <c r="I1929" s="15"/>
      <c r="K1929" s="1"/>
      <c r="M1929" s="1">
        <v>45935</v>
      </c>
    </row>
    <row r="1930" spans="1:13" x14ac:dyDescent="0.25">
      <c r="A1930" s="1"/>
      <c r="H1930" s="15"/>
      <c r="I1930" s="15"/>
      <c r="K1930" s="1"/>
      <c r="M1930" s="1">
        <v>45935</v>
      </c>
    </row>
    <row r="1931" spans="1:13" x14ac:dyDescent="0.25">
      <c r="A1931" s="1"/>
      <c r="H1931" s="15"/>
      <c r="I1931" s="15"/>
      <c r="K1931" s="1"/>
      <c r="M1931" s="1">
        <v>45935</v>
      </c>
    </row>
    <row r="1932" spans="1:13" x14ac:dyDescent="0.25">
      <c r="A1932" s="1"/>
      <c r="H1932" s="15"/>
      <c r="I1932" s="15"/>
      <c r="K1932" s="1"/>
      <c r="M1932" s="1">
        <v>45935</v>
      </c>
    </row>
    <row r="1933" spans="1:13" x14ac:dyDescent="0.25">
      <c r="A1933" s="1"/>
      <c r="H1933" s="15"/>
      <c r="I1933" s="15"/>
      <c r="K1933" s="1"/>
      <c r="M1933" s="1">
        <v>45935</v>
      </c>
    </row>
    <row r="1934" spans="1:13" x14ac:dyDescent="0.25">
      <c r="A1934" s="1"/>
      <c r="H1934" s="15"/>
      <c r="I1934" s="15"/>
      <c r="M1934" s="1">
        <v>45935</v>
      </c>
    </row>
    <row r="1935" spans="1:13" x14ac:dyDescent="0.25">
      <c r="A1935" s="1"/>
      <c r="H1935" s="15"/>
      <c r="I1935" s="15"/>
      <c r="K1935" s="1"/>
      <c r="M1935" s="1">
        <v>45935</v>
      </c>
    </row>
    <row r="1936" spans="1:13" x14ac:dyDescent="0.25">
      <c r="A1936" s="1"/>
      <c r="H1936" s="15"/>
      <c r="I1936" s="15"/>
      <c r="K1936" s="1"/>
      <c r="M1936" s="1">
        <v>45935</v>
      </c>
    </row>
    <row r="1937" spans="1:13" x14ac:dyDescent="0.25">
      <c r="A1937" s="1"/>
      <c r="H1937" s="15"/>
      <c r="I1937" s="15"/>
      <c r="M1937" s="1">
        <v>45935</v>
      </c>
    </row>
    <row r="1938" spans="1:13" x14ac:dyDescent="0.25">
      <c r="A1938" s="1"/>
      <c r="H1938" s="15"/>
      <c r="I1938" s="15"/>
      <c r="K1938" s="1"/>
      <c r="M1938" s="1">
        <v>45935</v>
      </c>
    </row>
    <row r="1939" spans="1:13" x14ac:dyDescent="0.25">
      <c r="A1939" s="1"/>
      <c r="H1939" s="15"/>
      <c r="I1939" s="15"/>
      <c r="K1939" s="1"/>
      <c r="M1939" s="1">
        <v>45935</v>
      </c>
    </row>
    <row r="1940" spans="1:13" x14ac:dyDescent="0.25">
      <c r="A1940" s="1"/>
      <c r="H1940" s="15"/>
      <c r="I1940" s="15"/>
      <c r="M1940" s="1">
        <v>45935</v>
      </c>
    </row>
    <row r="1941" spans="1:13" x14ac:dyDescent="0.25">
      <c r="A1941" s="1"/>
      <c r="H1941" s="15"/>
      <c r="I1941" s="15"/>
      <c r="M1941" s="1">
        <v>45935</v>
      </c>
    </row>
    <row r="1942" spans="1:13" x14ac:dyDescent="0.25">
      <c r="A1942" s="1"/>
      <c r="H1942" s="15"/>
      <c r="I1942" s="15"/>
      <c r="M1942" s="1">
        <v>45935</v>
      </c>
    </row>
    <row r="1943" spans="1:13" x14ac:dyDescent="0.25">
      <c r="A1943" s="1"/>
      <c r="H1943" s="15"/>
      <c r="I1943" s="15"/>
      <c r="M1943" s="1">
        <v>45935</v>
      </c>
    </row>
    <row r="1944" spans="1:13" x14ac:dyDescent="0.25">
      <c r="A1944" s="1"/>
      <c r="H1944" s="15"/>
      <c r="I1944" s="15"/>
      <c r="M1944" s="1">
        <v>45935</v>
      </c>
    </row>
    <row r="1945" spans="1:13" x14ac:dyDescent="0.25">
      <c r="A1945" s="1"/>
      <c r="H1945" s="15"/>
      <c r="I1945" s="15"/>
      <c r="M1945" s="1">
        <v>45935</v>
      </c>
    </row>
    <row r="1946" spans="1:13" x14ac:dyDescent="0.25">
      <c r="A1946" s="1"/>
      <c r="H1946" s="15"/>
      <c r="I1946" s="15"/>
      <c r="M1946" s="1">
        <v>45935</v>
      </c>
    </row>
    <row r="1947" spans="1:13" x14ac:dyDescent="0.25">
      <c r="A1947" s="1"/>
      <c r="H1947" s="15"/>
      <c r="I1947" s="15"/>
      <c r="M1947" s="1">
        <v>45935</v>
      </c>
    </row>
    <row r="1948" spans="1:13" x14ac:dyDescent="0.25">
      <c r="A1948" s="1"/>
      <c r="H1948" s="15"/>
      <c r="I1948" s="15"/>
      <c r="M1948" s="1">
        <v>45935</v>
      </c>
    </row>
    <row r="1949" spans="1:13" x14ac:dyDescent="0.25">
      <c r="A1949" s="1"/>
      <c r="H1949" s="15"/>
      <c r="I1949" s="15"/>
      <c r="M1949" s="1">
        <v>45935</v>
      </c>
    </row>
    <row r="1950" spans="1:13" x14ac:dyDescent="0.25">
      <c r="A1950" s="1"/>
      <c r="H1950" s="15"/>
      <c r="I1950" s="15"/>
      <c r="M1950" s="1">
        <v>45935</v>
      </c>
    </row>
    <row r="1951" spans="1:13" x14ac:dyDescent="0.25">
      <c r="A1951" s="1"/>
      <c r="H1951" s="15"/>
      <c r="I1951" s="15"/>
      <c r="M1951" s="1">
        <v>45935</v>
      </c>
    </row>
    <row r="1952" spans="1:13" x14ac:dyDescent="0.25">
      <c r="A1952" s="1"/>
      <c r="H1952" s="15"/>
      <c r="I1952" s="15"/>
      <c r="M1952" s="1">
        <v>45935</v>
      </c>
    </row>
    <row r="1953" spans="1:13" x14ac:dyDescent="0.25">
      <c r="A1953" s="1"/>
      <c r="H1953" s="15"/>
      <c r="M1953" s="1">
        <v>45935</v>
      </c>
    </row>
    <row r="1954" spans="1:13" x14ac:dyDescent="0.25">
      <c r="A1954" s="1"/>
      <c r="H1954" s="15"/>
      <c r="I1954" s="15"/>
      <c r="M1954" s="1">
        <v>45935</v>
      </c>
    </row>
    <row r="1955" spans="1:13" x14ac:dyDescent="0.25">
      <c r="A1955" s="1"/>
      <c r="H1955" s="15"/>
      <c r="I1955" s="15"/>
      <c r="M1955" s="1">
        <v>45935</v>
      </c>
    </row>
    <row r="1956" spans="1:13" x14ac:dyDescent="0.25">
      <c r="A1956" s="1"/>
      <c r="M1956" s="1">
        <v>45935</v>
      </c>
    </row>
    <row r="1957" spans="1:13" x14ac:dyDescent="0.25">
      <c r="A1957" s="1"/>
      <c r="M1957" s="1">
        <v>45935</v>
      </c>
    </row>
    <row r="1958" spans="1:13" x14ac:dyDescent="0.25">
      <c r="A1958" s="1"/>
      <c r="H1958" s="15"/>
      <c r="I1958" s="15"/>
      <c r="M1958" s="1">
        <v>45935</v>
      </c>
    </row>
    <row r="1959" spans="1:13" x14ac:dyDescent="0.25">
      <c r="A1959" s="1"/>
      <c r="H1959" s="15"/>
      <c r="I1959" s="15"/>
      <c r="M1959" s="1">
        <v>45935</v>
      </c>
    </row>
    <row r="1960" spans="1:13" x14ac:dyDescent="0.25">
      <c r="A1960" s="1"/>
      <c r="H1960" s="15"/>
      <c r="I1960" s="15"/>
      <c r="M1960" s="1">
        <v>45935</v>
      </c>
    </row>
    <row r="1961" spans="1:13" x14ac:dyDescent="0.25">
      <c r="A1961" s="1"/>
      <c r="H1961" s="15"/>
      <c r="I1961" s="15"/>
      <c r="M1961" s="1">
        <v>45935</v>
      </c>
    </row>
    <row r="1962" spans="1:13" x14ac:dyDescent="0.25">
      <c r="A1962" s="1"/>
      <c r="H1962" s="15"/>
      <c r="I1962" s="15"/>
      <c r="M1962" s="1">
        <v>45935</v>
      </c>
    </row>
    <row r="1963" spans="1:13" x14ac:dyDescent="0.25">
      <c r="A1963" s="1"/>
      <c r="H1963" s="15"/>
      <c r="I1963" s="15"/>
      <c r="M1963" s="1">
        <v>45935</v>
      </c>
    </row>
    <row r="1964" spans="1:13" x14ac:dyDescent="0.25">
      <c r="A1964" s="1"/>
      <c r="H1964" s="15"/>
      <c r="I1964" s="15"/>
      <c r="M1964" s="1">
        <v>45935</v>
      </c>
    </row>
    <row r="1965" spans="1:13" x14ac:dyDescent="0.25">
      <c r="A1965" s="1"/>
      <c r="H1965" s="15"/>
      <c r="I1965" s="15"/>
      <c r="M1965" s="1">
        <v>45935</v>
      </c>
    </row>
    <row r="1966" spans="1:13" x14ac:dyDescent="0.25">
      <c r="A1966" s="1"/>
      <c r="H1966" s="15"/>
      <c r="I1966" s="15"/>
      <c r="M1966" s="1">
        <v>45935</v>
      </c>
    </row>
    <row r="1967" spans="1:13" x14ac:dyDescent="0.25">
      <c r="A1967" s="1"/>
      <c r="H1967" s="15"/>
      <c r="I1967" s="15"/>
      <c r="M1967" s="1">
        <v>45935</v>
      </c>
    </row>
    <row r="1968" spans="1:13" x14ac:dyDescent="0.25">
      <c r="A1968" s="1"/>
      <c r="H1968" s="15"/>
      <c r="I1968" s="15"/>
      <c r="M1968" s="1">
        <v>45935</v>
      </c>
    </row>
    <row r="1969" spans="1:13" x14ac:dyDescent="0.25">
      <c r="A1969" s="1"/>
      <c r="H1969" s="15"/>
      <c r="I1969" s="15"/>
      <c r="M1969" s="1">
        <v>45935</v>
      </c>
    </row>
    <row r="1970" spans="1:13" x14ac:dyDescent="0.25">
      <c r="A1970" s="1"/>
      <c r="H1970" s="15"/>
      <c r="I1970" s="15"/>
      <c r="M1970" s="1">
        <v>45935</v>
      </c>
    </row>
    <row r="1971" spans="1:13" x14ac:dyDescent="0.25">
      <c r="A1971" s="1"/>
      <c r="H1971" s="15"/>
      <c r="I1971" s="15"/>
      <c r="M1971" s="1">
        <v>45935</v>
      </c>
    </row>
    <row r="1972" spans="1:13" x14ac:dyDescent="0.25">
      <c r="A1972" s="1"/>
      <c r="H1972" s="15"/>
      <c r="I1972" s="15"/>
      <c r="M1972" s="1">
        <v>45935</v>
      </c>
    </row>
    <row r="1973" spans="1:13" x14ac:dyDescent="0.25">
      <c r="A1973" s="1"/>
      <c r="H1973" s="15"/>
      <c r="I1973" s="15"/>
      <c r="M1973" s="1">
        <v>45935</v>
      </c>
    </row>
    <row r="1974" spans="1:13" x14ac:dyDescent="0.25">
      <c r="A1974" s="1"/>
      <c r="H1974" s="15"/>
      <c r="I1974" s="15"/>
      <c r="M1974" s="1">
        <v>45935</v>
      </c>
    </row>
    <row r="1975" spans="1:13" x14ac:dyDescent="0.25">
      <c r="A1975" s="1"/>
      <c r="H1975" s="15"/>
      <c r="I1975" s="15"/>
      <c r="M1975" s="1">
        <v>45935</v>
      </c>
    </row>
    <row r="1976" spans="1:13" x14ac:dyDescent="0.25">
      <c r="A1976" s="1"/>
      <c r="H1976" s="15"/>
      <c r="I1976" s="15"/>
      <c r="M1976" s="1">
        <v>45935</v>
      </c>
    </row>
    <row r="1977" spans="1:13" x14ac:dyDescent="0.25">
      <c r="A1977" s="1"/>
      <c r="H1977" s="15"/>
      <c r="I1977" s="15"/>
      <c r="M1977" s="1">
        <v>45935</v>
      </c>
    </row>
    <row r="1978" spans="1:13" x14ac:dyDescent="0.25">
      <c r="A1978" s="1"/>
      <c r="H1978" s="15"/>
      <c r="I1978" s="15"/>
      <c r="M1978" s="1">
        <v>45935</v>
      </c>
    </row>
    <row r="1979" spans="1:13" x14ac:dyDescent="0.25">
      <c r="A1979" s="1"/>
      <c r="H1979" s="15"/>
      <c r="I1979" s="15"/>
      <c r="K1979" s="1"/>
      <c r="M1979" s="1">
        <v>45935</v>
      </c>
    </row>
    <row r="1980" spans="1:13" x14ac:dyDescent="0.25">
      <c r="A1980" s="1"/>
      <c r="H1980" s="15"/>
      <c r="I1980" s="15"/>
      <c r="K1980" s="1"/>
      <c r="M1980" s="1">
        <v>45935</v>
      </c>
    </row>
    <row r="1981" spans="1:13" x14ac:dyDescent="0.25">
      <c r="A1981" s="1"/>
      <c r="H1981" s="15"/>
      <c r="I1981" s="15"/>
      <c r="K1981" s="1"/>
      <c r="M1981" s="1">
        <v>45935</v>
      </c>
    </row>
    <row r="1982" spans="1:13" x14ac:dyDescent="0.25">
      <c r="A1982" s="1"/>
      <c r="H1982" s="15"/>
      <c r="I1982" s="15"/>
      <c r="K1982" s="1"/>
      <c r="M1982" s="1">
        <v>45935</v>
      </c>
    </row>
    <row r="1983" spans="1:13" x14ac:dyDescent="0.25">
      <c r="A1983" s="1"/>
      <c r="H1983" s="15"/>
      <c r="I1983" s="15"/>
      <c r="K1983" s="1"/>
      <c r="M1983" s="1">
        <v>45935</v>
      </c>
    </row>
    <row r="1984" spans="1:13" x14ac:dyDescent="0.25">
      <c r="A1984" s="1"/>
      <c r="H1984" s="15"/>
      <c r="I1984" s="15"/>
      <c r="K1984" s="1"/>
      <c r="M1984" s="1">
        <v>45935</v>
      </c>
    </row>
    <row r="1985" spans="1:13" x14ac:dyDescent="0.25">
      <c r="A1985" s="1"/>
      <c r="H1985" s="15"/>
      <c r="I1985" s="15"/>
      <c r="K1985" s="1"/>
      <c r="M1985" s="1">
        <v>45935</v>
      </c>
    </row>
    <row r="1986" spans="1:13" x14ac:dyDescent="0.25">
      <c r="A1986" s="1"/>
      <c r="H1986" s="15"/>
      <c r="I1986" s="15"/>
      <c r="K1986" s="1"/>
      <c r="M1986" s="1">
        <v>45935</v>
      </c>
    </row>
    <row r="1987" spans="1:13" x14ac:dyDescent="0.25">
      <c r="A1987" s="1"/>
      <c r="H1987" s="15"/>
      <c r="I1987" s="15"/>
      <c r="K1987" s="1"/>
      <c r="M1987" s="1">
        <v>45935</v>
      </c>
    </row>
    <row r="1988" spans="1:13" x14ac:dyDescent="0.25">
      <c r="A1988" s="1"/>
      <c r="H1988" s="15"/>
      <c r="I1988" s="15"/>
      <c r="K1988" s="1"/>
      <c r="M1988" s="1">
        <v>45935</v>
      </c>
    </row>
    <row r="1989" spans="1:13" x14ac:dyDescent="0.25">
      <c r="A1989" s="1"/>
      <c r="H1989" s="15"/>
      <c r="I1989" s="15"/>
      <c r="K1989" s="1"/>
      <c r="M1989" s="1">
        <v>45935</v>
      </c>
    </row>
    <row r="1990" spans="1:13" x14ac:dyDescent="0.25">
      <c r="A1990" s="1"/>
      <c r="H1990" s="15"/>
      <c r="I1990" s="15"/>
      <c r="K1990" s="1"/>
      <c r="M1990" s="1">
        <v>45935</v>
      </c>
    </row>
    <row r="1991" spans="1:13" x14ac:dyDescent="0.25">
      <c r="A1991" s="1"/>
      <c r="H1991" s="15"/>
      <c r="I1991" s="15"/>
      <c r="K1991" s="1"/>
      <c r="M1991" s="1">
        <v>45935</v>
      </c>
    </row>
    <row r="1992" spans="1:13" x14ac:dyDescent="0.25">
      <c r="A1992" s="1"/>
      <c r="H1992" s="15"/>
      <c r="I1992" s="15"/>
      <c r="K1992" s="1"/>
      <c r="M1992" s="1">
        <v>45935</v>
      </c>
    </row>
    <row r="1993" spans="1:13" x14ac:dyDescent="0.25">
      <c r="A1993" s="1"/>
      <c r="H1993" s="15"/>
      <c r="I1993" s="15"/>
      <c r="K1993" s="1"/>
      <c r="M1993" s="1">
        <v>45935</v>
      </c>
    </row>
    <row r="1994" spans="1:13" x14ac:dyDescent="0.25">
      <c r="A1994" s="1"/>
      <c r="H1994" s="15"/>
      <c r="I1994" s="15"/>
      <c r="K1994" s="1"/>
      <c r="M1994" s="1">
        <v>45935</v>
      </c>
    </row>
    <row r="1995" spans="1:13" x14ac:dyDescent="0.25">
      <c r="A1995" s="1"/>
      <c r="H1995" s="15"/>
      <c r="I1995" s="15"/>
      <c r="K1995" s="1"/>
      <c r="M1995" s="1">
        <v>45935</v>
      </c>
    </row>
    <row r="1996" spans="1:13" x14ac:dyDescent="0.25">
      <c r="A1996" s="1"/>
      <c r="H1996" s="15"/>
      <c r="I1996" s="15"/>
      <c r="K1996" s="1"/>
      <c r="M1996" s="1">
        <v>45935</v>
      </c>
    </row>
    <row r="1997" spans="1:13" x14ac:dyDescent="0.25">
      <c r="A1997" s="1"/>
      <c r="H1997" s="15"/>
      <c r="I1997" s="15"/>
      <c r="K1997" s="1"/>
      <c r="M1997" s="1">
        <v>45935</v>
      </c>
    </row>
    <row r="1998" spans="1:13" x14ac:dyDescent="0.25">
      <c r="A1998" s="1"/>
      <c r="H1998" s="15"/>
      <c r="I1998" s="15"/>
      <c r="K1998" s="1"/>
      <c r="M1998" s="1">
        <v>45935</v>
      </c>
    </row>
    <row r="1999" spans="1:13" x14ac:dyDescent="0.25">
      <c r="A1999" s="1"/>
      <c r="H1999" s="15"/>
      <c r="I1999" s="15"/>
      <c r="K1999" s="1"/>
      <c r="M1999" s="1">
        <v>45935</v>
      </c>
    </row>
    <row r="2000" spans="1:13" x14ac:dyDescent="0.25">
      <c r="A2000" s="1"/>
      <c r="H2000" s="15"/>
      <c r="I2000" s="15"/>
      <c r="K2000" s="1"/>
      <c r="M2000" s="1">
        <v>45935</v>
      </c>
    </row>
    <row r="2001" spans="1:13" x14ac:dyDescent="0.25">
      <c r="A2001" s="1"/>
      <c r="H2001" s="15"/>
      <c r="I2001" s="15"/>
      <c r="K2001" s="1"/>
      <c r="M2001" s="1">
        <v>45935</v>
      </c>
    </row>
    <row r="2002" spans="1:13" x14ac:dyDescent="0.25">
      <c r="A2002" s="1"/>
      <c r="H2002" s="15"/>
      <c r="I2002" s="15"/>
      <c r="K2002" s="1"/>
      <c r="M2002" s="1">
        <v>45935</v>
      </c>
    </row>
    <row r="2003" spans="1:13" x14ac:dyDescent="0.25">
      <c r="A2003" s="1"/>
      <c r="H2003" s="15"/>
      <c r="I2003" s="15"/>
      <c r="K2003" s="1"/>
      <c r="M2003" s="1">
        <v>45935</v>
      </c>
    </row>
    <row r="2004" spans="1:13" x14ac:dyDescent="0.25">
      <c r="A2004" s="1"/>
      <c r="H2004" s="15"/>
      <c r="I2004" s="15"/>
      <c r="K2004" s="1"/>
      <c r="M2004" s="1">
        <v>45935</v>
      </c>
    </row>
    <row r="2005" spans="1:13" x14ac:dyDescent="0.25">
      <c r="A2005" s="1"/>
      <c r="H2005" s="15"/>
      <c r="I2005" s="15"/>
      <c r="K2005" s="1"/>
      <c r="M2005" s="1">
        <v>45935</v>
      </c>
    </row>
    <row r="2006" spans="1:13" x14ac:dyDescent="0.25">
      <c r="A2006" s="1"/>
      <c r="H2006" s="15"/>
      <c r="I2006" s="15"/>
      <c r="K2006" s="1"/>
      <c r="M2006" s="1">
        <v>45935</v>
      </c>
    </row>
    <row r="2007" spans="1:13" x14ac:dyDescent="0.25">
      <c r="A2007" s="1"/>
      <c r="H2007" s="15"/>
      <c r="I2007" s="15"/>
      <c r="K2007" s="1"/>
      <c r="M2007" s="1">
        <v>45935</v>
      </c>
    </row>
    <row r="2008" spans="1:13" x14ac:dyDescent="0.25">
      <c r="A2008" s="1"/>
      <c r="H2008" s="15"/>
      <c r="I2008" s="15"/>
      <c r="K2008" s="1"/>
      <c r="M2008" s="1">
        <v>45935</v>
      </c>
    </row>
    <row r="2009" spans="1:13" x14ac:dyDescent="0.25">
      <c r="A2009" s="1"/>
      <c r="H2009" s="15"/>
      <c r="I2009" s="15"/>
      <c r="K2009" s="1"/>
      <c r="M2009" s="1">
        <v>45935</v>
      </c>
    </row>
    <row r="2010" spans="1:13" x14ac:dyDescent="0.25">
      <c r="A2010" s="1"/>
      <c r="H2010" s="15"/>
      <c r="I2010" s="15"/>
      <c r="K2010" s="1"/>
      <c r="M2010" s="1">
        <v>45935</v>
      </c>
    </row>
    <row r="2011" spans="1:13" x14ac:dyDescent="0.25">
      <c r="A2011" s="1"/>
      <c r="H2011" s="15"/>
      <c r="I2011" s="15"/>
      <c r="K2011" s="1"/>
      <c r="M2011" s="1">
        <v>45935</v>
      </c>
    </row>
    <row r="2012" spans="1:13" x14ac:dyDescent="0.25">
      <c r="A2012" s="1"/>
      <c r="H2012" s="15"/>
      <c r="I2012" s="15"/>
      <c r="K2012" s="1"/>
      <c r="M2012" s="1">
        <v>45935</v>
      </c>
    </row>
    <row r="2013" spans="1:13" x14ac:dyDescent="0.25">
      <c r="A2013" s="1"/>
      <c r="H2013" s="15"/>
      <c r="I2013" s="15"/>
      <c r="K2013" s="1"/>
      <c r="M2013" s="1">
        <v>45935</v>
      </c>
    </row>
    <row r="2014" spans="1:13" x14ac:dyDescent="0.25">
      <c r="A2014" s="1"/>
      <c r="H2014" s="15"/>
      <c r="I2014" s="15"/>
      <c r="K2014" s="1"/>
      <c r="M2014" s="1">
        <v>45935</v>
      </c>
    </row>
    <row r="2015" spans="1:13" x14ac:dyDescent="0.25">
      <c r="A2015" s="1"/>
      <c r="H2015" s="15"/>
      <c r="I2015" s="15"/>
      <c r="K2015" s="1"/>
      <c r="M2015" s="1">
        <v>45935</v>
      </c>
    </row>
    <row r="2016" spans="1:13" x14ac:dyDescent="0.25">
      <c r="A2016" s="1"/>
      <c r="H2016" s="15"/>
      <c r="I2016" s="15"/>
      <c r="K2016" s="1"/>
      <c r="M2016" s="1">
        <v>45935</v>
      </c>
    </row>
    <row r="2017" spans="1:13" x14ac:dyDescent="0.25">
      <c r="A2017" s="1"/>
      <c r="H2017" s="15"/>
      <c r="I2017" s="15"/>
      <c r="K2017" s="1"/>
      <c r="M2017" s="1">
        <v>45935</v>
      </c>
    </row>
    <row r="2018" spans="1:13" x14ac:dyDescent="0.25">
      <c r="A2018" s="1"/>
      <c r="H2018" s="15"/>
      <c r="I2018" s="15"/>
      <c r="K2018" s="1"/>
      <c r="M2018" s="1">
        <v>45935</v>
      </c>
    </row>
    <row r="2019" spans="1:13" x14ac:dyDescent="0.25">
      <c r="A2019" s="1"/>
      <c r="H2019" s="15"/>
      <c r="I2019" s="15"/>
      <c r="K2019" s="1"/>
      <c r="M2019" s="1">
        <v>45935</v>
      </c>
    </row>
    <row r="2020" spans="1:13" x14ac:dyDescent="0.25">
      <c r="A2020" s="1"/>
      <c r="H2020" s="15"/>
      <c r="I2020" s="15"/>
      <c r="K2020" s="1"/>
      <c r="M2020" s="1">
        <v>45935</v>
      </c>
    </row>
    <row r="2021" spans="1:13" x14ac:dyDescent="0.25">
      <c r="A2021" s="1"/>
      <c r="H2021" s="15"/>
      <c r="I2021" s="15"/>
      <c r="K2021" s="1"/>
      <c r="M2021" s="1">
        <v>45935</v>
      </c>
    </row>
    <row r="2022" spans="1:13" x14ac:dyDescent="0.25">
      <c r="A2022" s="1"/>
      <c r="H2022" s="15"/>
      <c r="I2022" s="15"/>
      <c r="K2022" s="1"/>
      <c r="M2022" s="1">
        <v>45935</v>
      </c>
    </row>
    <row r="2023" spans="1:13" x14ac:dyDescent="0.25">
      <c r="A2023" s="1"/>
      <c r="H2023" s="15"/>
      <c r="I2023" s="15"/>
      <c r="K2023" s="1"/>
      <c r="M2023" s="1">
        <v>45935</v>
      </c>
    </row>
    <row r="2024" spans="1:13" x14ac:dyDescent="0.25">
      <c r="A2024" s="1"/>
      <c r="H2024" s="15"/>
      <c r="I2024" s="15"/>
      <c r="K2024" s="1"/>
      <c r="M2024" s="1">
        <v>45935</v>
      </c>
    </row>
    <row r="2025" spans="1:13" x14ac:dyDescent="0.25">
      <c r="A2025" s="1"/>
      <c r="H2025" s="15"/>
      <c r="I2025" s="15"/>
      <c r="K2025" s="1"/>
      <c r="M2025" s="1">
        <v>45935</v>
      </c>
    </row>
    <row r="2026" spans="1:13" x14ac:dyDescent="0.25">
      <c r="A2026" s="1"/>
      <c r="H2026" s="15"/>
      <c r="I2026" s="15"/>
      <c r="K2026" s="1"/>
      <c r="M2026" s="1">
        <v>45935</v>
      </c>
    </row>
    <row r="2027" spans="1:13" x14ac:dyDescent="0.25">
      <c r="A2027" s="1"/>
      <c r="H2027" s="15"/>
      <c r="I2027" s="15"/>
      <c r="M2027" s="1">
        <v>45935</v>
      </c>
    </row>
    <row r="2028" spans="1:13" x14ac:dyDescent="0.25">
      <c r="A2028" s="1"/>
      <c r="H2028" s="15"/>
      <c r="I2028" s="15"/>
      <c r="M2028" s="1">
        <v>45935</v>
      </c>
    </row>
    <row r="2029" spans="1:13" x14ac:dyDescent="0.25">
      <c r="A2029" s="1"/>
      <c r="H2029" s="15"/>
      <c r="I2029" s="15"/>
      <c r="K2029" s="1"/>
      <c r="M2029" s="1">
        <v>45935</v>
      </c>
    </row>
    <row r="2030" spans="1:13" x14ac:dyDescent="0.25">
      <c r="A2030" s="1"/>
      <c r="H2030" s="15"/>
      <c r="I2030" s="15"/>
      <c r="M2030" s="1">
        <v>45935</v>
      </c>
    </row>
    <row r="2031" spans="1:13" x14ac:dyDescent="0.25">
      <c r="A2031" s="1"/>
      <c r="H2031" s="15"/>
      <c r="I2031" s="15"/>
      <c r="M2031" s="1">
        <v>45935</v>
      </c>
    </row>
    <row r="2032" spans="1:13" x14ac:dyDescent="0.25">
      <c r="A2032" s="1"/>
      <c r="H2032" s="15"/>
      <c r="I2032" s="15"/>
      <c r="M2032" s="1">
        <v>45935</v>
      </c>
    </row>
    <row r="2033" spans="1:13" x14ac:dyDescent="0.25">
      <c r="A2033" s="1"/>
      <c r="H2033" s="15"/>
      <c r="I2033" s="15"/>
      <c r="K2033" s="1"/>
      <c r="M2033" s="1">
        <v>45935</v>
      </c>
    </row>
    <row r="2034" spans="1:13" x14ac:dyDescent="0.25">
      <c r="A2034" s="1"/>
      <c r="H2034" s="15"/>
      <c r="I2034" s="15"/>
      <c r="K2034" s="1"/>
      <c r="M2034" s="1">
        <v>45935</v>
      </c>
    </row>
    <row r="2035" spans="1:13" x14ac:dyDescent="0.25">
      <c r="A2035" s="1"/>
      <c r="H2035" s="15"/>
      <c r="I2035" s="15"/>
      <c r="K2035" s="1"/>
      <c r="M2035" s="1">
        <v>45935</v>
      </c>
    </row>
    <row r="2036" spans="1:13" x14ac:dyDescent="0.25">
      <c r="A2036" s="1"/>
      <c r="H2036" s="15"/>
      <c r="I2036" s="15"/>
      <c r="K2036" s="1"/>
      <c r="M2036" s="1">
        <v>45935</v>
      </c>
    </row>
    <row r="2037" spans="1:13" x14ac:dyDescent="0.25">
      <c r="A2037" s="1"/>
      <c r="H2037" s="15"/>
      <c r="I2037" s="15"/>
      <c r="K2037" s="1"/>
      <c r="M2037" s="1">
        <v>45935</v>
      </c>
    </row>
    <row r="2038" spans="1:13" x14ac:dyDescent="0.25">
      <c r="A2038" s="1"/>
      <c r="H2038" s="15"/>
      <c r="I2038" s="15"/>
      <c r="K2038" s="1"/>
      <c r="M2038" s="1">
        <v>45935</v>
      </c>
    </row>
    <row r="2039" spans="1:13" x14ac:dyDescent="0.25">
      <c r="A2039" s="1"/>
      <c r="H2039" s="15"/>
      <c r="I2039" s="15"/>
      <c r="K2039" s="1"/>
      <c r="M2039" s="1">
        <v>45935</v>
      </c>
    </row>
    <row r="2040" spans="1:13" x14ac:dyDescent="0.25">
      <c r="A2040" s="1"/>
      <c r="H2040" s="15"/>
      <c r="I2040" s="15"/>
      <c r="K2040" s="1"/>
      <c r="M2040" s="1">
        <v>45935</v>
      </c>
    </row>
    <row r="2041" spans="1:13" x14ac:dyDescent="0.25">
      <c r="A2041" s="1"/>
      <c r="H2041" s="15"/>
      <c r="I2041" s="15"/>
      <c r="K2041" s="1"/>
      <c r="M2041" s="1">
        <v>45935</v>
      </c>
    </row>
    <row r="2042" spans="1:13" x14ac:dyDescent="0.25">
      <c r="A2042" s="1"/>
      <c r="H2042" s="15"/>
      <c r="I2042" s="15"/>
      <c r="K2042" s="1"/>
      <c r="M2042" s="1">
        <v>45935</v>
      </c>
    </row>
    <row r="2043" spans="1:13" x14ac:dyDescent="0.25">
      <c r="A2043" s="1"/>
      <c r="H2043" s="15"/>
      <c r="I2043" s="15"/>
      <c r="K2043" s="1"/>
      <c r="M2043" s="1">
        <v>45935</v>
      </c>
    </row>
    <row r="2044" spans="1:13" x14ac:dyDescent="0.25">
      <c r="A2044" s="1"/>
      <c r="H2044" s="15"/>
      <c r="I2044" s="15"/>
      <c r="K2044" s="1"/>
      <c r="M2044" s="1">
        <v>45935</v>
      </c>
    </row>
    <row r="2045" spans="1:13" x14ac:dyDescent="0.25">
      <c r="A2045" s="1"/>
      <c r="H2045" s="15"/>
      <c r="I2045" s="15"/>
      <c r="K2045" s="1"/>
      <c r="M2045" s="1">
        <v>45935</v>
      </c>
    </row>
    <row r="2046" spans="1:13" x14ac:dyDescent="0.25">
      <c r="A2046" s="1"/>
      <c r="H2046" s="15"/>
      <c r="I2046" s="15"/>
      <c r="K2046" s="1"/>
      <c r="M2046" s="1">
        <v>45935</v>
      </c>
    </row>
    <row r="2047" spans="1:13" x14ac:dyDescent="0.25">
      <c r="A2047" s="1"/>
      <c r="H2047" s="15"/>
      <c r="I2047" s="15"/>
      <c r="K2047" s="1"/>
      <c r="M2047" s="1">
        <v>45935</v>
      </c>
    </row>
    <row r="2048" spans="1:13" x14ac:dyDescent="0.25">
      <c r="A2048" s="1"/>
      <c r="H2048" s="15"/>
      <c r="I2048" s="15"/>
      <c r="K2048" s="1"/>
      <c r="M2048" s="1">
        <v>45935</v>
      </c>
    </row>
    <row r="2049" spans="1:13" x14ac:dyDescent="0.25">
      <c r="A2049" s="1"/>
      <c r="H2049" s="15"/>
      <c r="I2049" s="15"/>
      <c r="K2049" s="1"/>
      <c r="M2049" s="1">
        <v>45935</v>
      </c>
    </row>
    <row r="2050" spans="1:13" x14ac:dyDescent="0.25">
      <c r="A2050" s="1"/>
      <c r="H2050" s="15"/>
      <c r="I2050" s="15"/>
      <c r="K2050" s="1"/>
      <c r="M2050" s="1">
        <v>45935</v>
      </c>
    </row>
    <row r="2051" spans="1:13" x14ac:dyDescent="0.25">
      <c r="A2051" s="1"/>
      <c r="H2051" s="15"/>
      <c r="I2051" s="15"/>
      <c r="K2051" s="1"/>
      <c r="M2051" s="1">
        <v>45935</v>
      </c>
    </row>
    <row r="2052" spans="1:13" x14ac:dyDescent="0.25">
      <c r="A2052" s="1"/>
      <c r="H2052" s="15"/>
      <c r="I2052" s="15"/>
      <c r="K2052" s="1"/>
      <c r="M2052" s="1">
        <v>45935</v>
      </c>
    </row>
    <row r="2053" spans="1:13" x14ac:dyDescent="0.25">
      <c r="A2053" s="1"/>
      <c r="H2053" s="15"/>
      <c r="I2053" s="15"/>
      <c r="M2053" s="1">
        <v>45935</v>
      </c>
    </row>
    <row r="2054" spans="1:13" x14ac:dyDescent="0.25">
      <c r="A2054" s="1"/>
      <c r="H2054" s="15"/>
      <c r="I2054" s="15"/>
      <c r="K2054" s="1"/>
      <c r="M2054" s="1">
        <v>45935</v>
      </c>
    </row>
    <row r="2055" spans="1:13" x14ac:dyDescent="0.25">
      <c r="A2055" s="1"/>
      <c r="H2055" s="15"/>
      <c r="I2055" s="15"/>
      <c r="K2055" s="1"/>
      <c r="M2055" s="1">
        <v>45935</v>
      </c>
    </row>
    <row r="2056" spans="1:13" x14ac:dyDescent="0.25">
      <c r="A2056" s="1"/>
      <c r="H2056" s="15"/>
      <c r="I2056" s="15"/>
      <c r="K2056" s="1"/>
      <c r="M2056" s="1">
        <v>45935</v>
      </c>
    </row>
    <row r="2057" spans="1:13" x14ac:dyDescent="0.25">
      <c r="A2057" s="1"/>
      <c r="H2057" s="15"/>
      <c r="I2057" s="15"/>
      <c r="K2057" s="1"/>
      <c r="M2057" s="1">
        <v>45935</v>
      </c>
    </row>
    <row r="2058" spans="1:13" x14ac:dyDescent="0.25">
      <c r="A2058" s="1"/>
      <c r="H2058" s="15"/>
      <c r="I2058" s="15"/>
      <c r="M2058" s="1">
        <v>45935</v>
      </c>
    </row>
    <row r="2059" spans="1:13" x14ac:dyDescent="0.25">
      <c r="A2059" s="1"/>
      <c r="H2059" s="15"/>
      <c r="I2059" s="15"/>
      <c r="K2059" s="1"/>
      <c r="M2059" s="1">
        <v>45935</v>
      </c>
    </row>
    <row r="2060" spans="1:13" x14ac:dyDescent="0.25">
      <c r="A2060" s="1"/>
      <c r="H2060" s="15"/>
      <c r="I2060" s="15"/>
      <c r="M2060" s="1">
        <v>45935</v>
      </c>
    </row>
    <row r="2061" spans="1:13" x14ac:dyDescent="0.25">
      <c r="A2061" s="1"/>
      <c r="H2061" s="15"/>
      <c r="I2061" s="15"/>
      <c r="M2061" s="1">
        <v>45935</v>
      </c>
    </row>
    <row r="2062" spans="1:13" x14ac:dyDescent="0.25">
      <c r="A2062" s="1"/>
      <c r="H2062" s="15"/>
      <c r="I2062" s="15"/>
      <c r="M2062" s="1">
        <v>45935</v>
      </c>
    </row>
    <row r="2063" spans="1:13" x14ac:dyDescent="0.25">
      <c r="A2063" s="1"/>
      <c r="H2063" s="15"/>
      <c r="I2063" s="15"/>
      <c r="M2063" s="1">
        <v>45935</v>
      </c>
    </row>
    <row r="2064" spans="1:13" x14ac:dyDescent="0.25">
      <c r="A2064" s="1"/>
      <c r="H2064" s="15"/>
      <c r="I2064" s="15"/>
      <c r="M2064" s="1">
        <v>45935</v>
      </c>
    </row>
    <row r="2065" spans="1:14" x14ac:dyDescent="0.25">
      <c r="A2065" s="1"/>
      <c r="H2065" s="15"/>
      <c r="I2065" s="15"/>
      <c r="M2065" s="1">
        <v>45935</v>
      </c>
    </row>
    <row r="2066" spans="1:14" x14ac:dyDescent="0.25">
      <c r="A2066" s="26"/>
      <c r="B2066" s="22"/>
      <c r="C2066" s="22"/>
      <c r="D2066" s="24"/>
      <c r="E2066" s="22"/>
      <c r="F2066" s="22"/>
      <c r="H2066" s="23"/>
      <c r="I2066" s="23"/>
      <c r="J2066" s="23"/>
      <c r="K2066" s="26"/>
      <c r="N2066" s="1">
        <v>45935</v>
      </c>
    </row>
    <row r="2067" spans="1:14" x14ac:dyDescent="0.25">
      <c r="A2067" s="26"/>
      <c r="B2067" s="22"/>
      <c r="C2067" s="22"/>
      <c r="D2067" s="24"/>
      <c r="E2067" s="22"/>
      <c r="F2067" s="22"/>
      <c r="H2067" s="23"/>
      <c r="I2067" s="23"/>
      <c r="J2067" s="23"/>
      <c r="K2067" s="26"/>
      <c r="N2067" s="1">
        <v>45935</v>
      </c>
    </row>
    <row r="2068" spans="1:14" x14ac:dyDescent="0.25">
      <c r="A2068" s="26"/>
      <c r="B2068" s="22"/>
      <c r="C2068" s="22"/>
      <c r="D2068" s="24"/>
      <c r="E2068" s="22"/>
      <c r="F2068" s="22"/>
      <c r="H2068" s="23"/>
      <c r="I2068" s="23"/>
      <c r="J2068" s="23"/>
      <c r="K2068" s="26"/>
      <c r="N2068" s="1">
        <v>45935</v>
      </c>
    </row>
    <row r="2069" spans="1:14" x14ac:dyDescent="0.25">
      <c r="A2069" s="26"/>
      <c r="B2069" s="22"/>
      <c r="C2069" s="22"/>
      <c r="D2069" s="24"/>
      <c r="E2069" s="22"/>
      <c r="F2069" s="22"/>
      <c r="H2069" s="23"/>
      <c r="I2069" s="23"/>
      <c r="J2069" s="23"/>
      <c r="K2069" s="26"/>
      <c r="N2069" s="1">
        <v>45935</v>
      </c>
    </row>
    <row r="2070" spans="1:14" x14ac:dyDescent="0.25">
      <c r="A2070" s="26"/>
      <c r="B2070" s="22"/>
      <c r="C2070" s="22"/>
      <c r="D2070" s="24"/>
      <c r="E2070" s="22"/>
      <c r="F2070" s="22"/>
      <c r="H2070" s="23"/>
      <c r="I2070" s="23"/>
      <c r="J2070" s="23"/>
      <c r="K2070" s="26"/>
      <c r="N2070" s="1">
        <v>45935</v>
      </c>
    </row>
    <row r="2071" spans="1:14" x14ac:dyDescent="0.25">
      <c r="A2071" s="26"/>
      <c r="B2071" s="22"/>
      <c r="C2071" s="22"/>
      <c r="D2071" s="24"/>
      <c r="E2071" s="22"/>
      <c r="F2071" s="22"/>
      <c r="H2071" s="23"/>
      <c r="I2071" s="23"/>
      <c r="J2071" s="23"/>
      <c r="K2071" s="26"/>
      <c r="N2071" s="1">
        <v>45935</v>
      </c>
    </row>
    <row r="2072" spans="1:14" x14ac:dyDescent="0.25">
      <c r="A2072" s="26"/>
      <c r="B2072" s="22"/>
      <c r="C2072" s="22"/>
      <c r="D2072" s="24"/>
      <c r="E2072" s="22"/>
      <c r="F2072" s="22"/>
      <c r="H2072" s="23"/>
      <c r="I2072" s="23"/>
      <c r="J2072" s="23"/>
      <c r="K2072" s="26"/>
      <c r="N2072" s="1">
        <v>45935</v>
      </c>
    </row>
    <row r="2073" spans="1:14" x14ac:dyDescent="0.25">
      <c r="A2073" s="26"/>
      <c r="B2073" s="22"/>
      <c r="C2073" s="22"/>
      <c r="D2073" s="24"/>
      <c r="E2073" s="22"/>
      <c r="F2073" s="22"/>
      <c r="H2073" s="23"/>
      <c r="I2073" s="23"/>
      <c r="J2073" s="23"/>
      <c r="K2073" s="26"/>
      <c r="N2073" s="1">
        <v>45935</v>
      </c>
    </row>
    <row r="2074" spans="1:14" x14ac:dyDescent="0.25">
      <c r="A2074" s="26"/>
      <c r="B2074" s="22"/>
      <c r="C2074" s="22"/>
      <c r="D2074" s="24"/>
      <c r="E2074" s="22"/>
      <c r="F2074" s="22"/>
      <c r="H2074" s="23"/>
      <c r="I2074" s="23"/>
      <c r="J2074" s="23"/>
      <c r="K2074" s="26"/>
      <c r="N2074" s="1">
        <v>45935</v>
      </c>
    </row>
    <row r="2075" spans="1:14" x14ac:dyDescent="0.25">
      <c r="A2075" s="26"/>
      <c r="B2075" s="22"/>
      <c r="C2075" s="22"/>
      <c r="D2075" s="24"/>
      <c r="E2075" s="22"/>
      <c r="F2075" s="22"/>
      <c r="H2075" s="23"/>
      <c r="I2075" s="23"/>
      <c r="J2075" s="23"/>
      <c r="K2075" s="26"/>
      <c r="L2075" s="9"/>
      <c r="N2075" s="1">
        <v>45935</v>
      </c>
    </row>
    <row r="2076" spans="1:14" x14ac:dyDescent="0.25">
      <c r="A2076" s="26"/>
      <c r="B2076" s="22"/>
      <c r="C2076" s="22"/>
      <c r="D2076" s="24"/>
      <c r="E2076" s="22"/>
      <c r="F2076" s="22"/>
      <c r="H2076" s="23"/>
      <c r="I2076" s="23"/>
      <c r="J2076" s="23"/>
      <c r="K2076" s="26"/>
      <c r="N2076" s="1">
        <v>45935</v>
      </c>
    </row>
    <row r="2077" spans="1:14" x14ac:dyDescent="0.25">
      <c r="A2077" s="26"/>
      <c r="B2077" s="22"/>
      <c r="C2077" s="22"/>
      <c r="D2077" s="24"/>
      <c r="E2077" s="22"/>
      <c r="F2077" s="22"/>
      <c r="H2077" s="23"/>
      <c r="I2077" s="23"/>
      <c r="J2077" s="23"/>
      <c r="K2077" s="26"/>
      <c r="N2077" s="1">
        <v>45935</v>
      </c>
    </row>
    <row r="2078" spans="1:14" x14ac:dyDescent="0.25">
      <c r="A2078" s="26"/>
      <c r="B2078" s="22"/>
      <c r="C2078" s="22"/>
      <c r="D2078" s="24"/>
      <c r="E2078" s="22"/>
      <c r="F2078" s="22"/>
      <c r="H2078" s="23"/>
      <c r="I2078" s="23"/>
      <c r="J2078" s="23"/>
      <c r="K2078" s="26"/>
      <c r="N2078" s="1">
        <v>45935</v>
      </c>
    </row>
    <row r="2079" spans="1:14" x14ac:dyDescent="0.25">
      <c r="A2079" s="26"/>
      <c r="B2079" s="22"/>
      <c r="C2079" s="22"/>
      <c r="D2079" s="24"/>
      <c r="E2079" s="22"/>
      <c r="F2079" s="22"/>
      <c r="H2079" s="23"/>
      <c r="I2079" s="23"/>
      <c r="J2079" s="23"/>
      <c r="K2079" s="26"/>
      <c r="N2079" s="1">
        <v>45935</v>
      </c>
    </row>
    <row r="2080" spans="1:14" x14ac:dyDescent="0.25">
      <c r="A2080" s="26"/>
      <c r="B2080" s="22"/>
      <c r="C2080" s="22"/>
      <c r="D2080" s="24"/>
      <c r="E2080" s="22"/>
      <c r="F2080" s="22"/>
      <c r="H2080" s="23"/>
      <c r="I2080" s="23"/>
      <c r="J2080" s="23"/>
      <c r="K2080" s="26"/>
      <c r="N2080" s="1">
        <v>45935</v>
      </c>
    </row>
    <row r="2081" spans="1:14" x14ac:dyDescent="0.25">
      <c r="A2081" s="26"/>
      <c r="B2081" s="22"/>
      <c r="C2081" s="22"/>
      <c r="D2081" s="24"/>
      <c r="E2081" s="22"/>
      <c r="F2081" s="22"/>
      <c r="H2081" s="23"/>
      <c r="I2081" s="23"/>
      <c r="J2081" s="23"/>
      <c r="K2081" s="26"/>
      <c r="N2081" s="1">
        <v>45935</v>
      </c>
    </row>
    <row r="2082" spans="1:14" x14ac:dyDescent="0.25">
      <c r="A2082" s="26"/>
      <c r="B2082" s="22"/>
      <c r="C2082" s="22"/>
      <c r="D2082" s="24"/>
      <c r="E2082" s="22"/>
      <c r="F2082" s="22"/>
      <c r="H2082" s="23"/>
      <c r="I2082" s="23"/>
      <c r="J2082" s="23"/>
      <c r="K2082" s="26"/>
      <c r="N2082" s="1">
        <v>45935</v>
      </c>
    </row>
    <row r="2083" spans="1:14" x14ac:dyDescent="0.25">
      <c r="A2083" s="26"/>
      <c r="B2083" s="22"/>
      <c r="C2083" s="22"/>
      <c r="D2083" s="24"/>
      <c r="E2083" s="22"/>
      <c r="F2083" s="22"/>
      <c r="H2083" s="23"/>
      <c r="I2083" s="23"/>
      <c r="J2083" s="23"/>
      <c r="K2083" s="26"/>
      <c r="N2083" s="1">
        <v>45935</v>
      </c>
    </row>
    <row r="2084" spans="1:14" x14ac:dyDescent="0.25">
      <c r="A2084" s="26"/>
      <c r="B2084" s="22"/>
      <c r="C2084" s="22"/>
      <c r="D2084" s="24"/>
      <c r="E2084" s="22"/>
      <c r="F2084" s="22"/>
      <c r="H2084" s="23"/>
      <c r="I2084" s="23"/>
      <c r="J2084" s="23"/>
      <c r="K2084" s="26"/>
      <c r="N2084" s="1">
        <v>45935</v>
      </c>
    </row>
    <row r="2085" spans="1:14" x14ac:dyDescent="0.25">
      <c r="A2085" s="26"/>
      <c r="B2085" s="22"/>
      <c r="C2085" s="22"/>
      <c r="D2085" s="24"/>
      <c r="E2085" s="22"/>
      <c r="F2085" s="22"/>
      <c r="H2085" s="23"/>
      <c r="I2085" s="23"/>
      <c r="J2085" s="23"/>
      <c r="K2085" s="26"/>
      <c r="N2085" s="1">
        <v>45935</v>
      </c>
    </row>
    <row r="2086" spans="1:14" x14ac:dyDescent="0.25">
      <c r="A2086" s="26"/>
      <c r="B2086" s="22"/>
      <c r="C2086" s="22"/>
      <c r="D2086" s="24"/>
      <c r="E2086" s="22"/>
      <c r="F2086" s="22"/>
      <c r="H2086" s="23"/>
      <c r="I2086" s="23"/>
      <c r="J2086" s="23"/>
      <c r="K2086" s="26"/>
      <c r="N2086" s="1">
        <v>45935</v>
      </c>
    </row>
    <row r="2087" spans="1:14" x14ac:dyDescent="0.25">
      <c r="A2087" s="26"/>
      <c r="B2087" s="22"/>
      <c r="C2087" s="22"/>
      <c r="D2087" s="24"/>
      <c r="E2087" s="22"/>
      <c r="F2087" s="22"/>
      <c r="H2087" s="23"/>
      <c r="I2087" s="23"/>
      <c r="J2087" s="23"/>
      <c r="K2087" s="26"/>
      <c r="N2087" s="1">
        <v>45935</v>
      </c>
    </row>
    <row r="2088" spans="1:14" x14ac:dyDescent="0.25">
      <c r="A2088" s="26"/>
      <c r="B2088" s="22"/>
      <c r="C2088" s="22"/>
      <c r="D2088" s="24"/>
      <c r="E2088" s="22"/>
      <c r="F2088" s="22"/>
      <c r="H2088" s="23"/>
      <c r="I2088" s="23"/>
      <c r="J2088" s="23"/>
      <c r="K2088" s="26"/>
      <c r="N2088" s="1">
        <v>45935</v>
      </c>
    </row>
    <row r="2089" spans="1:14" x14ac:dyDescent="0.25">
      <c r="A2089" s="26"/>
      <c r="B2089" s="22"/>
      <c r="C2089" s="22"/>
      <c r="D2089" s="24"/>
      <c r="E2089" s="22"/>
      <c r="F2089" s="22"/>
      <c r="H2089" s="23"/>
      <c r="I2089" s="23"/>
      <c r="J2089" s="23"/>
      <c r="K2089" s="26"/>
      <c r="N2089" s="1">
        <v>45935</v>
      </c>
    </row>
    <row r="2090" spans="1:14" x14ac:dyDescent="0.25">
      <c r="A2090" s="26"/>
      <c r="B2090" s="22"/>
      <c r="C2090" s="22"/>
      <c r="D2090" s="24"/>
      <c r="E2090" s="22"/>
      <c r="F2090" s="22"/>
      <c r="H2090" s="23"/>
      <c r="I2090" s="23"/>
      <c r="J2090" s="23"/>
      <c r="K2090" s="26"/>
      <c r="N2090" s="1">
        <v>45935</v>
      </c>
    </row>
    <row r="2091" spans="1:14" x14ac:dyDescent="0.25">
      <c r="A2091" s="26"/>
      <c r="B2091" s="22"/>
      <c r="C2091" s="22"/>
      <c r="D2091" s="24"/>
      <c r="E2091" s="22"/>
      <c r="F2091" s="22"/>
      <c r="H2091" s="23"/>
      <c r="I2091" s="23"/>
      <c r="J2091" s="23"/>
      <c r="K2091" s="26"/>
      <c r="N2091" s="1">
        <v>45935</v>
      </c>
    </row>
    <row r="2092" spans="1:14" x14ac:dyDescent="0.25">
      <c r="A2092" s="26"/>
      <c r="B2092" s="22"/>
      <c r="C2092" s="22"/>
      <c r="D2092" s="24"/>
      <c r="E2092" s="22"/>
      <c r="F2092" s="22"/>
      <c r="H2092" s="23"/>
      <c r="I2092" s="23"/>
      <c r="J2092" s="23"/>
      <c r="K2092" s="26"/>
      <c r="N2092" s="1">
        <v>45935</v>
      </c>
    </row>
    <row r="2093" spans="1:14" x14ac:dyDescent="0.25">
      <c r="A2093" s="26"/>
      <c r="B2093" s="22"/>
      <c r="C2093" s="22"/>
      <c r="D2093" s="24"/>
      <c r="E2093" s="22"/>
      <c r="F2093" s="22"/>
      <c r="H2093" s="23"/>
      <c r="I2093" s="23"/>
      <c r="J2093" s="23"/>
      <c r="K2093" s="26"/>
      <c r="N2093" s="1">
        <v>45935</v>
      </c>
    </row>
    <row r="2094" spans="1:14" x14ac:dyDescent="0.25">
      <c r="A2094" s="26"/>
      <c r="B2094" s="22"/>
      <c r="C2094" s="22"/>
      <c r="D2094" s="24"/>
      <c r="E2094" s="22"/>
      <c r="F2094" s="22"/>
      <c r="H2094" s="23"/>
      <c r="I2094" s="23"/>
      <c r="J2094" s="23"/>
      <c r="K2094" s="27"/>
      <c r="N2094" s="1">
        <v>45935</v>
      </c>
    </row>
    <row r="2095" spans="1:14" x14ac:dyDescent="0.25">
      <c r="A2095" s="26"/>
      <c r="B2095" s="22"/>
      <c r="C2095" s="22"/>
      <c r="D2095" s="24"/>
      <c r="E2095" s="22"/>
      <c r="F2095" s="22"/>
      <c r="H2095" s="23"/>
      <c r="I2095" s="23"/>
      <c r="J2095" s="23"/>
      <c r="K2095" s="27"/>
      <c r="N2095" s="1">
        <v>45935</v>
      </c>
    </row>
    <row r="2096" spans="1:14" x14ac:dyDescent="0.25">
      <c r="A2096" s="26"/>
      <c r="B2096" s="22"/>
      <c r="C2096" s="22"/>
      <c r="D2096" s="24"/>
      <c r="E2096" s="22"/>
      <c r="F2096" s="22"/>
      <c r="H2096" s="23"/>
      <c r="I2096" s="23"/>
      <c r="J2096" s="23"/>
      <c r="K2096" s="28"/>
      <c r="N2096" s="1">
        <v>45935</v>
      </c>
    </row>
    <row r="2097" spans="1:14" x14ac:dyDescent="0.25">
      <c r="A2097" s="26"/>
      <c r="B2097" s="22"/>
      <c r="C2097" s="22"/>
      <c r="D2097" s="24"/>
      <c r="E2097" s="22"/>
      <c r="F2097" s="22"/>
      <c r="H2097" s="23"/>
      <c r="I2097" s="23"/>
      <c r="J2097" s="23"/>
      <c r="K2097" s="26"/>
      <c r="N2097" s="1">
        <v>45935</v>
      </c>
    </row>
    <row r="2098" spans="1:14" x14ac:dyDescent="0.25">
      <c r="A2098" s="26"/>
      <c r="B2098" s="22"/>
      <c r="C2098" s="22"/>
      <c r="D2098" s="24"/>
      <c r="E2098" s="22"/>
      <c r="F2098" s="22"/>
      <c r="H2098" s="23"/>
      <c r="I2098" s="23"/>
      <c r="J2098" s="23"/>
      <c r="K2098" s="26"/>
      <c r="N2098" s="1">
        <v>45935</v>
      </c>
    </row>
    <row r="2099" spans="1:14" x14ac:dyDescent="0.25">
      <c r="A2099" s="26"/>
      <c r="B2099" s="22"/>
      <c r="C2099" s="22"/>
      <c r="D2099" s="24"/>
      <c r="E2099" s="22"/>
      <c r="F2099" s="22"/>
      <c r="H2099" s="23"/>
      <c r="I2099" s="23"/>
      <c r="J2099" s="23"/>
      <c r="K2099" s="26"/>
      <c r="N2099" s="1">
        <v>45935</v>
      </c>
    </row>
    <row r="2100" spans="1:14" x14ac:dyDescent="0.25">
      <c r="A2100" s="26"/>
      <c r="B2100" s="22"/>
      <c r="C2100" s="22"/>
      <c r="D2100" s="24"/>
      <c r="E2100" s="22"/>
      <c r="F2100" s="22"/>
      <c r="H2100" s="23"/>
      <c r="I2100" s="23"/>
      <c r="J2100" s="23"/>
      <c r="K2100" s="26"/>
      <c r="N2100" s="1">
        <v>45935</v>
      </c>
    </row>
    <row r="2101" spans="1:14" x14ac:dyDescent="0.25">
      <c r="A2101" s="26"/>
      <c r="B2101" s="22"/>
      <c r="C2101" s="22"/>
      <c r="D2101" s="24"/>
      <c r="E2101" s="22"/>
      <c r="F2101" s="22"/>
      <c r="H2101" s="23"/>
      <c r="I2101" s="23"/>
      <c r="J2101" s="23"/>
      <c r="K2101" s="26"/>
      <c r="N2101" s="1">
        <v>45935</v>
      </c>
    </row>
    <row r="2102" spans="1:14" x14ac:dyDescent="0.25">
      <c r="A2102" s="26"/>
      <c r="B2102" s="22"/>
      <c r="C2102" s="22"/>
      <c r="D2102" s="24"/>
      <c r="E2102" s="22"/>
      <c r="F2102" s="22"/>
      <c r="H2102" s="23"/>
      <c r="I2102" s="23"/>
      <c r="J2102" s="23"/>
      <c r="K2102" s="26"/>
      <c r="N2102" s="1">
        <v>45935</v>
      </c>
    </row>
    <row r="2103" spans="1:14" x14ac:dyDescent="0.25">
      <c r="A2103" s="26"/>
      <c r="B2103" s="22"/>
      <c r="C2103" s="25"/>
      <c r="D2103" s="24"/>
      <c r="E2103" s="22"/>
      <c r="F2103" s="22"/>
      <c r="H2103" s="23"/>
      <c r="I2103" s="23"/>
      <c r="J2103" s="23"/>
      <c r="K2103" s="26"/>
      <c r="N2103" s="1">
        <v>45935</v>
      </c>
    </row>
    <row r="2104" spans="1:14" x14ac:dyDescent="0.25">
      <c r="A2104" s="26"/>
      <c r="B2104" s="22"/>
      <c r="C2104" s="25"/>
      <c r="D2104" s="24"/>
      <c r="E2104" s="22"/>
      <c r="F2104" s="22"/>
      <c r="H2104" s="23"/>
      <c r="I2104" s="23"/>
      <c r="J2104" s="23"/>
      <c r="K2104" s="26"/>
      <c r="N2104" s="1">
        <v>45935</v>
      </c>
    </row>
    <row r="2105" spans="1:14" x14ac:dyDescent="0.25">
      <c r="A2105" s="26"/>
      <c r="B2105" s="22"/>
      <c r="C2105" s="22"/>
      <c r="D2105" s="24"/>
      <c r="E2105" s="22"/>
      <c r="F2105" s="22"/>
      <c r="H2105" s="23"/>
      <c r="I2105" s="23"/>
      <c r="J2105" s="23"/>
      <c r="K2105" s="26"/>
      <c r="N2105" s="1">
        <v>45935</v>
      </c>
    </row>
    <row r="2106" spans="1:14" x14ac:dyDescent="0.25">
      <c r="A2106" s="26"/>
      <c r="B2106" s="22"/>
      <c r="C2106" s="22"/>
      <c r="D2106" s="24"/>
      <c r="E2106" s="22"/>
      <c r="F2106" s="22"/>
      <c r="H2106" s="23"/>
      <c r="I2106" s="23"/>
      <c r="J2106" s="23"/>
      <c r="K2106" s="26"/>
      <c r="N2106" s="1">
        <v>45935</v>
      </c>
    </row>
    <row r="2107" spans="1:14" x14ac:dyDescent="0.25">
      <c r="A2107" s="26"/>
      <c r="B2107" s="22"/>
      <c r="C2107" s="22"/>
      <c r="D2107" s="24"/>
      <c r="E2107" s="22"/>
      <c r="F2107" s="22"/>
      <c r="H2107" s="23"/>
      <c r="I2107" s="23"/>
      <c r="J2107" s="23"/>
      <c r="K2107" s="26"/>
      <c r="N2107" s="1">
        <v>45935</v>
      </c>
    </row>
    <row r="2108" spans="1:14" x14ac:dyDescent="0.25">
      <c r="A2108" s="26"/>
      <c r="B2108" s="22"/>
      <c r="C2108" s="22"/>
      <c r="D2108" s="24"/>
      <c r="E2108" s="22"/>
      <c r="F2108" s="22"/>
      <c r="H2108" s="23"/>
      <c r="I2108" s="23"/>
      <c r="J2108" s="23"/>
      <c r="K2108" s="26"/>
      <c r="N2108" s="1">
        <v>45935</v>
      </c>
    </row>
    <row r="2109" spans="1:14" x14ac:dyDescent="0.25">
      <c r="A2109" s="26"/>
      <c r="B2109" s="22"/>
      <c r="C2109" s="22"/>
      <c r="D2109" s="24"/>
      <c r="E2109" s="22"/>
      <c r="F2109" s="22"/>
      <c r="H2109" s="23"/>
      <c r="I2109" s="23"/>
      <c r="J2109" s="23"/>
      <c r="K2109" s="26"/>
      <c r="N2109" s="1">
        <v>45935</v>
      </c>
    </row>
    <row r="2110" spans="1:14" x14ac:dyDescent="0.25">
      <c r="A2110" s="26"/>
      <c r="B2110" s="22"/>
      <c r="C2110" s="22"/>
      <c r="D2110" s="24"/>
      <c r="E2110" s="22"/>
      <c r="F2110" s="22"/>
      <c r="H2110" s="23"/>
      <c r="I2110" s="23"/>
      <c r="J2110" s="23"/>
      <c r="K2110" s="26"/>
      <c r="N2110" s="1">
        <v>45935</v>
      </c>
    </row>
    <row r="2111" spans="1:14" x14ac:dyDescent="0.25">
      <c r="A2111" s="26"/>
      <c r="B2111" s="22"/>
      <c r="C2111" s="22"/>
      <c r="D2111" s="24"/>
      <c r="E2111" s="22"/>
      <c r="F2111" s="22"/>
      <c r="H2111" s="23"/>
      <c r="I2111" s="23"/>
      <c r="J2111" s="23"/>
      <c r="K2111" s="26"/>
      <c r="N2111" s="1">
        <v>45935</v>
      </c>
    </row>
    <row r="2112" spans="1:14" x14ac:dyDescent="0.25">
      <c r="A2112" s="26"/>
      <c r="B2112" s="22"/>
      <c r="C2112" s="22"/>
      <c r="D2112" s="24"/>
      <c r="E2112" s="22"/>
      <c r="F2112" s="22"/>
      <c r="H2112" s="23"/>
      <c r="I2112" s="23"/>
      <c r="J2112" s="23"/>
      <c r="K2112" s="26"/>
      <c r="N2112" s="1">
        <v>45935</v>
      </c>
    </row>
    <row r="2113" spans="1:14" x14ac:dyDescent="0.25">
      <c r="A2113" s="26"/>
      <c r="B2113" s="22"/>
      <c r="C2113" s="22"/>
      <c r="D2113" s="24"/>
      <c r="E2113" s="22"/>
      <c r="F2113" s="22"/>
      <c r="H2113" s="23"/>
      <c r="I2113" s="23"/>
      <c r="J2113" s="23"/>
      <c r="K2113" s="26"/>
      <c r="N2113" s="1">
        <v>45935</v>
      </c>
    </row>
    <row r="2114" spans="1:14" x14ac:dyDescent="0.25">
      <c r="A2114" s="26"/>
      <c r="B2114" s="22"/>
      <c r="C2114" s="22"/>
      <c r="D2114" s="24"/>
      <c r="E2114" s="22"/>
      <c r="F2114" s="22"/>
      <c r="H2114" s="23"/>
      <c r="I2114" s="23"/>
      <c r="J2114" s="23"/>
      <c r="K2114" s="26"/>
      <c r="N2114" s="1">
        <v>45935</v>
      </c>
    </row>
    <row r="2115" spans="1:14" x14ac:dyDescent="0.25">
      <c r="A2115" s="26"/>
      <c r="B2115" s="22"/>
      <c r="C2115" s="22"/>
      <c r="D2115" s="24"/>
      <c r="E2115" s="22"/>
      <c r="F2115" s="22"/>
      <c r="H2115" s="23"/>
      <c r="I2115" s="23"/>
      <c r="J2115" s="23"/>
      <c r="K2115" s="26"/>
      <c r="N2115" s="1">
        <v>45935</v>
      </c>
    </row>
    <row r="2116" spans="1:14" x14ac:dyDescent="0.25">
      <c r="A2116" s="26"/>
      <c r="B2116" s="22"/>
      <c r="C2116" s="22"/>
      <c r="D2116" s="24"/>
      <c r="E2116" s="22"/>
      <c r="F2116" s="22"/>
      <c r="H2116" s="23"/>
      <c r="I2116" s="23"/>
      <c r="J2116" s="23"/>
      <c r="K2116" s="26"/>
      <c r="N2116" s="1">
        <v>45935</v>
      </c>
    </row>
    <row r="2117" spans="1:14" x14ac:dyDescent="0.25">
      <c r="A2117" s="26"/>
      <c r="B2117" s="22"/>
      <c r="C2117" s="22"/>
      <c r="D2117" s="24"/>
      <c r="E2117" s="22"/>
      <c r="F2117" s="22"/>
      <c r="H2117" s="23"/>
      <c r="I2117" s="23"/>
      <c r="J2117" s="23"/>
      <c r="K2117" s="26"/>
      <c r="N2117" s="1">
        <v>45935</v>
      </c>
    </row>
    <row r="2118" spans="1:14" x14ac:dyDescent="0.25">
      <c r="A2118" s="26"/>
      <c r="B2118" s="22"/>
      <c r="C2118" s="22"/>
      <c r="D2118" s="24"/>
      <c r="E2118" s="22"/>
      <c r="F2118" s="22"/>
      <c r="H2118" s="23"/>
      <c r="I2118" s="23"/>
      <c r="J2118" s="23"/>
      <c r="K2118" s="26"/>
      <c r="N2118" s="1">
        <v>45935</v>
      </c>
    </row>
    <row r="2119" spans="1:14" x14ac:dyDescent="0.25">
      <c r="A2119" s="26"/>
      <c r="B2119" s="22"/>
      <c r="C2119" s="22"/>
      <c r="D2119" s="24"/>
      <c r="E2119" s="22"/>
      <c r="F2119" s="22"/>
      <c r="H2119" s="23"/>
      <c r="I2119" s="23"/>
      <c r="J2119" s="23"/>
      <c r="K2119" s="26"/>
      <c r="N2119" s="1">
        <v>45935</v>
      </c>
    </row>
    <row r="2120" spans="1:14" x14ac:dyDescent="0.25">
      <c r="A2120" s="26"/>
      <c r="B2120" s="22"/>
      <c r="C2120" s="22"/>
      <c r="D2120" s="24"/>
      <c r="E2120" s="22"/>
      <c r="F2120" s="22"/>
      <c r="H2120" s="23"/>
      <c r="I2120" s="23"/>
      <c r="J2120" s="23"/>
      <c r="K2120" s="26"/>
      <c r="N2120" s="1">
        <v>45935</v>
      </c>
    </row>
    <row r="2121" spans="1:14" x14ac:dyDescent="0.25">
      <c r="A2121" s="26"/>
      <c r="B2121" s="22"/>
      <c r="C2121" s="22"/>
      <c r="D2121" s="24"/>
      <c r="E2121" s="22"/>
      <c r="F2121" s="22"/>
      <c r="H2121" s="23"/>
      <c r="I2121" s="23"/>
      <c r="J2121" s="23"/>
      <c r="K2121" s="26"/>
      <c r="N2121" s="1">
        <v>45935</v>
      </c>
    </row>
    <row r="2122" spans="1:14" x14ac:dyDescent="0.25">
      <c r="A2122" s="26"/>
      <c r="B2122" s="22"/>
      <c r="C2122" s="22"/>
      <c r="D2122" s="24"/>
      <c r="E2122" s="22"/>
      <c r="F2122" s="22"/>
      <c r="H2122" s="23"/>
      <c r="I2122" s="23"/>
      <c r="J2122" s="23"/>
      <c r="K2122" s="26"/>
      <c r="N2122" s="1">
        <v>45935</v>
      </c>
    </row>
    <row r="2123" spans="1:14" x14ac:dyDescent="0.25">
      <c r="A2123" s="26"/>
      <c r="B2123" s="22"/>
      <c r="C2123" s="22"/>
      <c r="D2123" s="24"/>
      <c r="E2123" s="22"/>
      <c r="F2123" s="22"/>
      <c r="H2123" s="23"/>
      <c r="I2123" s="23"/>
      <c r="J2123" s="23"/>
      <c r="K2123" s="26"/>
      <c r="N2123" s="1">
        <v>45935</v>
      </c>
    </row>
    <row r="2124" spans="1:14" x14ac:dyDescent="0.25">
      <c r="A2124" s="26"/>
      <c r="B2124" s="22"/>
      <c r="C2124" s="22"/>
      <c r="D2124" s="24"/>
      <c r="E2124" s="22"/>
      <c r="F2124" s="22"/>
      <c r="H2124" s="23"/>
      <c r="I2124" s="23"/>
      <c r="J2124" s="23"/>
      <c r="K2124" s="26"/>
      <c r="N2124" s="1">
        <v>45935</v>
      </c>
    </row>
    <row r="2125" spans="1:14" x14ac:dyDescent="0.25">
      <c r="A2125" s="26"/>
      <c r="B2125" s="22"/>
      <c r="C2125" s="22"/>
      <c r="D2125" s="24"/>
      <c r="E2125" s="22"/>
      <c r="F2125" s="22"/>
      <c r="H2125" s="23"/>
      <c r="I2125" s="23"/>
      <c r="J2125" s="23"/>
      <c r="K2125" s="26"/>
      <c r="N2125" s="1">
        <v>45935</v>
      </c>
    </row>
    <row r="2126" spans="1:14" x14ac:dyDescent="0.25">
      <c r="A2126" s="26"/>
      <c r="B2126" s="22"/>
      <c r="C2126" s="22"/>
      <c r="D2126" s="24"/>
      <c r="E2126" s="22"/>
      <c r="F2126" s="22"/>
      <c r="H2126" s="23"/>
      <c r="I2126" s="23"/>
      <c r="J2126" s="23"/>
      <c r="K2126" s="26"/>
      <c r="N2126" s="1">
        <v>45935</v>
      </c>
    </row>
    <row r="2127" spans="1:14" x14ac:dyDescent="0.25">
      <c r="A2127" s="26"/>
      <c r="B2127" s="22"/>
      <c r="C2127" s="22"/>
      <c r="D2127" s="24"/>
      <c r="E2127" s="22"/>
      <c r="F2127" s="22"/>
      <c r="H2127" s="23"/>
      <c r="I2127" s="23"/>
      <c r="J2127" s="23"/>
      <c r="K2127" s="26"/>
      <c r="N2127" s="1">
        <v>45935</v>
      </c>
    </row>
    <row r="2128" spans="1:14" x14ac:dyDescent="0.25">
      <c r="A2128" s="26"/>
      <c r="B2128" s="22"/>
      <c r="C2128" s="22"/>
      <c r="D2128" s="24"/>
      <c r="E2128" s="22"/>
      <c r="F2128" s="22"/>
      <c r="H2128" s="23"/>
      <c r="I2128" s="23"/>
      <c r="J2128" s="23"/>
      <c r="K2128" s="26"/>
      <c r="N2128" s="1">
        <v>45935</v>
      </c>
    </row>
    <row r="2129" spans="1:14" x14ac:dyDescent="0.25">
      <c r="A2129" s="26"/>
      <c r="B2129" s="22"/>
      <c r="C2129" s="22"/>
      <c r="D2129" s="24"/>
      <c r="E2129" s="22"/>
      <c r="F2129" s="22"/>
      <c r="H2129" s="23"/>
      <c r="I2129" s="23"/>
      <c r="J2129" s="23"/>
      <c r="K2129" s="26"/>
      <c r="N2129" s="1">
        <v>45935</v>
      </c>
    </row>
    <row r="2130" spans="1:14" x14ac:dyDescent="0.25">
      <c r="A2130" s="26"/>
      <c r="B2130" s="22"/>
      <c r="C2130" s="22"/>
      <c r="D2130" s="24"/>
      <c r="E2130" s="22"/>
      <c r="F2130" s="22"/>
      <c r="H2130" s="23"/>
      <c r="I2130" s="23"/>
      <c r="J2130" s="23"/>
      <c r="K2130" s="27"/>
      <c r="N2130" s="1">
        <v>45935</v>
      </c>
    </row>
    <row r="2131" spans="1:14" x14ac:dyDescent="0.25">
      <c r="A2131" s="26"/>
      <c r="B2131" s="22"/>
      <c r="C2131" s="22"/>
      <c r="D2131" s="24"/>
      <c r="E2131" s="22"/>
      <c r="F2131" s="22"/>
      <c r="H2131" s="23"/>
      <c r="I2131" s="23"/>
      <c r="J2131" s="23"/>
      <c r="K2131" s="26"/>
      <c r="N2131" s="1">
        <v>45935</v>
      </c>
    </row>
    <row r="2132" spans="1:14" x14ac:dyDescent="0.25">
      <c r="A2132" s="26"/>
      <c r="B2132" s="22"/>
      <c r="C2132" s="22"/>
      <c r="D2132" s="24"/>
      <c r="E2132" s="22"/>
      <c r="F2132" s="22"/>
      <c r="H2132" s="23"/>
      <c r="I2132" s="23"/>
      <c r="J2132" s="23"/>
      <c r="K2132" s="26"/>
      <c r="N2132" s="1">
        <v>45935</v>
      </c>
    </row>
    <row r="2133" spans="1:14" x14ac:dyDescent="0.25">
      <c r="A2133" s="26"/>
      <c r="B2133" s="22"/>
      <c r="C2133" s="22"/>
      <c r="D2133" s="24"/>
      <c r="E2133" s="22"/>
      <c r="F2133" s="22"/>
      <c r="H2133" s="23"/>
      <c r="I2133" s="23"/>
      <c r="J2133" s="23"/>
      <c r="K2133" s="26"/>
      <c r="N2133" s="1">
        <v>45935</v>
      </c>
    </row>
    <row r="2134" spans="1:14" x14ac:dyDescent="0.25">
      <c r="A2134" s="26"/>
      <c r="B2134" s="22"/>
      <c r="C2134" s="22"/>
      <c r="D2134" s="24"/>
      <c r="E2134" s="22"/>
      <c r="F2134" s="22"/>
      <c r="H2134" s="23"/>
      <c r="I2134" s="23"/>
      <c r="J2134" s="23"/>
      <c r="K2134" s="26"/>
      <c r="N2134" s="1">
        <v>45935</v>
      </c>
    </row>
    <row r="2135" spans="1:14" x14ac:dyDescent="0.25">
      <c r="A2135" s="26"/>
      <c r="B2135" s="22"/>
      <c r="C2135" s="22"/>
      <c r="D2135" s="24"/>
      <c r="E2135" s="22"/>
      <c r="F2135" s="22"/>
      <c r="H2135" s="23"/>
      <c r="I2135" s="23"/>
      <c r="J2135" s="23"/>
      <c r="K2135" s="26"/>
      <c r="N2135" s="1">
        <v>45935</v>
      </c>
    </row>
    <row r="2136" spans="1:14" x14ac:dyDescent="0.25">
      <c r="A2136" s="26"/>
      <c r="B2136" s="22"/>
      <c r="C2136" s="22"/>
      <c r="D2136" s="24"/>
      <c r="E2136" s="22"/>
      <c r="F2136" s="22"/>
      <c r="H2136" s="23"/>
      <c r="I2136" s="23"/>
      <c r="J2136" s="23"/>
      <c r="K2136" s="26"/>
      <c r="N2136" s="1">
        <v>45935</v>
      </c>
    </row>
    <row r="2137" spans="1:14" x14ac:dyDescent="0.25">
      <c r="A2137" s="26"/>
      <c r="B2137" s="22"/>
      <c r="C2137" s="22"/>
      <c r="D2137" s="24"/>
      <c r="E2137" s="22"/>
      <c r="F2137" s="22"/>
      <c r="H2137" s="23"/>
      <c r="I2137" s="23"/>
      <c r="J2137" s="23"/>
      <c r="K2137" s="26"/>
      <c r="N2137" s="1">
        <v>45935</v>
      </c>
    </row>
    <row r="2138" spans="1:14" x14ac:dyDescent="0.25">
      <c r="A2138" s="26"/>
      <c r="B2138" s="22"/>
      <c r="C2138" s="22"/>
      <c r="D2138" s="24"/>
      <c r="E2138" s="22"/>
      <c r="F2138" s="22"/>
      <c r="H2138" s="23"/>
      <c r="I2138" s="23"/>
      <c r="J2138" s="23"/>
      <c r="K2138" s="26"/>
      <c r="N2138" s="1">
        <v>45935</v>
      </c>
    </row>
    <row r="2139" spans="1:14" x14ac:dyDescent="0.25">
      <c r="A2139" s="26"/>
      <c r="B2139" s="22"/>
      <c r="C2139" s="22"/>
      <c r="D2139" s="24"/>
      <c r="E2139" s="22"/>
      <c r="F2139" s="22"/>
      <c r="H2139" s="23"/>
      <c r="I2139" s="23"/>
      <c r="J2139" s="23"/>
      <c r="K2139" s="26"/>
      <c r="N2139" s="1">
        <v>45935</v>
      </c>
    </row>
    <row r="2140" spans="1:14" x14ac:dyDescent="0.25">
      <c r="A2140" s="26"/>
      <c r="B2140" s="22"/>
      <c r="C2140" s="22"/>
      <c r="D2140" s="24"/>
      <c r="E2140" s="22"/>
      <c r="F2140" s="22"/>
      <c r="H2140" s="23"/>
      <c r="I2140" s="23"/>
      <c r="J2140" s="23"/>
      <c r="K2140" s="26"/>
      <c r="N2140" s="1">
        <v>45935</v>
      </c>
    </row>
    <row r="2141" spans="1:14" x14ac:dyDescent="0.25">
      <c r="A2141" s="26"/>
      <c r="B2141" s="22"/>
      <c r="C2141" s="22"/>
      <c r="D2141" s="24"/>
      <c r="E2141" s="22"/>
      <c r="F2141" s="22"/>
      <c r="H2141" s="23"/>
      <c r="I2141" s="23"/>
      <c r="J2141" s="23"/>
      <c r="K2141" s="26"/>
      <c r="N2141" s="1">
        <v>45935</v>
      </c>
    </row>
    <row r="2142" spans="1:14" x14ac:dyDescent="0.25">
      <c r="A2142" s="26"/>
      <c r="B2142" s="22"/>
      <c r="C2142" s="22"/>
      <c r="D2142" s="24"/>
      <c r="E2142" s="22"/>
      <c r="F2142" s="22"/>
      <c r="H2142" s="23"/>
      <c r="I2142" s="23"/>
      <c r="J2142" s="23"/>
      <c r="K2142" s="26"/>
      <c r="N2142" s="1">
        <v>45935</v>
      </c>
    </row>
    <row r="2143" spans="1:14" x14ac:dyDescent="0.25">
      <c r="A2143" s="26"/>
      <c r="B2143" s="22"/>
      <c r="C2143" s="22"/>
      <c r="D2143" s="24"/>
      <c r="E2143" s="22"/>
      <c r="F2143" s="22"/>
      <c r="H2143" s="23"/>
      <c r="I2143" s="23"/>
      <c r="J2143" s="23"/>
      <c r="K2143" s="26"/>
      <c r="N2143" s="1">
        <v>45935</v>
      </c>
    </row>
    <row r="2144" spans="1:14" x14ac:dyDescent="0.25">
      <c r="A2144" s="26"/>
      <c r="B2144" s="22"/>
      <c r="C2144" s="22"/>
      <c r="D2144" s="24"/>
      <c r="E2144" s="22"/>
      <c r="F2144" s="22"/>
      <c r="H2144" s="23"/>
      <c r="I2144" s="23"/>
      <c r="J2144" s="23"/>
      <c r="K2144" s="26"/>
      <c r="N2144" s="1">
        <v>45935</v>
      </c>
    </row>
    <row r="2145" spans="1:14" x14ac:dyDescent="0.25">
      <c r="A2145" s="26"/>
      <c r="B2145" s="22"/>
      <c r="C2145" s="22"/>
      <c r="D2145" s="24"/>
      <c r="E2145" s="22"/>
      <c r="F2145" s="22"/>
      <c r="H2145" s="23"/>
      <c r="I2145" s="23"/>
      <c r="J2145" s="23"/>
      <c r="K2145" s="26"/>
      <c r="N2145" s="1">
        <v>45935</v>
      </c>
    </row>
    <row r="2146" spans="1:14" x14ac:dyDescent="0.25">
      <c r="A2146" s="26"/>
      <c r="B2146" s="22"/>
      <c r="C2146" s="22"/>
      <c r="D2146" s="24"/>
      <c r="E2146" s="22"/>
      <c r="F2146" s="22"/>
      <c r="H2146" s="23"/>
      <c r="I2146" s="23"/>
      <c r="J2146" s="23"/>
      <c r="K2146" s="26"/>
      <c r="N2146" s="1">
        <v>45935</v>
      </c>
    </row>
    <row r="2147" spans="1:14" x14ac:dyDescent="0.25">
      <c r="A2147" s="26"/>
      <c r="B2147" s="22"/>
      <c r="C2147" s="22"/>
      <c r="D2147" s="24"/>
      <c r="E2147" s="22"/>
      <c r="F2147" s="22"/>
      <c r="H2147" s="23"/>
      <c r="I2147" s="23"/>
      <c r="J2147" s="23"/>
      <c r="K2147" s="26"/>
      <c r="N2147" s="1">
        <v>45935</v>
      </c>
    </row>
    <row r="2148" spans="1:14" x14ac:dyDescent="0.25">
      <c r="A2148" s="26"/>
      <c r="B2148" s="22"/>
      <c r="C2148" s="22"/>
      <c r="D2148" s="24"/>
      <c r="E2148" s="22"/>
      <c r="F2148" s="22"/>
      <c r="H2148" s="23"/>
      <c r="I2148" s="23"/>
      <c r="J2148" s="23"/>
      <c r="K2148" s="26"/>
      <c r="N2148" s="1">
        <v>45935</v>
      </c>
    </row>
    <row r="2149" spans="1:14" x14ac:dyDescent="0.25">
      <c r="A2149" s="26"/>
      <c r="B2149" s="22"/>
      <c r="C2149" s="22"/>
      <c r="D2149" s="24"/>
      <c r="E2149" s="22"/>
      <c r="F2149" s="22"/>
      <c r="H2149" s="23"/>
      <c r="I2149" s="23"/>
      <c r="J2149" s="23"/>
      <c r="K2149" s="26"/>
      <c r="N2149" s="1">
        <v>45935</v>
      </c>
    </row>
    <row r="2150" spans="1:14" x14ac:dyDescent="0.25">
      <c r="A2150" s="26"/>
      <c r="B2150" s="22"/>
      <c r="C2150" s="22"/>
      <c r="D2150" s="24"/>
      <c r="E2150" s="22"/>
      <c r="F2150" s="22"/>
      <c r="H2150" s="23"/>
      <c r="I2150" s="23"/>
      <c r="J2150" s="23"/>
      <c r="K2150" s="26"/>
      <c r="N2150" s="1">
        <v>45935</v>
      </c>
    </row>
    <row r="2151" spans="1:14" x14ac:dyDescent="0.25">
      <c r="A2151" s="26"/>
      <c r="B2151" s="22"/>
      <c r="C2151" s="22"/>
      <c r="D2151" s="24"/>
      <c r="E2151" s="22"/>
      <c r="F2151" s="22"/>
      <c r="H2151" s="23"/>
      <c r="I2151" s="23"/>
      <c r="J2151" s="23"/>
      <c r="K2151" s="26"/>
      <c r="N2151" s="1">
        <v>45935</v>
      </c>
    </row>
    <row r="2152" spans="1:14" x14ac:dyDescent="0.25">
      <c r="A2152" s="26"/>
      <c r="B2152" s="22"/>
      <c r="C2152" s="22"/>
      <c r="D2152" s="24"/>
      <c r="E2152" s="22"/>
      <c r="F2152" s="22"/>
      <c r="H2152" s="23"/>
      <c r="I2152" s="23"/>
      <c r="J2152" s="23"/>
      <c r="K2152" s="26"/>
      <c r="N2152" s="1">
        <v>45935</v>
      </c>
    </row>
    <row r="2153" spans="1:14" x14ac:dyDescent="0.25">
      <c r="A2153" s="26"/>
      <c r="B2153" s="22"/>
      <c r="C2153" s="22"/>
      <c r="D2153" s="24"/>
      <c r="E2153" s="22"/>
      <c r="F2153" s="22"/>
      <c r="H2153" s="23"/>
      <c r="I2153" s="23"/>
      <c r="J2153" s="23"/>
      <c r="K2153" s="26"/>
      <c r="N2153" s="1">
        <v>45935</v>
      </c>
    </row>
    <row r="2154" spans="1:14" x14ac:dyDescent="0.25">
      <c r="A2154" s="26"/>
      <c r="B2154" s="22"/>
      <c r="C2154" s="22"/>
      <c r="D2154" s="24"/>
      <c r="E2154" s="22"/>
      <c r="F2154" s="22"/>
      <c r="H2154" s="23"/>
      <c r="I2154" s="23"/>
      <c r="J2154" s="23"/>
      <c r="K2154" s="26"/>
      <c r="N2154" s="1">
        <v>45935</v>
      </c>
    </row>
    <row r="2155" spans="1:14" x14ac:dyDescent="0.25">
      <c r="A2155" s="26"/>
      <c r="B2155" s="22"/>
      <c r="C2155" s="22"/>
      <c r="D2155" s="24"/>
      <c r="E2155" s="22"/>
      <c r="F2155" s="22"/>
      <c r="H2155" s="23"/>
      <c r="I2155" s="23"/>
      <c r="J2155" s="23"/>
      <c r="K2155" s="26"/>
      <c r="N2155" s="1">
        <v>45935</v>
      </c>
    </row>
    <row r="2156" spans="1:14" x14ac:dyDescent="0.25">
      <c r="A2156" s="26"/>
      <c r="B2156" s="22"/>
      <c r="C2156" s="22"/>
      <c r="D2156" s="24"/>
      <c r="E2156" s="22"/>
      <c r="F2156" s="22"/>
      <c r="H2156" s="23"/>
      <c r="I2156" s="23"/>
      <c r="J2156" s="23"/>
      <c r="K2156" s="26"/>
      <c r="N2156" s="1">
        <v>45935</v>
      </c>
    </row>
    <row r="2157" spans="1:14" x14ac:dyDescent="0.25">
      <c r="A2157" s="26"/>
      <c r="B2157" s="22"/>
      <c r="C2157" s="22"/>
      <c r="D2157" s="24"/>
      <c r="E2157" s="22"/>
      <c r="F2157" s="22"/>
      <c r="H2157" s="23"/>
      <c r="I2157" s="23"/>
      <c r="J2157" s="23"/>
      <c r="K2157" s="26"/>
      <c r="N2157" s="1">
        <v>45935</v>
      </c>
    </row>
    <row r="2158" spans="1:14" x14ac:dyDescent="0.25">
      <c r="A2158" s="26"/>
      <c r="B2158" s="22"/>
      <c r="C2158" s="22"/>
      <c r="D2158" s="24"/>
      <c r="E2158" s="22"/>
      <c r="F2158" s="22"/>
      <c r="H2158" s="23"/>
      <c r="I2158" s="23"/>
      <c r="J2158" s="23"/>
      <c r="K2158" s="27"/>
      <c r="N2158" s="1">
        <v>45935</v>
      </c>
    </row>
    <row r="2159" spans="1:14" x14ac:dyDescent="0.25">
      <c r="A2159" s="26"/>
      <c r="B2159" s="22"/>
      <c r="C2159" s="22"/>
      <c r="D2159" s="24"/>
      <c r="E2159" s="22"/>
      <c r="F2159" s="22"/>
      <c r="H2159" s="23"/>
      <c r="I2159" s="23"/>
      <c r="J2159" s="23"/>
      <c r="K2159" s="26"/>
      <c r="N2159" s="1">
        <v>45935</v>
      </c>
    </row>
    <row r="2160" spans="1:14" x14ac:dyDescent="0.25">
      <c r="A2160" s="26"/>
      <c r="B2160" s="22"/>
      <c r="C2160" s="22"/>
      <c r="D2160" s="24"/>
      <c r="E2160" s="22"/>
      <c r="F2160" s="22"/>
      <c r="H2160" s="23"/>
      <c r="I2160" s="23"/>
      <c r="J2160" s="23"/>
      <c r="K2160" s="26"/>
      <c r="N2160" s="1">
        <v>45935</v>
      </c>
    </row>
    <row r="2161" spans="1:14" x14ac:dyDescent="0.25">
      <c r="A2161" s="26"/>
      <c r="B2161" s="22"/>
      <c r="C2161" s="22"/>
      <c r="D2161" s="24"/>
      <c r="E2161" s="22"/>
      <c r="F2161" s="22"/>
      <c r="H2161" s="23"/>
      <c r="I2161" s="23"/>
      <c r="J2161" s="23"/>
      <c r="K2161" s="26"/>
      <c r="N2161" s="1">
        <v>45935</v>
      </c>
    </row>
    <row r="2162" spans="1:14" x14ac:dyDescent="0.25">
      <c r="A2162" s="26"/>
      <c r="B2162" s="22"/>
      <c r="C2162" s="22"/>
      <c r="D2162" s="24"/>
      <c r="E2162" s="22"/>
      <c r="F2162" s="22"/>
      <c r="H2162" s="23"/>
      <c r="I2162" s="23"/>
      <c r="J2162" s="23"/>
      <c r="K2162" s="26"/>
      <c r="N2162" s="1">
        <v>45935</v>
      </c>
    </row>
    <row r="2163" spans="1:14" x14ac:dyDescent="0.25">
      <c r="A2163" s="26"/>
      <c r="B2163" s="22"/>
      <c r="C2163" s="22"/>
      <c r="D2163" s="24"/>
      <c r="E2163" s="22"/>
      <c r="F2163" s="22"/>
      <c r="H2163" s="23"/>
      <c r="I2163" s="23"/>
      <c r="J2163" s="23"/>
      <c r="K2163" s="26"/>
      <c r="N2163" s="1">
        <v>45935</v>
      </c>
    </row>
    <row r="2164" spans="1:14" x14ac:dyDescent="0.25">
      <c r="A2164" s="26"/>
      <c r="B2164" s="22"/>
      <c r="C2164" s="22"/>
      <c r="D2164" s="24"/>
      <c r="E2164" s="22"/>
      <c r="F2164" s="22"/>
      <c r="H2164" s="23"/>
      <c r="I2164" s="23"/>
      <c r="J2164" s="23"/>
      <c r="K2164" s="26"/>
      <c r="N2164" s="1">
        <v>45935</v>
      </c>
    </row>
    <row r="2165" spans="1:14" x14ac:dyDescent="0.25">
      <c r="A2165" s="26"/>
      <c r="B2165" s="22"/>
      <c r="C2165" s="22"/>
      <c r="D2165" s="24"/>
      <c r="E2165" s="22"/>
      <c r="F2165" s="22"/>
      <c r="H2165" s="23"/>
      <c r="I2165" s="23"/>
      <c r="J2165" s="23"/>
      <c r="K2165" s="26"/>
      <c r="N2165" s="1">
        <v>45935</v>
      </c>
    </row>
    <row r="2166" spans="1:14" x14ac:dyDescent="0.25">
      <c r="A2166" s="26"/>
      <c r="B2166" s="22"/>
      <c r="C2166" s="22"/>
      <c r="D2166" s="24"/>
      <c r="E2166" s="22"/>
      <c r="F2166" s="22"/>
      <c r="H2166" s="23"/>
      <c r="I2166" s="23"/>
      <c r="J2166" s="23"/>
      <c r="K2166" s="26"/>
      <c r="N2166" s="1">
        <v>45935</v>
      </c>
    </row>
    <row r="2167" spans="1:14" x14ac:dyDescent="0.25">
      <c r="A2167" s="26"/>
      <c r="B2167" s="22"/>
      <c r="C2167" s="22"/>
      <c r="D2167" s="24"/>
      <c r="E2167" s="22"/>
      <c r="F2167" s="22"/>
      <c r="H2167" s="23"/>
      <c r="I2167" s="23"/>
      <c r="J2167" s="23"/>
      <c r="K2167" s="26"/>
      <c r="N2167" s="1">
        <v>45935</v>
      </c>
    </row>
    <row r="2168" spans="1:14" x14ac:dyDescent="0.25">
      <c r="A2168" s="26"/>
      <c r="B2168" s="22"/>
      <c r="C2168" s="22"/>
      <c r="D2168" s="24"/>
      <c r="E2168" s="22"/>
      <c r="F2168" s="22"/>
      <c r="H2168" s="23"/>
      <c r="I2168" s="23"/>
      <c r="J2168" s="23"/>
      <c r="K2168" s="26"/>
      <c r="N2168" s="1">
        <v>45935</v>
      </c>
    </row>
    <row r="2169" spans="1:14" x14ac:dyDescent="0.25">
      <c r="A2169" s="26"/>
      <c r="B2169" s="22"/>
      <c r="C2169" s="22"/>
      <c r="D2169" s="24"/>
      <c r="E2169" s="22"/>
      <c r="F2169" s="22"/>
      <c r="H2169" s="23"/>
      <c r="I2169" s="23"/>
      <c r="J2169" s="23"/>
      <c r="K2169" s="26"/>
      <c r="N2169" s="1">
        <v>45935</v>
      </c>
    </row>
    <row r="2170" spans="1:14" x14ac:dyDescent="0.25">
      <c r="A2170" s="26"/>
      <c r="B2170" s="22"/>
      <c r="C2170" s="22"/>
      <c r="D2170" s="24"/>
      <c r="E2170" s="22"/>
      <c r="F2170" s="22"/>
      <c r="H2170" s="23"/>
      <c r="I2170" s="23"/>
      <c r="J2170" s="23"/>
      <c r="K2170" s="26"/>
      <c r="N2170" s="1">
        <v>45935</v>
      </c>
    </row>
    <row r="2171" spans="1:14" x14ac:dyDescent="0.25">
      <c r="A2171" s="26"/>
      <c r="B2171" s="22"/>
      <c r="C2171" s="22"/>
      <c r="D2171" s="24"/>
      <c r="E2171" s="22"/>
      <c r="F2171" s="22"/>
      <c r="H2171" s="23"/>
      <c r="I2171" s="23"/>
      <c r="J2171" s="23"/>
      <c r="K2171" s="26"/>
      <c r="N2171" s="1">
        <v>45935</v>
      </c>
    </row>
    <row r="2172" spans="1:14" x14ac:dyDescent="0.25">
      <c r="A2172" s="26"/>
      <c r="B2172" s="22"/>
      <c r="C2172" s="22"/>
      <c r="D2172" s="24"/>
      <c r="E2172" s="22"/>
      <c r="F2172" s="22"/>
      <c r="H2172" s="23"/>
      <c r="I2172" s="23"/>
      <c r="J2172" s="23"/>
      <c r="K2172" s="26"/>
      <c r="N2172" s="1">
        <v>45935</v>
      </c>
    </row>
    <row r="2173" spans="1:14" x14ac:dyDescent="0.25">
      <c r="A2173" s="26"/>
      <c r="B2173" s="22"/>
      <c r="C2173" s="22"/>
      <c r="D2173" s="24"/>
      <c r="E2173" s="22"/>
      <c r="F2173" s="22"/>
      <c r="H2173" s="23"/>
      <c r="I2173" s="23"/>
      <c r="J2173" s="23"/>
      <c r="K2173" s="26"/>
      <c r="N2173" s="1">
        <v>45935</v>
      </c>
    </row>
    <row r="2174" spans="1:14" x14ac:dyDescent="0.25">
      <c r="A2174" s="26"/>
      <c r="B2174" s="22"/>
      <c r="C2174" s="22"/>
      <c r="D2174" s="24"/>
      <c r="E2174" s="22"/>
      <c r="F2174" s="22"/>
      <c r="H2174" s="23"/>
      <c r="I2174" s="23"/>
      <c r="J2174" s="23"/>
      <c r="K2174" s="26"/>
      <c r="N2174" s="1">
        <v>45935</v>
      </c>
    </row>
    <row r="2175" spans="1:14" x14ac:dyDescent="0.25">
      <c r="A2175" s="26"/>
      <c r="B2175" s="22"/>
      <c r="C2175" s="22"/>
      <c r="D2175" s="24"/>
      <c r="E2175" s="22"/>
      <c r="F2175" s="22"/>
      <c r="H2175" s="23"/>
      <c r="I2175" s="23"/>
      <c r="J2175" s="23"/>
      <c r="K2175" s="26"/>
      <c r="N2175" s="1">
        <v>45935</v>
      </c>
    </row>
    <row r="2176" spans="1:14" x14ac:dyDescent="0.25">
      <c r="A2176" s="26"/>
      <c r="B2176" s="22"/>
      <c r="C2176" s="22"/>
      <c r="D2176" s="24"/>
      <c r="E2176" s="22"/>
      <c r="F2176" s="22"/>
      <c r="H2176" s="23"/>
      <c r="I2176" s="23"/>
      <c r="J2176" s="23"/>
      <c r="K2176" s="26"/>
      <c r="N2176" s="1">
        <v>45935</v>
      </c>
    </row>
    <row r="2177" spans="1:14" x14ac:dyDescent="0.25">
      <c r="A2177" s="26"/>
      <c r="B2177" s="22"/>
      <c r="C2177" s="22"/>
      <c r="D2177" s="24"/>
      <c r="E2177" s="22"/>
      <c r="F2177" s="22"/>
      <c r="H2177" s="23"/>
      <c r="I2177" s="23"/>
      <c r="J2177" s="23"/>
      <c r="K2177" s="26"/>
      <c r="N2177" s="1">
        <v>45935</v>
      </c>
    </row>
    <row r="2178" spans="1:14" x14ac:dyDescent="0.25">
      <c r="A2178" s="26"/>
      <c r="B2178" s="22"/>
      <c r="C2178" s="22"/>
      <c r="D2178" s="24"/>
      <c r="E2178" s="22"/>
      <c r="F2178" s="22"/>
      <c r="H2178" s="23"/>
      <c r="I2178" s="23"/>
      <c r="J2178" s="23"/>
      <c r="K2178" s="26"/>
      <c r="N2178" s="1">
        <v>45935</v>
      </c>
    </row>
    <row r="2179" spans="1:14" x14ac:dyDescent="0.25">
      <c r="A2179" s="26"/>
      <c r="B2179" s="22"/>
      <c r="C2179" s="22"/>
      <c r="D2179" s="24"/>
      <c r="E2179" s="22"/>
      <c r="F2179" s="22"/>
      <c r="H2179" s="23"/>
      <c r="I2179" s="23"/>
      <c r="J2179" s="23"/>
      <c r="K2179" s="26"/>
      <c r="N2179" s="1">
        <v>45935</v>
      </c>
    </row>
    <row r="2180" spans="1:14" x14ac:dyDescent="0.25">
      <c r="A2180" s="26"/>
      <c r="B2180" s="22"/>
      <c r="C2180" s="22"/>
      <c r="D2180" s="24"/>
      <c r="E2180" s="22"/>
      <c r="F2180" s="22"/>
      <c r="H2180" s="23"/>
      <c r="I2180" s="23"/>
      <c r="J2180" s="23"/>
      <c r="K2180" s="26"/>
      <c r="N2180" s="1">
        <v>45935</v>
      </c>
    </row>
    <row r="2181" spans="1:14" x14ac:dyDescent="0.25">
      <c r="A2181" s="26"/>
      <c r="B2181" s="22"/>
      <c r="C2181" s="22"/>
      <c r="D2181" s="24"/>
      <c r="E2181" s="22"/>
      <c r="F2181" s="22"/>
      <c r="H2181" s="23"/>
      <c r="I2181" s="23"/>
      <c r="J2181" s="23"/>
      <c r="K2181" s="26"/>
      <c r="N2181" s="1">
        <v>45935</v>
      </c>
    </row>
    <row r="2182" spans="1:14" x14ac:dyDescent="0.25">
      <c r="A2182" s="26"/>
      <c r="B2182" s="22"/>
      <c r="C2182" s="22"/>
      <c r="D2182" s="24"/>
      <c r="E2182" s="22"/>
      <c r="F2182" s="22"/>
      <c r="H2182" s="23"/>
      <c r="I2182" s="23"/>
      <c r="J2182" s="23"/>
      <c r="K2182" s="26"/>
      <c r="N2182" s="1">
        <v>45935</v>
      </c>
    </row>
    <row r="2183" spans="1:14" x14ac:dyDescent="0.25">
      <c r="A2183" s="26"/>
      <c r="B2183" s="22"/>
      <c r="C2183" s="22"/>
      <c r="D2183" s="24"/>
      <c r="E2183" s="22"/>
      <c r="F2183" s="22"/>
      <c r="H2183" s="23"/>
      <c r="I2183" s="23"/>
      <c r="J2183" s="23"/>
      <c r="K2183" s="26"/>
      <c r="N2183" s="1">
        <v>45935</v>
      </c>
    </row>
    <row r="2184" spans="1:14" x14ac:dyDescent="0.25">
      <c r="A2184" s="26"/>
      <c r="B2184" s="22"/>
      <c r="C2184" s="22"/>
      <c r="D2184" s="24"/>
      <c r="E2184" s="22"/>
      <c r="F2184" s="22"/>
      <c r="H2184" s="23"/>
      <c r="I2184" s="23"/>
      <c r="J2184" s="23"/>
      <c r="K2184" s="26"/>
      <c r="N2184" s="1">
        <v>45935</v>
      </c>
    </row>
    <row r="2185" spans="1:14" x14ac:dyDescent="0.25">
      <c r="A2185" s="26"/>
      <c r="B2185" s="22"/>
      <c r="C2185" s="22"/>
      <c r="D2185" s="24"/>
      <c r="E2185" s="22"/>
      <c r="F2185" s="22"/>
      <c r="H2185" s="23"/>
      <c r="I2185" s="23"/>
      <c r="J2185" s="23"/>
      <c r="K2185" s="26"/>
      <c r="N2185" s="1">
        <v>45935</v>
      </c>
    </row>
    <row r="2186" spans="1:14" x14ac:dyDescent="0.25">
      <c r="A2186" s="26"/>
      <c r="B2186" s="22"/>
      <c r="C2186" s="22"/>
      <c r="D2186" s="24"/>
      <c r="E2186" s="22"/>
      <c r="F2186" s="22"/>
      <c r="H2186" s="23"/>
      <c r="I2186" s="23"/>
      <c r="J2186" s="23"/>
      <c r="K2186" s="26"/>
      <c r="N2186" s="1">
        <v>45935</v>
      </c>
    </row>
    <row r="2187" spans="1:14" x14ac:dyDescent="0.25">
      <c r="A2187" s="26"/>
      <c r="B2187" s="22"/>
      <c r="C2187" s="22"/>
      <c r="D2187" s="24"/>
      <c r="E2187" s="22"/>
      <c r="F2187" s="22"/>
      <c r="H2187" s="23"/>
      <c r="I2187" s="23"/>
      <c r="J2187" s="23"/>
      <c r="K2187" s="26"/>
      <c r="N2187" s="1">
        <v>45935</v>
      </c>
    </row>
    <row r="2188" spans="1:14" x14ac:dyDescent="0.25">
      <c r="A2188" s="26"/>
      <c r="B2188" s="22"/>
      <c r="C2188" s="22"/>
      <c r="D2188" s="24"/>
      <c r="E2188" s="22"/>
      <c r="F2188" s="22"/>
      <c r="H2188" s="23"/>
      <c r="I2188" s="23"/>
      <c r="J2188" s="23"/>
      <c r="K2188" s="26"/>
      <c r="N2188" s="1">
        <v>45935</v>
      </c>
    </row>
    <row r="2189" spans="1:14" x14ac:dyDescent="0.25">
      <c r="A2189" s="26"/>
      <c r="B2189" s="22"/>
      <c r="C2189" s="22"/>
      <c r="D2189" s="24"/>
      <c r="E2189" s="22"/>
      <c r="F2189" s="22"/>
      <c r="H2189" s="23"/>
      <c r="I2189" s="23"/>
      <c r="J2189" s="23"/>
      <c r="K2189" s="26"/>
      <c r="N2189" s="1">
        <v>45935</v>
      </c>
    </row>
    <row r="2190" spans="1:14" x14ac:dyDescent="0.25">
      <c r="A2190" s="26"/>
      <c r="B2190" s="22"/>
      <c r="C2190" s="22"/>
      <c r="D2190" s="24"/>
      <c r="E2190" s="22"/>
      <c r="F2190" s="22"/>
      <c r="H2190" s="23"/>
      <c r="I2190" s="23"/>
      <c r="J2190" s="23"/>
      <c r="K2190" s="26"/>
      <c r="N2190" s="1">
        <v>45935</v>
      </c>
    </row>
    <row r="2191" spans="1:14" x14ac:dyDescent="0.25">
      <c r="A2191" s="26"/>
      <c r="B2191" s="22"/>
      <c r="C2191" s="22"/>
      <c r="D2191" s="24"/>
      <c r="E2191" s="22"/>
      <c r="F2191" s="22"/>
      <c r="H2191" s="23"/>
      <c r="I2191" s="23"/>
      <c r="J2191" s="23"/>
      <c r="K2191" s="26"/>
      <c r="N2191" s="1">
        <v>45935</v>
      </c>
    </row>
    <row r="2192" spans="1:14" x14ac:dyDescent="0.25">
      <c r="A2192" s="26"/>
      <c r="B2192" s="22"/>
      <c r="C2192" s="22"/>
      <c r="D2192" s="24"/>
      <c r="E2192" s="22"/>
      <c r="F2192" s="22"/>
      <c r="H2192" s="23"/>
      <c r="I2192" s="23"/>
      <c r="J2192" s="23"/>
      <c r="K2192" s="26"/>
      <c r="N2192" s="1">
        <v>45935</v>
      </c>
    </row>
    <row r="2193" spans="1:14" x14ac:dyDescent="0.25">
      <c r="A2193" s="26"/>
      <c r="B2193" s="22"/>
      <c r="C2193" s="22"/>
      <c r="D2193" s="24"/>
      <c r="E2193" s="22"/>
      <c r="F2193" s="22"/>
      <c r="H2193" s="23"/>
      <c r="I2193" s="23"/>
      <c r="J2193" s="23"/>
      <c r="K2193" s="26"/>
      <c r="N2193" s="1">
        <v>45935</v>
      </c>
    </row>
    <row r="2194" spans="1:14" x14ac:dyDescent="0.25">
      <c r="A2194" s="26"/>
      <c r="B2194" s="22"/>
      <c r="C2194" s="22"/>
      <c r="D2194" s="24"/>
      <c r="E2194" s="22"/>
      <c r="F2194" s="22"/>
      <c r="H2194" s="23"/>
      <c r="I2194" s="23"/>
      <c r="J2194" s="23"/>
      <c r="K2194" s="26"/>
      <c r="N2194" s="1">
        <v>45935</v>
      </c>
    </row>
    <row r="2195" spans="1:14" x14ac:dyDescent="0.25">
      <c r="A2195" s="26"/>
      <c r="B2195" s="22"/>
      <c r="C2195" s="22"/>
      <c r="D2195" s="24"/>
      <c r="E2195" s="22"/>
      <c r="F2195" s="22"/>
      <c r="H2195" s="23"/>
      <c r="I2195" s="23"/>
      <c r="J2195" s="23"/>
      <c r="K2195" s="26"/>
      <c r="N2195" s="1">
        <v>45935</v>
      </c>
    </row>
    <row r="2196" spans="1:14" x14ac:dyDescent="0.25">
      <c r="A2196" s="26"/>
      <c r="B2196" s="22"/>
      <c r="C2196" s="22"/>
      <c r="D2196" s="24"/>
      <c r="E2196" s="22"/>
      <c r="F2196" s="22"/>
      <c r="H2196" s="23"/>
      <c r="I2196" s="23"/>
      <c r="J2196" s="23"/>
      <c r="K2196" s="26"/>
      <c r="N2196" s="1">
        <v>45935</v>
      </c>
    </row>
    <row r="2197" spans="1:14" x14ac:dyDescent="0.25">
      <c r="A2197" s="26"/>
      <c r="B2197" s="22"/>
      <c r="C2197" s="22"/>
      <c r="D2197" s="24"/>
      <c r="E2197" s="22"/>
      <c r="F2197" s="22"/>
      <c r="H2197" s="23"/>
      <c r="I2197" s="23"/>
      <c r="J2197" s="23"/>
      <c r="K2197" s="26"/>
      <c r="N2197" s="1">
        <v>45935</v>
      </c>
    </row>
    <row r="2198" spans="1:14" x14ac:dyDescent="0.25">
      <c r="A2198" s="26"/>
      <c r="B2198" s="22"/>
      <c r="C2198" s="22"/>
      <c r="D2198" s="24"/>
      <c r="E2198" s="22"/>
      <c r="F2198" s="22"/>
      <c r="H2198" s="23"/>
      <c r="I2198" s="23"/>
      <c r="J2198" s="23"/>
      <c r="K2198" s="26"/>
      <c r="N2198" s="1">
        <v>45935</v>
      </c>
    </row>
    <row r="2199" spans="1:14" x14ac:dyDescent="0.25">
      <c r="A2199" s="26"/>
      <c r="B2199" s="22"/>
      <c r="C2199" s="22"/>
      <c r="D2199" s="24"/>
      <c r="E2199" s="22"/>
      <c r="F2199" s="22"/>
      <c r="H2199" s="23"/>
      <c r="I2199" s="23"/>
      <c r="J2199" s="23"/>
      <c r="K2199" s="26"/>
      <c r="N2199" s="1">
        <v>45935</v>
      </c>
    </row>
    <row r="2200" spans="1:14" x14ac:dyDescent="0.25">
      <c r="A2200" s="26"/>
      <c r="B2200" s="22"/>
      <c r="C2200" s="22"/>
      <c r="D2200" s="24"/>
      <c r="E2200" s="22"/>
      <c r="F2200" s="22"/>
      <c r="H2200" s="23"/>
      <c r="I2200" s="23"/>
      <c r="J2200" s="23"/>
      <c r="K2200" s="26"/>
      <c r="N2200" s="1">
        <v>45935</v>
      </c>
    </row>
    <row r="2201" spans="1:14" x14ac:dyDescent="0.25">
      <c r="A2201" s="26"/>
      <c r="B2201" s="22"/>
      <c r="C2201" s="22"/>
      <c r="D2201" s="24"/>
      <c r="E2201" s="22"/>
      <c r="F2201" s="22"/>
      <c r="H2201" s="23"/>
      <c r="I2201" s="23"/>
      <c r="J2201" s="23"/>
      <c r="K2201" s="26"/>
      <c r="N2201" s="1">
        <v>45935</v>
      </c>
    </row>
    <row r="2202" spans="1:14" x14ac:dyDescent="0.25">
      <c r="A2202" s="26"/>
      <c r="B2202" s="22"/>
      <c r="C2202" s="22"/>
      <c r="D2202" s="24"/>
      <c r="E2202" s="22"/>
      <c r="F2202" s="22"/>
      <c r="H2202" s="23"/>
      <c r="I2202" s="23"/>
      <c r="J2202" s="23"/>
      <c r="K2202" s="26"/>
      <c r="N2202" s="1">
        <v>45935</v>
      </c>
    </row>
    <row r="2203" spans="1:14" x14ac:dyDescent="0.25">
      <c r="A2203" s="26"/>
      <c r="B2203" s="22"/>
      <c r="C2203" s="22"/>
      <c r="D2203" s="24"/>
      <c r="E2203" s="22"/>
      <c r="F2203" s="22"/>
      <c r="H2203" s="23"/>
      <c r="I2203" s="23"/>
      <c r="J2203" s="23"/>
      <c r="K2203" s="26"/>
      <c r="N2203" s="1">
        <v>45935</v>
      </c>
    </row>
    <row r="2204" spans="1:14" x14ac:dyDescent="0.25">
      <c r="A2204" s="26"/>
      <c r="B2204" s="22"/>
      <c r="C2204" s="22"/>
      <c r="D2204" s="24"/>
      <c r="E2204" s="22"/>
      <c r="F2204" s="22"/>
      <c r="H2204" s="23"/>
      <c r="I2204" s="23"/>
      <c r="J2204" s="23"/>
      <c r="K2204" s="26"/>
      <c r="N2204" s="1">
        <v>45935</v>
      </c>
    </row>
    <row r="2205" spans="1:14" x14ac:dyDescent="0.25">
      <c r="A2205" s="26"/>
      <c r="B2205" s="22"/>
      <c r="C2205" s="22"/>
      <c r="D2205" s="24"/>
      <c r="E2205" s="22"/>
      <c r="F2205" s="22"/>
      <c r="H2205" s="23"/>
      <c r="I2205" s="23"/>
      <c r="J2205" s="23"/>
      <c r="K2205" s="26"/>
      <c r="N2205" s="1">
        <v>45935</v>
      </c>
    </row>
    <row r="2206" spans="1:14" x14ac:dyDescent="0.25">
      <c r="A2206" s="26"/>
      <c r="B2206" s="22"/>
      <c r="C2206" s="22"/>
      <c r="D2206" s="24"/>
      <c r="E2206" s="22"/>
      <c r="F2206" s="22"/>
      <c r="H2206" s="23"/>
      <c r="I2206" s="23"/>
      <c r="J2206" s="23"/>
      <c r="K2206" s="26"/>
      <c r="N2206" s="1">
        <v>45935</v>
      </c>
    </row>
    <row r="2207" spans="1:14" x14ac:dyDescent="0.25">
      <c r="A2207" s="26"/>
      <c r="B2207" s="22"/>
      <c r="C2207" s="22"/>
      <c r="D2207" s="24"/>
      <c r="E2207" s="22"/>
      <c r="F2207" s="22"/>
      <c r="H2207" s="23"/>
      <c r="I2207" s="23"/>
      <c r="J2207" s="23"/>
      <c r="K2207" s="26"/>
      <c r="N2207" s="1">
        <v>45935</v>
      </c>
    </row>
    <row r="2208" spans="1:14" x14ac:dyDescent="0.25">
      <c r="A2208" s="26"/>
      <c r="B2208" s="22"/>
      <c r="C2208" s="22"/>
      <c r="D2208" s="24"/>
      <c r="E2208" s="22"/>
      <c r="F2208" s="22"/>
      <c r="H2208" s="23"/>
      <c r="I2208" s="23"/>
      <c r="J2208" s="23"/>
      <c r="K2208" s="26"/>
      <c r="N2208" s="1">
        <v>45935</v>
      </c>
    </row>
    <row r="2209" spans="1:14" x14ac:dyDescent="0.25">
      <c r="A2209" s="26"/>
      <c r="B2209" s="22"/>
      <c r="C2209" s="22"/>
      <c r="D2209" s="24"/>
      <c r="E2209" s="22"/>
      <c r="F2209" s="22"/>
      <c r="H2209" s="23"/>
      <c r="I2209" s="23"/>
      <c r="J2209" s="23"/>
      <c r="K2209" s="26"/>
      <c r="N2209" s="1">
        <v>45935</v>
      </c>
    </row>
    <row r="2210" spans="1:14" x14ac:dyDescent="0.25">
      <c r="A2210" s="26"/>
      <c r="B2210" s="22"/>
      <c r="C2210" s="22"/>
      <c r="D2210" s="24"/>
      <c r="E2210" s="22"/>
      <c r="F2210" s="22"/>
      <c r="H2210" s="23"/>
      <c r="I2210" s="23"/>
      <c r="J2210" s="23"/>
      <c r="K2210" s="26"/>
      <c r="N2210" s="1">
        <v>45935</v>
      </c>
    </row>
    <row r="2211" spans="1:14" x14ac:dyDescent="0.25">
      <c r="A2211" s="26"/>
      <c r="B2211" s="22"/>
      <c r="C2211" s="22"/>
      <c r="D2211" s="24"/>
      <c r="E2211" s="22"/>
      <c r="F2211" s="22"/>
      <c r="H2211" s="23"/>
      <c r="I2211" s="23"/>
      <c r="J2211" s="23"/>
      <c r="K2211" s="26"/>
      <c r="N2211" s="1">
        <v>45935</v>
      </c>
    </row>
    <row r="2212" spans="1:14" x14ac:dyDescent="0.25">
      <c r="A2212" s="26"/>
      <c r="B2212" s="22"/>
      <c r="C2212" s="22"/>
      <c r="D2212" s="24"/>
      <c r="E2212" s="22"/>
      <c r="F2212" s="22"/>
      <c r="H2212" s="23"/>
      <c r="I2212" s="23"/>
      <c r="J2212" s="23"/>
      <c r="K2212" s="26"/>
      <c r="N2212" s="1">
        <v>45935</v>
      </c>
    </row>
    <row r="2213" spans="1:14" x14ac:dyDescent="0.25">
      <c r="A2213" s="26"/>
      <c r="B2213" s="22"/>
      <c r="C2213" s="22"/>
      <c r="D2213" s="24"/>
      <c r="E2213" s="22"/>
      <c r="F2213" s="22"/>
      <c r="H2213" s="23"/>
      <c r="I2213" s="23"/>
      <c r="J2213" s="23"/>
      <c r="K2213" s="26"/>
      <c r="N2213" s="1">
        <v>45935</v>
      </c>
    </row>
    <row r="2214" spans="1:14" x14ac:dyDescent="0.25">
      <c r="A2214" s="26"/>
      <c r="B2214" s="22"/>
      <c r="C2214" s="22"/>
      <c r="D2214" s="24"/>
      <c r="E2214" s="22"/>
      <c r="F2214" s="22"/>
      <c r="H2214" s="23"/>
      <c r="I2214" s="23"/>
      <c r="J2214" s="23"/>
      <c r="K2214" s="26"/>
      <c r="N2214" s="1">
        <v>45935</v>
      </c>
    </row>
    <row r="2215" spans="1:14" x14ac:dyDescent="0.25">
      <c r="A2215" s="26"/>
      <c r="B2215" s="22"/>
      <c r="C2215" s="22"/>
      <c r="D2215" s="24"/>
      <c r="E2215" s="22"/>
      <c r="F2215" s="22"/>
      <c r="H2215" s="23"/>
      <c r="I2215" s="23"/>
      <c r="J2215" s="23"/>
      <c r="K2215" s="26"/>
      <c r="N2215" s="1">
        <v>45935</v>
      </c>
    </row>
    <row r="2216" spans="1:14" x14ac:dyDescent="0.25">
      <c r="A2216" s="26"/>
      <c r="B2216" s="22"/>
      <c r="C2216" s="22"/>
      <c r="D2216" s="24"/>
      <c r="E2216" s="22"/>
      <c r="F2216" s="22"/>
      <c r="H2216" s="23"/>
      <c r="I2216" s="23"/>
      <c r="J2216" s="23"/>
      <c r="K2216" s="26"/>
      <c r="N2216" s="1">
        <v>45935</v>
      </c>
    </row>
    <row r="2217" spans="1:14" x14ac:dyDescent="0.25">
      <c r="A2217" s="26"/>
      <c r="B2217" s="22"/>
      <c r="C2217" s="22"/>
      <c r="D2217" s="24"/>
      <c r="E2217" s="22"/>
      <c r="F2217" s="22"/>
      <c r="H2217" s="23"/>
      <c r="I2217" s="23"/>
      <c r="J2217" s="23"/>
      <c r="K2217" s="26"/>
      <c r="N2217" s="1">
        <v>45935</v>
      </c>
    </row>
    <row r="2218" spans="1:14" x14ac:dyDescent="0.25">
      <c r="A2218" s="26"/>
      <c r="B2218" s="22"/>
      <c r="C2218" s="22"/>
      <c r="D2218" s="24"/>
      <c r="E2218" s="22"/>
      <c r="F2218" s="22"/>
      <c r="H2218" s="23"/>
      <c r="I2218" s="23"/>
      <c r="J2218" s="23"/>
      <c r="K2218" s="26"/>
      <c r="N2218" s="1">
        <v>45935</v>
      </c>
    </row>
    <row r="2219" spans="1:14" x14ac:dyDescent="0.25">
      <c r="A2219" s="26"/>
      <c r="B2219" s="22"/>
      <c r="C2219" s="22"/>
      <c r="D2219" s="24"/>
      <c r="E2219" s="22"/>
      <c r="F2219" s="22"/>
      <c r="H2219" s="23"/>
      <c r="I2219" s="23"/>
      <c r="J2219" s="23"/>
      <c r="K2219" s="26"/>
      <c r="N2219" s="1">
        <v>45935</v>
      </c>
    </row>
    <row r="2220" spans="1:14" x14ac:dyDescent="0.25">
      <c r="A2220" s="26"/>
      <c r="B2220" s="22"/>
      <c r="C2220" s="22"/>
      <c r="D2220" s="24"/>
      <c r="E2220" s="22"/>
      <c r="F2220" s="22"/>
      <c r="H2220" s="23"/>
      <c r="I2220" s="23"/>
      <c r="J2220" s="23"/>
      <c r="K2220" s="26"/>
      <c r="N2220" s="1">
        <v>45935</v>
      </c>
    </row>
    <row r="2221" spans="1:14" x14ac:dyDescent="0.25">
      <c r="A2221" s="26"/>
      <c r="B2221" s="22"/>
      <c r="C2221" s="22"/>
      <c r="D2221" s="24"/>
      <c r="E2221" s="22"/>
      <c r="F2221" s="22"/>
      <c r="H2221" s="23"/>
      <c r="I2221" s="23"/>
      <c r="J2221" s="23"/>
      <c r="K2221" s="26"/>
      <c r="N2221" s="1">
        <v>45935</v>
      </c>
    </row>
    <row r="2222" spans="1:14" x14ac:dyDescent="0.25">
      <c r="A2222" s="26"/>
      <c r="B2222" s="22"/>
      <c r="C2222" s="22"/>
      <c r="D2222" s="24"/>
      <c r="E2222" s="22"/>
      <c r="F2222" s="22"/>
      <c r="H2222" s="23"/>
      <c r="I2222" s="23"/>
      <c r="J2222" s="23"/>
      <c r="K2222" s="26"/>
      <c r="N2222" s="1">
        <v>45935</v>
      </c>
    </row>
    <row r="2223" spans="1:14" x14ac:dyDescent="0.25">
      <c r="A2223" s="26"/>
      <c r="B2223" s="22"/>
      <c r="C2223" s="22"/>
      <c r="D2223" s="24"/>
      <c r="E2223" s="22"/>
      <c r="F2223" s="22"/>
      <c r="H2223" s="23"/>
      <c r="I2223" s="23"/>
      <c r="J2223" s="23"/>
      <c r="K2223" s="26"/>
      <c r="N2223" s="1">
        <v>45935</v>
      </c>
    </row>
    <row r="2224" spans="1:14" x14ac:dyDescent="0.25">
      <c r="A2224" s="26"/>
      <c r="B2224" s="22"/>
      <c r="C2224" s="22"/>
      <c r="D2224" s="24"/>
      <c r="E2224" s="22"/>
      <c r="F2224" s="22"/>
      <c r="H2224" s="23"/>
      <c r="I2224" s="23"/>
      <c r="J2224" s="23"/>
      <c r="K2224" s="26"/>
      <c r="N2224" s="1">
        <v>45935</v>
      </c>
    </row>
    <row r="2225" spans="1:14" x14ac:dyDescent="0.25">
      <c r="A2225" s="26"/>
      <c r="B2225" s="22"/>
      <c r="C2225" s="22"/>
      <c r="D2225" s="24"/>
      <c r="E2225" s="22"/>
      <c r="F2225" s="22"/>
      <c r="H2225" s="23"/>
      <c r="I2225" s="23"/>
      <c r="J2225" s="23"/>
      <c r="K2225" s="26"/>
      <c r="N2225" s="1">
        <v>45935</v>
      </c>
    </row>
    <row r="2226" spans="1:14" x14ac:dyDescent="0.25">
      <c r="A2226" s="26"/>
      <c r="B2226" s="22"/>
      <c r="C2226" s="22"/>
      <c r="D2226" s="24"/>
      <c r="E2226" s="22"/>
      <c r="F2226" s="22"/>
      <c r="H2226" s="23"/>
      <c r="I2226" s="23"/>
      <c r="J2226" s="23"/>
      <c r="K2226" s="26"/>
      <c r="N2226" s="1">
        <v>45935</v>
      </c>
    </row>
    <row r="2227" spans="1:14" x14ac:dyDescent="0.25">
      <c r="A2227" s="26"/>
      <c r="B2227" s="22"/>
      <c r="C2227" s="22"/>
      <c r="D2227" s="24"/>
      <c r="E2227" s="22"/>
      <c r="F2227" s="22"/>
      <c r="H2227" s="23"/>
      <c r="I2227" s="23"/>
      <c r="J2227" s="23"/>
      <c r="K2227" s="26"/>
      <c r="N2227" s="1">
        <v>45935</v>
      </c>
    </row>
    <row r="2228" spans="1:14" x14ac:dyDescent="0.25">
      <c r="A2228" s="26"/>
      <c r="B2228" s="22"/>
      <c r="C2228" s="22"/>
      <c r="D2228" s="24"/>
      <c r="E2228" s="22"/>
      <c r="F2228" s="22"/>
      <c r="H2228" s="23"/>
      <c r="I2228" s="23"/>
      <c r="J2228" s="23"/>
      <c r="K2228" s="26"/>
      <c r="N2228" s="1">
        <v>45935</v>
      </c>
    </row>
    <row r="2229" spans="1:14" x14ac:dyDescent="0.25">
      <c r="A2229" s="26"/>
      <c r="B2229" s="22"/>
      <c r="C2229" s="22"/>
      <c r="D2229" s="24"/>
      <c r="E2229" s="22"/>
      <c r="F2229" s="22"/>
      <c r="H2229" s="23"/>
      <c r="I2229" s="23"/>
      <c r="J2229" s="23"/>
      <c r="K2229" s="26"/>
      <c r="N2229" s="1">
        <v>45935</v>
      </c>
    </row>
    <row r="2230" spans="1:14" x14ac:dyDescent="0.25">
      <c r="A2230" s="26"/>
      <c r="B2230" s="22"/>
      <c r="C2230" s="22"/>
      <c r="D2230" s="24"/>
      <c r="E2230" s="22"/>
      <c r="F2230" s="22"/>
      <c r="H2230" s="23"/>
      <c r="I2230" s="23"/>
      <c r="J2230" s="23"/>
      <c r="K2230" s="26"/>
      <c r="N2230" s="1">
        <v>45935</v>
      </c>
    </row>
    <row r="2231" spans="1:14" x14ac:dyDescent="0.25">
      <c r="A2231" s="26"/>
      <c r="B2231" s="22"/>
      <c r="C2231" s="22"/>
      <c r="D2231" s="24"/>
      <c r="E2231" s="22"/>
      <c r="F2231" s="22"/>
      <c r="H2231" s="23"/>
      <c r="I2231" s="23"/>
      <c r="J2231" s="23"/>
      <c r="K2231" s="26"/>
      <c r="N2231" s="1">
        <v>45935</v>
      </c>
    </row>
    <row r="2232" spans="1:14" x14ac:dyDescent="0.25">
      <c r="A2232" s="26"/>
      <c r="B2232" s="22"/>
      <c r="C2232" s="22"/>
      <c r="D2232" s="24"/>
      <c r="E2232" s="22"/>
      <c r="F2232" s="22"/>
      <c r="H2232" s="23"/>
      <c r="I2232" s="23"/>
      <c r="J2232" s="23"/>
      <c r="K2232" s="26"/>
      <c r="N2232" s="1">
        <v>45935</v>
      </c>
    </row>
    <row r="2233" spans="1:14" x14ac:dyDescent="0.25">
      <c r="A2233" s="26"/>
      <c r="B2233" s="22"/>
      <c r="C2233" s="22"/>
      <c r="D2233" s="24"/>
      <c r="E2233" s="22"/>
      <c r="F2233" s="22"/>
      <c r="H2233" s="23"/>
      <c r="I2233" s="23"/>
      <c r="J2233" s="23"/>
      <c r="K2233" s="26"/>
      <c r="N2233" s="1">
        <v>45935</v>
      </c>
    </row>
    <row r="2234" spans="1:14" x14ac:dyDescent="0.25">
      <c r="A2234" s="26"/>
      <c r="B2234" s="22"/>
      <c r="C2234" s="22"/>
      <c r="D2234" s="24"/>
      <c r="E2234" s="22"/>
      <c r="F2234" s="22"/>
      <c r="H2234" s="23"/>
      <c r="I2234" s="23"/>
      <c r="J2234" s="23"/>
      <c r="K2234" s="26"/>
      <c r="N2234" s="1">
        <v>45935</v>
      </c>
    </row>
    <row r="2235" spans="1:14" x14ac:dyDescent="0.25">
      <c r="A2235" s="26"/>
      <c r="B2235" s="22"/>
      <c r="C2235" s="22"/>
      <c r="D2235" s="24"/>
      <c r="E2235" s="22"/>
      <c r="F2235" s="22"/>
      <c r="H2235" s="23"/>
      <c r="I2235" s="23"/>
      <c r="J2235" s="23"/>
      <c r="K2235" s="26"/>
      <c r="N2235" s="1">
        <v>45935</v>
      </c>
    </row>
    <row r="2236" spans="1:14" x14ac:dyDescent="0.25">
      <c r="A2236" s="26"/>
      <c r="B2236" s="22"/>
      <c r="C2236" s="22"/>
      <c r="D2236" s="24"/>
      <c r="E2236" s="22"/>
      <c r="F2236" s="22"/>
      <c r="H2236" s="23"/>
      <c r="I2236" s="23"/>
      <c r="J2236" s="23"/>
      <c r="K2236" s="26"/>
      <c r="N2236" s="1">
        <v>45935</v>
      </c>
    </row>
    <row r="2237" spans="1:14" x14ac:dyDescent="0.25">
      <c r="A2237" s="26"/>
      <c r="B2237" s="22"/>
      <c r="C2237" s="22"/>
      <c r="D2237" s="24"/>
      <c r="E2237" s="22"/>
      <c r="F2237" s="22"/>
      <c r="H2237" s="23"/>
      <c r="I2237" s="23"/>
      <c r="J2237" s="23"/>
      <c r="K2237" s="26"/>
      <c r="N2237" s="1">
        <v>45935</v>
      </c>
    </row>
    <row r="2238" spans="1:14" x14ac:dyDescent="0.25">
      <c r="A2238" s="26"/>
      <c r="B2238" s="22"/>
      <c r="C2238" s="22"/>
      <c r="D2238" s="24"/>
      <c r="E2238" s="22"/>
      <c r="F2238" s="22"/>
      <c r="H2238" s="23"/>
      <c r="I2238" s="23"/>
      <c r="J2238" s="23"/>
      <c r="K2238" s="26"/>
      <c r="N2238" s="1">
        <v>45935</v>
      </c>
    </row>
    <row r="2239" spans="1:14" x14ac:dyDescent="0.25">
      <c r="A2239" s="26"/>
      <c r="B2239" s="22"/>
      <c r="C2239" s="22"/>
      <c r="D2239" s="24"/>
      <c r="E2239" s="22"/>
      <c r="F2239" s="22"/>
      <c r="H2239" s="23"/>
      <c r="I2239" s="23"/>
      <c r="J2239" s="23"/>
      <c r="K2239" s="26"/>
      <c r="N2239" s="1">
        <v>45935</v>
      </c>
    </row>
    <row r="2240" spans="1:14" x14ac:dyDescent="0.25">
      <c r="A2240" s="26"/>
      <c r="B2240" s="22"/>
      <c r="C2240" s="22"/>
      <c r="D2240" s="24"/>
      <c r="E2240" s="22"/>
      <c r="F2240" s="22"/>
      <c r="H2240" s="23"/>
      <c r="I2240" s="23"/>
      <c r="J2240" s="23"/>
      <c r="K2240" s="26"/>
      <c r="N2240" s="1">
        <v>45935</v>
      </c>
    </row>
    <row r="2241" spans="1:14" x14ac:dyDescent="0.25">
      <c r="A2241" s="26"/>
      <c r="B2241" s="22"/>
      <c r="C2241" s="22"/>
      <c r="D2241" s="24"/>
      <c r="E2241" s="22"/>
      <c r="F2241" s="22"/>
      <c r="H2241" s="23"/>
      <c r="I2241" s="23"/>
      <c r="J2241" s="23"/>
      <c r="K2241" s="26"/>
      <c r="N2241" s="1">
        <v>45935</v>
      </c>
    </row>
    <row r="2242" spans="1:14" x14ac:dyDescent="0.25">
      <c r="A2242" s="26"/>
      <c r="B2242" s="22"/>
      <c r="C2242" s="22"/>
      <c r="D2242" s="24"/>
      <c r="E2242" s="22"/>
      <c r="F2242" s="22"/>
      <c r="H2242" s="23"/>
      <c r="I2242" s="23"/>
      <c r="J2242" s="23"/>
      <c r="K2242" s="26"/>
      <c r="N2242" s="1">
        <v>45935</v>
      </c>
    </row>
    <row r="2243" spans="1:14" x14ac:dyDescent="0.25">
      <c r="A2243" s="26"/>
      <c r="B2243" s="22"/>
      <c r="C2243" s="22"/>
      <c r="D2243" s="24"/>
      <c r="E2243" s="22"/>
      <c r="F2243" s="22"/>
      <c r="H2243" s="23"/>
      <c r="I2243" s="23"/>
      <c r="J2243" s="23"/>
      <c r="K2243" s="26"/>
      <c r="N2243" s="1">
        <v>45935</v>
      </c>
    </row>
    <row r="2244" spans="1:14" x14ac:dyDescent="0.25">
      <c r="A2244" s="26"/>
      <c r="B2244" s="22"/>
      <c r="C2244" s="22"/>
      <c r="D2244" s="24"/>
      <c r="E2244" s="22"/>
      <c r="F2244" s="22"/>
      <c r="H2244" s="23"/>
      <c r="I2244" s="23"/>
      <c r="J2244" s="23"/>
      <c r="K2244" s="26"/>
      <c r="N2244" s="1">
        <v>45935</v>
      </c>
    </row>
    <row r="2245" spans="1:14" x14ac:dyDescent="0.25">
      <c r="A2245" s="26"/>
      <c r="B2245" s="22"/>
      <c r="C2245" s="22"/>
      <c r="D2245" s="24"/>
      <c r="E2245" s="22"/>
      <c r="F2245" s="22"/>
      <c r="H2245" s="23"/>
      <c r="I2245" s="23"/>
      <c r="J2245" s="23"/>
      <c r="K2245" s="26"/>
      <c r="N2245" s="1">
        <v>45935</v>
      </c>
    </row>
    <row r="2246" spans="1:14" x14ac:dyDescent="0.25">
      <c r="A2246" s="26"/>
      <c r="B2246" s="22"/>
      <c r="C2246" s="22"/>
      <c r="D2246" s="24"/>
      <c r="E2246" s="22"/>
      <c r="F2246" s="22"/>
      <c r="H2246" s="23"/>
      <c r="I2246" s="23"/>
      <c r="J2246" s="23"/>
      <c r="K2246" s="26"/>
      <c r="N2246" s="1">
        <v>45935</v>
      </c>
    </row>
    <row r="2247" spans="1:14" x14ac:dyDescent="0.25">
      <c r="A2247" s="26"/>
      <c r="B2247" s="22"/>
      <c r="C2247" s="22"/>
      <c r="D2247" s="24"/>
      <c r="E2247" s="22"/>
      <c r="F2247" s="22"/>
      <c r="H2247" s="23"/>
      <c r="I2247" s="23"/>
      <c r="J2247" s="23"/>
      <c r="K2247" s="26"/>
      <c r="N2247" s="1">
        <v>45935</v>
      </c>
    </row>
    <row r="2248" spans="1:14" x14ac:dyDescent="0.25">
      <c r="A2248" s="26"/>
      <c r="B2248" s="22"/>
      <c r="C2248" s="22"/>
      <c r="D2248" s="24"/>
      <c r="E2248" s="22"/>
      <c r="F2248" s="22"/>
      <c r="H2248" s="23"/>
      <c r="I2248" s="23"/>
      <c r="J2248" s="23"/>
      <c r="K2248" s="26"/>
      <c r="N2248" s="1">
        <v>45935</v>
      </c>
    </row>
    <row r="2249" spans="1:14" x14ac:dyDescent="0.25">
      <c r="A2249" s="26"/>
      <c r="B2249" s="22"/>
      <c r="C2249" s="22"/>
      <c r="D2249" s="24"/>
      <c r="E2249" s="22"/>
      <c r="F2249" s="22"/>
      <c r="H2249" s="23"/>
      <c r="I2249" s="23"/>
      <c r="J2249" s="23"/>
      <c r="K2249" s="26"/>
      <c r="N2249" s="1">
        <v>45935</v>
      </c>
    </row>
    <row r="2250" spans="1:14" x14ac:dyDescent="0.25">
      <c r="A2250" s="26"/>
      <c r="B2250" s="22"/>
      <c r="C2250" s="22"/>
      <c r="D2250" s="24"/>
      <c r="E2250" s="22"/>
      <c r="F2250" s="22"/>
      <c r="H2250" s="23"/>
      <c r="I2250" s="23"/>
      <c r="J2250" s="23"/>
      <c r="K2250" s="26"/>
      <c r="N2250" s="1">
        <v>45935</v>
      </c>
    </row>
    <row r="2251" spans="1:14" x14ac:dyDescent="0.25">
      <c r="A2251" s="26"/>
      <c r="B2251" s="22"/>
      <c r="C2251" s="22"/>
      <c r="D2251" s="24"/>
      <c r="E2251" s="22"/>
      <c r="F2251" s="22"/>
      <c r="H2251" s="23"/>
      <c r="I2251" s="23"/>
      <c r="J2251" s="23"/>
      <c r="K2251" s="26"/>
      <c r="N2251" s="1">
        <v>45935</v>
      </c>
    </row>
    <row r="2252" spans="1:14" x14ac:dyDescent="0.25">
      <c r="A2252" s="26"/>
      <c r="B2252" s="22"/>
      <c r="C2252" s="22"/>
      <c r="D2252" s="24"/>
      <c r="E2252" s="22"/>
      <c r="F2252" s="22"/>
      <c r="H2252" s="23"/>
      <c r="I2252" s="23"/>
      <c r="J2252" s="23"/>
      <c r="K2252" s="26"/>
      <c r="N2252" s="1">
        <v>45935</v>
      </c>
    </row>
    <row r="2253" spans="1:14" x14ac:dyDescent="0.25">
      <c r="A2253" s="26"/>
      <c r="B2253" s="22"/>
      <c r="C2253" s="22"/>
      <c r="D2253" s="24"/>
      <c r="E2253" s="22"/>
      <c r="F2253" s="22"/>
      <c r="H2253" s="23"/>
      <c r="I2253" s="23"/>
      <c r="J2253" s="23"/>
      <c r="K2253" s="26"/>
      <c r="N2253" s="1">
        <v>45935</v>
      </c>
    </row>
    <row r="2254" spans="1:14" x14ac:dyDescent="0.25">
      <c r="A2254" s="26"/>
      <c r="B2254" s="22"/>
      <c r="C2254" s="22"/>
      <c r="D2254" s="24"/>
      <c r="E2254" s="22"/>
      <c r="F2254" s="22"/>
      <c r="H2254" s="23"/>
      <c r="I2254" s="23"/>
      <c r="J2254" s="23"/>
      <c r="K2254" s="26"/>
      <c r="N2254" s="1">
        <v>45935</v>
      </c>
    </row>
    <row r="2255" spans="1:14" x14ac:dyDescent="0.25">
      <c r="A2255" s="26"/>
      <c r="B2255" s="22"/>
      <c r="C2255" s="22"/>
      <c r="D2255" s="24"/>
      <c r="E2255" s="22"/>
      <c r="F2255" s="22"/>
      <c r="H2255" s="23"/>
      <c r="I2255" s="23"/>
      <c r="J2255" s="23"/>
      <c r="K2255" s="26"/>
      <c r="N2255" s="1">
        <v>45935</v>
      </c>
    </row>
    <row r="2256" spans="1:14" x14ac:dyDescent="0.25">
      <c r="A2256" s="26"/>
      <c r="B2256" s="22"/>
      <c r="C2256" s="22"/>
      <c r="D2256" s="24"/>
      <c r="E2256" s="22"/>
      <c r="F2256" s="22"/>
      <c r="H2256" s="23"/>
      <c r="I2256" s="23"/>
      <c r="J2256" s="23"/>
      <c r="K2256" s="26"/>
      <c r="N2256" s="1">
        <v>45935</v>
      </c>
    </row>
    <row r="2257" spans="1:14" x14ac:dyDescent="0.25">
      <c r="A2257" s="26"/>
      <c r="B2257" s="22"/>
      <c r="C2257" s="22"/>
      <c r="D2257" s="24"/>
      <c r="E2257" s="22"/>
      <c r="F2257" s="22"/>
      <c r="H2257" s="23"/>
      <c r="I2257" s="23"/>
      <c r="J2257" s="23"/>
      <c r="K2257" s="26"/>
      <c r="N2257" s="1">
        <v>45935</v>
      </c>
    </row>
    <row r="2258" spans="1:14" x14ac:dyDescent="0.25">
      <c r="A2258" s="26"/>
      <c r="B2258" s="22"/>
      <c r="C2258" s="22"/>
      <c r="D2258" s="24"/>
      <c r="E2258" s="22"/>
      <c r="F2258" s="22"/>
      <c r="H2258" s="23"/>
      <c r="I2258" s="23"/>
      <c r="J2258" s="23"/>
      <c r="K2258" s="26"/>
      <c r="N2258" s="1">
        <v>45935</v>
      </c>
    </row>
    <row r="2259" spans="1:14" x14ac:dyDescent="0.25">
      <c r="A2259" s="26"/>
      <c r="B2259" s="22"/>
      <c r="C2259" s="22"/>
      <c r="D2259" s="24"/>
      <c r="E2259" s="22"/>
      <c r="F2259" s="22"/>
      <c r="H2259" s="23"/>
      <c r="I2259" s="23"/>
      <c r="J2259" s="23"/>
      <c r="K2259" s="26"/>
      <c r="N2259" s="1">
        <v>45935</v>
      </c>
    </row>
    <row r="2260" spans="1:14" x14ac:dyDescent="0.25">
      <c r="A2260" s="26"/>
      <c r="B2260" s="22"/>
      <c r="C2260" s="22"/>
      <c r="D2260" s="24"/>
      <c r="E2260" s="22"/>
      <c r="F2260" s="22"/>
      <c r="H2260" s="23"/>
      <c r="I2260" s="23"/>
      <c r="J2260" s="23"/>
      <c r="K2260" s="26"/>
      <c r="N2260" s="1">
        <v>45935</v>
      </c>
    </row>
    <row r="2261" spans="1:14" x14ac:dyDescent="0.25">
      <c r="A2261" s="26"/>
      <c r="B2261" s="22"/>
      <c r="C2261" s="22"/>
      <c r="D2261" s="24"/>
      <c r="E2261" s="22"/>
      <c r="F2261" s="22"/>
      <c r="H2261" s="23"/>
      <c r="I2261" s="23"/>
      <c r="J2261" s="23"/>
      <c r="K2261" s="26"/>
      <c r="N2261" s="1">
        <v>45935</v>
      </c>
    </row>
    <row r="2262" spans="1:14" x14ac:dyDescent="0.25">
      <c r="A2262" s="26"/>
      <c r="B2262" s="22"/>
      <c r="C2262" s="22"/>
      <c r="D2262" s="24"/>
      <c r="E2262" s="22"/>
      <c r="F2262" s="22"/>
      <c r="H2262" s="23"/>
      <c r="I2262" s="23"/>
      <c r="J2262" s="23"/>
      <c r="K2262" s="26"/>
      <c r="N2262" s="1">
        <v>45935</v>
      </c>
    </row>
    <row r="2263" spans="1:14" x14ac:dyDescent="0.25">
      <c r="A2263" s="26"/>
      <c r="B2263" s="22"/>
      <c r="C2263" s="22"/>
      <c r="D2263" s="24"/>
      <c r="E2263" s="22"/>
      <c r="F2263" s="22"/>
      <c r="H2263" s="23"/>
      <c r="I2263" s="23"/>
      <c r="J2263" s="23"/>
      <c r="K2263" s="26"/>
      <c r="N2263" s="1">
        <v>45935</v>
      </c>
    </row>
    <row r="2264" spans="1:14" x14ac:dyDescent="0.25">
      <c r="A2264" s="26"/>
      <c r="B2264" s="22"/>
      <c r="C2264" s="22"/>
      <c r="D2264" s="24"/>
      <c r="E2264" s="22"/>
      <c r="F2264" s="22"/>
      <c r="H2264" s="23"/>
      <c r="I2264" s="23"/>
      <c r="J2264" s="23"/>
      <c r="K2264" s="26"/>
      <c r="N2264" s="1">
        <v>45935</v>
      </c>
    </row>
    <row r="2265" spans="1:14" x14ac:dyDescent="0.25">
      <c r="A2265" s="26"/>
      <c r="B2265" s="22"/>
      <c r="C2265" s="22"/>
      <c r="D2265" s="24"/>
      <c r="E2265" s="22"/>
      <c r="F2265" s="22"/>
      <c r="H2265" s="23"/>
      <c r="I2265" s="23"/>
      <c r="J2265" s="23"/>
      <c r="K2265" s="26"/>
      <c r="N2265" s="1">
        <v>45935</v>
      </c>
    </row>
    <row r="2266" spans="1:14" x14ac:dyDescent="0.25">
      <c r="A2266" s="26"/>
      <c r="B2266" s="22"/>
      <c r="C2266" s="22"/>
      <c r="D2266" s="24"/>
      <c r="E2266" s="22"/>
      <c r="F2266" s="22"/>
      <c r="H2266" s="23"/>
      <c r="I2266" s="23"/>
      <c r="J2266" s="23"/>
      <c r="K2266" s="26"/>
      <c r="N2266" s="1">
        <v>45935</v>
      </c>
    </row>
    <row r="2267" spans="1:14" x14ac:dyDescent="0.25">
      <c r="A2267" s="26"/>
      <c r="B2267" s="22"/>
      <c r="C2267" s="22"/>
      <c r="D2267" s="24"/>
      <c r="E2267" s="22"/>
      <c r="F2267" s="22"/>
      <c r="H2267" s="23"/>
      <c r="I2267" s="23"/>
      <c r="J2267" s="23"/>
      <c r="K2267" s="26"/>
      <c r="N2267" s="1">
        <v>45935</v>
      </c>
    </row>
    <row r="2268" spans="1:14" x14ac:dyDescent="0.25">
      <c r="A2268" s="26"/>
      <c r="B2268" s="22"/>
      <c r="C2268" s="22"/>
      <c r="D2268" s="24"/>
      <c r="E2268" s="22"/>
      <c r="F2268" s="22"/>
      <c r="H2268" s="23"/>
      <c r="I2268" s="23"/>
      <c r="J2268" s="23"/>
      <c r="K2268" s="26"/>
      <c r="N2268" s="1">
        <v>45935</v>
      </c>
    </row>
    <row r="2269" spans="1:14" x14ac:dyDescent="0.25">
      <c r="A2269" s="26"/>
      <c r="B2269" s="22"/>
      <c r="C2269" s="22"/>
      <c r="D2269" s="24"/>
      <c r="E2269" s="22"/>
      <c r="F2269" s="22"/>
      <c r="H2269" s="23"/>
      <c r="I2269" s="23"/>
      <c r="J2269" s="23"/>
      <c r="K2269" s="26"/>
      <c r="N2269" s="1">
        <v>45935</v>
      </c>
    </row>
    <row r="2270" spans="1:14" x14ac:dyDescent="0.25">
      <c r="A2270" s="26"/>
      <c r="B2270" s="22"/>
      <c r="C2270" s="22"/>
      <c r="D2270" s="24"/>
      <c r="E2270" s="22"/>
      <c r="F2270" s="22"/>
      <c r="H2270" s="23"/>
      <c r="I2270" s="23"/>
      <c r="J2270" s="23"/>
      <c r="K2270" s="26"/>
      <c r="N2270" s="1">
        <v>45935</v>
      </c>
    </row>
    <row r="2271" spans="1:14" x14ac:dyDescent="0.25">
      <c r="A2271" s="26"/>
      <c r="B2271" s="22"/>
      <c r="C2271" s="22"/>
      <c r="D2271" s="24"/>
      <c r="E2271" s="22"/>
      <c r="F2271" s="22"/>
      <c r="H2271" s="23"/>
      <c r="I2271" s="23"/>
      <c r="J2271" s="23"/>
      <c r="K2271" s="26"/>
      <c r="N2271" s="1">
        <v>45935</v>
      </c>
    </row>
    <row r="2272" spans="1:14" x14ac:dyDescent="0.25">
      <c r="A2272" s="26"/>
      <c r="B2272" s="22"/>
      <c r="C2272" s="22"/>
      <c r="D2272" s="24"/>
      <c r="E2272" s="22"/>
      <c r="F2272" s="22"/>
      <c r="H2272" s="23"/>
      <c r="I2272" s="23"/>
      <c r="J2272" s="23"/>
      <c r="K2272" s="26"/>
      <c r="N2272" s="1">
        <v>45935</v>
      </c>
    </row>
    <row r="2273" spans="1:14" x14ac:dyDescent="0.25">
      <c r="A2273" s="26"/>
      <c r="B2273" s="22"/>
      <c r="C2273" s="22"/>
      <c r="D2273" s="24"/>
      <c r="E2273" s="22"/>
      <c r="F2273" s="22"/>
      <c r="H2273" s="23"/>
      <c r="I2273" s="23"/>
      <c r="J2273" s="23"/>
      <c r="K2273" s="26"/>
      <c r="N2273" s="1">
        <v>45935</v>
      </c>
    </row>
    <row r="2274" spans="1:14" x14ac:dyDescent="0.25">
      <c r="A2274" s="26"/>
      <c r="B2274" s="22"/>
      <c r="C2274" s="22"/>
      <c r="D2274" s="24"/>
      <c r="E2274" s="22"/>
      <c r="F2274" s="22"/>
      <c r="H2274" s="23"/>
      <c r="I2274" s="23"/>
      <c r="J2274" s="23"/>
      <c r="K2274" s="26"/>
      <c r="N2274" s="1">
        <v>45935</v>
      </c>
    </row>
    <row r="2275" spans="1:14" x14ac:dyDescent="0.25">
      <c r="A2275" s="26"/>
      <c r="B2275" s="22"/>
      <c r="C2275" s="22"/>
      <c r="D2275" s="24"/>
      <c r="E2275" s="22"/>
      <c r="F2275" s="22"/>
      <c r="H2275" s="23"/>
      <c r="I2275" s="23"/>
      <c r="J2275" s="23"/>
      <c r="K2275" s="26"/>
      <c r="N2275" s="1">
        <v>45935</v>
      </c>
    </row>
    <row r="2276" spans="1:14" x14ac:dyDescent="0.25">
      <c r="A2276" s="26"/>
      <c r="B2276" s="22"/>
      <c r="C2276" s="22"/>
      <c r="D2276" s="24"/>
      <c r="E2276" s="22"/>
      <c r="F2276" s="22"/>
      <c r="H2276" s="23"/>
      <c r="I2276" s="23"/>
      <c r="J2276" s="23"/>
      <c r="K2276" s="26"/>
      <c r="N2276" s="1">
        <v>45935</v>
      </c>
    </row>
    <row r="2277" spans="1:14" x14ac:dyDescent="0.25">
      <c r="A2277" s="26"/>
      <c r="B2277" s="22"/>
      <c r="C2277" s="22"/>
      <c r="D2277" s="24"/>
      <c r="E2277" s="22"/>
      <c r="F2277" s="22"/>
      <c r="H2277" s="23"/>
      <c r="I2277" s="23"/>
      <c r="J2277" s="23"/>
      <c r="K2277" s="26"/>
      <c r="N2277" s="1">
        <v>45935</v>
      </c>
    </row>
    <row r="2278" spans="1:14" x14ac:dyDescent="0.25">
      <c r="A2278" s="26"/>
      <c r="B2278" s="22"/>
      <c r="C2278" s="22"/>
      <c r="D2278" s="24"/>
      <c r="E2278" s="22"/>
      <c r="F2278" s="22"/>
      <c r="H2278" s="23"/>
      <c r="I2278" s="23"/>
      <c r="J2278" s="23"/>
      <c r="K2278" s="26"/>
      <c r="N2278" s="1">
        <v>45935</v>
      </c>
    </row>
    <row r="2279" spans="1:14" x14ac:dyDescent="0.25">
      <c r="A2279" s="26"/>
      <c r="B2279" s="22"/>
      <c r="C2279" s="22"/>
      <c r="D2279" s="24"/>
      <c r="E2279" s="22"/>
      <c r="F2279" s="22"/>
      <c r="H2279" s="23"/>
      <c r="I2279" s="23"/>
      <c r="J2279" s="23"/>
      <c r="K2279" s="26"/>
      <c r="N2279" s="1">
        <v>45935</v>
      </c>
    </row>
    <row r="2280" spans="1:14" x14ac:dyDescent="0.25">
      <c r="A2280" s="26"/>
      <c r="B2280" s="22"/>
      <c r="C2280" s="22"/>
      <c r="D2280" s="24"/>
      <c r="E2280" s="22"/>
      <c r="F2280" s="22"/>
      <c r="H2280" s="23"/>
      <c r="I2280" s="23"/>
      <c r="J2280" s="23"/>
      <c r="K2280" s="26"/>
      <c r="N2280" s="1">
        <v>45935</v>
      </c>
    </row>
    <row r="2281" spans="1:14" x14ac:dyDescent="0.25">
      <c r="A2281" s="26"/>
      <c r="B2281" s="22"/>
      <c r="C2281" s="22"/>
      <c r="D2281" s="24"/>
      <c r="E2281" s="22"/>
      <c r="F2281" s="22"/>
      <c r="H2281" s="23"/>
      <c r="I2281" s="23"/>
      <c r="J2281" s="23"/>
      <c r="K2281" s="26"/>
      <c r="N2281" s="1">
        <v>45935</v>
      </c>
    </row>
    <row r="2282" spans="1:14" x14ac:dyDescent="0.25">
      <c r="A2282" s="26"/>
      <c r="B2282" s="22"/>
      <c r="C2282" s="22"/>
      <c r="D2282" s="24"/>
      <c r="E2282" s="22"/>
      <c r="F2282" s="22"/>
      <c r="H2282" s="23"/>
      <c r="I2282" s="23"/>
      <c r="J2282" s="23"/>
      <c r="K2282" s="26"/>
      <c r="N2282" s="1">
        <v>45935</v>
      </c>
    </row>
    <row r="2283" spans="1:14" x14ac:dyDescent="0.25">
      <c r="A2283" s="26"/>
      <c r="B2283" s="22"/>
      <c r="C2283" s="22"/>
      <c r="D2283" s="24"/>
      <c r="E2283" s="22"/>
      <c r="F2283" s="22"/>
      <c r="H2283" s="23"/>
      <c r="I2283" s="23"/>
      <c r="J2283" s="23"/>
      <c r="K2283" s="26"/>
      <c r="N2283" s="1">
        <v>45935</v>
      </c>
    </row>
    <row r="2284" spans="1:14" x14ac:dyDescent="0.25">
      <c r="A2284" s="26"/>
      <c r="B2284" s="22"/>
      <c r="C2284" s="22"/>
      <c r="D2284" s="24"/>
      <c r="E2284" s="22"/>
      <c r="F2284" s="22"/>
      <c r="H2284" s="23"/>
      <c r="I2284" s="23"/>
      <c r="J2284" s="23"/>
      <c r="K2284" s="26"/>
      <c r="N2284" s="1">
        <v>45935</v>
      </c>
    </row>
    <row r="2285" spans="1:14" x14ac:dyDescent="0.25">
      <c r="A2285" s="26"/>
      <c r="B2285" s="22"/>
      <c r="C2285" s="22"/>
      <c r="D2285" s="24"/>
      <c r="E2285" s="22"/>
      <c r="F2285" s="22"/>
      <c r="H2285" s="23"/>
      <c r="I2285" s="23"/>
      <c r="J2285" s="23"/>
      <c r="K2285" s="26"/>
      <c r="N2285" s="1">
        <v>45935</v>
      </c>
    </row>
    <row r="2286" spans="1:14" x14ac:dyDescent="0.25">
      <c r="A2286" s="26"/>
      <c r="B2286" s="22"/>
      <c r="C2286" s="22"/>
      <c r="D2286" s="24"/>
      <c r="E2286" s="22"/>
      <c r="F2286" s="22"/>
      <c r="H2286" s="23"/>
      <c r="I2286" s="23"/>
      <c r="J2286" s="23"/>
      <c r="K2286" s="26"/>
      <c r="N2286" s="1">
        <v>45935</v>
      </c>
    </row>
    <row r="2287" spans="1:14" x14ac:dyDescent="0.25">
      <c r="A2287" s="26"/>
      <c r="B2287" s="22"/>
      <c r="C2287" s="22"/>
      <c r="D2287" s="24"/>
      <c r="E2287" s="22"/>
      <c r="F2287" s="22"/>
      <c r="H2287" s="23"/>
      <c r="I2287" s="23"/>
      <c r="J2287" s="23"/>
      <c r="K2287" s="26"/>
      <c r="N2287" s="1">
        <v>45935</v>
      </c>
    </row>
    <row r="2288" spans="1:14" x14ac:dyDescent="0.25">
      <c r="A2288" s="26"/>
      <c r="B2288" s="22"/>
      <c r="C2288" s="22"/>
      <c r="D2288" s="24"/>
      <c r="E2288" s="22"/>
      <c r="F2288" s="22"/>
      <c r="H2288" s="23"/>
      <c r="I2288" s="23"/>
      <c r="J2288" s="23"/>
      <c r="K2288" s="26"/>
      <c r="N2288" s="1">
        <v>45935</v>
      </c>
    </row>
    <row r="2289" spans="1:14" x14ac:dyDescent="0.25">
      <c r="A2289" s="26"/>
      <c r="B2289" s="22"/>
      <c r="C2289" s="22"/>
      <c r="D2289" s="24"/>
      <c r="E2289" s="22"/>
      <c r="F2289" s="22"/>
      <c r="H2289" s="23"/>
      <c r="I2289" s="23"/>
      <c r="J2289" s="23"/>
      <c r="K2289" s="26"/>
      <c r="N2289" s="1">
        <v>45935</v>
      </c>
    </row>
    <row r="2290" spans="1:14" x14ac:dyDescent="0.25">
      <c r="A2290" s="26"/>
      <c r="B2290" s="22"/>
      <c r="C2290" s="22"/>
      <c r="D2290" s="24"/>
      <c r="E2290" s="22"/>
      <c r="F2290" s="22"/>
      <c r="H2290" s="23"/>
      <c r="I2290" s="23"/>
      <c r="J2290" s="23"/>
      <c r="K2290" s="26"/>
      <c r="N2290" s="1">
        <v>45935</v>
      </c>
    </row>
    <row r="2291" spans="1:14" x14ac:dyDescent="0.25">
      <c r="A2291" s="26"/>
      <c r="B2291" s="22"/>
      <c r="C2291" s="22"/>
      <c r="D2291" s="24"/>
      <c r="E2291" s="22"/>
      <c r="F2291" s="22"/>
      <c r="H2291" s="23"/>
      <c r="I2291" s="23"/>
      <c r="J2291" s="23"/>
      <c r="K2291" s="26"/>
      <c r="N2291" s="1">
        <v>45935</v>
      </c>
    </row>
    <row r="2292" spans="1:14" x14ac:dyDescent="0.25">
      <c r="A2292" s="26"/>
      <c r="B2292" s="22"/>
      <c r="C2292" s="22"/>
      <c r="D2292" s="24"/>
      <c r="E2292" s="22"/>
      <c r="F2292" s="22"/>
      <c r="H2292" s="23"/>
      <c r="I2292" s="23"/>
      <c r="J2292" s="23"/>
      <c r="K2292" s="26"/>
      <c r="N2292" s="1">
        <v>45935</v>
      </c>
    </row>
    <row r="2293" spans="1:14" x14ac:dyDescent="0.25">
      <c r="A2293" s="26"/>
      <c r="B2293" s="22"/>
      <c r="C2293" s="22"/>
      <c r="D2293" s="24"/>
      <c r="E2293" s="22"/>
      <c r="F2293" s="22"/>
      <c r="H2293" s="23"/>
      <c r="I2293" s="23"/>
      <c r="J2293" s="23"/>
      <c r="K2293" s="26"/>
      <c r="N2293" s="1">
        <v>45935</v>
      </c>
    </row>
    <row r="2294" spans="1:14" x14ac:dyDescent="0.25">
      <c r="A2294" s="26"/>
      <c r="B2294" s="22"/>
      <c r="C2294" s="22"/>
      <c r="D2294" s="24"/>
      <c r="E2294" s="22"/>
      <c r="F2294" s="22"/>
      <c r="H2294" s="23"/>
      <c r="I2294" s="23"/>
      <c r="J2294" s="23"/>
      <c r="K2294" s="26"/>
      <c r="N2294" s="1">
        <v>45935</v>
      </c>
    </row>
    <row r="2295" spans="1:14" x14ac:dyDescent="0.25">
      <c r="A2295" s="26"/>
      <c r="B2295" s="22"/>
      <c r="C2295" s="22"/>
      <c r="D2295" s="24"/>
      <c r="E2295" s="22"/>
      <c r="F2295" s="22"/>
      <c r="H2295" s="23"/>
      <c r="I2295" s="23"/>
      <c r="J2295" s="23"/>
      <c r="K2295" s="26"/>
      <c r="N2295" s="1">
        <v>45935</v>
      </c>
    </row>
    <row r="2296" spans="1:14" x14ac:dyDescent="0.25">
      <c r="A2296" s="26"/>
      <c r="B2296" s="22"/>
      <c r="C2296" s="22"/>
      <c r="D2296" s="24"/>
      <c r="E2296" s="22"/>
      <c r="F2296" s="22"/>
      <c r="H2296" s="23"/>
      <c r="I2296" s="23"/>
      <c r="J2296" s="23"/>
      <c r="K2296" s="26"/>
      <c r="N2296" s="1">
        <v>45935</v>
      </c>
    </row>
    <row r="2297" spans="1:14" x14ac:dyDescent="0.25">
      <c r="A2297" s="26"/>
      <c r="B2297" s="22"/>
      <c r="C2297" s="22"/>
      <c r="D2297" s="24"/>
      <c r="E2297" s="22"/>
      <c r="F2297" s="22"/>
      <c r="H2297" s="23"/>
      <c r="I2297" s="23"/>
      <c r="J2297" s="23"/>
      <c r="K2297" s="26"/>
      <c r="N2297" s="1">
        <v>45935</v>
      </c>
    </row>
    <row r="2298" spans="1:14" x14ac:dyDescent="0.25">
      <c r="A2298" s="26"/>
      <c r="B2298" s="22"/>
      <c r="C2298" s="22"/>
      <c r="D2298" s="24"/>
      <c r="E2298" s="22"/>
      <c r="F2298" s="22"/>
      <c r="H2298" s="23"/>
      <c r="I2298" s="23"/>
      <c r="J2298" s="23"/>
      <c r="K2298" s="26"/>
      <c r="N2298" s="1">
        <v>45935</v>
      </c>
    </row>
    <row r="2299" spans="1:14" x14ac:dyDescent="0.25">
      <c r="A2299" s="26"/>
      <c r="B2299" s="22"/>
      <c r="C2299" s="22"/>
      <c r="D2299" s="24"/>
      <c r="E2299" s="22"/>
      <c r="F2299" s="22"/>
      <c r="H2299" s="23"/>
      <c r="I2299" s="23"/>
      <c r="J2299" s="23"/>
      <c r="K2299" s="26"/>
      <c r="N2299" s="1">
        <v>45935</v>
      </c>
    </row>
    <row r="2300" spans="1:14" x14ac:dyDescent="0.25">
      <c r="A2300" s="26"/>
      <c r="B2300" s="22"/>
      <c r="C2300" s="22"/>
      <c r="D2300" s="24"/>
      <c r="E2300" s="22"/>
      <c r="F2300" s="22"/>
      <c r="H2300" s="23"/>
      <c r="I2300" s="23"/>
      <c r="J2300" s="23"/>
      <c r="K2300" s="26"/>
      <c r="N2300" s="1">
        <v>45935</v>
      </c>
    </row>
    <row r="2301" spans="1:14" x14ac:dyDescent="0.25">
      <c r="A2301" s="26"/>
      <c r="B2301" s="22"/>
      <c r="C2301" s="22"/>
      <c r="D2301" s="24"/>
      <c r="E2301" s="22"/>
      <c r="F2301" s="22"/>
      <c r="H2301" s="23"/>
      <c r="I2301" s="23"/>
      <c r="J2301" s="23"/>
      <c r="K2301" s="26"/>
      <c r="N2301" s="1">
        <v>45935</v>
      </c>
    </row>
    <row r="2302" spans="1:14" x14ac:dyDescent="0.25">
      <c r="A2302" s="26"/>
      <c r="B2302" s="22"/>
      <c r="C2302" s="22"/>
      <c r="D2302" s="24"/>
      <c r="E2302" s="22"/>
      <c r="F2302" s="22"/>
      <c r="H2302" s="23"/>
      <c r="I2302" s="23"/>
      <c r="J2302" s="23"/>
      <c r="K2302" s="26"/>
      <c r="N2302" s="1">
        <v>45935</v>
      </c>
    </row>
    <row r="2303" spans="1:14" x14ac:dyDescent="0.25">
      <c r="A2303" s="26"/>
      <c r="B2303" s="22"/>
      <c r="C2303" s="22"/>
      <c r="D2303" s="24"/>
      <c r="E2303" s="22"/>
      <c r="F2303" s="22"/>
      <c r="H2303" s="23"/>
      <c r="I2303" s="23"/>
      <c r="J2303" s="23"/>
      <c r="K2303" s="26"/>
      <c r="N2303" s="1">
        <v>45935</v>
      </c>
    </row>
    <row r="2304" spans="1:14" x14ac:dyDescent="0.25">
      <c r="A2304" s="26"/>
      <c r="B2304" s="22"/>
      <c r="C2304" s="22"/>
      <c r="D2304" s="24"/>
      <c r="E2304" s="22"/>
      <c r="F2304" s="22"/>
      <c r="H2304" s="23"/>
      <c r="I2304" s="23"/>
      <c r="J2304" s="23"/>
      <c r="K2304" s="26"/>
      <c r="N2304" s="1">
        <v>45935</v>
      </c>
    </row>
    <row r="2305" spans="1:14" x14ac:dyDescent="0.25">
      <c r="A2305" s="26"/>
      <c r="B2305" s="22"/>
      <c r="C2305" s="22"/>
      <c r="D2305" s="24"/>
      <c r="E2305" s="22"/>
      <c r="F2305" s="22"/>
      <c r="H2305" s="23"/>
      <c r="I2305" s="23"/>
      <c r="J2305" s="23"/>
      <c r="K2305" s="26"/>
      <c r="N2305" s="1">
        <v>45935</v>
      </c>
    </row>
    <row r="2306" spans="1:14" x14ac:dyDescent="0.25">
      <c r="A2306" s="26"/>
      <c r="B2306" s="22"/>
      <c r="C2306" s="22"/>
      <c r="D2306" s="24"/>
      <c r="E2306" s="22"/>
      <c r="F2306" s="22"/>
      <c r="H2306" s="23"/>
      <c r="I2306" s="23"/>
      <c r="J2306" s="23"/>
      <c r="K2306" s="26"/>
      <c r="N2306" s="1">
        <v>45935</v>
      </c>
    </row>
    <row r="2307" spans="1:14" x14ac:dyDescent="0.25">
      <c r="A2307" s="26"/>
      <c r="B2307" s="22"/>
      <c r="C2307" s="22"/>
      <c r="D2307" s="24"/>
      <c r="E2307" s="22"/>
      <c r="F2307" s="22"/>
      <c r="H2307" s="23"/>
      <c r="I2307" s="23"/>
      <c r="J2307" s="23"/>
      <c r="K2307" s="26"/>
      <c r="N2307" s="1">
        <v>45935</v>
      </c>
    </row>
    <row r="2308" spans="1:14" x14ac:dyDescent="0.25">
      <c r="A2308" s="26"/>
      <c r="B2308" s="22"/>
      <c r="C2308" s="22"/>
      <c r="D2308" s="24"/>
      <c r="E2308" s="22"/>
      <c r="F2308" s="22"/>
      <c r="H2308" s="23"/>
      <c r="I2308" s="23"/>
      <c r="J2308" s="23"/>
      <c r="K2308" s="26"/>
      <c r="N2308" s="1">
        <v>45935</v>
      </c>
    </row>
    <row r="2309" spans="1:14" x14ac:dyDescent="0.25">
      <c r="A2309" s="26"/>
      <c r="B2309" s="22"/>
      <c r="C2309" s="22"/>
      <c r="D2309" s="24"/>
      <c r="E2309" s="22"/>
      <c r="F2309" s="22"/>
      <c r="H2309" s="23"/>
      <c r="I2309" s="23"/>
      <c r="J2309" s="23"/>
      <c r="K2309" s="26"/>
      <c r="N2309" s="1">
        <v>45935</v>
      </c>
    </row>
    <row r="2310" spans="1:14" x14ac:dyDescent="0.25">
      <c r="A2310" s="26"/>
      <c r="B2310" s="22"/>
      <c r="C2310" s="22"/>
      <c r="D2310" s="24"/>
      <c r="E2310" s="22"/>
      <c r="F2310" s="22"/>
      <c r="H2310" s="23"/>
      <c r="I2310" s="23"/>
      <c r="J2310" s="23"/>
      <c r="K2310" s="26"/>
      <c r="N2310" s="1">
        <v>45935</v>
      </c>
    </row>
    <row r="2311" spans="1:14" x14ac:dyDescent="0.25">
      <c r="A2311" s="26"/>
      <c r="B2311" s="22"/>
      <c r="C2311" s="22"/>
      <c r="D2311" s="24"/>
      <c r="E2311" s="22"/>
      <c r="F2311" s="22"/>
      <c r="H2311" s="23"/>
      <c r="I2311" s="23"/>
      <c r="J2311" s="23"/>
      <c r="K2311" s="26"/>
      <c r="N2311" s="1">
        <v>45935</v>
      </c>
    </row>
    <row r="2312" spans="1:14" x14ac:dyDescent="0.25">
      <c r="A2312" s="26"/>
      <c r="B2312" s="22"/>
      <c r="C2312" s="22"/>
      <c r="D2312" s="24"/>
      <c r="E2312" s="22"/>
      <c r="F2312" s="22"/>
      <c r="H2312" s="23"/>
      <c r="I2312" s="23"/>
      <c r="J2312" s="23"/>
      <c r="K2312" s="26"/>
      <c r="N2312" s="1">
        <v>45935</v>
      </c>
    </row>
    <row r="2313" spans="1:14" x14ac:dyDescent="0.25">
      <c r="A2313" s="26"/>
      <c r="B2313" s="22"/>
      <c r="C2313" s="22"/>
      <c r="D2313" s="24"/>
      <c r="E2313" s="22"/>
      <c r="F2313" s="22"/>
      <c r="H2313" s="23"/>
      <c r="I2313" s="23"/>
      <c r="J2313" s="23"/>
      <c r="K2313" s="26"/>
      <c r="N2313" s="1">
        <v>45935</v>
      </c>
    </row>
    <row r="2314" spans="1:14" x14ac:dyDescent="0.25">
      <c r="A2314" s="26"/>
      <c r="B2314" s="22"/>
      <c r="C2314" s="22"/>
      <c r="D2314" s="24"/>
      <c r="E2314" s="22"/>
      <c r="F2314" s="22"/>
      <c r="H2314" s="23"/>
      <c r="I2314" s="23"/>
      <c r="J2314" s="23"/>
      <c r="K2314" s="26"/>
      <c r="N2314" s="1">
        <v>45935</v>
      </c>
    </row>
    <row r="2315" spans="1:14" x14ac:dyDescent="0.25">
      <c r="A2315" s="26"/>
      <c r="B2315" s="22"/>
      <c r="C2315" s="22"/>
      <c r="D2315" s="24"/>
      <c r="E2315" s="22"/>
      <c r="F2315" s="22"/>
      <c r="H2315" s="23"/>
      <c r="I2315" s="23"/>
      <c r="J2315" s="23"/>
      <c r="K2315" s="26"/>
      <c r="N2315" s="1">
        <v>45935</v>
      </c>
    </row>
    <row r="2316" spans="1:14" x14ac:dyDescent="0.25">
      <c r="A2316" s="26"/>
      <c r="B2316" s="22"/>
      <c r="C2316" s="22"/>
      <c r="D2316" s="24"/>
      <c r="E2316" s="22"/>
      <c r="F2316" s="22"/>
      <c r="H2316" s="23"/>
      <c r="I2316" s="23"/>
      <c r="J2316" s="23"/>
      <c r="K2316" s="26"/>
      <c r="N2316" s="1">
        <v>45935</v>
      </c>
    </row>
    <row r="2317" spans="1:14" x14ac:dyDescent="0.25">
      <c r="A2317" s="26"/>
      <c r="B2317" s="22"/>
      <c r="C2317" s="22"/>
      <c r="D2317" s="24"/>
      <c r="E2317" s="22"/>
      <c r="F2317" s="22"/>
      <c r="H2317" s="23"/>
      <c r="I2317" s="23"/>
      <c r="J2317" s="23"/>
      <c r="K2317" s="26"/>
      <c r="N2317" s="1">
        <v>45935</v>
      </c>
    </row>
    <row r="2318" spans="1:14" x14ac:dyDescent="0.25">
      <c r="A2318" s="26"/>
      <c r="B2318" s="22"/>
      <c r="C2318" s="22"/>
      <c r="D2318" s="24"/>
      <c r="E2318" s="22"/>
      <c r="F2318" s="22"/>
      <c r="H2318" s="23"/>
      <c r="I2318" s="23"/>
      <c r="J2318" s="23"/>
      <c r="K2318" s="26"/>
      <c r="N2318" s="1">
        <v>45935</v>
      </c>
    </row>
    <row r="2319" spans="1:14" x14ac:dyDescent="0.25">
      <c r="A2319" s="26"/>
      <c r="B2319" s="22"/>
      <c r="C2319" s="22"/>
      <c r="D2319" s="24"/>
      <c r="E2319" s="22"/>
      <c r="F2319" s="22"/>
      <c r="H2319" s="23"/>
      <c r="I2319" s="23"/>
      <c r="J2319" s="23"/>
      <c r="K2319" s="26"/>
      <c r="N2319" s="1">
        <v>45935</v>
      </c>
    </row>
    <row r="2320" spans="1:14" x14ac:dyDescent="0.25">
      <c r="A2320" s="26"/>
      <c r="B2320" s="22"/>
      <c r="C2320" s="22"/>
      <c r="D2320" s="24"/>
      <c r="E2320" s="22"/>
      <c r="F2320" s="22"/>
      <c r="H2320" s="23"/>
      <c r="I2320" s="23"/>
      <c r="J2320" s="23"/>
      <c r="K2320" s="26"/>
      <c r="N2320" s="1">
        <v>45935</v>
      </c>
    </row>
    <row r="2321" spans="1:14" x14ac:dyDescent="0.25">
      <c r="A2321" s="26"/>
      <c r="B2321" s="22"/>
      <c r="C2321" s="22"/>
      <c r="D2321" s="24"/>
      <c r="E2321" s="22"/>
      <c r="F2321" s="22"/>
      <c r="H2321" s="23"/>
      <c r="I2321" s="23"/>
      <c r="J2321" s="23"/>
      <c r="K2321" s="26"/>
      <c r="N2321" s="1">
        <v>45935</v>
      </c>
    </row>
    <row r="2322" spans="1:14" x14ac:dyDescent="0.25">
      <c r="A2322" s="26"/>
      <c r="B2322" s="22"/>
      <c r="C2322" s="22"/>
      <c r="D2322" s="24"/>
      <c r="E2322" s="22"/>
      <c r="F2322" s="22"/>
      <c r="H2322" s="23"/>
      <c r="I2322" s="23"/>
      <c r="J2322" s="23"/>
      <c r="K2322" s="26"/>
      <c r="N2322" s="1">
        <v>45935</v>
      </c>
    </row>
    <row r="2323" spans="1:14" x14ac:dyDescent="0.25">
      <c r="A2323" s="26"/>
      <c r="B2323" s="22"/>
      <c r="C2323" s="22"/>
      <c r="D2323" s="24"/>
      <c r="E2323" s="22"/>
      <c r="F2323" s="22"/>
      <c r="H2323" s="23"/>
      <c r="I2323" s="23"/>
      <c r="J2323" s="23"/>
      <c r="K2323" s="26"/>
      <c r="N2323" s="1">
        <v>45935</v>
      </c>
    </row>
    <row r="2324" spans="1:14" x14ac:dyDescent="0.25">
      <c r="A2324" s="26"/>
      <c r="B2324" s="22"/>
      <c r="C2324" s="22"/>
      <c r="D2324" s="24"/>
      <c r="E2324" s="22"/>
      <c r="F2324" s="22"/>
      <c r="H2324" s="23"/>
      <c r="I2324" s="23"/>
      <c r="J2324" s="23"/>
      <c r="K2324" s="26"/>
      <c r="N2324" s="1">
        <v>45935</v>
      </c>
    </row>
    <row r="2325" spans="1:14" x14ac:dyDescent="0.25">
      <c r="A2325" s="26"/>
      <c r="B2325" s="22"/>
      <c r="C2325" s="22"/>
      <c r="D2325" s="24"/>
      <c r="E2325" s="22"/>
      <c r="F2325" s="22"/>
      <c r="H2325" s="23"/>
      <c r="I2325" s="23"/>
      <c r="J2325" s="23"/>
      <c r="K2325" s="26"/>
      <c r="N2325" s="1">
        <v>45935</v>
      </c>
    </row>
    <row r="2326" spans="1:14" x14ac:dyDescent="0.25">
      <c r="A2326" s="26"/>
      <c r="B2326" s="22"/>
      <c r="C2326" s="22"/>
      <c r="D2326" s="24"/>
      <c r="E2326" s="22"/>
      <c r="F2326" s="22"/>
      <c r="H2326" s="23"/>
      <c r="I2326" s="23"/>
      <c r="J2326" s="23"/>
      <c r="K2326" s="26"/>
      <c r="N2326" s="1">
        <v>45935</v>
      </c>
    </row>
    <row r="2327" spans="1:14" x14ac:dyDescent="0.25">
      <c r="A2327" s="26"/>
      <c r="B2327" s="22"/>
      <c r="C2327" s="22"/>
      <c r="D2327" s="24"/>
      <c r="E2327" s="22"/>
      <c r="F2327" s="22"/>
      <c r="H2327" s="23"/>
      <c r="I2327" s="23"/>
      <c r="J2327" s="23"/>
      <c r="K2327" s="26"/>
      <c r="N2327" s="1">
        <v>45935</v>
      </c>
    </row>
    <row r="2328" spans="1:14" x14ac:dyDescent="0.25">
      <c r="A2328" s="26"/>
      <c r="B2328" s="22"/>
      <c r="C2328" s="22"/>
      <c r="D2328" s="24"/>
      <c r="E2328" s="22"/>
      <c r="F2328" s="22"/>
      <c r="H2328" s="23"/>
      <c r="I2328" s="23"/>
      <c r="J2328" s="23"/>
      <c r="K2328" s="26"/>
      <c r="N2328" s="1">
        <v>45935</v>
      </c>
    </row>
    <row r="2329" spans="1:14" x14ac:dyDescent="0.25">
      <c r="A2329" s="26"/>
      <c r="B2329" s="22"/>
      <c r="C2329" s="22"/>
      <c r="D2329" s="24"/>
      <c r="E2329" s="22"/>
      <c r="F2329" s="22"/>
      <c r="H2329" s="23"/>
      <c r="I2329" s="23"/>
      <c r="J2329" s="23"/>
      <c r="K2329" s="26"/>
      <c r="N2329" s="1">
        <v>45935</v>
      </c>
    </row>
    <row r="2330" spans="1:14" x14ac:dyDescent="0.25">
      <c r="A2330" s="26"/>
      <c r="B2330" s="22"/>
      <c r="C2330" s="22"/>
      <c r="D2330" s="24"/>
      <c r="E2330" s="22"/>
      <c r="F2330" s="22"/>
      <c r="H2330" s="23"/>
      <c r="I2330" s="23"/>
      <c r="J2330" s="23"/>
      <c r="K2330" s="26"/>
      <c r="N2330" s="1">
        <v>45935</v>
      </c>
    </row>
    <row r="2331" spans="1:14" x14ac:dyDescent="0.25">
      <c r="A2331" s="26"/>
      <c r="B2331" s="22"/>
      <c r="C2331" s="22"/>
      <c r="D2331" s="24"/>
      <c r="E2331" s="22"/>
      <c r="F2331" s="22"/>
      <c r="H2331" s="23"/>
      <c r="I2331" s="23"/>
      <c r="J2331" s="23"/>
      <c r="K2331" s="26"/>
      <c r="N2331" s="1">
        <v>45935</v>
      </c>
    </row>
    <row r="2332" spans="1:14" x14ac:dyDescent="0.25">
      <c r="A2332" s="26"/>
      <c r="B2332" s="22"/>
      <c r="C2332" s="22"/>
      <c r="D2332" s="24"/>
      <c r="E2332" s="22"/>
      <c r="F2332" s="22"/>
      <c r="H2332" s="23"/>
      <c r="I2332" s="23"/>
      <c r="J2332" s="23"/>
      <c r="K2332" s="26"/>
      <c r="N2332" s="1">
        <v>45935</v>
      </c>
    </row>
    <row r="2333" spans="1:14" x14ac:dyDescent="0.25">
      <c r="A2333" s="26"/>
      <c r="B2333" s="22"/>
      <c r="C2333" s="22"/>
      <c r="D2333" s="24"/>
      <c r="E2333" s="22"/>
      <c r="F2333" s="22"/>
      <c r="H2333" s="23"/>
      <c r="I2333" s="23"/>
      <c r="J2333" s="23"/>
      <c r="K2333" s="26"/>
      <c r="L2333" s="9"/>
      <c r="N2333" s="1">
        <v>45935</v>
      </c>
    </row>
    <row r="2334" spans="1:14" x14ac:dyDescent="0.25">
      <c r="A2334" s="26"/>
      <c r="B2334" s="22"/>
      <c r="C2334" s="22"/>
      <c r="D2334" s="24"/>
      <c r="E2334" s="22"/>
      <c r="F2334" s="22"/>
      <c r="H2334" s="23"/>
      <c r="I2334" s="23"/>
      <c r="J2334" s="23"/>
      <c r="K2334" s="26"/>
      <c r="N2334" s="1">
        <v>45935</v>
      </c>
    </row>
    <row r="2335" spans="1:14" x14ac:dyDescent="0.25">
      <c r="A2335" s="26"/>
      <c r="B2335" s="22"/>
      <c r="C2335" s="22"/>
      <c r="D2335" s="24"/>
      <c r="E2335" s="22"/>
      <c r="F2335" s="22"/>
      <c r="H2335" s="23"/>
      <c r="I2335" s="23"/>
      <c r="J2335" s="23"/>
      <c r="K2335" s="26"/>
      <c r="N2335" s="1">
        <v>45935</v>
      </c>
    </row>
    <row r="2336" spans="1:14" x14ac:dyDescent="0.25">
      <c r="A2336" s="26"/>
      <c r="B2336" s="22"/>
      <c r="C2336" s="22"/>
      <c r="D2336" s="24"/>
      <c r="E2336" s="22"/>
      <c r="F2336" s="22"/>
      <c r="H2336" s="23"/>
      <c r="I2336" s="23"/>
      <c r="J2336" s="23"/>
      <c r="K2336" s="26"/>
      <c r="N2336" s="1">
        <v>45935</v>
      </c>
    </row>
    <row r="2337" spans="1:14" x14ac:dyDescent="0.25">
      <c r="A2337" s="26"/>
      <c r="B2337" s="22"/>
      <c r="C2337" s="22"/>
      <c r="D2337" s="24"/>
      <c r="E2337" s="22"/>
      <c r="F2337" s="22"/>
      <c r="H2337" s="23"/>
      <c r="I2337" s="23"/>
      <c r="J2337" s="23"/>
      <c r="K2337" s="26"/>
      <c r="N2337" s="1">
        <v>45935</v>
      </c>
    </row>
    <row r="2338" spans="1:14" x14ac:dyDescent="0.25">
      <c r="A2338" s="26"/>
      <c r="B2338" s="22"/>
      <c r="C2338" s="22"/>
      <c r="D2338" s="24"/>
      <c r="E2338" s="22"/>
      <c r="F2338" s="22"/>
      <c r="H2338" s="23"/>
      <c r="I2338" s="23"/>
      <c r="J2338" s="23"/>
      <c r="K2338" s="26"/>
      <c r="N2338" s="1">
        <v>45935</v>
      </c>
    </row>
    <row r="2339" spans="1:14" x14ac:dyDescent="0.25">
      <c r="A2339" s="26"/>
      <c r="B2339" s="22"/>
      <c r="C2339" s="22"/>
      <c r="D2339" s="24"/>
      <c r="E2339" s="22"/>
      <c r="F2339" s="22"/>
      <c r="H2339" s="23"/>
      <c r="I2339" s="23"/>
      <c r="J2339" s="23"/>
      <c r="K2339" s="26"/>
      <c r="N2339" s="1">
        <v>45935</v>
      </c>
    </row>
    <row r="2340" spans="1:14" x14ac:dyDescent="0.25">
      <c r="A2340" s="26"/>
      <c r="B2340" s="22"/>
      <c r="C2340" s="22"/>
      <c r="D2340" s="24"/>
      <c r="E2340" s="22"/>
      <c r="F2340" s="22"/>
      <c r="H2340" s="23"/>
      <c r="I2340" s="23"/>
      <c r="J2340" s="23"/>
      <c r="K2340" s="26"/>
      <c r="N2340" s="1">
        <v>45935</v>
      </c>
    </row>
    <row r="2341" spans="1:14" x14ac:dyDescent="0.25">
      <c r="A2341" s="26"/>
      <c r="B2341" s="22"/>
      <c r="C2341" s="22"/>
      <c r="D2341" s="24"/>
      <c r="E2341" s="22"/>
      <c r="F2341" s="22"/>
      <c r="H2341" s="23"/>
      <c r="I2341" s="23"/>
      <c r="J2341" s="23"/>
      <c r="K2341" s="26"/>
      <c r="N2341" s="1">
        <v>45935</v>
      </c>
    </row>
    <row r="2342" spans="1:14" x14ac:dyDescent="0.25">
      <c r="A2342" s="26"/>
      <c r="B2342" s="22"/>
      <c r="C2342" s="22"/>
      <c r="D2342" s="24"/>
      <c r="E2342" s="22"/>
      <c r="F2342" s="22"/>
      <c r="H2342" s="23"/>
      <c r="I2342" s="23"/>
      <c r="J2342" s="23"/>
      <c r="K2342" s="26"/>
      <c r="N2342" s="1">
        <v>45935</v>
      </c>
    </row>
    <row r="2343" spans="1:14" x14ac:dyDescent="0.25">
      <c r="A2343" s="26"/>
      <c r="B2343" s="22"/>
      <c r="C2343" s="22"/>
      <c r="D2343" s="24"/>
      <c r="E2343" s="22"/>
      <c r="F2343" s="22"/>
      <c r="H2343" s="23"/>
      <c r="I2343" s="23"/>
      <c r="J2343" s="23"/>
      <c r="K2343" s="26"/>
      <c r="N2343" s="1">
        <v>45935</v>
      </c>
    </row>
    <row r="2344" spans="1:14" x14ac:dyDescent="0.25">
      <c r="A2344" s="26"/>
      <c r="B2344" s="22"/>
      <c r="C2344" s="22"/>
      <c r="D2344" s="24"/>
      <c r="E2344" s="22"/>
      <c r="F2344" s="22"/>
      <c r="H2344" s="23"/>
      <c r="I2344" s="23"/>
      <c r="J2344" s="23"/>
      <c r="K2344" s="26"/>
      <c r="N2344" s="1">
        <v>45935</v>
      </c>
    </row>
    <row r="2345" spans="1:14" x14ac:dyDescent="0.25">
      <c r="A2345" s="26"/>
      <c r="B2345" s="22"/>
      <c r="C2345" s="22"/>
      <c r="D2345" s="24"/>
      <c r="E2345" s="22"/>
      <c r="F2345" s="22"/>
      <c r="H2345" s="23"/>
      <c r="I2345" s="23"/>
      <c r="J2345" s="23"/>
      <c r="K2345" s="26"/>
      <c r="N2345" s="1">
        <v>45935</v>
      </c>
    </row>
    <row r="2346" spans="1:14" x14ac:dyDescent="0.25">
      <c r="A2346" s="26"/>
      <c r="B2346" s="22"/>
      <c r="C2346" s="22"/>
      <c r="D2346" s="24"/>
      <c r="E2346" s="22"/>
      <c r="F2346" s="22"/>
      <c r="H2346" s="23"/>
      <c r="I2346" s="23"/>
      <c r="J2346" s="23"/>
      <c r="K2346" s="26"/>
      <c r="N2346" s="1">
        <v>45935</v>
      </c>
    </row>
    <row r="2347" spans="1:14" x14ac:dyDescent="0.25">
      <c r="A2347" s="26"/>
      <c r="B2347" s="22"/>
      <c r="C2347" s="22"/>
      <c r="D2347" s="24"/>
      <c r="E2347" s="22"/>
      <c r="F2347" s="22"/>
      <c r="H2347" s="23"/>
      <c r="I2347" s="23"/>
      <c r="J2347" s="23"/>
      <c r="K2347" s="26"/>
      <c r="N2347" s="1">
        <v>45935</v>
      </c>
    </row>
    <row r="2348" spans="1:14" x14ac:dyDescent="0.25">
      <c r="A2348" s="26"/>
      <c r="B2348" s="22"/>
      <c r="C2348" s="22"/>
      <c r="D2348" s="24"/>
      <c r="E2348" s="22"/>
      <c r="F2348" s="22"/>
      <c r="H2348" s="23"/>
      <c r="I2348" s="23"/>
      <c r="J2348" s="23"/>
      <c r="K2348" s="26"/>
      <c r="N2348" s="1">
        <v>45935</v>
      </c>
    </row>
    <row r="2349" spans="1:14" x14ac:dyDescent="0.25">
      <c r="A2349" s="26"/>
      <c r="B2349" s="22"/>
      <c r="C2349" s="22"/>
      <c r="D2349" s="24"/>
      <c r="E2349" s="22"/>
      <c r="F2349" s="22"/>
      <c r="H2349" s="23"/>
      <c r="I2349" s="23"/>
      <c r="J2349" s="23"/>
      <c r="K2349" s="26"/>
      <c r="N2349" s="1">
        <v>45935</v>
      </c>
    </row>
    <row r="2350" spans="1:14" x14ac:dyDescent="0.25">
      <c r="A2350" s="26"/>
      <c r="B2350" s="22"/>
      <c r="C2350" s="22"/>
      <c r="D2350" s="24"/>
      <c r="E2350" s="22"/>
      <c r="F2350" s="22"/>
      <c r="H2350" s="23"/>
      <c r="I2350" s="23"/>
      <c r="J2350" s="23"/>
      <c r="K2350" s="26"/>
      <c r="N2350" s="1">
        <v>45935</v>
      </c>
    </row>
    <row r="2351" spans="1:14" x14ac:dyDescent="0.25">
      <c r="A2351" s="26"/>
      <c r="B2351" s="22"/>
      <c r="C2351" s="22"/>
      <c r="D2351" s="24"/>
      <c r="E2351" s="22"/>
      <c r="F2351" s="22"/>
      <c r="H2351" s="23"/>
      <c r="I2351" s="23"/>
      <c r="J2351" s="23"/>
      <c r="K2351" s="26"/>
      <c r="N2351" s="1">
        <v>45935</v>
      </c>
    </row>
    <row r="2352" spans="1:14" x14ac:dyDescent="0.25">
      <c r="A2352" s="26"/>
      <c r="B2352" s="22"/>
      <c r="C2352" s="22"/>
      <c r="D2352" s="24"/>
      <c r="E2352" s="22"/>
      <c r="F2352" s="22"/>
      <c r="H2352" s="23"/>
      <c r="I2352" s="23"/>
      <c r="J2352" s="23"/>
      <c r="K2352" s="27"/>
      <c r="N2352" s="1">
        <v>45935</v>
      </c>
    </row>
    <row r="2353" spans="1:14" x14ac:dyDescent="0.25">
      <c r="A2353" s="26"/>
      <c r="B2353" s="22"/>
      <c r="C2353" s="22"/>
      <c r="D2353" s="24"/>
      <c r="E2353" s="22"/>
      <c r="F2353" s="22"/>
      <c r="H2353" s="23"/>
      <c r="I2353" s="23"/>
      <c r="J2353" s="23"/>
      <c r="K2353" s="27"/>
      <c r="N2353" s="1">
        <v>45935</v>
      </c>
    </row>
    <row r="2354" spans="1:14" x14ac:dyDescent="0.25">
      <c r="A2354" s="26"/>
      <c r="B2354" s="22"/>
      <c r="C2354" s="22"/>
      <c r="D2354" s="24"/>
      <c r="E2354" s="22"/>
      <c r="F2354" s="22"/>
      <c r="H2354" s="23"/>
      <c r="I2354" s="23"/>
      <c r="J2354" s="23"/>
      <c r="K2354" s="28"/>
      <c r="N2354" s="1">
        <v>45935</v>
      </c>
    </row>
    <row r="2355" spans="1:14" x14ac:dyDescent="0.25">
      <c r="A2355" s="26"/>
      <c r="B2355" s="22"/>
      <c r="C2355" s="22"/>
      <c r="D2355" s="24"/>
      <c r="E2355" s="22"/>
      <c r="F2355" s="22"/>
      <c r="H2355" s="23"/>
      <c r="I2355" s="23"/>
      <c r="J2355" s="23"/>
      <c r="K2355" s="26"/>
      <c r="N2355" s="1">
        <v>45935</v>
      </c>
    </row>
    <row r="2356" spans="1:14" x14ac:dyDescent="0.25">
      <c r="A2356" s="26"/>
      <c r="B2356" s="22"/>
      <c r="C2356" s="22"/>
      <c r="D2356" s="24"/>
      <c r="E2356" s="22"/>
      <c r="F2356" s="22"/>
      <c r="H2356" s="23"/>
      <c r="I2356" s="23"/>
      <c r="J2356" s="23"/>
      <c r="K2356" s="26"/>
      <c r="N2356" s="1">
        <v>45935</v>
      </c>
    </row>
    <row r="2357" spans="1:14" x14ac:dyDescent="0.25">
      <c r="A2357" s="26"/>
      <c r="B2357" s="22"/>
      <c r="C2357" s="22"/>
      <c r="D2357" s="24"/>
      <c r="E2357" s="22"/>
      <c r="F2357" s="22"/>
      <c r="H2357" s="23"/>
      <c r="I2357" s="23"/>
      <c r="J2357" s="23"/>
      <c r="K2357" s="26"/>
      <c r="N2357" s="1">
        <v>45935</v>
      </c>
    </row>
    <row r="2358" spans="1:14" x14ac:dyDescent="0.25">
      <c r="A2358" s="26"/>
      <c r="B2358" s="22"/>
      <c r="C2358" s="22"/>
      <c r="D2358" s="24"/>
      <c r="E2358" s="22"/>
      <c r="F2358" s="22"/>
      <c r="H2358" s="23"/>
      <c r="I2358" s="23"/>
      <c r="J2358" s="23"/>
      <c r="K2358" s="26"/>
      <c r="N2358" s="1">
        <v>45935</v>
      </c>
    </row>
    <row r="2359" spans="1:14" x14ac:dyDescent="0.25">
      <c r="A2359" s="26"/>
      <c r="B2359" s="22"/>
      <c r="C2359" s="22"/>
      <c r="D2359" s="24"/>
      <c r="E2359" s="22"/>
      <c r="F2359" s="22"/>
      <c r="H2359" s="23"/>
      <c r="I2359" s="23"/>
      <c r="J2359" s="23"/>
      <c r="K2359" s="26"/>
      <c r="N2359" s="1">
        <v>45935</v>
      </c>
    </row>
    <row r="2360" spans="1:14" x14ac:dyDescent="0.25">
      <c r="A2360" s="26"/>
      <c r="B2360" s="22"/>
      <c r="C2360" s="22"/>
      <c r="D2360" s="24"/>
      <c r="E2360" s="22"/>
      <c r="F2360" s="22"/>
      <c r="H2360" s="23"/>
      <c r="I2360" s="23"/>
      <c r="J2360" s="23"/>
      <c r="K2360" s="26"/>
      <c r="N2360" s="1">
        <v>45935</v>
      </c>
    </row>
    <row r="2361" spans="1:14" x14ac:dyDescent="0.25">
      <c r="A2361" s="26"/>
      <c r="B2361" s="22"/>
      <c r="C2361" s="25"/>
      <c r="D2361" s="24"/>
      <c r="E2361" s="22"/>
      <c r="F2361" s="22"/>
      <c r="H2361" s="23"/>
      <c r="I2361" s="23"/>
      <c r="J2361" s="23"/>
      <c r="K2361" s="26"/>
      <c r="N2361" s="1">
        <v>45935</v>
      </c>
    </row>
    <row r="2362" spans="1:14" x14ac:dyDescent="0.25">
      <c r="A2362" s="26"/>
      <c r="B2362" s="22"/>
      <c r="C2362" s="25"/>
      <c r="D2362" s="24"/>
      <c r="E2362" s="22"/>
      <c r="F2362" s="22"/>
      <c r="H2362" s="23"/>
      <c r="I2362" s="23"/>
      <c r="J2362" s="23"/>
      <c r="K2362" s="26"/>
      <c r="N2362" s="1">
        <v>45935</v>
      </c>
    </row>
    <row r="2363" spans="1:14" x14ac:dyDescent="0.25">
      <c r="A2363" s="26"/>
      <c r="B2363" s="22"/>
      <c r="C2363" s="22"/>
      <c r="D2363" s="24"/>
      <c r="E2363" s="22"/>
      <c r="F2363" s="22"/>
      <c r="H2363" s="23"/>
      <c r="I2363" s="23"/>
      <c r="J2363" s="23"/>
      <c r="K2363" s="26"/>
      <c r="N2363" s="1">
        <v>45935</v>
      </c>
    </row>
    <row r="2364" spans="1:14" x14ac:dyDescent="0.25">
      <c r="A2364" s="26"/>
      <c r="B2364" s="22"/>
      <c r="C2364" s="22"/>
      <c r="D2364" s="24"/>
      <c r="E2364" s="22"/>
      <c r="F2364" s="22"/>
      <c r="H2364" s="23"/>
      <c r="I2364" s="23"/>
      <c r="J2364" s="23"/>
      <c r="K2364" s="26"/>
      <c r="N2364" s="1">
        <v>45935</v>
      </c>
    </row>
    <row r="2365" spans="1:14" x14ac:dyDescent="0.25">
      <c r="A2365" s="26"/>
      <c r="B2365" s="22"/>
      <c r="C2365" s="22"/>
      <c r="D2365" s="24"/>
      <c r="E2365" s="22"/>
      <c r="F2365" s="22"/>
      <c r="H2365" s="23"/>
      <c r="I2365" s="23"/>
      <c r="J2365" s="23"/>
      <c r="K2365" s="26"/>
      <c r="N2365" s="1">
        <v>45935</v>
      </c>
    </row>
    <row r="2366" spans="1:14" x14ac:dyDescent="0.25">
      <c r="A2366" s="26"/>
      <c r="B2366" s="22"/>
      <c r="C2366" s="22"/>
      <c r="D2366" s="24"/>
      <c r="E2366" s="22"/>
      <c r="F2366" s="22"/>
      <c r="H2366" s="23"/>
      <c r="I2366" s="23"/>
      <c r="J2366" s="23"/>
      <c r="K2366" s="26"/>
      <c r="N2366" s="1">
        <v>45935</v>
      </c>
    </row>
    <row r="2367" spans="1:14" x14ac:dyDescent="0.25">
      <c r="A2367" s="26"/>
      <c r="B2367" s="22"/>
      <c r="C2367" s="22"/>
      <c r="D2367" s="24"/>
      <c r="E2367" s="22"/>
      <c r="F2367" s="22"/>
      <c r="H2367" s="23"/>
      <c r="I2367" s="23"/>
      <c r="J2367" s="23"/>
      <c r="K2367" s="26"/>
      <c r="N2367" s="1">
        <v>45935</v>
      </c>
    </row>
    <row r="2368" spans="1:14" x14ac:dyDescent="0.25">
      <c r="A2368" s="26"/>
      <c r="B2368" s="22"/>
      <c r="C2368" s="22"/>
      <c r="D2368" s="24"/>
      <c r="E2368" s="22"/>
      <c r="F2368" s="22"/>
      <c r="H2368" s="23"/>
      <c r="I2368" s="23"/>
      <c r="J2368" s="23"/>
      <c r="K2368" s="26"/>
      <c r="N2368" s="1">
        <v>45935</v>
      </c>
    </row>
    <row r="2369" spans="1:14" x14ac:dyDescent="0.25">
      <c r="A2369" s="26"/>
      <c r="B2369" s="22"/>
      <c r="C2369" s="22"/>
      <c r="D2369" s="24"/>
      <c r="E2369" s="22"/>
      <c r="F2369" s="22"/>
      <c r="H2369" s="23"/>
      <c r="I2369" s="23"/>
      <c r="J2369" s="23"/>
      <c r="K2369" s="26"/>
      <c r="N2369" s="1">
        <v>45935</v>
      </c>
    </row>
    <row r="2370" spans="1:14" x14ac:dyDescent="0.25">
      <c r="A2370" s="26"/>
      <c r="B2370" s="22"/>
      <c r="C2370" s="22"/>
      <c r="D2370" s="24"/>
      <c r="E2370" s="22"/>
      <c r="F2370" s="22"/>
      <c r="H2370" s="23"/>
      <c r="I2370" s="23"/>
      <c r="J2370" s="23"/>
      <c r="K2370" s="26"/>
      <c r="N2370" s="1">
        <v>45935</v>
      </c>
    </row>
    <row r="2371" spans="1:14" x14ac:dyDescent="0.25">
      <c r="A2371" s="26"/>
      <c r="B2371" s="22"/>
      <c r="C2371" s="22"/>
      <c r="D2371" s="24"/>
      <c r="E2371" s="22"/>
      <c r="F2371" s="22"/>
      <c r="H2371" s="23"/>
      <c r="I2371" s="23"/>
      <c r="J2371" s="23"/>
      <c r="K2371" s="26"/>
      <c r="N2371" s="1">
        <v>45935</v>
      </c>
    </row>
    <row r="2372" spans="1:14" x14ac:dyDescent="0.25">
      <c r="A2372" s="26"/>
      <c r="B2372" s="22"/>
      <c r="C2372" s="22"/>
      <c r="D2372" s="24"/>
      <c r="E2372" s="22"/>
      <c r="F2372" s="22"/>
      <c r="H2372" s="23"/>
      <c r="I2372" s="23"/>
      <c r="J2372" s="23"/>
      <c r="K2372" s="26"/>
      <c r="N2372" s="1">
        <v>45935</v>
      </c>
    </row>
    <row r="2373" spans="1:14" x14ac:dyDescent="0.25">
      <c r="A2373" s="26"/>
      <c r="B2373" s="22"/>
      <c r="C2373" s="22"/>
      <c r="D2373" s="24"/>
      <c r="E2373" s="22"/>
      <c r="F2373" s="22"/>
      <c r="H2373" s="23"/>
      <c r="I2373" s="23"/>
      <c r="J2373" s="23"/>
      <c r="K2373" s="26"/>
      <c r="N2373" s="1">
        <v>45935</v>
      </c>
    </row>
    <row r="2374" spans="1:14" x14ac:dyDescent="0.25">
      <c r="A2374" s="26"/>
      <c r="B2374" s="22"/>
      <c r="C2374" s="22"/>
      <c r="D2374" s="24"/>
      <c r="E2374" s="22"/>
      <c r="F2374" s="22"/>
      <c r="H2374" s="23"/>
      <c r="I2374" s="23"/>
      <c r="J2374" s="23"/>
      <c r="K2374" s="26"/>
      <c r="N2374" s="1">
        <v>45935</v>
      </c>
    </row>
    <row r="2375" spans="1:14" x14ac:dyDescent="0.25">
      <c r="A2375" s="26"/>
      <c r="B2375" s="22"/>
      <c r="C2375" s="22"/>
      <c r="D2375" s="24"/>
      <c r="E2375" s="22"/>
      <c r="F2375" s="22"/>
      <c r="H2375" s="23"/>
      <c r="I2375" s="23"/>
      <c r="J2375" s="23"/>
      <c r="K2375" s="26"/>
      <c r="N2375" s="1">
        <v>45935</v>
      </c>
    </row>
    <row r="2376" spans="1:14" x14ac:dyDescent="0.25">
      <c r="A2376" s="26"/>
      <c r="B2376" s="22"/>
      <c r="C2376" s="22"/>
      <c r="D2376" s="24"/>
      <c r="E2376" s="22"/>
      <c r="F2376" s="22"/>
      <c r="H2376" s="23"/>
      <c r="I2376" s="23"/>
      <c r="J2376" s="23"/>
      <c r="K2376" s="26"/>
      <c r="N2376" s="1">
        <v>45935</v>
      </c>
    </row>
    <row r="2377" spans="1:14" x14ac:dyDescent="0.25">
      <c r="A2377" s="26"/>
      <c r="B2377" s="22"/>
      <c r="C2377" s="22"/>
      <c r="D2377" s="24"/>
      <c r="E2377" s="22"/>
      <c r="F2377" s="22"/>
      <c r="H2377" s="23"/>
      <c r="I2377" s="23"/>
      <c r="J2377" s="23"/>
      <c r="K2377" s="26"/>
      <c r="N2377" s="1">
        <v>45935</v>
      </c>
    </row>
    <row r="2378" spans="1:14" x14ac:dyDescent="0.25">
      <c r="A2378" s="26"/>
      <c r="B2378" s="22"/>
      <c r="C2378" s="22"/>
      <c r="D2378" s="24"/>
      <c r="E2378" s="22"/>
      <c r="F2378" s="22"/>
      <c r="H2378" s="23"/>
      <c r="I2378" s="23"/>
      <c r="J2378" s="23"/>
      <c r="K2378" s="26"/>
      <c r="N2378" s="1">
        <v>45935</v>
      </c>
    </row>
    <row r="2379" spans="1:14" x14ac:dyDescent="0.25">
      <c r="A2379" s="26"/>
      <c r="B2379" s="22"/>
      <c r="C2379" s="22"/>
      <c r="D2379" s="24"/>
      <c r="E2379" s="22"/>
      <c r="F2379" s="22"/>
      <c r="H2379" s="23"/>
      <c r="I2379" s="23"/>
      <c r="J2379" s="23"/>
      <c r="K2379" s="26"/>
      <c r="N2379" s="1">
        <v>45935</v>
      </c>
    </row>
    <row r="2380" spans="1:14" x14ac:dyDescent="0.25">
      <c r="A2380" s="26"/>
      <c r="B2380" s="22"/>
      <c r="C2380" s="22"/>
      <c r="D2380" s="24"/>
      <c r="E2380" s="22"/>
      <c r="F2380" s="22"/>
      <c r="H2380" s="23"/>
      <c r="I2380" s="23"/>
      <c r="J2380" s="23"/>
      <c r="K2380" s="26"/>
      <c r="N2380" s="1">
        <v>45935</v>
      </c>
    </row>
    <row r="2381" spans="1:14" x14ac:dyDescent="0.25">
      <c r="A2381" s="26"/>
      <c r="B2381" s="22"/>
      <c r="C2381" s="22"/>
      <c r="D2381" s="24"/>
      <c r="E2381" s="22"/>
      <c r="F2381" s="22"/>
      <c r="H2381" s="23"/>
      <c r="I2381" s="23"/>
      <c r="J2381" s="23"/>
      <c r="K2381" s="26"/>
      <c r="N2381" s="1">
        <v>45935</v>
      </c>
    </row>
    <row r="2382" spans="1:14" x14ac:dyDescent="0.25">
      <c r="A2382" s="26"/>
      <c r="B2382" s="22"/>
      <c r="C2382" s="22"/>
      <c r="D2382" s="24"/>
      <c r="E2382" s="22"/>
      <c r="F2382" s="22"/>
      <c r="H2382" s="23"/>
      <c r="I2382" s="23"/>
      <c r="J2382" s="23"/>
      <c r="K2382" s="26"/>
      <c r="N2382" s="1">
        <v>45935</v>
      </c>
    </row>
    <row r="2383" spans="1:14" x14ac:dyDescent="0.25">
      <c r="A2383" s="26"/>
      <c r="B2383" s="22"/>
      <c r="C2383" s="22"/>
      <c r="D2383" s="24"/>
      <c r="E2383" s="22"/>
      <c r="F2383" s="22"/>
      <c r="H2383" s="23"/>
      <c r="I2383" s="23"/>
      <c r="J2383" s="23"/>
      <c r="K2383" s="26"/>
      <c r="N2383" s="1">
        <v>45935</v>
      </c>
    </row>
    <row r="2384" spans="1:14" x14ac:dyDescent="0.25">
      <c r="A2384" s="26"/>
      <c r="B2384" s="22"/>
      <c r="C2384" s="22"/>
      <c r="D2384" s="24"/>
      <c r="E2384" s="22"/>
      <c r="F2384" s="22"/>
      <c r="H2384" s="23"/>
      <c r="I2384" s="23"/>
      <c r="J2384" s="23"/>
      <c r="K2384" s="26"/>
      <c r="N2384" s="1">
        <v>45935</v>
      </c>
    </row>
    <row r="2385" spans="1:14" x14ac:dyDescent="0.25">
      <c r="A2385" s="26"/>
      <c r="B2385" s="22"/>
      <c r="C2385" s="22"/>
      <c r="D2385" s="24"/>
      <c r="E2385" s="22"/>
      <c r="F2385" s="22"/>
      <c r="H2385" s="23"/>
      <c r="I2385" s="23"/>
      <c r="J2385" s="23"/>
      <c r="K2385" s="26"/>
      <c r="N2385" s="1">
        <v>45935</v>
      </c>
    </row>
    <row r="2386" spans="1:14" x14ac:dyDescent="0.25">
      <c r="A2386" s="26"/>
      <c r="B2386" s="22"/>
      <c r="C2386" s="22"/>
      <c r="D2386" s="24"/>
      <c r="E2386" s="22"/>
      <c r="F2386" s="22"/>
      <c r="H2386" s="23"/>
      <c r="I2386" s="23"/>
      <c r="J2386" s="23"/>
      <c r="K2386" s="26"/>
      <c r="N2386" s="1">
        <v>45935</v>
      </c>
    </row>
    <row r="2387" spans="1:14" x14ac:dyDescent="0.25">
      <c r="A2387" s="26"/>
      <c r="B2387" s="22"/>
      <c r="C2387" s="22"/>
      <c r="D2387" s="24"/>
      <c r="E2387" s="22"/>
      <c r="F2387" s="22"/>
      <c r="H2387" s="23"/>
      <c r="I2387" s="23"/>
      <c r="J2387" s="23"/>
      <c r="K2387" s="26"/>
      <c r="N2387" s="1">
        <v>45935</v>
      </c>
    </row>
    <row r="2388" spans="1:14" x14ac:dyDescent="0.25">
      <c r="A2388" s="26"/>
      <c r="B2388" s="22"/>
      <c r="C2388" s="22"/>
      <c r="D2388" s="24"/>
      <c r="E2388" s="22"/>
      <c r="F2388" s="22"/>
      <c r="H2388" s="23"/>
      <c r="I2388" s="23"/>
      <c r="J2388" s="23"/>
      <c r="K2388" s="27"/>
      <c r="N2388" s="1">
        <v>45935</v>
      </c>
    </row>
    <row r="2389" spans="1:14" x14ac:dyDescent="0.25">
      <c r="A2389" s="26"/>
      <c r="B2389" s="22"/>
      <c r="C2389" s="22"/>
      <c r="D2389" s="24"/>
      <c r="E2389" s="22"/>
      <c r="F2389" s="22"/>
      <c r="H2389" s="23"/>
      <c r="I2389" s="23"/>
      <c r="J2389" s="23"/>
      <c r="K2389" s="26"/>
      <c r="N2389" s="1">
        <v>45935</v>
      </c>
    </row>
    <row r="2390" spans="1:14" x14ac:dyDescent="0.25">
      <c r="A2390" s="26"/>
      <c r="B2390" s="22"/>
      <c r="C2390" s="22"/>
      <c r="D2390" s="24"/>
      <c r="E2390" s="22"/>
      <c r="F2390" s="22"/>
      <c r="H2390" s="23"/>
      <c r="I2390" s="23"/>
      <c r="J2390" s="23"/>
      <c r="K2390" s="26"/>
      <c r="N2390" s="1">
        <v>45935</v>
      </c>
    </row>
    <row r="2391" spans="1:14" x14ac:dyDescent="0.25">
      <c r="A2391" s="26"/>
      <c r="B2391" s="22"/>
      <c r="C2391" s="22"/>
      <c r="D2391" s="24"/>
      <c r="E2391" s="22"/>
      <c r="F2391" s="22"/>
      <c r="H2391" s="23"/>
      <c r="I2391" s="23"/>
      <c r="J2391" s="23"/>
      <c r="K2391" s="26"/>
      <c r="N2391" s="1">
        <v>45935</v>
      </c>
    </row>
    <row r="2392" spans="1:14" x14ac:dyDescent="0.25">
      <c r="A2392" s="26"/>
      <c r="B2392" s="22"/>
      <c r="C2392" s="22"/>
      <c r="D2392" s="24"/>
      <c r="E2392" s="22"/>
      <c r="F2392" s="22"/>
      <c r="H2392" s="23"/>
      <c r="I2392" s="23"/>
      <c r="J2392" s="23"/>
      <c r="K2392" s="26"/>
      <c r="N2392" s="1">
        <v>45935</v>
      </c>
    </row>
    <row r="2393" spans="1:14" x14ac:dyDescent="0.25">
      <c r="A2393" s="26"/>
      <c r="B2393" s="22"/>
      <c r="C2393" s="22"/>
      <c r="D2393" s="24"/>
      <c r="E2393" s="22"/>
      <c r="F2393" s="22"/>
      <c r="H2393" s="23"/>
      <c r="I2393" s="23"/>
      <c r="J2393" s="23"/>
      <c r="K2393" s="26"/>
      <c r="N2393" s="1">
        <v>45935</v>
      </c>
    </row>
    <row r="2394" spans="1:14" x14ac:dyDescent="0.25">
      <c r="A2394" s="26"/>
      <c r="B2394" s="22"/>
      <c r="C2394" s="22"/>
      <c r="D2394" s="24"/>
      <c r="E2394" s="22"/>
      <c r="F2394" s="22"/>
      <c r="H2394" s="23"/>
      <c r="I2394" s="23"/>
      <c r="J2394" s="23"/>
      <c r="K2394" s="26"/>
      <c r="N2394" s="1">
        <v>45935</v>
      </c>
    </row>
    <row r="2395" spans="1:14" x14ac:dyDescent="0.25">
      <c r="A2395" s="26"/>
      <c r="B2395" s="22"/>
      <c r="C2395" s="22"/>
      <c r="D2395" s="24"/>
      <c r="E2395" s="22"/>
      <c r="F2395" s="22"/>
      <c r="H2395" s="23"/>
      <c r="I2395" s="23"/>
      <c r="J2395" s="23"/>
      <c r="K2395" s="26"/>
      <c r="N2395" s="1">
        <v>45935</v>
      </c>
    </row>
    <row r="2396" spans="1:14" x14ac:dyDescent="0.25">
      <c r="A2396" s="26"/>
      <c r="B2396" s="22"/>
      <c r="C2396" s="22"/>
      <c r="D2396" s="24"/>
      <c r="E2396" s="22"/>
      <c r="F2396" s="22"/>
      <c r="H2396" s="23"/>
      <c r="I2396" s="23"/>
      <c r="J2396" s="23"/>
      <c r="K2396" s="26"/>
      <c r="N2396" s="1">
        <v>45935</v>
      </c>
    </row>
    <row r="2397" spans="1:14" x14ac:dyDescent="0.25">
      <c r="A2397" s="26"/>
      <c r="B2397" s="22"/>
      <c r="C2397" s="22"/>
      <c r="D2397" s="24"/>
      <c r="E2397" s="22"/>
      <c r="F2397" s="22"/>
      <c r="H2397" s="23"/>
      <c r="I2397" s="23"/>
      <c r="J2397" s="23"/>
      <c r="K2397" s="26"/>
      <c r="N2397" s="1">
        <v>45935</v>
      </c>
    </row>
    <row r="2398" spans="1:14" x14ac:dyDescent="0.25">
      <c r="A2398" s="26"/>
      <c r="B2398" s="22"/>
      <c r="C2398" s="22"/>
      <c r="D2398" s="24"/>
      <c r="E2398" s="22"/>
      <c r="F2398" s="22"/>
      <c r="H2398" s="23"/>
      <c r="I2398" s="23"/>
      <c r="J2398" s="23"/>
      <c r="K2398" s="26"/>
      <c r="N2398" s="1">
        <v>45935</v>
      </c>
    </row>
    <row r="2399" spans="1:14" x14ac:dyDescent="0.25">
      <c r="A2399" s="26"/>
      <c r="B2399" s="22"/>
      <c r="C2399" s="22"/>
      <c r="D2399" s="24"/>
      <c r="E2399" s="22"/>
      <c r="F2399" s="22"/>
      <c r="H2399" s="23"/>
      <c r="I2399" s="23"/>
      <c r="J2399" s="23"/>
      <c r="K2399" s="26"/>
      <c r="N2399" s="1">
        <v>45935</v>
      </c>
    </row>
    <row r="2400" spans="1:14" x14ac:dyDescent="0.25">
      <c r="A2400" s="26"/>
      <c r="B2400" s="22"/>
      <c r="C2400" s="22"/>
      <c r="D2400" s="24"/>
      <c r="E2400" s="22"/>
      <c r="F2400" s="22"/>
      <c r="H2400" s="23"/>
      <c r="I2400" s="23"/>
      <c r="J2400" s="23"/>
      <c r="K2400" s="26"/>
      <c r="N2400" s="1">
        <v>45935</v>
      </c>
    </row>
    <row r="2401" spans="1:14" x14ac:dyDescent="0.25">
      <c r="A2401" s="26"/>
      <c r="B2401" s="22"/>
      <c r="C2401" s="22"/>
      <c r="D2401" s="24"/>
      <c r="E2401" s="22"/>
      <c r="F2401" s="22"/>
      <c r="H2401" s="23"/>
      <c r="I2401" s="23"/>
      <c r="J2401" s="23"/>
      <c r="K2401" s="26"/>
      <c r="N2401" s="1">
        <v>45935</v>
      </c>
    </row>
    <row r="2402" spans="1:14" x14ac:dyDescent="0.25">
      <c r="A2402" s="26"/>
      <c r="B2402" s="22"/>
      <c r="C2402" s="22"/>
      <c r="D2402" s="24"/>
      <c r="E2402" s="22"/>
      <c r="F2402" s="22"/>
      <c r="H2402" s="23"/>
      <c r="I2402" s="23"/>
      <c r="J2402" s="23"/>
      <c r="K2402" s="26"/>
      <c r="N2402" s="1">
        <v>45935</v>
      </c>
    </row>
    <row r="2403" spans="1:14" x14ac:dyDescent="0.25">
      <c r="A2403" s="26"/>
      <c r="B2403" s="22"/>
      <c r="C2403" s="22"/>
      <c r="D2403" s="24"/>
      <c r="E2403" s="22"/>
      <c r="F2403" s="22"/>
      <c r="H2403" s="23"/>
      <c r="I2403" s="23"/>
      <c r="J2403" s="23"/>
      <c r="K2403" s="26"/>
      <c r="N2403" s="1">
        <v>45935</v>
      </c>
    </row>
    <row r="2404" spans="1:14" x14ac:dyDescent="0.25">
      <c r="A2404" s="26"/>
      <c r="B2404" s="22"/>
      <c r="C2404" s="22"/>
      <c r="D2404" s="24"/>
      <c r="E2404" s="22"/>
      <c r="F2404" s="22"/>
      <c r="H2404" s="23"/>
      <c r="I2404" s="23"/>
      <c r="J2404" s="23"/>
      <c r="K2404" s="26"/>
      <c r="N2404" s="1">
        <v>45935</v>
      </c>
    </row>
    <row r="2405" spans="1:14" x14ac:dyDescent="0.25">
      <c r="A2405" s="26"/>
      <c r="B2405" s="22"/>
      <c r="C2405" s="22"/>
      <c r="D2405" s="24"/>
      <c r="E2405" s="22"/>
      <c r="F2405" s="22"/>
      <c r="H2405" s="23"/>
      <c r="I2405" s="23"/>
      <c r="J2405" s="23"/>
      <c r="K2405" s="26"/>
      <c r="N2405" s="1">
        <v>45935</v>
      </c>
    </row>
    <row r="2406" spans="1:14" x14ac:dyDescent="0.25">
      <c r="A2406" s="26"/>
      <c r="B2406" s="22"/>
      <c r="C2406" s="22"/>
      <c r="D2406" s="24"/>
      <c r="E2406" s="22"/>
      <c r="F2406" s="22"/>
      <c r="H2406" s="23"/>
      <c r="I2406" s="23"/>
      <c r="J2406" s="23"/>
      <c r="K2406" s="26"/>
      <c r="N2406" s="1">
        <v>45935</v>
      </c>
    </row>
    <row r="2407" spans="1:14" x14ac:dyDescent="0.25">
      <c r="A2407" s="26"/>
      <c r="B2407" s="22"/>
      <c r="C2407" s="22"/>
      <c r="D2407" s="24"/>
      <c r="E2407" s="22"/>
      <c r="F2407" s="22"/>
      <c r="H2407" s="23"/>
      <c r="I2407" s="23"/>
      <c r="J2407" s="23"/>
      <c r="K2407" s="26"/>
      <c r="N2407" s="1">
        <v>45935</v>
      </c>
    </row>
    <row r="2408" spans="1:14" x14ac:dyDescent="0.25">
      <c r="A2408" s="26"/>
      <c r="B2408" s="22"/>
      <c r="C2408" s="22"/>
      <c r="D2408" s="24"/>
      <c r="E2408" s="22"/>
      <c r="F2408" s="22"/>
      <c r="H2408" s="23"/>
      <c r="I2408" s="23"/>
      <c r="J2408" s="23"/>
      <c r="K2408" s="26"/>
      <c r="N2408" s="1">
        <v>45935</v>
      </c>
    </row>
    <row r="2409" spans="1:14" x14ac:dyDescent="0.25">
      <c r="A2409" s="26"/>
      <c r="B2409" s="22"/>
      <c r="C2409" s="22"/>
      <c r="D2409" s="24"/>
      <c r="E2409" s="22"/>
      <c r="F2409" s="22"/>
      <c r="H2409" s="23"/>
      <c r="I2409" s="23"/>
      <c r="J2409" s="23"/>
      <c r="K2409" s="26"/>
      <c r="N2409" s="1">
        <v>45935</v>
      </c>
    </row>
    <row r="2410" spans="1:14" x14ac:dyDescent="0.25">
      <c r="A2410" s="26"/>
      <c r="B2410" s="22"/>
      <c r="C2410" s="22"/>
      <c r="D2410" s="24"/>
      <c r="E2410" s="22"/>
      <c r="F2410" s="22"/>
      <c r="H2410" s="23"/>
      <c r="I2410" s="23"/>
      <c r="J2410" s="23"/>
      <c r="K2410" s="26"/>
      <c r="N2410" s="1">
        <v>45935</v>
      </c>
    </row>
    <row r="2411" spans="1:14" x14ac:dyDescent="0.25">
      <c r="A2411" s="26"/>
      <c r="B2411" s="22"/>
      <c r="C2411" s="22"/>
      <c r="D2411" s="24"/>
      <c r="E2411" s="22"/>
      <c r="F2411" s="22"/>
      <c r="H2411" s="23"/>
      <c r="I2411" s="23"/>
      <c r="J2411" s="23"/>
      <c r="K2411" s="26"/>
      <c r="N2411" s="1">
        <v>45935</v>
      </c>
    </row>
    <row r="2412" spans="1:14" x14ac:dyDescent="0.25">
      <c r="A2412" s="26"/>
      <c r="B2412" s="22"/>
      <c r="C2412" s="22"/>
      <c r="D2412" s="24"/>
      <c r="E2412" s="22"/>
      <c r="F2412" s="22"/>
      <c r="H2412" s="23"/>
      <c r="I2412" s="23"/>
      <c r="J2412" s="23"/>
      <c r="K2412" s="26"/>
      <c r="N2412" s="1">
        <v>45935</v>
      </c>
    </row>
    <row r="2413" spans="1:14" x14ac:dyDescent="0.25">
      <c r="A2413" s="26"/>
      <c r="B2413" s="22"/>
      <c r="C2413" s="22"/>
      <c r="D2413" s="24"/>
      <c r="E2413" s="22"/>
      <c r="F2413" s="22"/>
      <c r="H2413" s="23"/>
      <c r="I2413" s="23"/>
      <c r="J2413" s="23"/>
      <c r="K2413" s="26"/>
      <c r="N2413" s="1">
        <v>45935</v>
      </c>
    </row>
    <row r="2414" spans="1:14" x14ac:dyDescent="0.25">
      <c r="A2414" s="26"/>
      <c r="B2414" s="22"/>
      <c r="C2414" s="22"/>
      <c r="D2414" s="24"/>
      <c r="E2414" s="22"/>
      <c r="F2414" s="22"/>
      <c r="H2414" s="23"/>
      <c r="I2414" s="23"/>
      <c r="J2414" s="23"/>
      <c r="K2414" s="26"/>
      <c r="N2414" s="1">
        <v>45935</v>
      </c>
    </row>
    <row r="2415" spans="1:14" x14ac:dyDescent="0.25">
      <c r="A2415" s="26"/>
      <c r="B2415" s="22"/>
      <c r="C2415" s="22"/>
      <c r="D2415" s="24"/>
      <c r="E2415" s="22"/>
      <c r="F2415" s="22"/>
      <c r="H2415" s="23"/>
      <c r="I2415" s="23"/>
      <c r="J2415" s="23"/>
      <c r="K2415" s="26"/>
      <c r="N2415" s="1">
        <v>45935</v>
      </c>
    </row>
    <row r="2416" spans="1:14" x14ac:dyDescent="0.25">
      <c r="A2416" s="26"/>
      <c r="B2416" s="22"/>
      <c r="C2416" s="22"/>
      <c r="D2416" s="24"/>
      <c r="E2416" s="22"/>
      <c r="F2416" s="22"/>
      <c r="H2416" s="23"/>
      <c r="I2416" s="23"/>
      <c r="J2416" s="23"/>
      <c r="K2416" s="27"/>
      <c r="N2416" s="1">
        <v>45935</v>
      </c>
    </row>
    <row r="2417" spans="1:14" x14ac:dyDescent="0.25">
      <c r="A2417" s="26"/>
      <c r="B2417" s="22"/>
      <c r="C2417" s="22"/>
      <c r="D2417" s="24"/>
      <c r="E2417" s="22"/>
      <c r="F2417" s="22"/>
      <c r="H2417" s="23"/>
      <c r="I2417" s="23"/>
      <c r="J2417" s="23"/>
      <c r="K2417" s="26"/>
      <c r="N2417" s="1">
        <v>45935</v>
      </c>
    </row>
    <row r="2418" spans="1:14" x14ac:dyDescent="0.25">
      <c r="A2418" s="26"/>
      <c r="B2418" s="22"/>
      <c r="C2418" s="22"/>
      <c r="D2418" s="24"/>
      <c r="E2418" s="22"/>
      <c r="F2418" s="22"/>
      <c r="H2418" s="23"/>
      <c r="I2418" s="23"/>
      <c r="J2418" s="23"/>
      <c r="K2418" s="26"/>
      <c r="N2418" s="1">
        <v>45935</v>
      </c>
    </row>
    <row r="2419" spans="1:14" x14ac:dyDescent="0.25">
      <c r="A2419" s="26"/>
      <c r="B2419" s="22"/>
      <c r="C2419" s="22"/>
      <c r="D2419" s="24"/>
      <c r="E2419" s="22"/>
      <c r="F2419" s="22"/>
      <c r="H2419" s="23"/>
      <c r="I2419" s="23"/>
      <c r="J2419" s="23"/>
      <c r="K2419" s="26"/>
      <c r="N2419" s="1">
        <v>45935</v>
      </c>
    </row>
    <row r="2420" spans="1:14" x14ac:dyDescent="0.25">
      <c r="A2420" s="26"/>
      <c r="B2420" s="22"/>
      <c r="C2420" s="22"/>
      <c r="D2420" s="24"/>
      <c r="E2420" s="22"/>
      <c r="F2420" s="22"/>
      <c r="H2420" s="23"/>
      <c r="I2420" s="23"/>
      <c r="J2420" s="23"/>
      <c r="K2420" s="26"/>
      <c r="N2420" s="1">
        <v>45935</v>
      </c>
    </row>
    <row r="2421" spans="1:14" x14ac:dyDescent="0.25">
      <c r="A2421" s="26"/>
      <c r="B2421" s="22"/>
      <c r="C2421" s="22"/>
      <c r="D2421" s="24"/>
      <c r="E2421" s="22"/>
      <c r="F2421" s="22"/>
      <c r="H2421" s="23"/>
      <c r="I2421" s="23"/>
      <c r="J2421" s="23"/>
      <c r="K2421" s="26"/>
      <c r="N2421" s="1">
        <v>45935</v>
      </c>
    </row>
    <row r="2422" spans="1:14" x14ac:dyDescent="0.25">
      <c r="A2422" s="26"/>
      <c r="B2422" s="22"/>
      <c r="C2422" s="22"/>
      <c r="D2422" s="24"/>
      <c r="E2422" s="22"/>
      <c r="F2422" s="22"/>
      <c r="H2422" s="23"/>
      <c r="I2422" s="23"/>
      <c r="J2422" s="23"/>
      <c r="K2422" s="26"/>
      <c r="N2422" s="1">
        <v>45935</v>
      </c>
    </row>
    <row r="2423" spans="1:14" x14ac:dyDescent="0.25">
      <c r="A2423" s="26"/>
      <c r="B2423" s="22"/>
      <c r="C2423" s="22"/>
      <c r="D2423" s="24"/>
      <c r="E2423" s="22"/>
      <c r="F2423" s="22"/>
      <c r="H2423" s="23"/>
      <c r="I2423" s="23"/>
      <c r="J2423" s="23"/>
      <c r="K2423" s="26"/>
      <c r="N2423" s="1">
        <v>45935</v>
      </c>
    </row>
    <row r="2424" spans="1:14" x14ac:dyDescent="0.25">
      <c r="A2424" s="26"/>
      <c r="B2424" s="22"/>
      <c r="C2424" s="22"/>
      <c r="D2424" s="24"/>
      <c r="E2424" s="22"/>
      <c r="F2424" s="22"/>
      <c r="H2424" s="23"/>
      <c r="I2424" s="23"/>
      <c r="J2424" s="23"/>
      <c r="K2424" s="26"/>
      <c r="N2424" s="1">
        <v>45935</v>
      </c>
    </row>
    <row r="2425" spans="1:14" x14ac:dyDescent="0.25">
      <c r="A2425" s="26"/>
      <c r="B2425" s="22"/>
      <c r="C2425" s="22"/>
      <c r="D2425" s="24"/>
      <c r="E2425" s="22"/>
      <c r="F2425" s="22"/>
      <c r="H2425" s="23"/>
      <c r="I2425" s="23"/>
      <c r="J2425" s="23"/>
      <c r="K2425" s="26"/>
      <c r="N2425" s="1">
        <v>45935</v>
      </c>
    </row>
    <row r="2426" spans="1:14" x14ac:dyDescent="0.25">
      <c r="A2426" s="26"/>
      <c r="B2426" s="22"/>
      <c r="C2426" s="22"/>
      <c r="D2426" s="24"/>
      <c r="E2426" s="22"/>
      <c r="F2426" s="22"/>
      <c r="H2426" s="23"/>
      <c r="I2426" s="23"/>
      <c r="J2426" s="23"/>
      <c r="K2426" s="26"/>
      <c r="N2426" s="1">
        <v>45935</v>
      </c>
    </row>
    <row r="2427" spans="1:14" x14ac:dyDescent="0.25">
      <c r="A2427" s="26"/>
      <c r="B2427" s="22"/>
      <c r="C2427" s="22"/>
      <c r="D2427" s="24"/>
      <c r="E2427" s="22"/>
      <c r="F2427" s="22"/>
      <c r="H2427" s="23"/>
      <c r="I2427" s="23"/>
      <c r="J2427" s="23"/>
      <c r="K2427" s="26"/>
      <c r="N2427" s="1">
        <v>45935</v>
      </c>
    </row>
    <row r="2428" spans="1:14" x14ac:dyDescent="0.25">
      <c r="A2428" s="26"/>
      <c r="B2428" s="22"/>
      <c r="C2428" s="22"/>
      <c r="D2428" s="24"/>
      <c r="E2428" s="22"/>
      <c r="F2428" s="22"/>
      <c r="H2428" s="23"/>
      <c r="I2428" s="23"/>
      <c r="J2428" s="23"/>
      <c r="K2428" s="26"/>
      <c r="N2428" s="1">
        <v>45935</v>
      </c>
    </row>
    <row r="2429" spans="1:14" x14ac:dyDescent="0.25">
      <c r="A2429" s="26"/>
      <c r="B2429" s="22"/>
      <c r="C2429" s="22"/>
      <c r="D2429" s="24"/>
      <c r="E2429" s="22"/>
      <c r="F2429" s="22"/>
      <c r="H2429" s="23"/>
      <c r="I2429" s="23"/>
      <c r="J2429" s="23"/>
      <c r="K2429" s="26"/>
      <c r="N2429" s="1">
        <v>45935</v>
      </c>
    </row>
    <row r="2430" spans="1:14" x14ac:dyDescent="0.25">
      <c r="A2430" s="26"/>
      <c r="B2430" s="22"/>
      <c r="C2430" s="22"/>
      <c r="D2430" s="24"/>
      <c r="E2430" s="22"/>
      <c r="F2430" s="22"/>
      <c r="H2430" s="23"/>
      <c r="I2430" s="23"/>
      <c r="J2430" s="23"/>
      <c r="K2430" s="26"/>
      <c r="N2430" s="1">
        <v>45935</v>
      </c>
    </row>
    <row r="2431" spans="1:14" x14ac:dyDescent="0.25">
      <c r="A2431" s="26"/>
      <c r="B2431" s="22"/>
      <c r="C2431" s="22"/>
      <c r="D2431" s="24"/>
      <c r="E2431" s="22"/>
      <c r="F2431" s="22"/>
      <c r="H2431" s="23"/>
      <c r="I2431" s="23"/>
      <c r="J2431" s="23"/>
      <c r="K2431" s="26"/>
      <c r="N2431" s="1">
        <v>45935</v>
      </c>
    </row>
    <row r="2432" spans="1:14" x14ac:dyDescent="0.25">
      <c r="A2432" s="26"/>
      <c r="B2432" s="22"/>
      <c r="C2432" s="22"/>
      <c r="D2432" s="24"/>
      <c r="E2432" s="22"/>
      <c r="F2432" s="22"/>
      <c r="H2432" s="23"/>
      <c r="I2432" s="23"/>
      <c r="J2432" s="23"/>
      <c r="K2432" s="26"/>
      <c r="N2432" s="1">
        <v>45935</v>
      </c>
    </row>
    <row r="2433" spans="1:14" x14ac:dyDescent="0.25">
      <c r="A2433" s="26"/>
      <c r="B2433" s="22"/>
      <c r="C2433" s="22"/>
      <c r="D2433" s="24"/>
      <c r="E2433" s="22"/>
      <c r="F2433" s="22"/>
      <c r="H2433" s="23"/>
      <c r="I2433" s="23"/>
      <c r="J2433" s="23"/>
      <c r="K2433" s="26"/>
      <c r="N2433" s="1">
        <v>45935</v>
      </c>
    </row>
    <row r="2434" spans="1:14" x14ac:dyDescent="0.25">
      <c r="A2434" s="26"/>
      <c r="B2434" s="22"/>
      <c r="C2434" s="22"/>
      <c r="D2434" s="24"/>
      <c r="E2434" s="22"/>
      <c r="F2434" s="22"/>
      <c r="H2434" s="23"/>
      <c r="I2434" s="23"/>
      <c r="J2434" s="23"/>
      <c r="K2434" s="26"/>
      <c r="N2434" s="1">
        <v>45935</v>
      </c>
    </row>
    <row r="2435" spans="1:14" x14ac:dyDescent="0.25">
      <c r="A2435" s="26"/>
      <c r="B2435" s="22"/>
      <c r="C2435" s="22"/>
      <c r="D2435" s="24"/>
      <c r="E2435" s="22"/>
      <c r="F2435" s="22"/>
      <c r="H2435" s="23"/>
      <c r="I2435" s="23"/>
      <c r="J2435" s="23"/>
      <c r="K2435" s="26"/>
      <c r="N2435" s="1">
        <v>45935</v>
      </c>
    </row>
    <row r="2436" spans="1:14" x14ac:dyDescent="0.25">
      <c r="A2436" s="26"/>
      <c r="B2436" s="22"/>
      <c r="C2436" s="22"/>
      <c r="D2436" s="24"/>
      <c r="E2436" s="22"/>
      <c r="F2436" s="22"/>
      <c r="H2436" s="23"/>
      <c r="I2436" s="23"/>
      <c r="J2436" s="23"/>
      <c r="K2436" s="26"/>
      <c r="N2436" s="1">
        <v>45935</v>
      </c>
    </row>
    <row r="2437" spans="1:14" x14ac:dyDescent="0.25">
      <c r="A2437" s="26"/>
      <c r="B2437" s="22"/>
      <c r="C2437" s="22"/>
      <c r="D2437" s="24"/>
      <c r="E2437" s="22"/>
      <c r="F2437" s="22"/>
      <c r="H2437" s="23"/>
      <c r="I2437" s="23"/>
      <c r="J2437" s="23"/>
      <c r="K2437" s="26"/>
      <c r="N2437" s="1">
        <v>45935</v>
      </c>
    </row>
    <row r="2438" spans="1:14" x14ac:dyDescent="0.25">
      <c r="A2438" s="26"/>
      <c r="B2438" s="22"/>
      <c r="C2438" s="22"/>
      <c r="D2438" s="24"/>
      <c r="E2438" s="22"/>
      <c r="F2438" s="22"/>
      <c r="H2438" s="23"/>
      <c r="I2438" s="23"/>
      <c r="J2438" s="23"/>
      <c r="K2438" s="26"/>
      <c r="N2438" s="1">
        <v>45935</v>
      </c>
    </row>
    <row r="2439" spans="1:14" x14ac:dyDescent="0.25">
      <c r="A2439" s="26"/>
      <c r="B2439" s="22"/>
      <c r="C2439" s="22"/>
      <c r="D2439" s="24"/>
      <c r="E2439" s="22"/>
      <c r="F2439" s="22"/>
      <c r="H2439" s="23"/>
      <c r="I2439" s="23"/>
      <c r="J2439" s="23"/>
      <c r="K2439" s="26"/>
      <c r="N2439" s="1">
        <v>45935</v>
      </c>
    </row>
    <row r="2440" spans="1:14" x14ac:dyDescent="0.25">
      <c r="A2440" s="26"/>
      <c r="B2440" s="22"/>
      <c r="C2440" s="22"/>
      <c r="D2440" s="24"/>
      <c r="E2440" s="22"/>
      <c r="F2440" s="22"/>
      <c r="H2440" s="23"/>
      <c r="I2440" s="23"/>
      <c r="J2440" s="23"/>
      <c r="K2440" s="26"/>
      <c r="N2440" s="1">
        <v>45935</v>
      </c>
    </row>
    <row r="2441" spans="1:14" x14ac:dyDescent="0.25">
      <c r="A2441" s="26"/>
      <c r="B2441" s="22"/>
      <c r="C2441" s="22"/>
      <c r="D2441" s="24"/>
      <c r="E2441" s="22"/>
      <c r="F2441" s="22"/>
      <c r="H2441" s="23"/>
      <c r="I2441" s="23"/>
      <c r="J2441" s="23"/>
      <c r="K2441" s="26"/>
      <c r="N2441" s="1">
        <v>45935</v>
      </c>
    </row>
    <row r="2442" spans="1:14" x14ac:dyDescent="0.25">
      <c r="A2442" s="26"/>
      <c r="B2442" s="22"/>
      <c r="C2442" s="22"/>
      <c r="D2442" s="24"/>
      <c r="E2442" s="22"/>
      <c r="F2442" s="22"/>
      <c r="H2442" s="23"/>
      <c r="I2442" s="23"/>
      <c r="J2442" s="23"/>
      <c r="K2442" s="26"/>
      <c r="N2442" s="1">
        <v>45935</v>
      </c>
    </row>
    <row r="2443" spans="1:14" x14ac:dyDescent="0.25">
      <c r="A2443" s="26"/>
      <c r="B2443" s="22"/>
      <c r="C2443" s="22"/>
      <c r="D2443" s="24"/>
      <c r="E2443" s="22"/>
      <c r="F2443" s="22"/>
      <c r="H2443" s="23"/>
      <c r="I2443" s="23"/>
      <c r="J2443" s="23"/>
      <c r="K2443" s="26"/>
      <c r="N2443" s="1">
        <v>45935</v>
      </c>
    </row>
    <row r="2444" spans="1:14" x14ac:dyDescent="0.25">
      <c r="A2444" s="26"/>
      <c r="B2444" s="22"/>
      <c r="C2444" s="22"/>
      <c r="D2444" s="24"/>
      <c r="E2444" s="22"/>
      <c r="F2444" s="22"/>
      <c r="H2444" s="23"/>
      <c r="I2444" s="23"/>
      <c r="J2444" s="23"/>
      <c r="K2444" s="26"/>
      <c r="N2444" s="1">
        <v>45935</v>
      </c>
    </row>
    <row r="2445" spans="1:14" x14ac:dyDescent="0.25">
      <c r="A2445" s="26"/>
      <c r="B2445" s="22"/>
      <c r="C2445" s="22"/>
      <c r="D2445" s="24"/>
      <c r="E2445" s="22"/>
      <c r="F2445" s="22"/>
      <c r="H2445" s="23"/>
      <c r="I2445" s="23"/>
      <c r="J2445" s="23"/>
      <c r="K2445" s="26"/>
      <c r="N2445" s="1">
        <v>45935</v>
      </c>
    </row>
    <row r="2446" spans="1:14" x14ac:dyDescent="0.25">
      <c r="A2446" s="26"/>
      <c r="B2446" s="22"/>
      <c r="C2446" s="22"/>
      <c r="D2446" s="24"/>
      <c r="E2446" s="22"/>
      <c r="F2446" s="22"/>
      <c r="H2446" s="23"/>
      <c r="I2446" s="23"/>
      <c r="J2446" s="23"/>
      <c r="K2446" s="26"/>
      <c r="N2446" s="1">
        <v>45935</v>
      </c>
    </row>
    <row r="2447" spans="1:14" x14ac:dyDescent="0.25">
      <c r="A2447" s="26"/>
      <c r="B2447" s="22"/>
      <c r="C2447" s="22"/>
      <c r="D2447" s="24"/>
      <c r="E2447" s="22"/>
      <c r="F2447" s="22"/>
      <c r="H2447" s="23"/>
      <c r="I2447" s="23"/>
      <c r="J2447" s="23"/>
      <c r="K2447" s="26"/>
      <c r="N2447" s="1">
        <v>45935</v>
      </c>
    </row>
    <row r="2448" spans="1:14" x14ac:dyDescent="0.25">
      <c r="A2448" s="26"/>
      <c r="B2448" s="22"/>
      <c r="C2448" s="22"/>
      <c r="D2448" s="24"/>
      <c r="E2448" s="22"/>
      <c r="F2448" s="22"/>
      <c r="H2448" s="23"/>
      <c r="I2448" s="23"/>
      <c r="J2448" s="23"/>
      <c r="K2448" s="26"/>
      <c r="N2448" s="1">
        <v>45935</v>
      </c>
    </row>
    <row r="2449" spans="1:14" x14ac:dyDescent="0.25">
      <c r="A2449" s="26"/>
      <c r="B2449" s="22"/>
      <c r="C2449" s="22"/>
      <c r="D2449" s="24"/>
      <c r="E2449" s="22"/>
      <c r="F2449" s="22"/>
      <c r="H2449" s="23"/>
      <c r="I2449" s="23"/>
      <c r="J2449" s="23"/>
      <c r="K2449" s="26"/>
      <c r="N2449" s="1">
        <v>45935</v>
      </c>
    </row>
    <row r="2450" spans="1:14" x14ac:dyDescent="0.25">
      <c r="A2450" s="26"/>
      <c r="B2450" s="22"/>
      <c r="C2450" s="22"/>
      <c r="D2450" s="24"/>
      <c r="E2450" s="22"/>
      <c r="F2450" s="22"/>
      <c r="H2450" s="23"/>
      <c r="I2450" s="23"/>
      <c r="J2450" s="23"/>
      <c r="K2450" s="26"/>
      <c r="N2450" s="1">
        <v>45935</v>
      </c>
    </row>
    <row r="2451" spans="1:14" x14ac:dyDescent="0.25">
      <c r="A2451" s="26"/>
      <c r="B2451" s="22"/>
      <c r="C2451" s="22"/>
      <c r="D2451" s="24"/>
      <c r="E2451" s="22"/>
      <c r="F2451" s="22"/>
      <c r="H2451" s="23"/>
      <c r="I2451" s="23"/>
      <c r="J2451" s="23"/>
      <c r="K2451" s="26"/>
      <c r="N2451" s="1">
        <v>45935</v>
      </c>
    </row>
    <row r="2452" spans="1:14" x14ac:dyDescent="0.25">
      <c r="A2452" s="26"/>
      <c r="B2452" s="22"/>
      <c r="C2452" s="22"/>
      <c r="D2452" s="24"/>
      <c r="E2452" s="22"/>
      <c r="F2452" s="22"/>
      <c r="H2452" s="23"/>
      <c r="I2452" s="23"/>
      <c r="J2452" s="23"/>
      <c r="K2452" s="26"/>
      <c r="N2452" s="1">
        <v>45935</v>
      </c>
    </row>
    <row r="2453" spans="1:14" x14ac:dyDescent="0.25">
      <c r="A2453" s="26"/>
      <c r="B2453" s="22"/>
      <c r="C2453" s="22"/>
      <c r="D2453" s="24"/>
      <c r="E2453" s="22"/>
      <c r="F2453" s="22"/>
      <c r="H2453" s="23"/>
      <c r="I2453" s="23"/>
      <c r="J2453" s="23"/>
      <c r="K2453" s="26"/>
      <c r="N2453" s="1">
        <v>45935</v>
      </c>
    </row>
    <row r="2454" spans="1:14" x14ac:dyDescent="0.25">
      <c r="A2454" s="26"/>
      <c r="B2454" s="22"/>
      <c r="C2454" s="22"/>
      <c r="D2454" s="24"/>
      <c r="E2454" s="22"/>
      <c r="F2454" s="22"/>
      <c r="H2454" s="23"/>
      <c r="I2454" s="23"/>
      <c r="J2454" s="23"/>
      <c r="K2454" s="26"/>
      <c r="N2454" s="1">
        <v>45935</v>
      </c>
    </row>
    <row r="2455" spans="1:14" x14ac:dyDescent="0.25">
      <c r="A2455" s="26"/>
      <c r="B2455" s="22"/>
      <c r="C2455" s="22"/>
      <c r="D2455" s="24"/>
      <c r="E2455" s="22"/>
      <c r="F2455" s="22"/>
      <c r="H2455" s="23"/>
      <c r="I2455" s="23"/>
      <c r="J2455" s="23"/>
      <c r="K2455" s="26"/>
      <c r="N2455" s="1">
        <v>45935</v>
      </c>
    </row>
    <row r="2456" spans="1:14" x14ac:dyDescent="0.25">
      <c r="A2456" s="26"/>
      <c r="B2456" s="22"/>
      <c r="C2456" s="22"/>
      <c r="D2456" s="24"/>
      <c r="E2456" s="22"/>
      <c r="F2456" s="22"/>
      <c r="H2456" s="23"/>
      <c r="I2456" s="23"/>
      <c r="J2456" s="23"/>
      <c r="K2456" s="26"/>
      <c r="N2456" s="1">
        <v>45935</v>
      </c>
    </row>
    <row r="2457" spans="1:14" x14ac:dyDescent="0.25">
      <c r="A2457" s="26"/>
      <c r="B2457" s="22"/>
      <c r="C2457" s="22"/>
      <c r="D2457" s="24"/>
      <c r="E2457" s="22"/>
      <c r="F2457" s="22"/>
      <c r="H2457" s="23"/>
      <c r="I2457" s="23"/>
      <c r="J2457" s="23"/>
      <c r="K2457" s="26"/>
      <c r="N2457" s="1">
        <v>45935</v>
      </c>
    </row>
    <row r="2458" spans="1:14" x14ac:dyDescent="0.25">
      <c r="A2458" s="26"/>
      <c r="B2458" s="22"/>
      <c r="C2458" s="22"/>
      <c r="D2458" s="24"/>
      <c r="E2458" s="22"/>
      <c r="F2458" s="22"/>
      <c r="H2458" s="23"/>
      <c r="I2458" s="23"/>
      <c r="J2458" s="23"/>
      <c r="K2458" s="26"/>
      <c r="N2458" s="1">
        <v>45935</v>
      </c>
    </row>
    <row r="2459" spans="1:14" x14ac:dyDescent="0.25">
      <c r="A2459" s="26"/>
      <c r="B2459" s="22"/>
      <c r="C2459" s="22"/>
      <c r="D2459" s="24"/>
      <c r="E2459" s="22"/>
      <c r="F2459" s="22"/>
      <c r="H2459" s="23"/>
      <c r="I2459" s="23"/>
      <c r="J2459" s="23"/>
      <c r="K2459" s="26"/>
      <c r="N2459" s="1">
        <v>45935</v>
      </c>
    </row>
    <row r="2460" spans="1:14" x14ac:dyDescent="0.25">
      <c r="A2460" s="26"/>
      <c r="B2460" s="22"/>
      <c r="C2460" s="22"/>
      <c r="D2460" s="24"/>
      <c r="E2460" s="22"/>
      <c r="F2460" s="22"/>
      <c r="H2460" s="23"/>
      <c r="I2460" s="23"/>
      <c r="J2460" s="23"/>
      <c r="K2460" s="26"/>
      <c r="N2460" s="1">
        <v>45935</v>
      </c>
    </row>
    <row r="2461" spans="1:14" x14ac:dyDescent="0.25">
      <c r="A2461" s="26"/>
      <c r="B2461" s="22"/>
      <c r="C2461" s="22"/>
      <c r="D2461" s="24"/>
      <c r="E2461" s="22"/>
      <c r="F2461" s="22"/>
      <c r="H2461" s="23"/>
      <c r="I2461" s="23"/>
      <c r="J2461" s="23"/>
      <c r="K2461" s="26"/>
      <c r="N2461" s="1">
        <v>45935</v>
      </c>
    </row>
    <row r="2462" spans="1:14" x14ac:dyDescent="0.25">
      <c r="A2462" s="26"/>
      <c r="B2462" s="22"/>
      <c r="C2462" s="22"/>
      <c r="D2462" s="24"/>
      <c r="E2462" s="22"/>
      <c r="F2462" s="22"/>
      <c r="H2462" s="23"/>
      <c r="I2462" s="23"/>
      <c r="J2462" s="23"/>
      <c r="K2462" s="26"/>
      <c r="N2462" s="1">
        <v>45935</v>
      </c>
    </row>
    <row r="2463" spans="1:14" x14ac:dyDescent="0.25">
      <c r="A2463" s="26"/>
      <c r="B2463" s="22"/>
      <c r="C2463" s="22"/>
      <c r="D2463" s="24"/>
      <c r="E2463" s="22"/>
      <c r="F2463" s="22"/>
      <c r="H2463" s="23"/>
      <c r="I2463" s="23"/>
      <c r="J2463" s="23"/>
      <c r="K2463" s="26"/>
      <c r="N2463" s="1">
        <v>45935</v>
      </c>
    </row>
    <row r="2464" spans="1:14" x14ac:dyDescent="0.25">
      <c r="A2464" s="26"/>
      <c r="B2464" s="22"/>
      <c r="C2464" s="22"/>
      <c r="D2464" s="24"/>
      <c r="E2464" s="22"/>
      <c r="F2464" s="22"/>
      <c r="H2464" s="23"/>
      <c r="I2464" s="23"/>
      <c r="J2464" s="23"/>
      <c r="K2464" s="26"/>
      <c r="N2464" s="1">
        <v>45935</v>
      </c>
    </row>
    <row r="2465" spans="1:14" x14ac:dyDescent="0.25">
      <c r="A2465" s="26"/>
      <c r="B2465" s="22"/>
      <c r="C2465" s="22"/>
      <c r="D2465" s="24"/>
      <c r="E2465" s="22"/>
      <c r="F2465" s="22"/>
      <c r="H2465" s="23"/>
      <c r="I2465" s="23"/>
      <c r="J2465" s="23"/>
      <c r="K2465" s="26"/>
      <c r="N2465" s="1">
        <v>45935</v>
      </c>
    </row>
    <row r="2466" spans="1:14" x14ac:dyDescent="0.25">
      <c r="A2466" s="26"/>
      <c r="B2466" s="22"/>
      <c r="C2466" s="22"/>
      <c r="D2466" s="24"/>
      <c r="E2466" s="22"/>
      <c r="F2466" s="22"/>
      <c r="H2466" s="23"/>
      <c r="I2466" s="23"/>
      <c r="J2466" s="23"/>
      <c r="K2466" s="26"/>
      <c r="N2466" s="1">
        <v>45935</v>
      </c>
    </row>
    <row r="2467" spans="1:14" x14ac:dyDescent="0.25">
      <c r="A2467" s="26"/>
      <c r="B2467" s="22"/>
      <c r="C2467" s="22"/>
      <c r="D2467" s="24"/>
      <c r="E2467" s="22"/>
      <c r="F2467" s="22"/>
      <c r="H2467" s="23"/>
      <c r="I2467" s="23"/>
      <c r="J2467" s="23"/>
      <c r="K2467" s="26"/>
      <c r="N2467" s="1">
        <v>45935</v>
      </c>
    </row>
    <row r="2468" spans="1:14" x14ac:dyDescent="0.25">
      <c r="A2468" s="26"/>
      <c r="B2468" s="22"/>
      <c r="C2468" s="22"/>
      <c r="D2468" s="24"/>
      <c r="E2468" s="22"/>
      <c r="F2468" s="22"/>
      <c r="H2468" s="23"/>
      <c r="I2468" s="23"/>
      <c r="J2468" s="23"/>
      <c r="K2468" s="26"/>
      <c r="N2468" s="1">
        <v>45935</v>
      </c>
    </row>
    <row r="2469" spans="1:14" x14ac:dyDescent="0.25">
      <c r="A2469" s="26"/>
      <c r="B2469" s="22"/>
      <c r="C2469" s="22"/>
      <c r="D2469" s="24"/>
      <c r="E2469" s="22"/>
      <c r="F2469" s="22"/>
      <c r="H2469" s="23"/>
      <c r="I2469" s="23"/>
      <c r="J2469" s="23"/>
      <c r="K2469" s="26"/>
      <c r="N2469" s="1">
        <v>45935</v>
      </c>
    </row>
    <row r="2470" spans="1:14" x14ac:dyDescent="0.25">
      <c r="A2470" s="26"/>
      <c r="B2470" s="22"/>
      <c r="C2470" s="22"/>
      <c r="D2470" s="24"/>
      <c r="E2470" s="22"/>
      <c r="F2470" s="22"/>
      <c r="H2470" s="23"/>
      <c r="I2470" s="23"/>
      <c r="J2470" s="23"/>
      <c r="K2470" s="26"/>
      <c r="N2470" s="1">
        <v>45935</v>
      </c>
    </row>
    <row r="2471" spans="1:14" x14ac:dyDescent="0.25">
      <c r="A2471" s="26"/>
      <c r="B2471" s="22"/>
      <c r="C2471" s="22"/>
      <c r="D2471" s="24"/>
      <c r="E2471" s="22"/>
      <c r="F2471" s="22"/>
      <c r="H2471" s="23"/>
      <c r="I2471" s="23"/>
      <c r="J2471" s="23"/>
      <c r="K2471" s="26"/>
      <c r="N2471" s="1">
        <v>45935</v>
      </c>
    </row>
    <row r="2472" spans="1:14" x14ac:dyDescent="0.25">
      <c r="A2472" s="26"/>
      <c r="B2472" s="22"/>
      <c r="C2472" s="22"/>
      <c r="D2472" s="24"/>
      <c r="E2472" s="22"/>
      <c r="F2472" s="22"/>
      <c r="H2472" s="23"/>
      <c r="I2472" s="23"/>
      <c r="J2472" s="23"/>
      <c r="K2472" s="26"/>
      <c r="N2472" s="1">
        <v>45935</v>
      </c>
    </row>
    <row r="2473" spans="1:14" x14ac:dyDescent="0.25">
      <c r="A2473" s="26"/>
      <c r="B2473" s="22"/>
      <c r="C2473" s="22"/>
      <c r="D2473" s="24"/>
      <c r="E2473" s="22"/>
      <c r="F2473" s="22"/>
      <c r="H2473" s="23"/>
      <c r="I2473" s="23"/>
      <c r="J2473" s="23"/>
      <c r="K2473" s="26"/>
      <c r="N2473" s="1">
        <v>45935</v>
      </c>
    </row>
    <row r="2474" spans="1:14" x14ac:dyDescent="0.25">
      <c r="A2474" s="26"/>
      <c r="B2474" s="22"/>
      <c r="C2474" s="22"/>
      <c r="D2474" s="24"/>
      <c r="E2474" s="22"/>
      <c r="F2474" s="22"/>
      <c r="H2474" s="23"/>
      <c r="I2474" s="23"/>
      <c r="J2474" s="23"/>
      <c r="K2474" s="26"/>
      <c r="N2474" s="1">
        <v>45935</v>
      </c>
    </row>
    <row r="2475" spans="1:14" x14ac:dyDescent="0.25">
      <c r="A2475" s="26"/>
      <c r="B2475" s="22"/>
      <c r="C2475" s="22"/>
      <c r="D2475" s="24"/>
      <c r="E2475" s="22"/>
      <c r="F2475" s="22"/>
      <c r="H2475" s="23"/>
      <c r="I2475" s="23"/>
      <c r="J2475" s="23"/>
      <c r="K2475" s="26"/>
      <c r="N2475" s="1">
        <v>45935</v>
      </c>
    </row>
    <row r="2476" spans="1:14" x14ac:dyDescent="0.25">
      <c r="A2476" s="26"/>
      <c r="B2476" s="22"/>
      <c r="C2476" s="22"/>
      <c r="D2476" s="24"/>
      <c r="E2476" s="22"/>
      <c r="F2476" s="22"/>
      <c r="H2476" s="23"/>
      <c r="I2476" s="23"/>
      <c r="J2476" s="23"/>
      <c r="K2476" s="26"/>
      <c r="N2476" s="1">
        <v>45935</v>
      </c>
    </row>
    <row r="2477" spans="1:14" x14ac:dyDescent="0.25">
      <c r="A2477" s="26"/>
      <c r="B2477" s="22"/>
      <c r="C2477" s="22"/>
      <c r="D2477" s="24"/>
      <c r="E2477" s="22"/>
      <c r="F2477" s="22"/>
      <c r="H2477" s="23"/>
      <c r="I2477" s="23"/>
      <c r="J2477" s="23"/>
      <c r="K2477" s="26"/>
      <c r="N2477" s="1">
        <v>45935</v>
      </c>
    </row>
    <row r="2478" spans="1:14" x14ac:dyDescent="0.25">
      <c r="A2478" s="26"/>
      <c r="B2478" s="22"/>
      <c r="C2478" s="22"/>
      <c r="D2478" s="24"/>
      <c r="E2478" s="22"/>
      <c r="F2478" s="22"/>
      <c r="H2478" s="23"/>
      <c r="I2478" s="23"/>
      <c r="J2478" s="23"/>
      <c r="K2478" s="26"/>
      <c r="N2478" s="1">
        <v>45935</v>
      </c>
    </row>
    <row r="2479" spans="1:14" x14ac:dyDescent="0.25">
      <c r="A2479" s="26"/>
      <c r="B2479" s="22"/>
      <c r="C2479" s="22"/>
      <c r="D2479" s="24"/>
      <c r="E2479" s="22"/>
      <c r="F2479" s="22"/>
      <c r="H2479" s="23"/>
      <c r="I2479" s="23"/>
      <c r="J2479" s="23"/>
      <c r="K2479" s="26"/>
      <c r="N2479" s="1">
        <v>45935</v>
      </c>
    </row>
    <row r="2480" spans="1:14" x14ac:dyDescent="0.25">
      <c r="A2480" s="26"/>
      <c r="B2480" s="22"/>
      <c r="C2480" s="22"/>
      <c r="D2480" s="24"/>
      <c r="E2480" s="22"/>
      <c r="F2480" s="22"/>
      <c r="H2480" s="23"/>
      <c r="I2480" s="23"/>
      <c r="J2480" s="23"/>
      <c r="K2480" s="26"/>
      <c r="N2480" s="1">
        <v>45935</v>
      </c>
    </row>
    <row r="2481" spans="1:14" x14ac:dyDescent="0.25">
      <c r="A2481" s="26"/>
      <c r="B2481" s="22"/>
      <c r="C2481" s="22"/>
      <c r="D2481" s="24"/>
      <c r="E2481" s="22"/>
      <c r="F2481" s="22"/>
      <c r="H2481" s="23"/>
      <c r="I2481" s="23"/>
      <c r="J2481" s="23"/>
      <c r="K2481" s="26"/>
      <c r="N2481" s="1">
        <v>45935</v>
      </c>
    </row>
    <row r="2482" spans="1:14" x14ac:dyDescent="0.25">
      <c r="A2482" s="26"/>
      <c r="B2482" s="22"/>
      <c r="C2482" s="22"/>
      <c r="D2482" s="24"/>
      <c r="E2482" s="22"/>
      <c r="F2482" s="22"/>
      <c r="H2482" s="23"/>
      <c r="I2482" s="23"/>
      <c r="J2482" s="23"/>
      <c r="K2482" s="26"/>
      <c r="N2482" s="1">
        <v>45935</v>
      </c>
    </row>
    <row r="2483" spans="1:14" x14ac:dyDescent="0.25">
      <c r="A2483" s="26"/>
      <c r="B2483" s="22"/>
      <c r="C2483" s="22"/>
      <c r="D2483" s="24"/>
      <c r="E2483" s="22"/>
      <c r="F2483" s="22"/>
      <c r="H2483" s="23"/>
      <c r="I2483" s="23"/>
      <c r="J2483" s="23"/>
      <c r="K2483" s="26"/>
      <c r="N2483" s="1">
        <v>45935</v>
      </c>
    </row>
    <row r="2484" spans="1:14" x14ac:dyDescent="0.25">
      <c r="A2484" s="26"/>
      <c r="B2484" s="22"/>
      <c r="C2484" s="22"/>
      <c r="D2484" s="24"/>
      <c r="E2484" s="22"/>
      <c r="F2484" s="22"/>
      <c r="H2484" s="23"/>
      <c r="I2484" s="23"/>
      <c r="J2484" s="23"/>
      <c r="K2484" s="26"/>
      <c r="N2484" s="1">
        <v>45935</v>
      </c>
    </row>
    <row r="2485" spans="1:14" x14ac:dyDescent="0.25">
      <c r="A2485" s="26"/>
      <c r="B2485" s="22"/>
      <c r="C2485" s="22"/>
      <c r="D2485" s="24"/>
      <c r="E2485" s="22"/>
      <c r="F2485" s="22"/>
      <c r="H2485" s="23"/>
      <c r="I2485" s="23"/>
      <c r="J2485" s="23"/>
      <c r="K2485" s="26"/>
      <c r="N2485" s="1">
        <v>45935</v>
      </c>
    </row>
    <row r="2486" spans="1:14" x14ac:dyDescent="0.25">
      <c r="A2486" s="26"/>
      <c r="B2486" s="22"/>
      <c r="C2486" s="22"/>
      <c r="D2486" s="24"/>
      <c r="E2486" s="22"/>
      <c r="F2486" s="22"/>
      <c r="H2486" s="23"/>
      <c r="I2486" s="23"/>
      <c r="J2486" s="23"/>
      <c r="K2486" s="26"/>
      <c r="N2486" s="1">
        <v>45935</v>
      </c>
    </row>
    <row r="2487" spans="1:14" x14ac:dyDescent="0.25">
      <c r="A2487" s="26"/>
      <c r="B2487" s="22"/>
      <c r="C2487" s="22"/>
      <c r="D2487" s="24"/>
      <c r="E2487" s="22"/>
      <c r="F2487" s="22"/>
      <c r="H2487" s="23"/>
      <c r="I2487" s="23"/>
      <c r="J2487" s="23"/>
      <c r="K2487" s="26"/>
      <c r="N2487" s="1">
        <v>45935</v>
      </c>
    </row>
    <row r="2488" spans="1:14" x14ac:dyDescent="0.25">
      <c r="A2488" s="26"/>
      <c r="B2488" s="22"/>
      <c r="C2488" s="22"/>
      <c r="D2488" s="24"/>
      <c r="E2488" s="22"/>
      <c r="F2488" s="22"/>
      <c r="H2488" s="23"/>
      <c r="I2488" s="23"/>
      <c r="J2488" s="23"/>
      <c r="K2488" s="26"/>
      <c r="N2488" s="1">
        <v>45935</v>
      </c>
    </row>
    <row r="2489" spans="1:14" x14ac:dyDescent="0.25">
      <c r="A2489" s="26"/>
      <c r="B2489" s="22"/>
      <c r="C2489" s="22"/>
      <c r="D2489" s="24"/>
      <c r="E2489" s="22"/>
      <c r="F2489" s="22"/>
      <c r="H2489" s="23"/>
      <c r="I2489" s="23"/>
      <c r="J2489" s="23"/>
      <c r="K2489" s="26"/>
      <c r="N2489" s="1">
        <v>45935</v>
      </c>
    </row>
    <row r="2490" spans="1:14" x14ac:dyDescent="0.25">
      <c r="A2490" s="26"/>
      <c r="B2490" s="22"/>
      <c r="C2490" s="22"/>
      <c r="D2490" s="24"/>
      <c r="E2490" s="22"/>
      <c r="F2490" s="22"/>
      <c r="H2490" s="23"/>
      <c r="I2490" s="23"/>
      <c r="J2490" s="23"/>
      <c r="K2490" s="26"/>
      <c r="N2490" s="1">
        <v>45935</v>
      </c>
    </row>
    <row r="2491" spans="1:14" x14ac:dyDescent="0.25">
      <c r="A2491" s="26"/>
      <c r="B2491" s="22"/>
      <c r="C2491" s="22"/>
      <c r="D2491" s="24"/>
      <c r="E2491" s="22"/>
      <c r="F2491" s="22"/>
      <c r="H2491" s="23"/>
      <c r="I2491" s="23"/>
      <c r="J2491" s="23"/>
      <c r="K2491" s="26"/>
      <c r="N2491" s="1">
        <v>45935</v>
      </c>
    </row>
    <row r="2492" spans="1:14" x14ac:dyDescent="0.25">
      <c r="A2492" s="26"/>
      <c r="B2492" s="22"/>
      <c r="C2492" s="22"/>
      <c r="D2492" s="24"/>
      <c r="E2492" s="22"/>
      <c r="F2492" s="22"/>
      <c r="H2492" s="23"/>
      <c r="I2492" s="23"/>
      <c r="J2492" s="23"/>
      <c r="K2492" s="26"/>
      <c r="N2492" s="1">
        <v>45935</v>
      </c>
    </row>
    <row r="2493" spans="1:14" x14ac:dyDescent="0.25">
      <c r="A2493" s="26"/>
      <c r="B2493" s="22"/>
      <c r="C2493" s="22"/>
      <c r="D2493" s="24"/>
      <c r="E2493" s="22"/>
      <c r="F2493" s="22"/>
      <c r="H2493" s="23"/>
      <c r="I2493" s="23"/>
      <c r="J2493" s="23"/>
      <c r="K2493" s="26"/>
      <c r="N2493" s="1">
        <v>45935</v>
      </c>
    </row>
    <row r="2494" spans="1:14" x14ac:dyDescent="0.25">
      <c r="A2494" s="26"/>
      <c r="B2494" s="22"/>
      <c r="C2494" s="22"/>
      <c r="D2494" s="24"/>
      <c r="E2494" s="22"/>
      <c r="F2494" s="22"/>
      <c r="H2494" s="23"/>
      <c r="I2494" s="23"/>
      <c r="J2494" s="23"/>
      <c r="K2494" s="26"/>
      <c r="N2494" s="1">
        <v>45935</v>
      </c>
    </row>
    <row r="2495" spans="1:14" x14ac:dyDescent="0.25">
      <c r="A2495" s="26"/>
      <c r="B2495" s="22"/>
      <c r="C2495" s="22"/>
      <c r="D2495" s="24"/>
      <c r="E2495" s="22"/>
      <c r="F2495" s="22"/>
      <c r="H2495" s="23"/>
      <c r="I2495" s="23"/>
      <c r="J2495" s="23"/>
      <c r="K2495" s="26"/>
      <c r="N2495" s="1">
        <v>45935</v>
      </c>
    </row>
    <row r="2496" spans="1:14" x14ac:dyDescent="0.25">
      <c r="A2496" s="26"/>
      <c r="B2496" s="22"/>
      <c r="C2496" s="22"/>
      <c r="D2496" s="24"/>
      <c r="E2496" s="22"/>
      <c r="F2496" s="22"/>
      <c r="H2496" s="23"/>
      <c r="I2496" s="23"/>
      <c r="J2496" s="23"/>
      <c r="K2496" s="26"/>
      <c r="N2496" s="1">
        <v>45935</v>
      </c>
    </row>
    <row r="2497" spans="1:14" x14ac:dyDescent="0.25">
      <c r="A2497" s="26"/>
      <c r="B2497" s="22"/>
      <c r="C2497" s="22"/>
      <c r="D2497" s="24"/>
      <c r="E2497" s="22"/>
      <c r="F2497" s="22"/>
      <c r="H2497" s="23"/>
      <c r="I2497" s="23"/>
      <c r="J2497" s="23"/>
      <c r="K2497" s="26"/>
      <c r="N2497" s="1">
        <v>45935</v>
      </c>
    </row>
    <row r="2498" spans="1:14" x14ac:dyDescent="0.25">
      <c r="A2498" s="26"/>
      <c r="B2498" s="22"/>
      <c r="C2498" s="22"/>
      <c r="D2498" s="24"/>
      <c r="E2498" s="22"/>
      <c r="F2498" s="22"/>
      <c r="H2498" s="23"/>
      <c r="I2498" s="23"/>
      <c r="J2498" s="23"/>
      <c r="K2498" s="26"/>
      <c r="N2498" s="1">
        <v>45935</v>
      </c>
    </row>
    <row r="2499" spans="1:14" x14ac:dyDescent="0.25">
      <c r="A2499" s="26"/>
      <c r="B2499" s="22"/>
      <c r="C2499" s="22"/>
      <c r="D2499" s="24"/>
      <c r="E2499" s="22"/>
      <c r="F2499" s="22"/>
      <c r="H2499" s="23"/>
      <c r="I2499" s="23"/>
      <c r="J2499" s="23"/>
      <c r="K2499" s="26"/>
      <c r="N2499" s="1">
        <v>45935</v>
      </c>
    </row>
    <row r="2500" spans="1:14" x14ac:dyDescent="0.25">
      <c r="A2500" s="26"/>
      <c r="B2500" s="22"/>
      <c r="C2500" s="22"/>
      <c r="D2500" s="24"/>
      <c r="E2500" s="22"/>
      <c r="F2500" s="22"/>
      <c r="H2500" s="23"/>
      <c r="I2500" s="23"/>
      <c r="J2500" s="23"/>
      <c r="K2500" s="26"/>
      <c r="N2500" s="1">
        <v>45935</v>
      </c>
    </row>
    <row r="2501" spans="1:14" x14ac:dyDescent="0.25">
      <c r="A2501" s="26"/>
      <c r="B2501" s="22"/>
      <c r="C2501" s="22"/>
      <c r="D2501" s="24"/>
      <c r="E2501" s="22"/>
      <c r="F2501" s="22"/>
      <c r="H2501" s="23"/>
      <c r="I2501" s="23"/>
      <c r="J2501" s="23"/>
      <c r="K2501" s="26"/>
      <c r="N2501" s="1">
        <v>45935</v>
      </c>
    </row>
    <row r="2502" spans="1:14" x14ac:dyDescent="0.25">
      <c r="A2502" s="26"/>
      <c r="B2502" s="22"/>
      <c r="C2502" s="22"/>
      <c r="D2502" s="24"/>
      <c r="E2502" s="22"/>
      <c r="F2502" s="22"/>
      <c r="H2502" s="23"/>
      <c r="I2502" s="23"/>
      <c r="J2502" s="23"/>
      <c r="K2502" s="26"/>
      <c r="N2502" s="1">
        <v>45935</v>
      </c>
    </row>
    <row r="2503" spans="1:14" x14ac:dyDescent="0.25">
      <c r="A2503" s="26"/>
      <c r="B2503" s="22"/>
      <c r="C2503" s="22"/>
      <c r="D2503" s="24"/>
      <c r="E2503" s="22"/>
      <c r="F2503" s="22"/>
      <c r="H2503" s="23"/>
      <c r="I2503" s="23"/>
      <c r="J2503" s="23"/>
      <c r="K2503" s="26"/>
      <c r="N2503" s="1">
        <v>45935</v>
      </c>
    </row>
    <row r="2504" spans="1:14" x14ac:dyDescent="0.25">
      <c r="A2504" s="26"/>
      <c r="B2504" s="22"/>
      <c r="C2504" s="22"/>
      <c r="D2504" s="24"/>
      <c r="E2504" s="22"/>
      <c r="F2504" s="22"/>
      <c r="H2504" s="23"/>
      <c r="I2504" s="23"/>
      <c r="J2504" s="23"/>
      <c r="K2504" s="26"/>
      <c r="N2504" s="1">
        <v>45935</v>
      </c>
    </row>
    <row r="2505" spans="1:14" x14ac:dyDescent="0.25">
      <c r="A2505" s="26"/>
      <c r="B2505" s="22"/>
      <c r="C2505" s="22"/>
      <c r="D2505" s="24"/>
      <c r="E2505" s="22"/>
      <c r="F2505" s="22"/>
      <c r="H2505" s="23"/>
      <c r="I2505" s="23"/>
      <c r="J2505" s="23"/>
      <c r="K2505" s="26"/>
      <c r="N2505" s="1">
        <v>45935</v>
      </c>
    </row>
    <row r="2506" spans="1:14" x14ac:dyDescent="0.25">
      <c r="A2506" s="26"/>
      <c r="B2506" s="22"/>
      <c r="C2506" s="22"/>
      <c r="D2506" s="24"/>
      <c r="E2506" s="22"/>
      <c r="F2506" s="22"/>
      <c r="H2506" s="23"/>
      <c r="I2506" s="23"/>
      <c r="J2506" s="23"/>
      <c r="K2506" s="26"/>
      <c r="N2506" s="1">
        <v>45935</v>
      </c>
    </row>
    <row r="2507" spans="1:14" x14ac:dyDescent="0.25">
      <c r="A2507" s="26"/>
      <c r="B2507" s="22"/>
      <c r="C2507" s="22"/>
      <c r="D2507" s="24"/>
      <c r="E2507" s="22"/>
      <c r="F2507" s="22"/>
      <c r="H2507" s="23"/>
      <c r="I2507" s="23"/>
      <c r="J2507" s="23"/>
      <c r="K2507" s="26"/>
      <c r="N2507" s="1">
        <v>45935</v>
      </c>
    </row>
    <row r="2508" spans="1:14" x14ac:dyDescent="0.25">
      <c r="A2508" s="26"/>
      <c r="B2508" s="22"/>
      <c r="C2508" s="22"/>
      <c r="D2508" s="24"/>
      <c r="E2508" s="22"/>
      <c r="F2508" s="22"/>
      <c r="H2508" s="23"/>
      <c r="I2508" s="23"/>
      <c r="J2508" s="23"/>
      <c r="K2508" s="26"/>
      <c r="N2508" s="1">
        <v>45935</v>
      </c>
    </row>
    <row r="2509" spans="1:14" x14ac:dyDescent="0.25">
      <c r="A2509" s="26"/>
      <c r="B2509" s="22"/>
      <c r="C2509" s="22"/>
      <c r="D2509" s="24"/>
      <c r="E2509" s="22"/>
      <c r="F2509" s="22"/>
      <c r="H2509" s="23"/>
      <c r="I2509" s="23"/>
      <c r="J2509" s="23"/>
      <c r="K2509" s="26"/>
      <c r="N2509" s="1">
        <v>45935</v>
      </c>
    </row>
    <row r="2510" spans="1:14" x14ac:dyDescent="0.25">
      <c r="A2510" s="26"/>
      <c r="B2510" s="22"/>
      <c r="C2510" s="22"/>
      <c r="D2510" s="24"/>
      <c r="E2510" s="22"/>
      <c r="F2510" s="22"/>
      <c r="H2510" s="23"/>
      <c r="I2510" s="23"/>
      <c r="J2510" s="23"/>
      <c r="K2510" s="26"/>
      <c r="N2510" s="1">
        <v>45935</v>
      </c>
    </row>
    <row r="2511" spans="1:14" x14ac:dyDescent="0.25">
      <c r="A2511" s="26"/>
      <c r="B2511" s="22"/>
      <c r="C2511" s="22"/>
      <c r="D2511" s="24"/>
      <c r="E2511" s="22"/>
      <c r="F2511" s="22"/>
      <c r="H2511" s="23"/>
      <c r="I2511" s="23"/>
      <c r="J2511" s="23"/>
      <c r="K2511" s="26"/>
      <c r="N2511" s="1">
        <v>45935</v>
      </c>
    </row>
    <row r="2512" spans="1:14" x14ac:dyDescent="0.25">
      <c r="A2512" s="26"/>
      <c r="B2512" s="22"/>
      <c r="C2512" s="22"/>
      <c r="D2512" s="24"/>
      <c r="E2512" s="22"/>
      <c r="F2512" s="22"/>
      <c r="H2512" s="23"/>
      <c r="I2512" s="23"/>
      <c r="J2512" s="23"/>
      <c r="K2512" s="26"/>
      <c r="N2512" s="1">
        <v>45935</v>
      </c>
    </row>
    <row r="2513" spans="1:14" x14ac:dyDescent="0.25">
      <c r="A2513" s="26"/>
      <c r="B2513" s="22"/>
      <c r="C2513" s="22"/>
      <c r="D2513" s="24"/>
      <c r="E2513" s="22"/>
      <c r="F2513" s="22"/>
      <c r="H2513" s="23"/>
      <c r="I2513" s="23"/>
      <c r="J2513" s="23"/>
      <c r="K2513" s="26"/>
      <c r="N2513" s="1">
        <v>45935</v>
      </c>
    </row>
    <row r="2514" spans="1:14" x14ac:dyDescent="0.25">
      <c r="A2514" s="26"/>
      <c r="B2514" s="22"/>
      <c r="C2514" s="22"/>
      <c r="D2514" s="24"/>
      <c r="E2514" s="22"/>
      <c r="F2514" s="22"/>
      <c r="H2514" s="23"/>
      <c r="I2514" s="23"/>
      <c r="J2514" s="23"/>
      <c r="K2514" s="26"/>
      <c r="N2514" s="1">
        <v>45935</v>
      </c>
    </row>
    <row r="2515" spans="1:14" x14ac:dyDescent="0.25">
      <c r="A2515" s="26"/>
      <c r="B2515" s="22"/>
      <c r="C2515" s="22"/>
      <c r="D2515" s="24"/>
      <c r="E2515" s="22"/>
      <c r="F2515" s="22"/>
      <c r="H2515" s="23"/>
      <c r="I2515" s="23"/>
      <c r="J2515" s="23"/>
      <c r="K2515" s="26"/>
      <c r="N2515" s="1">
        <v>45935</v>
      </c>
    </row>
    <row r="2516" spans="1:14" x14ac:dyDescent="0.25">
      <c r="A2516" s="26"/>
      <c r="B2516" s="22"/>
      <c r="C2516" s="22"/>
      <c r="D2516" s="24"/>
      <c r="E2516" s="22"/>
      <c r="F2516" s="22"/>
      <c r="H2516" s="23"/>
      <c r="I2516" s="23"/>
      <c r="J2516" s="23"/>
      <c r="K2516" s="26"/>
      <c r="N2516" s="1">
        <v>45935</v>
      </c>
    </row>
    <row r="2517" spans="1:14" x14ac:dyDescent="0.25">
      <c r="A2517" s="26"/>
      <c r="B2517" s="22"/>
      <c r="C2517" s="22"/>
      <c r="D2517" s="24"/>
      <c r="E2517" s="22"/>
      <c r="F2517" s="22"/>
      <c r="H2517" s="23"/>
      <c r="I2517" s="23"/>
      <c r="J2517" s="23"/>
      <c r="K2517" s="26"/>
      <c r="N2517" s="1">
        <v>45935</v>
      </c>
    </row>
    <row r="2518" spans="1:14" x14ac:dyDescent="0.25">
      <c r="A2518" s="26"/>
      <c r="B2518" s="22"/>
      <c r="C2518" s="22"/>
      <c r="D2518" s="24"/>
      <c r="E2518" s="22"/>
      <c r="F2518" s="22"/>
      <c r="H2518" s="23"/>
      <c r="I2518" s="23"/>
      <c r="J2518" s="23"/>
      <c r="K2518" s="26"/>
      <c r="N2518" s="1">
        <v>45935</v>
      </c>
    </row>
    <row r="2519" spans="1:14" x14ac:dyDescent="0.25">
      <c r="A2519" s="26"/>
      <c r="B2519" s="22"/>
      <c r="C2519" s="22"/>
      <c r="D2519" s="24"/>
      <c r="E2519" s="22"/>
      <c r="F2519" s="22"/>
      <c r="H2519" s="23"/>
      <c r="I2519" s="23"/>
      <c r="J2519" s="23"/>
      <c r="K2519" s="26"/>
      <c r="N2519" s="1">
        <v>45935</v>
      </c>
    </row>
    <row r="2520" spans="1:14" x14ac:dyDescent="0.25">
      <c r="A2520" s="26"/>
      <c r="B2520" s="22"/>
      <c r="C2520" s="22"/>
      <c r="D2520" s="24"/>
      <c r="E2520" s="22"/>
      <c r="F2520" s="22"/>
      <c r="H2520" s="23"/>
      <c r="I2520" s="23"/>
      <c r="J2520" s="23"/>
      <c r="K2520" s="26"/>
      <c r="N2520" s="1">
        <v>45935</v>
      </c>
    </row>
    <row r="2521" spans="1:14" x14ac:dyDescent="0.25">
      <c r="A2521" s="26"/>
      <c r="B2521" s="22"/>
      <c r="C2521" s="22"/>
      <c r="D2521" s="24"/>
      <c r="E2521" s="22"/>
      <c r="F2521" s="22"/>
      <c r="H2521" s="23"/>
      <c r="I2521" s="23"/>
      <c r="J2521" s="23"/>
      <c r="K2521" s="26"/>
      <c r="N2521" s="1">
        <v>45935</v>
      </c>
    </row>
    <row r="2522" spans="1:14" x14ac:dyDescent="0.25">
      <c r="A2522" s="26"/>
      <c r="B2522" s="22"/>
      <c r="C2522" s="22"/>
      <c r="D2522" s="24"/>
      <c r="E2522" s="22"/>
      <c r="F2522" s="22"/>
      <c r="H2522" s="23"/>
      <c r="I2522" s="23"/>
      <c r="J2522" s="23"/>
      <c r="K2522" s="26"/>
      <c r="N2522" s="1">
        <v>45935</v>
      </c>
    </row>
    <row r="2523" spans="1:14" x14ac:dyDescent="0.25">
      <c r="A2523" s="26"/>
      <c r="B2523" s="22"/>
      <c r="C2523" s="22"/>
      <c r="D2523" s="24"/>
      <c r="E2523" s="22"/>
      <c r="F2523" s="22"/>
      <c r="H2523" s="23"/>
      <c r="I2523" s="23"/>
      <c r="J2523" s="23"/>
      <c r="K2523" s="26"/>
      <c r="N2523" s="1">
        <v>45935</v>
      </c>
    </row>
    <row r="2524" spans="1:14" x14ac:dyDescent="0.25">
      <c r="A2524" s="26"/>
      <c r="B2524" s="22"/>
      <c r="C2524" s="22"/>
      <c r="D2524" s="24"/>
      <c r="E2524" s="22"/>
      <c r="F2524" s="22"/>
      <c r="H2524" s="23"/>
      <c r="I2524" s="23"/>
      <c r="J2524" s="23"/>
      <c r="K2524" s="26"/>
      <c r="N2524" s="1">
        <v>45935</v>
      </c>
    </row>
    <row r="2525" spans="1:14" x14ac:dyDescent="0.25">
      <c r="A2525" s="26"/>
      <c r="B2525" s="22"/>
      <c r="C2525" s="22"/>
      <c r="D2525" s="24"/>
      <c r="E2525" s="22"/>
      <c r="F2525" s="22"/>
      <c r="H2525" s="23"/>
      <c r="I2525" s="23"/>
      <c r="J2525" s="23"/>
      <c r="K2525" s="26"/>
      <c r="N2525" s="1">
        <v>45935</v>
      </c>
    </row>
    <row r="2526" spans="1:14" x14ac:dyDescent="0.25">
      <c r="A2526" s="26"/>
      <c r="B2526" s="22"/>
      <c r="C2526" s="22"/>
      <c r="D2526" s="24"/>
      <c r="E2526" s="22"/>
      <c r="F2526" s="22"/>
      <c r="H2526" s="23"/>
      <c r="I2526" s="23"/>
      <c r="J2526" s="23"/>
      <c r="K2526" s="26"/>
      <c r="N2526" s="1">
        <v>45935</v>
      </c>
    </row>
    <row r="2527" spans="1:14" x14ac:dyDescent="0.25">
      <c r="A2527" s="26"/>
      <c r="B2527" s="22"/>
      <c r="C2527" s="22"/>
      <c r="D2527" s="24"/>
      <c r="E2527" s="22"/>
      <c r="F2527" s="22"/>
      <c r="H2527" s="23"/>
      <c r="I2527" s="23"/>
      <c r="J2527" s="23"/>
      <c r="K2527" s="26"/>
      <c r="N2527" s="1">
        <v>45935</v>
      </c>
    </row>
    <row r="2528" spans="1:14" x14ac:dyDescent="0.25">
      <c r="A2528" s="26"/>
      <c r="B2528" s="22"/>
      <c r="C2528" s="22"/>
      <c r="D2528" s="24"/>
      <c r="E2528" s="22"/>
      <c r="F2528" s="22"/>
      <c r="H2528" s="23"/>
      <c r="I2528" s="23"/>
      <c r="J2528" s="23"/>
      <c r="K2528" s="26"/>
      <c r="N2528" s="1">
        <v>45935</v>
      </c>
    </row>
    <row r="2529" spans="1:14" x14ac:dyDescent="0.25">
      <c r="A2529" s="26"/>
      <c r="B2529" s="22"/>
      <c r="C2529" s="22"/>
      <c r="D2529" s="24"/>
      <c r="E2529" s="22"/>
      <c r="F2529" s="22"/>
      <c r="H2529" s="23"/>
      <c r="I2529" s="23"/>
      <c r="J2529" s="23"/>
      <c r="K2529" s="26"/>
      <c r="N2529" s="1">
        <v>45935</v>
      </c>
    </row>
    <row r="2530" spans="1:14" x14ac:dyDescent="0.25">
      <c r="A2530" s="26"/>
      <c r="B2530" s="22"/>
      <c r="C2530" s="22"/>
      <c r="D2530" s="24"/>
      <c r="E2530" s="22"/>
      <c r="F2530" s="22"/>
      <c r="H2530" s="23"/>
      <c r="I2530" s="23"/>
      <c r="J2530" s="23"/>
      <c r="K2530" s="26"/>
      <c r="N2530" s="1">
        <v>45935</v>
      </c>
    </row>
    <row r="2531" spans="1:14" x14ac:dyDescent="0.25">
      <c r="A2531" s="26"/>
      <c r="B2531" s="22"/>
      <c r="C2531" s="22"/>
      <c r="D2531" s="24"/>
      <c r="E2531" s="22"/>
      <c r="F2531" s="22"/>
      <c r="H2531" s="23"/>
      <c r="I2531" s="23"/>
      <c r="J2531" s="23"/>
      <c r="K2531" s="26"/>
      <c r="N2531" s="1">
        <v>45935</v>
      </c>
    </row>
    <row r="2532" spans="1:14" x14ac:dyDescent="0.25">
      <c r="A2532" s="26"/>
      <c r="B2532" s="22"/>
      <c r="C2532" s="22"/>
      <c r="D2532" s="24"/>
      <c r="E2532" s="22"/>
      <c r="F2532" s="22"/>
      <c r="H2532" s="23"/>
      <c r="I2532" s="23"/>
      <c r="J2532" s="23"/>
      <c r="K2532" s="26"/>
      <c r="N2532" s="1">
        <v>45935</v>
      </c>
    </row>
    <row r="2533" spans="1:14" x14ac:dyDescent="0.25">
      <c r="A2533" s="26"/>
      <c r="B2533" s="22"/>
      <c r="C2533" s="22"/>
      <c r="D2533" s="24"/>
      <c r="E2533" s="22"/>
      <c r="F2533" s="22"/>
      <c r="H2533" s="23"/>
      <c r="I2533" s="23"/>
      <c r="J2533" s="23"/>
      <c r="K2533" s="26"/>
      <c r="N2533" s="1">
        <v>45935</v>
      </c>
    </row>
    <row r="2534" spans="1:14" x14ac:dyDescent="0.25">
      <c r="A2534" s="26"/>
      <c r="B2534" s="22"/>
      <c r="C2534" s="22"/>
      <c r="D2534" s="24"/>
      <c r="E2534" s="22"/>
      <c r="F2534" s="22"/>
      <c r="H2534" s="23"/>
      <c r="I2534" s="23"/>
      <c r="J2534" s="23"/>
      <c r="K2534" s="26"/>
      <c r="N2534" s="1">
        <v>45935</v>
      </c>
    </row>
    <row r="2535" spans="1:14" x14ac:dyDescent="0.25">
      <c r="A2535" s="26"/>
      <c r="B2535" s="22"/>
      <c r="C2535" s="22"/>
      <c r="D2535" s="24"/>
      <c r="E2535" s="22"/>
      <c r="F2535" s="22"/>
      <c r="H2535" s="23"/>
      <c r="I2535" s="23"/>
      <c r="J2535" s="23"/>
      <c r="K2535" s="26"/>
      <c r="N2535" s="1">
        <v>45935</v>
      </c>
    </row>
    <row r="2536" spans="1:14" x14ac:dyDescent="0.25">
      <c r="A2536" s="26"/>
      <c r="B2536" s="22"/>
      <c r="C2536" s="22"/>
      <c r="D2536" s="24"/>
      <c r="E2536" s="22"/>
      <c r="F2536" s="22"/>
      <c r="H2536" s="23"/>
      <c r="I2536" s="23"/>
      <c r="J2536" s="23"/>
      <c r="K2536" s="26"/>
      <c r="N2536" s="1">
        <v>45935</v>
      </c>
    </row>
    <row r="2537" spans="1:14" x14ac:dyDescent="0.25">
      <c r="A2537" s="26"/>
      <c r="B2537" s="22"/>
      <c r="C2537" s="22"/>
      <c r="D2537" s="24"/>
      <c r="E2537" s="22"/>
      <c r="F2537" s="22"/>
      <c r="H2537" s="23"/>
      <c r="I2537" s="23"/>
      <c r="J2537" s="23"/>
      <c r="K2537" s="26"/>
      <c r="N2537" s="1">
        <v>45935</v>
      </c>
    </row>
    <row r="2538" spans="1:14" x14ac:dyDescent="0.25">
      <c r="A2538" s="26"/>
      <c r="B2538" s="22"/>
      <c r="C2538" s="22"/>
      <c r="D2538" s="24"/>
      <c r="E2538" s="22"/>
      <c r="F2538" s="22"/>
      <c r="H2538" s="23"/>
      <c r="I2538" s="23"/>
      <c r="J2538" s="23"/>
      <c r="K2538" s="26"/>
      <c r="N2538" s="1">
        <v>45935</v>
      </c>
    </row>
    <row r="2539" spans="1:14" x14ac:dyDescent="0.25">
      <c r="A2539" s="26"/>
      <c r="B2539" s="22"/>
      <c r="C2539" s="22"/>
      <c r="D2539" s="24"/>
      <c r="E2539" s="22"/>
      <c r="F2539" s="22"/>
      <c r="H2539" s="23"/>
      <c r="I2539" s="23"/>
      <c r="J2539" s="23"/>
      <c r="K2539" s="26"/>
      <c r="N2539" s="1">
        <v>45935</v>
      </c>
    </row>
    <row r="2540" spans="1:14" x14ac:dyDescent="0.25">
      <c r="A2540" s="26"/>
      <c r="B2540" s="22"/>
      <c r="C2540" s="22"/>
      <c r="D2540" s="24"/>
      <c r="E2540" s="22"/>
      <c r="F2540" s="22"/>
      <c r="H2540" s="23"/>
      <c r="I2540" s="23"/>
      <c r="J2540" s="23"/>
      <c r="K2540" s="26"/>
      <c r="N2540" s="1">
        <v>45935</v>
      </c>
    </row>
    <row r="2541" spans="1:14" x14ac:dyDescent="0.25">
      <c r="A2541" s="26"/>
      <c r="B2541" s="22"/>
      <c r="C2541" s="22"/>
      <c r="D2541" s="24"/>
      <c r="E2541" s="22"/>
      <c r="F2541" s="22"/>
      <c r="H2541" s="23"/>
      <c r="I2541" s="23"/>
      <c r="J2541" s="23"/>
      <c r="K2541" s="26"/>
      <c r="N2541" s="1">
        <v>45935</v>
      </c>
    </row>
    <row r="2542" spans="1:14" x14ac:dyDescent="0.25">
      <c r="A2542" s="26"/>
      <c r="B2542" s="22"/>
      <c r="C2542" s="22"/>
      <c r="D2542" s="24"/>
      <c r="E2542" s="22"/>
      <c r="F2542" s="22"/>
      <c r="H2542" s="23"/>
      <c r="I2542" s="23"/>
      <c r="J2542" s="23"/>
      <c r="K2542" s="26"/>
      <c r="N2542" s="1">
        <v>45935</v>
      </c>
    </row>
    <row r="2543" spans="1:14" x14ac:dyDescent="0.25">
      <c r="A2543" s="26"/>
      <c r="B2543" s="22"/>
      <c r="C2543" s="22"/>
      <c r="D2543" s="24"/>
      <c r="E2543" s="22"/>
      <c r="F2543" s="22"/>
      <c r="H2543" s="23"/>
      <c r="I2543" s="23"/>
      <c r="J2543" s="23"/>
      <c r="K2543" s="26"/>
      <c r="N2543" s="1">
        <v>45935</v>
      </c>
    </row>
    <row r="2544" spans="1:14" x14ac:dyDescent="0.25">
      <c r="A2544" s="26"/>
      <c r="B2544" s="22"/>
      <c r="C2544" s="22"/>
      <c r="D2544" s="24"/>
      <c r="E2544" s="22"/>
      <c r="F2544" s="22"/>
      <c r="H2544" s="23"/>
      <c r="I2544" s="23"/>
      <c r="J2544" s="23"/>
      <c r="K2544" s="26"/>
      <c r="N2544" s="1">
        <v>45935</v>
      </c>
    </row>
    <row r="2545" spans="1:14" x14ac:dyDescent="0.25">
      <c r="A2545" s="26"/>
      <c r="B2545" s="22"/>
      <c r="C2545" s="22"/>
      <c r="D2545" s="24"/>
      <c r="E2545" s="22"/>
      <c r="F2545" s="22"/>
      <c r="H2545" s="23"/>
      <c r="I2545" s="23"/>
      <c r="J2545" s="23"/>
      <c r="K2545" s="26"/>
      <c r="N2545" s="1">
        <v>45935</v>
      </c>
    </row>
    <row r="2546" spans="1:14" x14ac:dyDescent="0.25">
      <c r="A2546" s="26"/>
      <c r="B2546" s="22"/>
      <c r="C2546" s="22"/>
      <c r="D2546" s="24"/>
      <c r="E2546" s="22"/>
      <c r="F2546" s="22"/>
      <c r="H2546" s="23"/>
      <c r="I2546" s="23"/>
      <c r="J2546" s="23"/>
      <c r="K2546" s="26"/>
      <c r="N2546" s="1">
        <v>45935</v>
      </c>
    </row>
    <row r="2547" spans="1:14" x14ac:dyDescent="0.25">
      <c r="A2547" s="26"/>
      <c r="B2547" s="22"/>
      <c r="C2547" s="22"/>
      <c r="D2547" s="24"/>
      <c r="E2547" s="22"/>
      <c r="F2547" s="22"/>
      <c r="H2547" s="23"/>
      <c r="I2547" s="23"/>
      <c r="J2547" s="23"/>
      <c r="K2547" s="26"/>
      <c r="N2547" s="1">
        <v>45935</v>
      </c>
    </row>
    <row r="2548" spans="1:14" x14ac:dyDescent="0.25">
      <c r="A2548" s="26"/>
      <c r="B2548" s="22"/>
      <c r="C2548" s="22"/>
      <c r="D2548" s="24"/>
      <c r="E2548" s="22"/>
      <c r="F2548" s="22"/>
      <c r="H2548" s="23"/>
      <c r="I2548" s="23"/>
      <c r="J2548" s="23"/>
      <c r="K2548" s="26"/>
      <c r="N2548" s="1">
        <v>45935</v>
      </c>
    </row>
    <row r="2549" spans="1:14" x14ac:dyDescent="0.25">
      <c r="A2549" s="26"/>
      <c r="B2549" s="22"/>
      <c r="C2549" s="22"/>
      <c r="D2549" s="24"/>
      <c r="E2549" s="22"/>
      <c r="F2549" s="22"/>
      <c r="H2549" s="23"/>
      <c r="I2549" s="23"/>
      <c r="J2549" s="23"/>
      <c r="K2549" s="26"/>
      <c r="N2549" s="1">
        <v>45935</v>
      </c>
    </row>
    <row r="2550" spans="1:14" x14ac:dyDescent="0.25">
      <c r="A2550" s="26"/>
      <c r="B2550" s="22"/>
      <c r="C2550" s="22"/>
      <c r="D2550" s="24"/>
      <c r="E2550" s="22"/>
      <c r="F2550" s="22"/>
      <c r="H2550" s="23"/>
      <c r="I2550" s="23"/>
      <c r="J2550" s="23"/>
      <c r="K2550" s="26"/>
      <c r="N2550" s="1">
        <v>45935</v>
      </c>
    </row>
    <row r="2551" spans="1:14" x14ac:dyDescent="0.25">
      <c r="A2551" s="26"/>
      <c r="B2551" s="22"/>
      <c r="C2551" s="22"/>
      <c r="D2551" s="24"/>
      <c r="E2551" s="22"/>
      <c r="F2551" s="22"/>
      <c r="H2551" s="23"/>
      <c r="I2551" s="23"/>
      <c r="J2551" s="23"/>
      <c r="K2551" s="26"/>
      <c r="N2551" s="1">
        <v>45935</v>
      </c>
    </row>
    <row r="2552" spans="1:14" x14ac:dyDescent="0.25">
      <c r="A2552" s="26"/>
      <c r="B2552" s="22"/>
      <c r="C2552" s="22"/>
      <c r="D2552" s="24"/>
      <c r="E2552" s="22"/>
      <c r="F2552" s="22"/>
      <c r="H2552" s="23"/>
      <c r="I2552" s="23"/>
      <c r="J2552" s="23"/>
      <c r="K2552" s="26"/>
      <c r="N2552" s="1">
        <v>45935</v>
      </c>
    </row>
    <row r="2553" spans="1:14" x14ac:dyDescent="0.25">
      <c r="A2553" s="26"/>
      <c r="B2553" s="22"/>
      <c r="C2553" s="22"/>
      <c r="D2553" s="24"/>
      <c r="E2553" s="22"/>
      <c r="F2553" s="22"/>
      <c r="H2553" s="23"/>
      <c r="I2553" s="23"/>
      <c r="J2553" s="23"/>
      <c r="K2553" s="26"/>
      <c r="N2553" s="1">
        <v>45935</v>
      </c>
    </row>
    <row r="2554" spans="1:14" x14ac:dyDescent="0.25">
      <c r="A2554" s="26"/>
      <c r="B2554" s="22"/>
      <c r="C2554" s="22"/>
      <c r="D2554" s="24"/>
      <c r="E2554" s="22"/>
      <c r="F2554" s="22"/>
      <c r="H2554" s="23"/>
      <c r="I2554" s="23"/>
      <c r="J2554" s="23"/>
      <c r="K2554" s="26"/>
      <c r="N2554" s="1">
        <v>45935</v>
      </c>
    </row>
    <row r="2555" spans="1:14" x14ac:dyDescent="0.25">
      <c r="A2555" s="26"/>
      <c r="B2555" s="22"/>
      <c r="C2555" s="22"/>
      <c r="D2555" s="24"/>
      <c r="E2555" s="22"/>
      <c r="F2555" s="22"/>
      <c r="H2555" s="23"/>
      <c r="I2555" s="23"/>
      <c r="J2555" s="23"/>
      <c r="K2555" s="26"/>
      <c r="N2555" s="1">
        <v>45935</v>
      </c>
    </row>
    <row r="2556" spans="1:14" x14ac:dyDescent="0.25">
      <c r="A2556" s="26"/>
      <c r="B2556" s="22"/>
      <c r="C2556" s="22"/>
      <c r="D2556" s="24"/>
      <c r="E2556" s="22"/>
      <c r="F2556" s="22"/>
      <c r="H2556" s="23"/>
      <c r="I2556" s="23"/>
      <c r="J2556" s="23"/>
      <c r="K2556" s="26"/>
      <c r="N2556" s="1">
        <v>45935</v>
      </c>
    </row>
    <row r="2557" spans="1:14" x14ac:dyDescent="0.25">
      <c r="A2557" s="26"/>
      <c r="B2557" s="22"/>
      <c r="C2557" s="22"/>
      <c r="D2557" s="24"/>
      <c r="E2557" s="22"/>
      <c r="F2557" s="22"/>
      <c r="H2557" s="23"/>
      <c r="I2557" s="23"/>
      <c r="J2557" s="23"/>
      <c r="K2557" s="26"/>
      <c r="N2557" s="1">
        <v>45935</v>
      </c>
    </row>
    <row r="2558" spans="1:14" x14ac:dyDescent="0.25">
      <c r="A2558" s="26"/>
      <c r="B2558" s="22"/>
      <c r="C2558" s="22"/>
      <c r="D2558" s="24"/>
      <c r="E2558" s="22"/>
      <c r="F2558" s="22"/>
      <c r="H2558" s="23"/>
      <c r="I2558" s="23"/>
      <c r="J2558" s="23"/>
      <c r="K2558" s="26"/>
      <c r="N2558" s="1">
        <v>45935</v>
      </c>
    </row>
    <row r="2559" spans="1:14" x14ac:dyDescent="0.25">
      <c r="A2559" s="26"/>
      <c r="B2559" s="22"/>
      <c r="C2559" s="22"/>
      <c r="D2559" s="24"/>
      <c r="E2559" s="22"/>
      <c r="F2559" s="22"/>
      <c r="H2559" s="23"/>
      <c r="I2559" s="23"/>
      <c r="J2559" s="23"/>
      <c r="K2559" s="26"/>
      <c r="N2559" s="1">
        <v>45935</v>
      </c>
    </row>
    <row r="2560" spans="1:14" x14ac:dyDescent="0.25">
      <c r="A2560" s="26"/>
      <c r="B2560" s="22"/>
      <c r="C2560" s="22"/>
      <c r="D2560" s="24"/>
      <c r="E2560" s="22"/>
      <c r="F2560" s="22"/>
      <c r="H2560" s="23"/>
      <c r="I2560" s="23"/>
      <c r="J2560" s="23"/>
      <c r="K2560" s="26"/>
      <c r="N2560" s="1">
        <v>45935</v>
      </c>
    </row>
    <row r="2561" spans="1:14" x14ac:dyDescent="0.25">
      <c r="A2561" s="26"/>
      <c r="B2561" s="22"/>
      <c r="C2561" s="22"/>
      <c r="D2561" s="24"/>
      <c r="E2561" s="22"/>
      <c r="F2561" s="22"/>
      <c r="H2561" s="23"/>
      <c r="I2561" s="23"/>
      <c r="J2561" s="23"/>
      <c r="K2561" s="26"/>
      <c r="N2561" s="1">
        <v>45935</v>
      </c>
    </row>
    <row r="2562" spans="1:14" x14ac:dyDescent="0.25">
      <c r="A2562" s="26"/>
      <c r="B2562" s="22"/>
      <c r="C2562" s="22"/>
      <c r="D2562" s="24"/>
      <c r="E2562" s="22"/>
      <c r="F2562" s="22"/>
      <c r="H2562" s="23"/>
      <c r="I2562" s="23"/>
      <c r="J2562" s="23"/>
      <c r="K2562" s="26"/>
      <c r="N2562" s="1">
        <v>45935</v>
      </c>
    </row>
    <row r="2563" spans="1:14" x14ac:dyDescent="0.25">
      <c r="A2563" s="26"/>
      <c r="B2563" s="22"/>
      <c r="C2563" s="22"/>
      <c r="D2563" s="24"/>
      <c r="E2563" s="22"/>
      <c r="F2563" s="22"/>
      <c r="H2563" s="23"/>
      <c r="I2563" s="23"/>
      <c r="J2563" s="23"/>
      <c r="K2563" s="26"/>
      <c r="N2563" s="1">
        <v>45935</v>
      </c>
    </row>
    <row r="2564" spans="1:14" x14ac:dyDescent="0.25">
      <c r="A2564" s="26"/>
      <c r="B2564" s="22"/>
      <c r="C2564" s="22"/>
      <c r="D2564" s="24"/>
      <c r="E2564" s="22"/>
      <c r="F2564" s="22"/>
      <c r="H2564" s="23"/>
      <c r="I2564" s="23"/>
      <c r="J2564" s="23"/>
      <c r="K2564" s="26"/>
      <c r="N2564" s="1">
        <v>45935</v>
      </c>
    </row>
    <row r="2565" spans="1:14" x14ac:dyDescent="0.25">
      <c r="A2565" s="26"/>
      <c r="B2565" s="22"/>
      <c r="C2565" s="22"/>
      <c r="D2565" s="24"/>
      <c r="E2565" s="22"/>
      <c r="F2565" s="22"/>
      <c r="H2565" s="23"/>
      <c r="I2565" s="23"/>
      <c r="J2565" s="23"/>
      <c r="K2565" s="26"/>
      <c r="N2565" s="1">
        <v>45935</v>
      </c>
    </row>
    <row r="2566" spans="1:14" x14ac:dyDescent="0.25">
      <c r="A2566" s="26"/>
      <c r="B2566" s="22"/>
      <c r="C2566" s="22"/>
      <c r="D2566" s="24"/>
      <c r="E2566" s="22"/>
      <c r="F2566" s="22"/>
      <c r="H2566" s="23"/>
      <c r="I2566" s="23"/>
      <c r="J2566" s="23"/>
      <c r="K2566" s="26"/>
      <c r="N2566" s="1">
        <v>45935</v>
      </c>
    </row>
    <row r="2567" spans="1:14" x14ac:dyDescent="0.25">
      <c r="A2567" s="26"/>
      <c r="B2567" s="22"/>
      <c r="C2567" s="22"/>
      <c r="D2567" s="24"/>
      <c r="E2567" s="22"/>
      <c r="F2567" s="22"/>
      <c r="H2567" s="23"/>
      <c r="I2567" s="23"/>
      <c r="J2567" s="23"/>
      <c r="K2567" s="26"/>
      <c r="N2567" s="1">
        <v>45935</v>
      </c>
    </row>
    <row r="2568" spans="1:14" x14ac:dyDescent="0.25">
      <c r="A2568" s="26"/>
      <c r="B2568" s="22"/>
      <c r="C2568" s="22"/>
      <c r="D2568" s="24"/>
      <c r="E2568" s="22"/>
      <c r="F2568" s="22"/>
      <c r="H2568" s="23"/>
      <c r="I2568" s="23"/>
      <c r="J2568" s="23"/>
      <c r="K2568" s="26"/>
      <c r="N2568" s="1">
        <v>45935</v>
      </c>
    </row>
    <row r="2569" spans="1:14" x14ac:dyDescent="0.25">
      <c r="A2569" s="26"/>
      <c r="B2569" s="22"/>
      <c r="C2569" s="22"/>
      <c r="D2569" s="24"/>
      <c r="E2569" s="22"/>
      <c r="F2569" s="22"/>
      <c r="H2569" s="23"/>
      <c r="I2569" s="23"/>
      <c r="J2569" s="23"/>
      <c r="K2569" s="26"/>
      <c r="N2569" s="1">
        <v>45935</v>
      </c>
    </row>
    <row r="2570" spans="1:14" x14ac:dyDescent="0.25">
      <c r="A2570" s="26"/>
      <c r="B2570" s="22"/>
      <c r="C2570" s="22"/>
      <c r="D2570" s="24"/>
      <c r="E2570" s="22"/>
      <c r="F2570" s="22"/>
      <c r="H2570" s="23"/>
      <c r="I2570" s="23"/>
      <c r="J2570" s="23"/>
      <c r="K2570" s="26"/>
      <c r="N2570" s="1">
        <v>45935</v>
      </c>
    </row>
    <row r="2571" spans="1:14" x14ac:dyDescent="0.25">
      <c r="A2571" s="26"/>
      <c r="B2571" s="22"/>
      <c r="C2571" s="22"/>
      <c r="D2571" s="24"/>
      <c r="E2571" s="22"/>
      <c r="F2571" s="22"/>
      <c r="H2571" s="23"/>
      <c r="I2571" s="23"/>
      <c r="J2571" s="23"/>
      <c r="K2571" s="26"/>
      <c r="N2571" s="1">
        <v>45935</v>
      </c>
    </row>
    <row r="2572" spans="1:14" x14ac:dyDescent="0.25">
      <c r="A2572" s="26"/>
      <c r="B2572" s="22"/>
      <c r="C2572" s="22"/>
      <c r="D2572" s="24"/>
      <c r="E2572" s="22"/>
      <c r="F2572" s="22"/>
      <c r="H2572" s="23"/>
      <c r="I2572" s="23"/>
      <c r="J2572" s="23"/>
      <c r="K2572" s="26"/>
      <c r="N2572" s="1">
        <v>45935</v>
      </c>
    </row>
    <row r="2573" spans="1:14" x14ac:dyDescent="0.25">
      <c r="A2573" s="26"/>
      <c r="B2573" s="22"/>
      <c r="C2573" s="22"/>
      <c r="D2573" s="24"/>
      <c r="E2573" s="22"/>
      <c r="F2573" s="22"/>
      <c r="H2573" s="23"/>
      <c r="I2573" s="23"/>
      <c r="J2573" s="23"/>
      <c r="K2573" s="26"/>
      <c r="N2573" s="1">
        <v>45935</v>
      </c>
    </row>
    <row r="2574" spans="1:14" x14ac:dyDescent="0.25">
      <c r="A2574" s="26"/>
      <c r="B2574" s="22"/>
      <c r="C2574" s="22"/>
      <c r="D2574" s="24"/>
      <c r="E2574" s="22"/>
      <c r="F2574" s="22"/>
      <c r="H2574" s="23"/>
      <c r="I2574" s="23"/>
      <c r="J2574" s="23"/>
      <c r="K2574" s="26"/>
      <c r="N2574" s="1">
        <v>45935</v>
      </c>
    </row>
    <row r="2575" spans="1:14" x14ac:dyDescent="0.25">
      <c r="A2575" s="26"/>
      <c r="B2575" s="22"/>
      <c r="C2575" s="22"/>
      <c r="D2575" s="24"/>
      <c r="E2575" s="22"/>
      <c r="F2575" s="22"/>
      <c r="H2575" s="23"/>
      <c r="I2575" s="23"/>
      <c r="J2575" s="23"/>
      <c r="K2575" s="26"/>
      <c r="N2575" s="1">
        <v>45935</v>
      </c>
    </row>
    <row r="2576" spans="1:14" x14ac:dyDescent="0.25">
      <c r="A2576" s="26"/>
      <c r="B2576" s="22"/>
      <c r="C2576" s="22"/>
      <c r="D2576" s="24"/>
      <c r="E2576" s="22"/>
      <c r="F2576" s="22"/>
      <c r="H2576" s="23"/>
      <c r="I2576" s="23"/>
      <c r="J2576" s="23"/>
      <c r="K2576" s="26"/>
      <c r="N2576" s="1">
        <v>45935</v>
      </c>
    </row>
    <row r="2577" spans="1:14" x14ac:dyDescent="0.25">
      <c r="A2577" s="26"/>
      <c r="B2577" s="22"/>
      <c r="C2577" s="22"/>
      <c r="D2577" s="24"/>
      <c r="E2577" s="22"/>
      <c r="F2577" s="22"/>
      <c r="H2577" s="23"/>
      <c r="I2577" s="23"/>
      <c r="J2577" s="23"/>
      <c r="K2577" s="26"/>
      <c r="N2577" s="1">
        <v>45935</v>
      </c>
    </row>
    <row r="2578" spans="1:14" x14ac:dyDescent="0.25">
      <c r="A2578" s="26"/>
      <c r="B2578" s="22"/>
      <c r="C2578" s="22"/>
      <c r="D2578" s="24"/>
      <c r="E2578" s="22"/>
      <c r="F2578" s="22"/>
      <c r="H2578" s="23"/>
      <c r="I2578" s="23"/>
      <c r="J2578" s="23"/>
      <c r="K2578" s="26"/>
      <c r="N2578" s="1">
        <v>45935</v>
      </c>
    </row>
    <row r="2579" spans="1:14" x14ac:dyDescent="0.25">
      <c r="A2579" s="26"/>
      <c r="B2579" s="22"/>
      <c r="C2579" s="22"/>
      <c r="D2579" s="24"/>
      <c r="E2579" s="22"/>
      <c r="F2579" s="22"/>
      <c r="H2579" s="23"/>
      <c r="I2579" s="23"/>
      <c r="J2579" s="23"/>
      <c r="K2579" s="26"/>
      <c r="N2579" s="1">
        <v>45935</v>
      </c>
    </row>
    <row r="2580" spans="1:14" x14ac:dyDescent="0.25">
      <c r="A2580" s="26"/>
      <c r="B2580" s="22"/>
      <c r="C2580" s="22"/>
      <c r="D2580" s="24"/>
      <c r="E2580" s="22"/>
      <c r="F2580" s="22"/>
      <c r="H2580" s="23"/>
      <c r="I2580" s="23"/>
      <c r="J2580" s="23"/>
      <c r="K2580" s="26"/>
      <c r="N2580" s="1">
        <v>45935</v>
      </c>
    </row>
    <row r="2581" spans="1:14" x14ac:dyDescent="0.25">
      <c r="A2581" s="26"/>
      <c r="B2581" s="22"/>
      <c r="C2581" s="22"/>
      <c r="D2581" s="24"/>
      <c r="E2581" s="22"/>
      <c r="F2581" s="22"/>
      <c r="H2581" s="23"/>
      <c r="I2581" s="23"/>
      <c r="J2581" s="23"/>
      <c r="K2581" s="26"/>
      <c r="N2581" s="1">
        <v>45935</v>
      </c>
    </row>
    <row r="2582" spans="1:14" x14ac:dyDescent="0.25">
      <c r="A2582" s="26"/>
      <c r="B2582" s="22"/>
      <c r="C2582" s="22"/>
      <c r="D2582" s="24"/>
      <c r="E2582" s="22"/>
      <c r="F2582" s="22"/>
      <c r="H2582" s="23"/>
      <c r="I2582" s="23"/>
      <c r="J2582" s="23"/>
      <c r="K2582" s="26"/>
      <c r="N2582" s="1">
        <v>45935</v>
      </c>
    </row>
    <row r="2583" spans="1:14" x14ac:dyDescent="0.25">
      <c r="A2583" s="26"/>
      <c r="B2583" s="22"/>
      <c r="C2583" s="22"/>
      <c r="D2583" s="24"/>
      <c r="E2583" s="22"/>
      <c r="F2583" s="22"/>
      <c r="H2583" s="23"/>
      <c r="I2583" s="23"/>
      <c r="J2583" s="23"/>
      <c r="K2583" s="26"/>
      <c r="N2583" s="1">
        <v>45935</v>
      </c>
    </row>
    <row r="2584" spans="1:14" x14ac:dyDescent="0.25">
      <c r="A2584" s="26"/>
      <c r="B2584" s="22"/>
      <c r="C2584" s="22"/>
      <c r="D2584" s="24"/>
      <c r="E2584" s="22"/>
      <c r="F2584" s="22"/>
      <c r="H2584" s="23"/>
      <c r="I2584" s="23"/>
      <c r="J2584" s="23"/>
      <c r="K2584" s="26"/>
      <c r="N2584" s="1">
        <v>45935</v>
      </c>
    </row>
    <row r="2585" spans="1:14" x14ac:dyDescent="0.25">
      <c r="A2585" s="26"/>
      <c r="B2585" s="22"/>
      <c r="C2585" s="22"/>
      <c r="D2585" s="24"/>
      <c r="E2585" s="22"/>
      <c r="F2585" s="22"/>
      <c r="H2585" s="23"/>
      <c r="I2585" s="23"/>
      <c r="J2585" s="23"/>
      <c r="K2585" s="26"/>
      <c r="N2585" s="1">
        <v>45935</v>
      </c>
    </row>
    <row r="2586" spans="1:14" x14ac:dyDescent="0.25">
      <c r="A2586" s="26"/>
      <c r="B2586" s="22"/>
      <c r="C2586" s="22"/>
      <c r="D2586" s="24"/>
      <c r="E2586" s="22"/>
      <c r="F2586" s="22"/>
      <c r="H2586" s="23"/>
      <c r="I2586" s="23"/>
      <c r="J2586" s="23"/>
      <c r="K2586" s="26"/>
      <c r="N2586" s="1">
        <v>45935</v>
      </c>
    </row>
    <row r="2587" spans="1:14" x14ac:dyDescent="0.25">
      <c r="A2587" s="26"/>
      <c r="B2587" s="22"/>
      <c r="C2587" s="22"/>
      <c r="D2587" s="24"/>
      <c r="E2587" s="22"/>
      <c r="F2587" s="22"/>
      <c r="H2587" s="23"/>
      <c r="I2587" s="23"/>
      <c r="J2587" s="23"/>
      <c r="K2587" s="26"/>
      <c r="N2587" s="1">
        <v>45935</v>
      </c>
    </row>
    <row r="2588" spans="1:14" x14ac:dyDescent="0.25">
      <c r="A2588" s="26"/>
      <c r="B2588" s="22"/>
      <c r="C2588" s="22"/>
      <c r="D2588" s="24"/>
      <c r="E2588" s="22"/>
      <c r="F2588" s="22"/>
      <c r="H2588" s="23"/>
      <c r="I2588" s="23"/>
      <c r="J2588" s="23"/>
      <c r="K2588" s="26"/>
      <c r="N2588" s="1">
        <v>45935</v>
      </c>
    </row>
    <row r="2589" spans="1:14" x14ac:dyDescent="0.25">
      <c r="A2589" s="26"/>
      <c r="B2589" s="22"/>
      <c r="C2589" s="22"/>
      <c r="D2589" s="24"/>
      <c r="E2589" s="22"/>
      <c r="F2589" s="22"/>
      <c r="H2589" s="23"/>
      <c r="I2589" s="23"/>
      <c r="J2589" s="23"/>
      <c r="K2589" s="26"/>
      <c r="N2589" s="1">
        <v>45935</v>
      </c>
    </row>
    <row r="2590" spans="1:14" x14ac:dyDescent="0.25">
      <c r="A2590" s="26"/>
      <c r="B2590" s="22"/>
      <c r="C2590" s="22"/>
      <c r="D2590" s="24"/>
      <c r="E2590" s="22"/>
      <c r="F2590" s="22"/>
      <c r="H2590" s="23"/>
      <c r="I2590" s="23"/>
      <c r="J2590" s="23"/>
      <c r="K2590" s="26"/>
      <c r="N2590" s="1">
        <v>45935</v>
      </c>
    </row>
    <row r="2591" spans="1:14" x14ac:dyDescent="0.25">
      <c r="A2591" s="26"/>
      <c r="B2591" s="22"/>
      <c r="C2591" s="22"/>
      <c r="D2591" s="24"/>
      <c r="E2591" s="22"/>
      <c r="F2591" s="22"/>
      <c r="H2591" s="23"/>
      <c r="I2591" s="23"/>
      <c r="J2591" s="23"/>
      <c r="K2591" s="26"/>
      <c r="L2591" s="9"/>
      <c r="N2591" s="1">
        <v>45935</v>
      </c>
    </row>
    <row r="2592" spans="1:14" x14ac:dyDescent="0.25">
      <c r="A2592" s="26"/>
      <c r="B2592" s="22"/>
      <c r="C2592" s="22"/>
      <c r="D2592" s="24"/>
      <c r="E2592" s="22"/>
      <c r="F2592" s="22"/>
      <c r="H2592" s="23"/>
      <c r="I2592" s="23"/>
      <c r="J2592" s="23"/>
      <c r="K2592" s="26"/>
      <c r="N2592" s="1">
        <v>45935</v>
      </c>
    </row>
    <row r="2593" spans="1:14" x14ac:dyDescent="0.25">
      <c r="A2593" s="26"/>
      <c r="B2593" s="22"/>
      <c r="C2593" s="22"/>
      <c r="D2593" s="24"/>
      <c r="E2593" s="22"/>
      <c r="F2593" s="22"/>
      <c r="H2593" s="23"/>
      <c r="I2593" s="23"/>
      <c r="J2593" s="23"/>
      <c r="K2593" s="26"/>
      <c r="N2593" s="1">
        <v>45935</v>
      </c>
    </row>
    <row r="2594" spans="1:14" x14ac:dyDescent="0.25">
      <c r="A2594" s="26"/>
      <c r="B2594" s="22"/>
      <c r="C2594" s="22"/>
      <c r="D2594" s="24"/>
      <c r="E2594" s="22"/>
      <c r="F2594" s="22"/>
      <c r="H2594" s="23"/>
      <c r="I2594" s="23"/>
      <c r="J2594" s="23"/>
      <c r="K2594" s="26"/>
      <c r="N2594" s="1">
        <v>45935</v>
      </c>
    </row>
    <row r="2595" spans="1:14" x14ac:dyDescent="0.25">
      <c r="A2595" s="26"/>
      <c r="B2595" s="22"/>
      <c r="C2595" s="22"/>
      <c r="D2595" s="24"/>
      <c r="E2595" s="22"/>
      <c r="F2595" s="22"/>
      <c r="H2595" s="23"/>
      <c r="I2595" s="23"/>
      <c r="J2595" s="23"/>
      <c r="K2595" s="26"/>
      <c r="N2595" s="1">
        <v>45935</v>
      </c>
    </row>
    <row r="2596" spans="1:14" x14ac:dyDescent="0.25">
      <c r="A2596" s="26"/>
      <c r="B2596" s="22"/>
      <c r="C2596" s="22"/>
      <c r="D2596" s="24"/>
      <c r="E2596" s="22"/>
      <c r="F2596" s="22"/>
      <c r="H2596" s="23"/>
      <c r="I2596" s="23"/>
      <c r="J2596" s="23"/>
      <c r="K2596" s="26"/>
      <c r="N2596" s="1">
        <v>45935</v>
      </c>
    </row>
    <row r="2597" spans="1:14" x14ac:dyDescent="0.25">
      <c r="A2597" s="26"/>
      <c r="B2597" s="22"/>
      <c r="C2597" s="22"/>
      <c r="D2597" s="24"/>
      <c r="E2597" s="22"/>
      <c r="F2597" s="22"/>
      <c r="H2597" s="23"/>
      <c r="I2597" s="23"/>
      <c r="J2597" s="23"/>
      <c r="K2597" s="26"/>
      <c r="N2597" s="1">
        <v>45935</v>
      </c>
    </row>
    <row r="2598" spans="1:14" x14ac:dyDescent="0.25">
      <c r="A2598" s="26"/>
      <c r="B2598" s="22"/>
      <c r="C2598" s="22"/>
      <c r="D2598" s="24"/>
      <c r="E2598" s="22"/>
      <c r="F2598" s="22"/>
      <c r="H2598" s="23"/>
      <c r="I2598" s="23"/>
      <c r="J2598" s="23"/>
      <c r="K2598" s="26"/>
      <c r="N2598" s="1">
        <v>45935</v>
      </c>
    </row>
    <row r="2599" spans="1:14" x14ac:dyDescent="0.25">
      <c r="A2599" s="26"/>
      <c r="B2599" s="22"/>
      <c r="C2599" s="22"/>
      <c r="D2599" s="24"/>
      <c r="E2599" s="22"/>
      <c r="F2599" s="22"/>
      <c r="H2599" s="23"/>
      <c r="I2599" s="23"/>
      <c r="J2599" s="23"/>
      <c r="K2599" s="26"/>
      <c r="N2599" s="1">
        <v>45935</v>
      </c>
    </row>
    <row r="2600" spans="1:14" x14ac:dyDescent="0.25">
      <c r="A2600" s="26"/>
      <c r="B2600" s="22"/>
      <c r="C2600" s="22"/>
      <c r="D2600" s="24"/>
      <c r="E2600" s="22"/>
      <c r="F2600" s="22"/>
      <c r="H2600" s="23"/>
      <c r="I2600" s="23"/>
      <c r="J2600" s="23"/>
      <c r="K2600" s="26"/>
      <c r="N2600" s="1">
        <v>45935</v>
      </c>
    </row>
    <row r="2601" spans="1:14" x14ac:dyDescent="0.25">
      <c r="A2601" s="26"/>
      <c r="B2601" s="22"/>
      <c r="C2601" s="22"/>
      <c r="D2601" s="24"/>
      <c r="E2601" s="22"/>
      <c r="F2601" s="22"/>
      <c r="H2601" s="23"/>
      <c r="I2601" s="23"/>
      <c r="J2601" s="23"/>
      <c r="K2601" s="26"/>
      <c r="N2601" s="1">
        <v>45935</v>
      </c>
    </row>
    <row r="2602" spans="1:14" x14ac:dyDescent="0.25">
      <c r="A2602" s="26"/>
      <c r="B2602" s="22"/>
      <c r="C2602" s="22"/>
      <c r="D2602" s="24"/>
      <c r="E2602" s="22"/>
      <c r="F2602" s="22"/>
      <c r="H2602" s="23"/>
      <c r="I2602" s="23"/>
      <c r="J2602" s="23"/>
      <c r="K2602" s="26"/>
      <c r="N2602" s="1">
        <v>45935</v>
      </c>
    </row>
    <row r="2603" spans="1:14" x14ac:dyDescent="0.25">
      <c r="A2603" s="26"/>
      <c r="B2603" s="22"/>
      <c r="C2603" s="22"/>
      <c r="D2603" s="24"/>
      <c r="E2603" s="22"/>
      <c r="F2603" s="22"/>
      <c r="H2603" s="23"/>
      <c r="I2603" s="23"/>
      <c r="J2603" s="23"/>
      <c r="K2603" s="26"/>
      <c r="N2603" s="1">
        <v>45935</v>
      </c>
    </row>
    <row r="2604" spans="1:14" x14ac:dyDescent="0.25">
      <c r="A2604" s="26"/>
      <c r="B2604" s="22"/>
      <c r="C2604" s="22"/>
      <c r="D2604" s="24"/>
      <c r="E2604" s="22"/>
      <c r="F2604" s="22"/>
      <c r="H2604" s="23"/>
      <c r="I2604" s="23"/>
      <c r="J2604" s="23"/>
      <c r="K2604" s="26"/>
      <c r="N2604" s="1">
        <v>45935</v>
      </c>
    </row>
    <row r="2605" spans="1:14" x14ac:dyDescent="0.25">
      <c r="A2605" s="26"/>
      <c r="B2605" s="22"/>
      <c r="C2605" s="22"/>
      <c r="D2605" s="24"/>
      <c r="E2605" s="22"/>
      <c r="F2605" s="22"/>
      <c r="H2605" s="23"/>
      <c r="I2605" s="23"/>
      <c r="J2605" s="23"/>
      <c r="K2605" s="26"/>
      <c r="N2605" s="1">
        <v>45935</v>
      </c>
    </row>
    <row r="2606" spans="1:14" x14ac:dyDescent="0.25">
      <c r="A2606" s="26"/>
      <c r="B2606" s="22"/>
      <c r="C2606" s="22"/>
      <c r="D2606" s="24"/>
      <c r="E2606" s="22"/>
      <c r="F2606" s="22"/>
      <c r="H2606" s="23"/>
      <c r="I2606" s="23"/>
      <c r="J2606" s="23"/>
      <c r="K2606" s="26"/>
      <c r="N2606" s="1">
        <v>45935</v>
      </c>
    </row>
    <row r="2607" spans="1:14" x14ac:dyDescent="0.25">
      <c r="A2607" s="26"/>
      <c r="B2607" s="22"/>
      <c r="C2607" s="22"/>
      <c r="D2607" s="24"/>
      <c r="E2607" s="22"/>
      <c r="F2607" s="22"/>
      <c r="H2607" s="23"/>
      <c r="I2607" s="23"/>
      <c r="J2607" s="23"/>
      <c r="K2607" s="26"/>
      <c r="N2607" s="1">
        <v>45935</v>
      </c>
    </row>
    <row r="2608" spans="1:14" x14ac:dyDescent="0.25">
      <c r="A2608" s="26"/>
      <c r="B2608" s="22"/>
      <c r="C2608" s="22"/>
      <c r="D2608" s="24"/>
      <c r="E2608" s="22"/>
      <c r="F2608" s="22"/>
      <c r="H2608" s="23"/>
      <c r="I2608" s="23"/>
      <c r="J2608" s="23"/>
      <c r="K2608" s="26"/>
      <c r="N2608" s="1">
        <v>45935</v>
      </c>
    </row>
    <row r="2609" spans="1:14" x14ac:dyDescent="0.25">
      <c r="A2609" s="26"/>
      <c r="B2609" s="22"/>
      <c r="C2609" s="22"/>
      <c r="D2609" s="24"/>
      <c r="E2609" s="22"/>
      <c r="F2609" s="22"/>
      <c r="H2609" s="23"/>
      <c r="I2609" s="23"/>
      <c r="J2609" s="23"/>
      <c r="K2609" s="26"/>
      <c r="N2609" s="1">
        <v>45935</v>
      </c>
    </row>
    <row r="2610" spans="1:14" x14ac:dyDescent="0.25">
      <c r="A2610" s="26"/>
      <c r="B2610" s="22"/>
      <c r="C2610" s="22"/>
      <c r="D2610" s="24"/>
      <c r="E2610" s="22"/>
      <c r="F2610" s="22"/>
      <c r="H2610" s="23"/>
      <c r="I2610" s="23"/>
      <c r="J2610" s="23"/>
      <c r="K2610" s="27"/>
      <c r="N2610" s="1">
        <v>45935</v>
      </c>
    </row>
    <row r="2611" spans="1:14" x14ac:dyDescent="0.25">
      <c r="A2611" s="26"/>
      <c r="B2611" s="22"/>
      <c r="C2611" s="22"/>
      <c r="D2611" s="24"/>
      <c r="E2611" s="22"/>
      <c r="F2611" s="22"/>
      <c r="H2611" s="23"/>
      <c r="I2611" s="23"/>
      <c r="J2611" s="23"/>
      <c r="K2611" s="27"/>
      <c r="N2611" s="1">
        <v>45935</v>
      </c>
    </row>
    <row r="2612" spans="1:14" x14ac:dyDescent="0.25">
      <c r="A2612" s="26"/>
      <c r="B2612" s="22"/>
      <c r="C2612" s="22"/>
      <c r="D2612" s="24"/>
      <c r="E2612" s="22"/>
      <c r="F2612" s="22"/>
      <c r="H2612" s="23"/>
      <c r="I2612" s="23"/>
      <c r="J2612" s="23"/>
      <c r="K2612" s="28"/>
      <c r="N2612" s="1">
        <v>45935</v>
      </c>
    </row>
    <row r="2613" spans="1:14" x14ac:dyDescent="0.25">
      <c r="A2613" s="26"/>
      <c r="B2613" s="22"/>
      <c r="C2613" s="22"/>
      <c r="D2613" s="24"/>
      <c r="E2613" s="22"/>
      <c r="F2613" s="22"/>
      <c r="H2613" s="23"/>
      <c r="I2613" s="23"/>
      <c r="J2613" s="23"/>
      <c r="K2613" s="26"/>
      <c r="N2613" s="1">
        <v>45935</v>
      </c>
    </row>
    <row r="2614" spans="1:14" x14ac:dyDescent="0.25">
      <c r="A2614" s="26"/>
      <c r="B2614" s="22"/>
      <c r="C2614" s="22"/>
      <c r="D2614" s="24"/>
      <c r="E2614" s="22"/>
      <c r="F2614" s="22"/>
      <c r="H2614" s="23"/>
      <c r="I2614" s="23"/>
      <c r="J2614" s="23"/>
      <c r="K2614" s="26"/>
      <c r="N2614" s="1">
        <v>45935</v>
      </c>
    </row>
    <row r="2615" spans="1:14" x14ac:dyDescent="0.25">
      <c r="A2615" s="26"/>
      <c r="B2615" s="22"/>
      <c r="C2615" s="22"/>
      <c r="D2615" s="24"/>
      <c r="E2615" s="22"/>
      <c r="F2615" s="22"/>
      <c r="H2615" s="23"/>
      <c r="I2615" s="23"/>
      <c r="J2615" s="23"/>
      <c r="K2615" s="26"/>
      <c r="N2615" s="1">
        <v>45935</v>
      </c>
    </row>
    <row r="2616" spans="1:14" x14ac:dyDescent="0.25">
      <c r="A2616" s="26"/>
      <c r="B2616" s="22"/>
      <c r="C2616" s="22"/>
      <c r="D2616" s="24"/>
      <c r="E2616" s="22"/>
      <c r="F2616" s="22"/>
      <c r="H2616" s="23"/>
      <c r="I2616" s="23"/>
      <c r="J2616" s="23"/>
      <c r="K2616" s="26"/>
      <c r="N2616" s="1">
        <v>45935</v>
      </c>
    </row>
    <row r="2617" spans="1:14" x14ac:dyDescent="0.25">
      <c r="A2617" s="26"/>
      <c r="B2617" s="22"/>
      <c r="C2617" s="22"/>
      <c r="D2617" s="24"/>
      <c r="E2617" s="22"/>
      <c r="F2617" s="22"/>
      <c r="H2617" s="23"/>
      <c r="I2617" s="23"/>
      <c r="J2617" s="23"/>
      <c r="K2617" s="26"/>
      <c r="N2617" s="1">
        <v>45935</v>
      </c>
    </row>
    <row r="2618" spans="1:14" x14ac:dyDescent="0.25">
      <c r="A2618" s="26"/>
      <c r="B2618" s="22"/>
      <c r="C2618" s="22"/>
      <c r="D2618" s="24"/>
      <c r="E2618" s="22"/>
      <c r="F2618" s="22"/>
      <c r="H2618" s="23"/>
      <c r="I2618" s="23"/>
      <c r="J2618" s="23"/>
      <c r="K2618" s="26"/>
      <c r="N2618" s="1">
        <v>45935</v>
      </c>
    </row>
    <row r="2619" spans="1:14" x14ac:dyDescent="0.25">
      <c r="A2619" s="26"/>
      <c r="B2619" s="22"/>
      <c r="C2619" s="25"/>
      <c r="D2619" s="24"/>
      <c r="E2619" s="22"/>
      <c r="F2619" s="22"/>
      <c r="H2619" s="23"/>
      <c r="I2619" s="23"/>
      <c r="J2619" s="23"/>
      <c r="K2619" s="26"/>
      <c r="N2619" s="1">
        <v>45935</v>
      </c>
    </row>
    <row r="2620" spans="1:14" x14ac:dyDescent="0.25">
      <c r="A2620" s="26"/>
      <c r="B2620" s="22"/>
      <c r="C2620" s="25"/>
      <c r="D2620" s="24"/>
      <c r="E2620" s="22"/>
      <c r="F2620" s="22"/>
      <c r="H2620" s="23"/>
      <c r="I2620" s="23"/>
      <c r="J2620" s="23"/>
      <c r="K2620" s="26"/>
      <c r="N2620" s="1">
        <v>45935</v>
      </c>
    </row>
    <row r="2621" spans="1:14" x14ac:dyDescent="0.25">
      <c r="A2621" s="26"/>
      <c r="B2621" s="22"/>
      <c r="C2621" s="22"/>
      <c r="D2621" s="24"/>
      <c r="E2621" s="22"/>
      <c r="F2621" s="22"/>
      <c r="H2621" s="23"/>
      <c r="I2621" s="23"/>
      <c r="J2621" s="23"/>
      <c r="K2621" s="26"/>
      <c r="N2621" s="1">
        <v>45935</v>
      </c>
    </row>
    <row r="2622" spans="1:14" x14ac:dyDescent="0.25">
      <c r="A2622" s="26"/>
      <c r="B2622" s="22"/>
      <c r="C2622" s="22"/>
      <c r="D2622" s="24"/>
      <c r="E2622" s="22"/>
      <c r="F2622" s="22"/>
      <c r="H2622" s="23"/>
      <c r="I2622" s="23"/>
      <c r="J2622" s="23"/>
      <c r="K2622" s="26"/>
      <c r="N2622" s="1">
        <v>45935</v>
      </c>
    </row>
    <row r="2623" spans="1:14" x14ac:dyDescent="0.25">
      <c r="A2623" s="26"/>
      <c r="B2623" s="22"/>
      <c r="C2623" s="22"/>
      <c r="D2623" s="24"/>
      <c r="E2623" s="22"/>
      <c r="F2623" s="22"/>
      <c r="H2623" s="23"/>
      <c r="I2623" s="23"/>
      <c r="J2623" s="23"/>
      <c r="K2623" s="26"/>
      <c r="N2623" s="1">
        <v>45935</v>
      </c>
    </row>
    <row r="2624" spans="1:14" x14ac:dyDescent="0.25">
      <c r="A2624" s="26"/>
      <c r="B2624" s="22"/>
      <c r="C2624" s="22"/>
      <c r="D2624" s="24"/>
      <c r="E2624" s="22"/>
      <c r="F2624" s="22"/>
      <c r="H2624" s="23"/>
      <c r="I2624" s="23"/>
      <c r="J2624" s="23"/>
      <c r="K2624" s="26"/>
      <c r="N2624" s="1">
        <v>45935</v>
      </c>
    </row>
    <row r="2625" spans="1:14" x14ac:dyDescent="0.25">
      <c r="A2625" s="26"/>
      <c r="B2625" s="22"/>
      <c r="C2625" s="22"/>
      <c r="D2625" s="24"/>
      <c r="E2625" s="22"/>
      <c r="F2625" s="22"/>
      <c r="H2625" s="23"/>
      <c r="I2625" s="23"/>
      <c r="J2625" s="23"/>
      <c r="K2625" s="26"/>
      <c r="N2625" s="1">
        <v>45935</v>
      </c>
    </row>
    <row r="2626" spans="1:14" x14ac:dyDescent="0.25">
      <c r="A2626" s="26"/>
      <c r="B2626" s="22"/>
      <c r="C2626" s="22"/>
      <c r="D2626" s="24"/>
      <c r="E2626" s="22"/>
      <c r="F2626" s="22"/>
      <c r="H2626" s="23"/>
      <c r="I2626" s="23"/>
      <c r="J2626" s="23"/>
      <c r="K2626" s="26"/>
      <c r="N2626" s="1">
        <v>45935</v>
      </c>
    </row>
    <row r="2627" spans="1:14" x14ac:dyDescent="0.25">
      <c r="A2627" s="26"/>
      <c r="B2627" s="22"/>
      <c r="C2627" s="22"/>
      <c r="D2627" s="24"/>
      <c r="E2627" s="22"/>
      <c r="F2627" s="22"/>
      <c r="H2627" s="23"/>
      <c r="I2627" s="23"/>
      <c r="J2627" s="23"/>
      <c r="K2627" s="26"/>
      <c r="N2627" s="1">
        <v>45935</v>
      </c>
    </row>
    <row r="2628" spans="1:14" x14ac:dyDescent="0.25">
      <c r="A2628" s="26"/>
      <c r="B2628" s="22"/>
      <c r="C2628" s="22"/>
      <c r="D2628" s="24"/>
      <c r="E2628" s="22"/>
      <c r="F2628" s="22"/>
      <c r="H2628" s="23"/>
      <c r="I2628" s="23"/>
      <c r="J2628" s="23"/>
      <c r="K2628" s="26"/>
      <c r="N2628" s="1">
        <v>45935</v>
      </c>
    </row>
    <row r="2629" spans="1:14" x14ac:dyDescent="0.25">
      <c r="A2629" s="26"/>
      <c r="B2629" s="22"/>
      <c r="C2629" s="22"/>
      <c r="D2629" s="24"/>
      <c r="E2629" s="22"/>
      <c r="F2629" s="22"/>
      <c r="H2629" s="23"/>
      <c r="I2629" s="23"/>
      <c r="J2629" s="23"/>
      <c r="K2629" s="26"/>
      <c r="N2629" s="1">
        <v>45935</v>
      </c>
    </row>
    <row r="2630" spans="1:14" x14ac:dyDescent="0.25">
      <c r="A2630" s="26"/>
      <c r="B2630" s="22"/>
      <c r="C2630" s="22"/>
      <c r="D2630" s="24"/>
      <c r="E2630" s="22"/>
      <c r="F2630" s="22"/>
      <c r="H2630" s="23"/>
      <c r="I2630" s="23"/>
      <c r="J2630" s="23"/>
      <c r="K2630" s="26"/>
      <c r="N2630" s="1">
        <v>45935</v>
      </c>
    </row>
    <row r="2631" spans="1:14" x14ac:dyDescent="0.25">
      <c r="A2631" s="26"/>
      <c r="B2631" s="22"/>
      <c r="C2631" s="22"/>
      <c r="D2631" s="24"/>
      <c r="E2631" s="22"/>
      <c r="F2631" s="22"/>
      <c r="H2631" s="23"/>
      <c r="I2631" s="23"/>
      <c r="J2631" s="23"/>
      <c r="K2631" s="26"/>
      <c r="N2631" s="1">
        <v>45935</v>
      </c>
    </row>
    <row r="2632" spans="1:14" x14ac:dyDescent="0.25">
      <c r="A2632" s="26"/>
      <c r="B2632" s="22"/>
      <c r="C2632" s="22"/>
      <c r="D2632" s="24"/>
      <c r="E2632" s="22"/>
      <c r="F2632" s="22"/>
      <c r="H2632" s="23"/>
      <c r="I2632" s="23"/>
      <c r="J2632" s="23"/>
      <c r="K2632" s="26"/>
      <c r="N2632" s="1">
        <v>45935</v>
      </c>
    </row>
    <row r="2633" spans="1:14" x14ac:dyDescent="0.25">
      <c r="A2633" s="26"/>
      <c r="B2633" s="22"/>
      <c r="C2633" s="22"/>
      <c r="D2633" s="24"/>
      <c r="E2633" s="22"/>
      <c r="F2633" s="22"/>
      <c r="H2633" s="23"/>
      <c r="I2633" s="23"/>
      <c r="J2633" s="23"/>
      <c r="K2633" s="26"/>
      <c r="N2633" s="1">
        <v>45935</v>
      </c>
    </row>
    <row r="2634" spans="1:14" x14ac:dyDescent="0.25">
      <c r="A2634" s="26"/>
      <c r="B2634" s="22"/>
      <c r="C2634" s="22"/>
      <c r="D2634" s="24"/>
      <c r="E2634" s="22"/>
      <c r="F2634" s="22"/>
      <c r="H2634" s="23"/>
      <c r="I2634" s="23"/>
      <c r="J2634" s="23"/>
      <c r="K2634" s="26"/>
      <c r="N2634" s="1">
        <v>45935</v>
      </c>
    </row>
    <row r="2635" spans="1:14" x14ac:dyDescent="0.25">
      <c r="A2635" s="26"/>
      <c r="B2635" s="22"/>
      <c r="C2635" s="22"/>
      <c r="D2635" s="24"/>
      <c r="E2635" s="22"/>
      <c r="F2635" s="22"/>
      <c r="H2635" s="23"/>
      <c r="I2635" s="23"/>
      <c r="J2635" s="23"/>
      <c r="K2635" s="26"/>
      <c r="N2635" s="1">
        <v>45935</v>
      </c>
    </row>
    <row r="2636" spans="1:14" x14ac:dyDescent="0.25">
      <c r="A2636" s="26"/>
      <c r="B2636" s="22"/>
      <c r="C2636" s="22"/>
      <c r="D2636" s="24"/>
      <c r="E2636" s="22"/>
      <c r="F2636" s="22"/>
      <c r="H2636" s="23"/>
      <c r="I2636" s="23"/>
      <c r="J2636" s="23"/>
      <c r="K2636" s="26"/>
      <c r="N2636" s="1">
        <v>45935</v>
      </c>
    </row>
    <row r="2637" spans="1:14" x14ac:dyDescent="0.25">
      <c r="A2637" s="26"/>
      <c r="B2637" s="22"/>
      <c r="C2637" s="22"/>
      <c r="D2637" s="24"/>
      <c r="E2637" s="22"/>
      <c r="F2637" s="22"/>
      <c r="H2637" s="23"/>
      <c r="I2637" s="23"/>
      <c r="J2637" s="23"/>
      <c r="K2637" s="26"/>
      <c r="N2637" s="1">
        <v>45935</v>
      </c>
    </row>
    <row r="2638" spans="1:14" x14ac:dyDescent="0.25">
      <c r="A2638" s="26"/>
      <c r="B2638" s="22"/>
      <c r="C2638" s="22"/>
      <c r="D2638" s="24"/>
      <c r="E2638" s="22"/>
      <c r="F2638" s="22"/>
      <c r="H2638" s="23"/>
      <c r="I2638" s="23"/>
      <c r="J2638" s="23"/>
      <c r="K2638" s="26"/>
      <c r="N2638" s="1">
        <v>45935</v>
      </c>
    </row>
    <row r="2639" spans="1:14" x14ac:dyDescent="0.25">
      <c r="A2639" s="26"/>
      <c r="B2639" s="22"/>
      <c r="C2639" s="22"/>
      <c r="D2639" s="24"/>
      <c r="E2639" s="22"/>
      <c r="F2639" s="22"/>
      <c r="H2639" s="23"/>
      <c r="I2639" s="23"/>
      <c r="J2639" s="23"/>
      <c r="K2639" s="26"/>
      <c r="N2639" s="1">
        <v>45935</v>
      </c>
    </row>
    <row r="2640" spans="1:14" x14ac:dyDescent="0.25">
      <c r="A2640" s="26"/>
      <c r="B2640" s="22"/>
      <c r="C2640" s="22"/>
      <c r="D2640" s="24"/>
      <c r="E2640" s="22"/>
      <c r="F2640" s="22"/>
      <c r="H2640" s="23"/>
      <c r="I2640" s="23"/>
      <c r="J2640" s="23"/>
      <c r="K2640" s="26"/>
      <c r="N2640" s="1">
        <v>45935</v>
      </c>
    </row>
    <row r="2641" spans="1:14" x14ac:dyDescent="0.25">
      <c r="A2641" s="26"/>
      <c r="B2641" s="22"/>
      <c r="C2641" s="22"/>
      <c r="D2641" s="24"/>
      <c r="E2641" s="22"/>
      <c r="F2641" s="22"/>
      <c r="H2641" s="23"/>
      <c r="I2641" s="23"/>
      <c r="J2641" s="23"/>
      <c r="K2641" s="26"/>
      <c r="N2641" s="1">
        <v>45935</v>
      </c>
    </row>
    <row r="2642" spans="1:14" x14ac:dyDescent="0.25">
      <c r="A2642" s="26"/>
      <c r="B2642" s="22"/>
      <c r="C2642" s="22"/>
      <c r="D2642" s="24"/>
      <c r="E2642" s="22"/>
      <c r="F2642" s="22"/>
      <c r="H2642" s="23"/>
      <c r="I2642" s="23"/>
      <c r="J2642" s="23"/>
      <c r="K2642" s="26"/>
      <c r="N2642" s="1">
        <v>45935</v>
      </c>
    </row>
    <row r="2643" spans="1:14" x14ac:dyDescent="0.25">
      <c r="A2643" s="26"/>
      <c r="B2643" s="22"/>
      <c r="C2643" s="22"/>
      <c r="D2643" s="24"/>
      <c r="E2643" s="22"/>
      <c r="F2643" s="22"/>
      <c r="H2643" s="23"/>
      <c r="I2643" s="23"/>
      <c r="J2643" s="23"/>
      <c r="K2643" s="26"/>
      <c r="N2643" s="1">
        <v>45935</v>
      </c>
    </row>
    <row r="2644" spans="1:14" x14ac:dyDescent="0.25">
      <c r="A2644" s="26"/>
      <c r="B2644" s="22"/>
      <c r="C2644" s="22"/>
      <c r="D2644" s="24"/>
      <c r="E2644" s="22"/>
      <c r="F2644" s="22"/>
      <c r="H2644" s="23"/>
      <c r="I2644" s="23"/>
      <c r="J2644" s="23"/>
      <c r="K2644" s="26"/>
      <c r="N2644" s="1">
        <v>45935</v>
      </c>
    </row>
    <row r="2645" spans="1:14" x14ac:dyDescent="0.25">
      <c r="A2645" s="26"/>
      <c r="B2645" s="22"/>
      <c r="C2645" s="22"/>
      <c r="D2645" s="24"/>
      <c r="E2645" s="22"/>
      <c r="F2645" s="22"/>
      <c r="H2645" s="23"/>
      <c r="I2645" s="23"/>
      <c r="J2645" s="23"/>
      <c r="K2645" s="26"/>
      <c r="N2645" s="1">
        <v>45935</v>
      </c>
    </row>
    <row r="2646" spans="1:14" x14ac:dyDescent="0.25">
      <c r="A2646" s="26"/>
      <c r="B2646" s="22"/>
      <c r="C2646" s="22"/>
      <c r="D2646" s="24"/>
      <c r="E2646" s="22"/>
      <c r="F2646" s="22"/>
      <c r="H2646" s="23"/>
      <c r="I2646" s="23"/>
      <c r="J2646" s="23"/>
      <c r="K2646" s="27"/>
      <c r="N2646" s="1">
        <v>45935</v>
      </c>
    </row>
    <row r="2647" spans="1:14" x14ac:dyDescent="0.25">
      <c r="A2647" s="26"/>
      <c r="B2647" s="22"/>
      <c r="C2647" s="22"/>
      <c r="D2647" s="24"/>
      <c r="E2647" s="22"/>
      <c r="F2647" s="22"/>
      <c r="H2647" s="23"/>
      <c r="I2647" s="23"/>
      <c r="J2647" s="23"/>
      <c r="K2647" s="26"/>
      <c r="N2647" s="1">
        <v>45935</v>
      </c>
    </row>
    <row r="2648" spans="1:14" x14ac:dyDescent="0.25">
      <c r="A2648" s="26"/>
      <c r="B2648" s="22"/>
      <c r="C2648" s="22"/>
      <c r="D2648" s="24"/>
      <c r="E2648" s="22"/>
      <c r="F2648" s="22"/>
      <c r="H2648" s="23"/>
      <c r="I2648" s="23"/>
      <c r="J2648" s="23"/>
      <c r="K2648" s="26"/>
      <c r="N2648" s="1">
        <v>45935</v>
      </c>
    </row>
    <row r="2649" spans="1:14" x14ac:dyDescent="0.25">
      <c r="A2649" s="26"/>
      <c r="B2649" s="22"/>
      <c r="C2649" s="22"/>
      <c r="D2649" s="24"/>
      <c r="E2649" s="22"/>
      <c r="F2649" s="22"/>
      <c r="H2649" s="23"/>
      <c r="I2649" s="23"/>
      <c r="J2649" s="23"/>
      <c r="K2649" s="26"/>
      <c r="N2649" s="1">
        <v>45935</v>
      </c>
    </row>
    <row r="2650" spans="1:14" x14ac:dyDescent="0.25">
      <c r="A2650" s="26"/>
      <c r="B2650" s="22"/>
      <c r="C2650" s="22"/>
      <c r="D2650" s="24"/>
      <c r="E2650" s="22"/>
      <c r="F2650" s="22"/>
      <c r="H2650" s="23"/>
      <c r="I2650" s="23"/>
      <c r="J2650" s="23"/>
      <c r="K2650" s="26"/>
      <c r="N2650" s="1">
        <v>45935</v>
      </c>
    </row>
    <row r="2651" spans="1:14" x14ac:dyDescent="0.25">
      <c r="A2651" s="26"/>
      <c r="B2651" s="22"/>
      <c r="C2651" s="22"/>
      <c r="D2651" s="24"/>
      <c r="E2651" s="22"/>
      <c r="F2651" s="22"/>
      <c r="H2651" s="23"/>
      <c r="I2651" s="23"/>
      <c r="J2651" s="23"/>
      <c r="K2651" s="26"/>
      <c r="N2651" s="1">
        <v>45935</v>
      </c>
    </row>
    <row r="2652" spans="1:14" x14ac:dyDescent="0.25">
      <c r="A2652" s="26"/>
      <c r="B2652" s="22"/>
      <c r="C2652" s="22"/>
      <c r="D2652" s="24"/>
      <c r="E2652" s="22"/>
      <c r="F2652" s="22"/>
      <c r="H2652" s="23"/>
      <c r="I2652" s="23"/>
      <c r="J2652" s="23"/>
      <c r="K2652" s="26"/>
      <c r="N2652" s="1">
        <v>45935</v>
      </c>
    </row>
    <row r="2653" spans="1:14" x14ac:dyDescent="0.25">
      <c r="A2653" s="26"/>
      <c r="B2653" s="22"/>
      <c r="C2653" s="22"/>
      <c r="D2653" s="24"/>
      <c r="E2653" s="22"/>
      <c r="F2653" s="22"/>
      <c r="H2653" s="23"/>
      <c r="I2653" s="23"/>
      <c r="J2653" s="23"/>
      <c r="K2653" s="26"/>
      <c r="N2653" s="1">
        <v>45935</v>
      </c>
    </row>
    <row r="2654" spans="1:14" x14ac:dyDescent="0.25">
      <c r="A2654" s="26"/>
      <c r="B2654" s="22"/>
      <c r="C2654" s="22"/>
      <c r="D2654" s="24"/>
      <c r="E2654" s="22"/>
      <c r="F2654" s="22"/>
      <c r="H2654" s="23"/>
      <c r="I2654" s="23"/>
      <c r="J2654" s="23"/>
      <c r="K2654" s="26"/>
      <c r="N2654" s="1">
        <v>45935</v>
      </c>
    </row>
    <row r="2655" spans="1:14" x14ac:dyDescent="0.25">
      <c r="A2655" s="26"/>
      <c r="B2655" s="22"/>
      <c r="C2655" s="22"/>
      <c r="D2655" s="24"/>
      <c r="E2655" s="22"/>
      <c r="F2655" s="22"/>
      <c r="H2655" s="23"/>
      <c r="I2655" s="23"/>
      <c r="J2655" s="23"/>
      <c r="K2655" s="26"/>
      <c r="N2655" s="1">
        <v>45935</v>
      </c>
    </row>
    <row r="2656" spans="1:14" x14ac:dyDescent="0.25">
      <c r="A2656" s="26"/>
      <c r="B2656" s="22"/>
      <c r="C2656" s="22"/>
      <c r="D2656" s="24"/>
      <c r="E2656" s="22"/>
      <c r="F2656" s="22"/>
      <c r="H2656" s="23"/>
      <c r="I2656" s="23"/>
      <c r="J2656" s="23"/>
      <c r="K2656" s="26"/>
      <c r="N2656" s="1">
        <v>45935</v>
      </c>
    </row>
    <row r="2657" spans="1:14" x14ac:dyDescent="0.25">
      <c r="A2657" s="26"/>
      <c r="B2657" s="22"/>
      <c r="C2657" s="22"/>
      <c r="D2657" s="24"/>
      <c r="E2657" s="22"/>
      <c r="F2657" s="22"/>
      <c r="H2657" s="23"/>
      <c r="I2657" s="23"/>
      <c r="J2657" s="23"/>
      <c r="K2657" s="26"/>
      <c r="N2657" s="1">
        <v>45935</v>
      </c>
    </row>
    <row r="2658" spans="1:14" x14ac:dyDescent="0.25">
      <c r="A2658" s="26"/>
      <c r="B2658" s="22"/>
      <c r="C2658" s="22"/>
      <c r="D2658" s="24"/>
      <c r="E2658" s="22"/>
      <c r="F2658" s="22"/>
      <c r="H2658" s="23"/>
      <c r="I2658" s="23"/>
      <c r="J2658" s="23"/>
      <c r="K2658" s="26"/>
      <c r="N2658" s="1">
        <v>45935</v>
      </c>
    </row>
    <row r="2659" spans="1:14" x14ac:dyDescent="0.25">
      <c r="A2659" s="26"/>
      <c r="B2659" s="22"/>
      <c r="C2659" s="22"/>
      <c r="D2659" s="24"/>
      <c r="E2659" s="22"/>
      <c r="F2659" s="22"/>
      <c r="H2659" s="23"/>
      <c r="I2659" s="23"/>
      <c r="J2659" s="23"/>
      <c r="K2659" s="26"/>
      <c r="N2659" s="1">
        <v>45935</v>
      </c>
    </row>
    <row r="2660" spans="1:14" x14ac:dyDescent="0.25">
      <c r="A2660" s="26"/>
      <c r="B2660" s="22"/>
      <c r="C2660" s="22"/>
      <c r="D2660" s="24"/>
      <c r="E2660" s="22"/>
      <c r="F2660" s="22"/>
      <c r="H2660" s="23"/>
      <c r="I2660" s="23"/>
      <c r="J2660" s="23"/>
      <c r="K2660" s="26"/>
      <c r="N2660" s="1">
        <v>45935</v>
      </c>
    </row>
    <row r="2661" spans="1:14" x14ac:dyDescent="0.25">
      <c r="A2661" s="26"/>
      <c r="B2661" s="22"/>
      <c r="C2661" s="22"/>
      <c r="D2661" s="24"/>
      <c r="E2661" s="22"/>
      <c r="F2661" s="22"/>
      <c r="H2661" s="23"/>
      <c r="I2661" s="23"/>
      <c r="J2661" s="23"/>
      <c r="K2661" s="26"/>
      <c r="N2661" s="1">
        <v>45935</v>
      </c>
    </row>
    <row r="2662" spans="1:14" x14ac:dyDescent="0.25">
      <c r="A2662" s="26"/>
      <c r="B2662" s="22"/>
      <c r="C2662" s="22"/>
      <c r="D2662" s="24"/>
      <c r="E2662" s="22"/>
      <c r="F2662" s="22"/>
      <c r="H2662" s="23"/>
      <c r="I2662" s="23"/>
      <c r="J2662" s="23"/>
      <c r="K2662" s="26"/>
      <c r="N2662" s="1">
        <v>45935</v>
      </c>
    </row>
    <row r="2663" spans="1:14" x14ac:dyDescent="0.25">
      <c r="A2663" s="26"/>
      <c r="B2663" s="22"/>
      <c r="C2663" s="22"/>
      <c r="D2663" s="24"/>
      <c r="E2663" s="22"/>
      <c r="F2663" s="22"/>
      <c r="H2663" s="23"/>
      <c r="I2663" s="23"/>
      <c r="J2663" s="23"/>
      <c r="K2663" s="26"/>
      <c r="N2663" s="1">
        <v>45935</v>
      </c>
    </row>
    <row r="2664" spans="1:14" x14ac:dyDescent="0.25">
      <c r="A2664" s="26"/>
      <c r="B2664" s="22"/>
      <c r="C2664" s="22"/>
      <c r="D2664" s="24"/>
      <c r="E2664" s="22"/>
      <c r="F2664" s="22"/>
      <c r="H2664" s="23"/>
      <c r="I2664" s="23"/>
      <c r="J2664" s="23"/>
      <c r="K2664" s="26"/>
      <c r="N2664" s="1">
        <v>45935</v>
      </c>
    </row>
    <row r="2665" spans="1:14" x14ac:dyDescent="0.25">
      <c r="A2665" s="26"/>
      <c r="B2665" s="22"/>
      <c r="C2665" s="22"/>
      <c r="D2665" s="24"/>
      <c r="E2665" s="22"/>
      <c r="F2665" s="22"/>
      <c r="H2665" s="23"/>
      <c r="I2665" s="23"/>
      <c r="J2665" s="23"/>
      <c r="K2665" s="26"/>
      <c r="N2665" s="1">
        <v>45935</v>
      </c>
    </row>
    <row r="2666" spans="1:14" x14ac:dyDescent="0.25">
      <c r="A2666" s="26"/>
      <c r="B2666" s="22"/>
      <c r="C2666" s="22"/>
      <c r="D2666" s="24"/>
      <c r="E2666" s="22"/>
      <c r="F2666" s="22"/>
      <c r="H2666" s="23"/>
      <c r="I2666" s="23"/>
      <c r="J2666" s="23"/>
      <c r="K2666" s="26"/>
      <c r="N2666" s="1">
        <v>45935</v>
      </c>
    </row>
    <row r="2667" spans="1:14" x14ac:dyDescent="0.25">
      <c r="A2667" s="26"/>
      <c r="B2667" s="22"/>
      <c r="C2667" s="22"/>
      <c r="D2667" s="24"/>
      <c r="E2667" s="22"/>
      <c r="F2667" s="22"/>
      <c r="H2667" s="23"/>
      <c r="I2667" s="23"/>
      <c r="J2667" s="23"/>
      <c r="K2667" s="26"/>
      <c r="N2667" s="1">
        <v>45935</v>
      </c>
    </row>
    <row r="2668" spans="1:14" x14ac:dyDescent="0.25">
      <c r="A2668" s="26"/>
      <c r="B2668" s="22"/>
      <c r="C2668" s="22"/>
      <c r="D2668" s="24"/>
      <c r="E2668" s="22"/>
      <c r="F2668" s="22"/>
      <c r="H2668" s="23"/>
      <c r="I2668" s="23"/>
      <c r="J2668" s="23"/>
      <c r="K2668" s="26"/>
      <c r="N2668" s="1">
        <v>45935</v>
      </c>
    </row>
    <row r="2669" spans="1:14" x14ac:dyDescent="0.25">
      <c r="A2669" s="26"/>
      <c r="B2669" s="22"/>
      <c r="C2669" s="22"/>
      <c r="D2669" s="24"/>
      <c r="E2669" s="22"/>
      <c r="F2669" s="22"/>
      <c r="H2669" s="23"/>
      <c r="I2669" s="23"/>
      <c r="J2669" s="23"/>
      <c r="K2669" s="26"/>
      <c r="N2669" s="1">
        <v>45935</v>
      </c>
    </row>
    <row r="2670" spans="1:14" x14ac:dyDescent="0.25">
      <c r="A2670" s="26"/>
      <c r="B2670" s="22"/>
      <c r="C2670" s="22"/>
      <c r="D2670" s="24"/>
      <c r="E2670" s="22"/>
      <c r="F2670" s="22"/>
      <c r="H2670" s="23"/>
      <c r="I2670" s="23"/>
      <c r="J2670" s="23"/>
      <c r="K2670" s="26"/>
      <c r="N2670" s="1">
        <v>45935</v>
      </c>
    </row>
    <row r="2671" spans="1:14" x14ac:dyDescent="0.25">
      <c r="A2671" s="26"/>
      <c r="B2671" s="22"/>
      <c r="C2671" s="22"/>
      <c r="D2671" s="24"/>
      <c r="E2671" s="22"/>
      <c r="F2671" s="22"/>
      <c r="H2671" s="23"/>
      <c r="I2671" s="23"/>
      <c r="J2671" s="23"/>
      <c r="K2671" s="26"/>
      <c r="N2671" s="1">
        <v>45935</v>
      </c>
    </row>
    <row r="2672" spans="1:14" x14ac:dyDescent="0.25">
      <c r="A2672" s="26"/>
      <c r="B2672" s="22"/>
      <c r="C2672" s="22"/>
      <c r="D2672" s="24"/>
      <c r="E2672" s="22"/>
      <c r="F2672" s="22"/>
      <c r="H2672" s="23"/>
      <c r="I2672" s="23"/>
      <c r="J2672" s="23"/>
      <c r="K2672" s="26"/>
      <c r="N2672" s="1">
        <v>45935</v>
      </c>
    </row>
    <row r="2673" spans="1:14" x14ac:dyDescent="0.25">
      <c r="A2673" s="26"/>
      <c r="B2673" s="22"/>
      <c r="C2673" s="22"/>
      <c r="D2673" s="24"/>
      <c r="E2673" s="22"/>
      <c r="F2673" s="22"/>
      <c r="H2673" s="23"/>
      <c r="I2673" s="23"/>
      <c r="J2673" s="23"/>
      <c r="K2673" s="26"/>
      <c r="N2673" s="1">
        <v>45935</v>
      </c>
    </row>
    <row r="2674" spans="1:14" x14ac:dyDescent="0.25">
      <c r="A2674" s="26"/>
      <c r="B2674" s="22"/>
      <c r="C2674" s="22"/>
      <c r="D2674" s="24"/>
      <c r="E2674" s="22"/>
      <c r="F2674" s="22"/>
      <c r="H2674" s="23"/>
      <c r="I2674" s="23"/>
      <c r="J2674" s="23"/>
      <c r="K2674" s="27"/>
      <c r="N2674" s="1">
        <v>45935</v>
      </c>
    </row>
    <row r="2675" spans="1:14" x14ac:dyDescent="0.25">
      <c r="A2675" s="26"/>
      <c r="B2675" s="22"/>
      <c r="C2675" s="22"/>
      <c r="D2675" s="24"/>
      <c r="E2675" s="22"/>
      <c r="F2675" s="22"/>
      <c r="H2675" s="23"/>
      <c r="I2675" s="23"/>
      <c r="J2675" s="23"/>
      <c r="K2675" s="26"/>
      <c r="N2675" s="1">
        <v>45935</v>
      </c>
    </row>
    <row r="2676" spans="1:14" x14ac:dyDescent="0.25">
      <c r="A2676" s="26"/>
      <c r="B2676" s="22"/>
      <c r="C2676" s="22"/>
      <c r="D2676" s="24"/>
      <c r="E2676" s="22"/>
      <c r="F2676" s="22"/>
      <c r="H2676" s="23"/>
      <c r="I2676" s="23"/>
      <c r="J2676" s="23"/>
      <c r="K2676" s="26"/>
      <c r="N2676" s="1">
        <v>45935</v>
      </c>
    </row>
    <row r="2677" spans="1:14" x14ac:dyDescent="0.25">
      <c r="A2677" s="26"/>
      <c r="B2677" s="22"/>
      <c r="C2677" s="22"/>
      <c r="D2677" s="24"/>
      <c r="E2677" s="22"/>
      <c r="F2677" s="22"/>
      <c r="H2677" s="23"/>
      <c r="I2677" s="23"/>
      <c r="J2677" s="23"/>
      <c r="K2677" s="26"/>
      <c r="N2677" s="1">
        <v>45935</v>
      </c>
    </row>
    <row r="2678" spans="1:14" x14ac:dyDescent="0.25">
      <c r="A2678" s="26"/>
      <c r="B2678" s="22"/>
      <c r="C2678" s="22"/>
      <c r="D2678" s="24"/>
      <c r="E2678" s="22"/>
      <c r="F2678" s="22"/>
      <c r="H2678" s="23"/>
      <c r="I2678" s="23"/>
      <c r="J2678" s="23"/>
      <c r="K2678" s="26"/>
      <c r="N2678" s="1">
        <v>45935</v>
      </c>
    </row>
    <row r="2679" spans="1:14" x14ac:dyDescent="0.25">
      <c r="A2679" s="26"/>
      <c r="B2679" s="22"/>
      <c r="C2679" s="22"/>
      <c r="D2679" s="24"/>
      <c r="E2679" s="22"/>
      <c r="F2679" s="22"/>
      <c r="H2679" s="23"/>
      <c r="I2679" s="23"/>
      <c r="J2679" s="23"/>
      <c r="K2679" s="26"/>
      <c r="N2679" s="1">
        <v>45935</v>
      </c>
    </row>
    <row r="2680" spans="1:14" x14ac:dyDescent="0.25">
      <c r="A2680" s="26"/>
      <c r="B2680" s="22"/>
      <c r="C2680" s="22"/>
      <c r="D2680" s="24"/>
      <c r="E2680" s="22"/>
      <c r="F2680" s="22"/>
      <c r="H2680" s="23"/>
      <c r="I2680" s="23"/>
      <c r="J2680" s="23"/>
      <c r="K2680" s="26"/>
      <c r="N2680" s="1">
        <v>45935</v>
      </c>
    </row>
    <row r="2681" spans="1:14" x14ac:dyDescent="0.25">
      <c r="A2681" s="26"/>
      <c r="B2681" s="22"/>
      <c r="C2681" s="22"/>
      <c r="D2681" s="24"/>
      <c r="E2681" s="22"/>
      <c r="F2681" s="22"/>
      <c r="H2681" s="23"/>
      <c r="I2681" s="23"/>
      <c r="J2681" s="23"/>
      <c r="K2681" s="26"/>
      <c r="N2681" s="1">
        <v>45935</v>
      </c>
    </row>
    <row r="2682" spans="1:14" x14ac:dyDescent="0.25">
      <c r="A2682" s="26"/>
      <c r="B2682" s="22"/>
      <c r="C2682" s="22"/>
      <c r="D2682" s="24"/>
      <c r="E2682" s="22"/>
      <c r="F2682" s="22"/>
      <c r="H2682" s="23"/>
      <c r="I2682" s="23"/>
      <c r="J2682" s="23"/>
      <c r="K2682" s="26"/>
      <c r="N2682" s="1">
        <v>45935</v>
      </c>
    </row>
    <row r="2683" spans="1:14" x14ac:dyDescent="0.25">
      <c r="A2683" s="26"/>
      <c r="B2683" s="22"/>
      <c r="C2683" s="22"/>
      <c r="D2683" s="24"/>
      <c r="E2683" s="22"/>
      <c r="F2683" s="22"/>
      <c r="H2683" s="23"/>
      <c r="I2683" s="23"/>
      <c r="J2683" s="23"/>
      <c r="K2683" s="26"/>
      <c r="N2683" s="1">
        <v>45935</v>
      </c>
    </row>
    <row r="2684" spans="1:14" x14ac:dyDescent="0.25">
      <c r="A2684" s="26"/>
      <c r="B2684" s="22"/>
      <c r="C2684" s="22"/>
      <c r="D2684" s="24"/>
      <c r="E2684" s="22"/>
      <c r="F2684" s="22"/>
      <c r="H2684" s="23"/>
      <c r="I2684" s="23"/>
      <c r="J2684" s="23"/>
      <c r="K2684" s="26"/>
      <c r="N2684" s="1">
        <v>45935</v>
      </c>
    </row>
    <row r="2685" spans="1:14" x14ac:dyDescent="0.25">
      <c r="A2685" s="26"/>
      <c r="B2685" s="22"/>
      <c r="C2685" s="22"/>
      <c r="D2685" s="24"/>
      <c r="E2685" s="22"/>
      <c r="F2685" s="22"/>
      <c r="H2685" s="23"/>
      <c r="I2685" s="23"/>
      <c r="J2685" s="23"/>
      <c r="K2685" s="26"/>
      <c r="N2685" s="1">
        <v>45935</v>
      </c>
    </row>
    <row r="2686" spans="1:14" x14ac:dyDescent="0.25">
      <c r="A2686" s="26"/>
      <c r="B2686" s="22"/>
      <c r="C2686" s="22"/>
      <c r="D2686" s="24"/>
      <c r="E2686" s="22"/>
      <c r="F2686" s="22"/>
      <c r="H2686" s="23"/>
      <c r="I2686" s="23"/>
      <c r="J2686" s="23"/>
      <c r="K2686" s="26"/>
      <c r="N2686" s="1">
        <v>45935</v>
      </c>
    </row>
    <row r="2687" spans="1:14" x14ac:dyDescent="0.25">
      <c r="A2687" s="26"/>
      <c r="B2687" s="22"/>
      <c r="C2687" s="22"/>
      <c r="D2687" s="24"/>
      <c r="E2687" s="22"/>
      <c r="F2687" s="22"/>
      <c r="H2687" s="23"/>
      <c r="I2687" s="23"/>
      <c r="J2687" s="23"/>
      <c r="K2687" s="26"/>
      <c r="N2687" s="1">
        <v>45935</v>
      </c>
    </row>
    <row r="2688" spans="1:14" x14ac:dyDescent="0.25">
      <c r="A2688" s="26"/>
      <c r="B2688" s="22"/>
      <c r="C2688" s="22"/>
      <c r="D2688" s="24"/>
      <c r="E2688" s="22"/>
      <c r="F2688" s="22"/>
      <c r="H2688" s="23"/>
      <c r="I2688" s="23"/>
      <c r="J2688" s="23"/>
      <c r="K2688" s="26"/>
      <c r="N2688" s="1">
        <v>45935</v>
      </c>
    </row>
    <row r="2689" spans="1:14" x14ac:dyDescent="0.25">
      <c r="A2689" s="26"/>
      <c r="B2689" s="22"/>
      <c r="C2689" s="22"/>
      <c r="D2689" s="24"/>
      <c r="E2689" s="22"/>
      <c r="F2689" s="22"/>
      <c r="H2689" s="23"/>
      <c r="I2689" s="23"/>
      <c r="J2689" s="23"/>
      <c r="K2689" s="26"/>
      <c r="N2689" s="1">
        <v>45935</v>
      </c>
    </row>
    <row r="2690" spans="1:14" x14ac:dyDescent="0.25">
      <c r="A2690" s="26"/>
      <c r="B2690" s="22"/>
      <c r="C2690" s="22"/>
      <c r="D2690" s="24"/>
      <c r="E2690" s="22"/>
      <c r="F2690" s="22"/>
      <c r="H2690" s="23"/>
      <c r="I2690" s="23"/>
      <c r="J2690" s="23"/>
      <c r="K2690" s="26"/>
      <c r="N2690" s="1">
        <v>45935</v>
      </c>
    </row>
    <row r="2691" spans="1:14" x14ac:dyDescent="0.25">
      <c r="A2691" s="26"/>
      <c r="B2691" s="22"/>
      <c r="C2691" s="22"/>
      <c r="D2691" s="24"/>
      <c r="E2691" s="22"/>
      <c r="F2691" s="22"/>
      <c r="H2691" s="23"/>
      <c r="I2691" s="23"/>
      <c r="J2691" s="23"/>
      <c r="K2691" s="26"/>
      <c r="N2691" s="1">
        <v>45935</v>
      </c>
    </row>
    <row r="2692" spans="1:14" x14ac:dyDescent="0.25">
      <c r="A2692" s="26"/>
      <c r="B2692" s="22"/>
      <c r="C2692" s="22"/>
      <c r="D2692" s="24"/>
      <c r="E2692" s="22"/>
      <c r="F2692" s="22"/>
      <c r="H2692" s="23"/>
      <c r="I2692" s="23"/>
      <c r="J2692" s="23"/>
      <c r="K2692" s="26"/>
      <c r="N2692" s="1">
        <v>45935</v>
      </c>
    </row>
    <row r="2693" spans="1:14" x14ac:dyDescent="0.25">
      <c r="A2693" s="26"/>
      <c r="B2693" s="22"/>
      <c r="C2693" s="22"/>
      <c r="D2693" s="24"/>
      <c r="E2693" s="22"/>
      <c r="F2693" s="22"/>
      <c r="H2693" s="23"/>
      <c r="I2693" s="23"/>
      <c r="J2693" s="23"/>
      <c r="K2693" s="26"/>
      <c r="N2693" s="1">
        <v>45935</v>
      </c>
    </row>
    <row r="2694" spans="1:14" x14ac:dyDescent="0.25">
      <c r="A2694" s="26"/>
      <c r="B2694" s="22"/>
      <c r="C2694" s="22"/>
      <c r="D2694" s="24"/>
      <c r="E2694" s="22"/>
      <c r="F2694" s="22"/>
      <c r="H2694" s="23"/>
      <c r="I2694" s="23"/>
      <c r="J2694" s="23"/>
      <c r="K2694" s="26"/>
      <c r="N2694" s="1">
        <v>45935</v>
      </c>
    </row>
    <row r="2695" spans="1:14" x14ac:dyDescent="0.25">
      <c r="A2695" s="26"/>
      <c r="B2695" s="22"/>
      <c r="C2695" s="22"/>
      <c r="D2695" s="24"/>
      <c r="E2695" s="22"/>
      <c r="F2695" s="22"/>
      <c r="H2695" s="23"/>
      <c r="I2695" s="23"/>
      <c r="J2695" s="23"/>
      <c r="K2695" s="26"/>
      <c r="N2695" s="1">
        <v>45935</v>
      </c>
    </row>
    <row r="2696" spans="1:14" x14ac:dyDescent="0.25">
      <c r="A2696" s="26"/>
      <c r="B2696" s="22"/>
      <c r="C2696" s="22"/>
      <c r="D2696" s="24"/>
      <c r="E2696" s="22"/>
      <c r="F2696" s="22"/>
      <c r="H2696" s="23"/>
      <c r="I2696" s="23"/>
      <c r="J2696" s="23"/>
      <c r="K2696" s="26"/>
      <c r="N2696" s="1">
        <v>45935</v>
      </c>
    </row>
    <row r="2697" spans="1:14" x14ac:dyDescent="0.25">
      <c r="A2697" s="26"/>
      <c r="B2697" s="22"/>
      <c r="C2697" s="22"/>
      <c r="D2697" s="24"/>
      <c r="E2697" s="22"/>
      <c r="F2697" s="22"/>
      <c r="H2697" s="23"/>
      <c r="I2697" s="23"/>
      <c r="J2697" s="23"/>
      <c r="K2697" s="26"/>
      <c r="N2697" s="1">
        <v>45935</v>
      </c>
    </row>
    <row r="2698" spans="1:14" x14ac:dyDescent="0.25">
      <c r="A2698" s="26"/>
      <c r="B2698" s="22"/>
      <c r="C2698" s="22"/>
      <c r="D2698" s="24"/>
      <c r="E2698" s="22"/>
      <c r="F2698" s="22"/>
      <c r="H2698" s="23"/>
      <c r="I2698" s="23"/>
      <c r="J2698" s="23"/>
      <c r="K2698" s="26"/>
      <c r="N2698" s="1">
        <v>45935</v>
      </c>
    </row>
    <row r="2699" spans="1:14" x14ac:dyDescent="0.25">
      <c r="A2699" s="26"/>
      <c r="B2699" s="22"/>
      <c r="C2699" s="22"/>
      <c r="D2699" s="24"/>
      <c r="E2699" s="22"/>
      <c r="F2699" s="22"/>
      <c r="H2699" s="23"/>
      <c r="I2699" s="23"/>
      <c r="J2699" s="23"/>
      <c r="K2699" s="26"/>
      <c r="N2699" s="1">
        <v>45935</v>
      </c>
    </row>
    <row r="2700" spans="1:14" x14ac:dyDescent="0.25">
      <c r="A2700" s="26"/>
      <c r="B2700" s="22"/>
      <c r="C2700" s="22"/>
      <c r="D2700" s="24"/>
      <c r="E2700" s="22"/>
      <c r="F2700" s="22"/>
      <c r="H2700" s="23"/>
      <c r="I2700" s="23"/>
      <c r="J2700" s="23"/>
      <c r="K2700" s="26"/>
      <c r="N2700" s="1">
        <v>45935</v>
      </c>
    </row>
    <row r="2701" spans="1:14" x14ac:dyDescent="0.25">
      <c r="A2701" s="26"/>
      <c r="B2701" s="22"/>
      <c r="C2701" s="22"/>
      <c r="D2701" s="24"/>
      <c r="E2701" s="22"/>
      <c r="F2701" s="22"/>
      <c r="H2701" s="23"/>
      <c r="I2701" s="23"/>
      <c r="J2701" s="23"/>
      <c r="K2701" s="26"/>
      <c r="N2701" s="1">
        <v>45935</v>
      </c>
    </row>
    <row r="2702" spans="1:14" x14ac:dyDescent="0.25">
      <c r="A2702" s="26"/>
      <c r="B2702" s="22"/>
      <c r="C2702" s="22"/>
      <c r="D2702" s="24"/>
      <c r="E2702" s="22"/>
      <c r="F2702" s="22"/>
      <c r="H2702" s="23"/>
      <c r="I2702" s="23"/>
      <c r="J2702" s="23"/>
      <c r="K2702" s="26"/>
      <c r="N2702" s="1">
        <v>45935</v>
      </c>
    </row>
    <row r="2703" spans="1:14" x14ac:dyDescent="0.25">
      <c r="A2703" s="26"/>
      <c r="B2703" s="22"/>
      <c r="C2703" s="22"/>
      <c r="D2703" s="24"/>
      <c r="E2703" s="22"/>
      <c r="F2703" s="22"/>
      <c r="H2703" s="23"/>
      <c r="I2703" s="23"/>
      <c r="J2703" s="23"/>
      <c r="K2703" s="26"/>
      <c r="N2703" s="1">
        <v>45935</v>
      </c>
    </row>
    <row r="2704" spans="1:14" x14ac:dyDescent="0.25">
      <c r="A2704" s="26"/>
      <c r="B2704" s="22"/>
      <c r="C2704" s="22"/>
      <c r="D2704" s="24"/>
      <c r="E2704" s="22"/>
      <c r="F2704" s="22"/>
      <c r="H2704" s="23"/>
      <c r="I2704" s="23"/>
      <c r="J2704" s="23"/>
      <c r="K2704" s="26"/>
      <c r="N2704" s="1">
        <v>45935</v>
      </c>
    </row>
    <row r="2705" spans="1:14" x14ac:dyDescent="0.25">
      <c r="A2705" s="26"/>
      <c r="B2705" s="22"/>
      <c r="C2705" s="22"/>
      <c r="D2705" s="24"/>
      <c r="E2705" s="22"/>
      <c r="F2705" s="22"/>
      <c r="H2705" s="23"/>
      <c r="I2705" s="23"/>
      <c r="J2705" s="23"/>
      <c r="K2705" s="26"/>
      <c r="N2705" s="1">
        <v>45935</v>
      </c>
    </row>
    <row r="2706" spans="1:14" x14ac:dyDescent="0.25">
      <c r="A2706" s="26"/>
      <c r="B2706" s="22"/>
      <c r="C2706" s="22"/>
      <c r="D2706" s="24"/>
      <c r="E2706" s="22"/>
      <c r="F2706" s="22"/>
      <c r="H2706" s="23"/>
      <c r="I2706" s="23"/>
      <c r="J2706" s="23"/>
      <c r="K2706" s="26"/>
      <c r="N2706" s="1">
        <v>45935</v>
      </c>
    </row>
    <row r="2707" spans="1:14" x14ac:dyDescent="0.25">
      <c r="A2707" s="26"/>
      <c r="B2707" s="22"/>
      <c r="C2707" s="22"/>
      <c r="D2707" s="24"/>
      <c r="E2707" s="22"/>
      <c r="F2707" s="22"/>
      <c r="H2707" s="23"/>
      <c r="I2707" s="23"/>
      <c r="J2707" s="23"/>
      <c r="K2707" s="26"/>
      <c r="N2707" s="1">
        <v>45935</v>
      </c>
    </row>
    <row r="2708" spans="1:14" x14ac:dyDescent="0.25">
      <c r="A2708" s="26"/>
      <c r="B2708" s="22"/>
      <c r="C2708" s="22"/>
      <c r="D2708" s="24"/>
      <c r="E2708" s="22"/>
      <c r="F2708" s="22"/>
      <c r="H2708" s="23"/>
      <c r="I2708" s="23"/>
      <c r="J2708" s="23"/>
      <c r="K2708" s="26"/>
      <c r="N2708" s="1">
        <v>45935</v>
      </c>
    </row>
    <row r="2709" spans="1:14" x14ac:dyDescent="0.25">
      <c r="A2709" s="26"/>
      <c r="B2709" s="22"/>
      <c r="C2709" s="22"/>
      <c r="D2709" s="24"/>
      <c r="E2709" s="22"/>
      <c r="F2709" s="22"/>
      <c r="H2709" s="23"/>
      <c r="I2709" s="23"/>
      <c r="J2709" s="23"/>
      <c r="K2709" s="26"/>
      <c r="N2709" s="1">
        <v>45935</v>
      </c>
    </row>
    <row r="2710" spans="1:14" x14ac:dyDescent="0.25">
      <c r="A2710" s="26"/>
      <c r="B2710" s="22"/>
      <c r="C2710" s="22"/>
      <c r="D2710" s="24"/>
      <c r="E2710" s="22"/>
      <c r="F2710" s="22"/>
      <c r="H2710" s="23"/>
      <c r="I2710" s="23"/>
      <c r="J2710" s="23"/>
      <c r="K2710" s="26"/>
      <c r="N2710" s="1">
        <v>45935</v>
      </c>
    </row>
    <row r="2711" spans="1:14" x14ac:dyDescent="0.25">
      <c r="A2711" s="26"/>
      <c r="B2711" s="22"/>
      <c r="C2711" s="22"/>
      <c r="D2711" s="24"/>
      <c r="E2711" s="22"/>
      <c r="F2711" s="22"/>
      <c r="H2711" s="23"/>
      <c r="I2711" s="23"/>
      <c r="J2711" s="23"/>
      <c r="K2711" s="26"/>
      <c r="N2711" s="1">
        <v>45935</v>
      </c>
    </row>
    <row r="2712" spans="1:14" x14ac:dyDescent="0.25">
      <c r="A2712" s="26"/>
      <c r="B2712" s="22"/>
      <c r="C2712" s="22"/>
      <c r="D2712" s="24"/>
      <c r="E2712" s="22"/>
      <c r="F2712" s="22"/>
      <c r="H2712" s="23"/>
      <c r="I2712" s="23"/>
      <c r="J2712" s="23"/>
      <c r="K2712" s="26"/>
      <c r="N2712" s="1">
        <v>45935</v>
      </c>
    </row>
    <row r="2713" spans="1:14" x14ac:dyDescent="0.25">
      <c r="A2713" s="26"/>
      <c r="B2713" s="22"/>
      <c r="C2713" s="22"/>
      <c r="D2713" s="24"/>
      <c r="E2713" s="22"/>
      <c r="F2713" s="22"/>
      <c r="H2713" s="23"/>
      <c r="I2713" s="23"/>
      <c r="J2713" s="23"/>
      <c r="K2713" s="26"/>
      <c r="N2713" s="1">
        <v>45935</v>
      </c>
    </row>
    <row r="2714" spans="1:14" x14ac:dyDescent="0.25">
      <c r="A2714" s="26"/>
      <c r="B2714" s="22"/>
      <c r="C2714" s="22"/>
      <c r="D2714" s="24"/>
      <c r="E2714" s="22"/>
      <c r="F2714" s="22"/>
      <c r="H2714" s="23"/>
      <c r="I2714" s="23"/>
      <c r="J2714" s="23"/>
      <c r="K2714" s="26"/>
      <c r="N2714" s="1">
        <v>45935</v>
      </c>
    </row>
    <row r="2715" spans="1:14" x14ac:dyDescent="0.25">
      <c r="A2715" s="26"/>
      <c r="B2715" s="22"/>
      <c r="C2715" s="22"/>
      <c r="D2715" s="24"/>
      <c r="E2715" s="22"/>
      <c r="F2715" s="22"/>
      <c r="H2715" s="23"/>
      <c r="I2715" s="23"/>
      <c r="J2715" s="23"/>
      <c r="K2715" s="26"/>
      <c r="N2715" s="1">
        <v>45935</v>
      </c>
    </row>
    <row r="2716" spans="1:14" x14ac:dyDescent="0.25">
      <c r="A2716" s="26"/>
      <c r="B2716" s="22"/>
      <c r="C2716" s="22"/>
      <c r="D2716" s="24"/>
      <c r="E2716" s="22"/>
      <c r="F2716" s="22"/>
      <c r="H2716" s="23"/>
      <c r="I2716" s="23"/>
      <c r="J2716" s="23"/>
      <c r="K2716" s="26"/>
      <c r="N2716" s="1">
        <v>45935</v>
      </c>
    </row>
    <row r="2717" spans="1:14" x14ac:dyDescent="0.25">
      <c r="A2717" s="26"/>
      <c r="B2717" s="22"/>
      <c r="C2717" s="22"/>
      <c r="D2717" s="24"/>
      <c r="E2717" s="22"/>
      <c r="F2717" s="22"/>
      <c r="H2717" s="23"/>
      <c r="I2717" s="23"/>
      <c r="J2717" s="23"/>
      <c r="K2717" s="26"/>
      <c r="N2717" s="1">
        <v>45935</v>
      </c>
    </row>
    <row r="2718" spans="1:14" x14ac:dyDescent="0.25">
      <c r="A2718" s="26"/>
      <c r="B2718" s="22"/>
      <c r="C2718" s="22"/>
      <c r="D2718" s="24"/>
      <c r="E2718" s="22"/>
      <c r="F2718" s="22"/>
      <c r="H2718" s="23"/>
      <c r="I2718" s="23"/>
      <c r="J2718" s="23"/>
      <c r="K2718" s="26"/>
      <c r="N2718" s="1">
        <v>45935</v>
      </c>
    </row>
    <row r="2719" spans="1:14" x14ac:dyDescent="0.25">
      <c r="A2719" s="26"/>
      <c r="B2719" s="22"/>
      <c r="C2719" s="22"/>
      <c r="D2719" s="24"/>
      <c r="E2719" s="22"/>
      <c r="F2719" s="22"/>
      <c r="H2719" s="23"/>
      <c r="I2719" s="23"/>
      <c r="J2719" s="23"/>
      <c r="K2719" s="26"/>
      <c r="N2719" s="1">
        <v>45935</v>
      </c>
    </row>
    <row r="2720" spans="1:14" x14ac:dyDescent="0.25">
      <c r="A2720" s="26"/>
      <c r="B2720" s="22"/>
      <c r="C2720" s="22"/>
      <c r="D2720" s="24"/>
      <c r="E2720" s="22"/>
      <c r="F2720" s="22"/>
      <c r="H2720" s="23"/>
      <c r="I2720" s="23"/>
      <c r="J2720" s="23"/>
      <c r="K2720" s="26"/>
      <c r="N2720" s="1">
        <v>45935</v>
      </c>
    </row>
    <row r="2721" spans="1:14" x14ac:dyDescent="0.25">
      <c r="A2721" s="26"/>
      <c r="B2721" s="22"/>
      <c r="C2721" s="22"/>
      <c r="D2721" s="24"/>
      <c r="E2721" s="22"/>
      <c r="F2721" s="22"/>
      <c r="H2721" s="23"/>
      <c r="I2721" s="23"/>
      <c r="J2721" s="23"/>
      <c r="K2721" s="26"/>
      <c r="N2721" s="1">
        <v>45935</v>
      </c>
    </row>
    <row r="2722" spans="1:14" x14ac:dyDescent="0.25">
      <c r="A2722" s="26"/>
      <c r="B2722" s="22"/>
      <c r="C2722" s="22"/>
      <c r="D2722" s="24"/>
      <c r="E2722" s="22"/>
      <c r="F2722" s="22"/>
      <c r="H2722" s="23"/>
      <c r="I2722" s="23"/>
      <c r="J2722" s="23"/>
      <c r="K2722" s="26"/>
      <c r="N2722" s="1">
        <v>45935</v>
      </c>
    </row>
    <row r="2723" spans="1:14" x14ac:dyDescent="0.25">
      <c r="A2723" s="26"/>
      <c r="B2723" s="22"/>
      <c r="C2723" s="22"/>
      <c r="D2723" s="24"/>
      <c r="E2723" s="22"/>
      <c r="F2723" s="22"/>
      <c r="H2723" s="23"/>
      <c r="I2723" s="23"/>
      <c r="J2723" s="23"/>
      <c r="K2723" s="26"/>
      <c r="N2723" s="1">
        <v>45935</v>
      </c>
    </row>
    <row r="2724" spans="1:14" x14ac:dyDescent="0.25">
      <c r="A2724" s="26"/>
      <c r="B2724" s="22"/>
      <c r="C2724" s="22"/>
      <c r="D2724" s="24"/>
      <c r="E2724" s="22"/>
      <c r="F2724" s="22"/>
      <c r="H2724" s="23"/>
      <c r="I2724" s="23"/>
      <c r="J2724" s="23"/>
      <c r="K2724" s="26"/>
      <c r="N2724" s="1">
        <v>45935</v>
      </c>
    </row>
    <row r="2725" spans="1:14" x14ac:dyDescent="0.25">
      <c r="A2725" s="26"/>
      <c r="B2725" s="22"/>
      <c r="C2725" s="22"/>
      <c r="D2725" s="24"/>
      <c r="E2725" s="22"/>
      <c r="F2725" s="22"/>
      <c r="H2725" s="23"/>
      <c r="I2725" s="23"/>
      <c r="J2725" s="23"/>
      <c r="K2725" s="26"/>
      <c r="N2725" s="1">
        <v>45935</v>
      </c>
    </row>
    <row r="2726" spans="1:14" x14ac:dyDescent="0.25">
      <c r="A2726" s="26"/>
      <c r="B2726" s="22"/>
      <c r="C2726" s="22"/>
      <c r="D2726" s="24"/>
      <c r="E2726" s="22"/>
      <c r="F2726" s="22"/>
      <c r="H2726" s="23"/>
      <c r="I2726" s="23"/>
      <c r="J2726" s="23"/>
      <c r="K2726" s="26"/>
      <c r="N2726" s="1">
        <v>45935</v>
      </c>
    </row>
    <row r="2727" spans="1:14" x14ac:dyDescent="0.25">
      <c r="A2727" s="26"/>
      <c r="B2727" s="22"/>
      <c r="C2727" s="22"/>
      <c r="D2727" s="24"/>
      <c r="E2727" s="22"/>
      <c r="F2727" s="22"/>
      <c r="H2727" s="23"/>
      <c r="I2727" s="23"/>
      <c r="J2727" s="23"/>
      <c r="K2727" s="26"/>
      <c r="N2727" s="1">
        <v>45935</v>
      </c>
    </row>
    <row r="2728" spans="1:14" x14ac:dyDescent="0.25">
      <c r="A2728" s="26"/>
      <c r="B2728" s="22"/>
      <c r="C2728" s="22"/>
      <c r="D2728" s="24"/>
      <c r="E2728" s="22"/>
      <c r="F2728" s="22"/>
      <c r="H2728" s="23"/>
      <c r="I2728" s="23"/>
      <c r="J2728" s="23"/>
      <c r="K2728" s="26"/>
      <c r="N2728" s="1">
        <v>45935</v>
      </c>
    </row>
    <row r="2729" spans="1:14" x14ac:dyDescent="0.25">
      <c r="A2729" s="26"/>
      <c r="B2729" s="22"/>
      <c r="C2729" s="22"/>
      <c r="D2729" s="24"/>
      <c r="E2729" s="22"/>
      <c r="F2729" s="22"/>
      <c r="H2729" s="23"/>
      <c r="I2729" s="23"/>
      <c r="J2729" s="23"/>
      <c r="K2729" s="26"/>
      <c r="N2729" s="1">
        <v>45935</v>
      </c>
    </row>
    <row r="2730" spans="1:14" x14ac:dyDescent="0.25">
      <c r="A2730" s="26"/>
      <c r="B2730" s="22"/>
      <c r="C2730" s="22"/>
      <c r="D2730" s="24"/>
      <c r="E2730" s="22"/>
      <c r="F2730" s="22"/>
      <c r="H2730" s="23"/>
      <c r="I2730" s="23"/>
      <c r="J2730" s="23"/>
      <c r="K2730" s="26"/>
      <c r="N2730" s="1">
        <v>45935</v>
      </c>
    </row>
    <row r="2731" spans="1:14" x14ac:dyDescent="0.25">
      <c r="A2731" s="26"/>
      <c r="B2731" s="22"/>
      <c r="C2731" s="22"/>
      <c r="D2731" s="24"/>
      <c r="E2731" s="22"/>
      <c r="F2731" s="22"/>
      <c r="H2731" s="23"/>
      <c r="I2731" s="23"/>
      <c r="J2731" s="23"/>
      <c r="K2731" s="26"/>
      <c r="N2731" s="1">
        <v>45935</v>
      </c>
    </row>
    <row r="2732" spans="1:14" x14ac:dyDescent="0.25">
      <c r="A2732" s="26"/>
      <c r="B2732" s="22"/>
      <c r="C2732" s="22"/>
      <c r="D2732" s="24"/>
      <c r="E2732" s="22"/>
      <c r="F2732" s="22"/>
      <c r="H2732" s="23"/>
      <c r="I2732" s="23"/>
      <c r="J2732" s="23"/>
      <c r="K2732" s="26"/>
      <c r="N2732" s="1">
        <v>45935</v>
      </c>
    </row>
    <row r="2733" spans="1:14" x14ac:dyDescent="0.25">
      <c r="A2733" s="26"/>
      <c r="B2733" s="22"/>
      <c r="C2733" s="22"/>
      <c r="D2733" s="24"/>
      <c r="E2733" s="22"/>
      <c r="F2733" s="22"/>
      <c r="H2733" s="23"/>
      <c r="I2733" s="23"/>
      <c r="J2733" s="23"/>
      <c r="K2733" s="26"/>
      <c r="N2733" s="1">
        <v>45935</v>
      </c>
    </row>
    <row r="2734" spans="1:14" x14ac:dyDescent="0.25">
      <c r="A2734" s="26"/>
      <c r="B2734" s="22"/>
      <c r="C2734" s="22"/>
      <c r="D2734" s="24"/>
      <c r="E2734" s="22"/>
      <c r="F2734" s="22"/>
      <c r="H2734" s="23"/>
      <c r="I2734" s="23"/>
      <c r="J2734" s="23"/>
      <c r="K2734" s="26"/>
      <c r="N2734" s="1">
        <v>45935</v>
      </c>
    </row>
    <row r="2735" spans="1:14" x14ac:dyDescent="0.25">
      <c r="A2735" s="26"/>
      <c r="B2735" s="22"/>
      <c r="C2735" s="22"/>
      <c r="D2735" s="24"/>
      <c r="E2735" s="22"/>
      <c r="F2735" s="22"/>
      <c r="H2735" s="23"/>
      <c r="I2735" s="23"/>
      <c r="J2735" s="23"/>
      <c r="K2735" s="26"/>
      <c r="N2735" s="1">
        <v>45935</v>
      </c>
    </row>
    <row r="2736" spans="1:14" x14ac:dyDescent="0.25">
      <c r="A2736" s="26"/>
      <c r="B2736" s="22"/>
      <c r="C2736" s="22"/>
      <c r="D2736" s="24"/>
      <c r="E2736" s="22"/>
      <c r="F2736" s="22"/>
      <c r="H2736" s="23"/>
      <c r="I2736" s="23"/>
      <c r="J2736" s="23"/>
      <c r="K2736" s="26"/>
      <c r="N2736" s="1">
        <v>45935</v>
      </c>
    </row>
    <row r="2737" spans="1:14" x14ac:dyDescent="0.25">
      <c r="A2737" s="26"/>
      <c r="B2737" s="22"/>
      <c r="C2737" s="22"/>
      <c r="D2737" s="24"/>
      <c r="E2737" s="22"/>
      <c r="F2737" s="22"/>
      <c r="H2737" s="23"/>
      <c r="I2737" s="23"/>
      <c r="J2737" s="23"/>
      <c r="K2737" s="26"/>
      <c r="N2737" s="1">
        <v>45935</v>
      </c>
    </row>
    <row r="2738" spans="1:14" x14ac:dyDescent="0.25">
      <c r="A2738" s="26"/>
      <c r="B2738" s="22"/>
      <c r="C2738" s="22"/>
      <c r="D2738" s="24"/>
      <c r="E2738" s="22"/>
      <c r="F2738" s="22"/>
      <c r="H2738" s="23"/>
      <c r="I2738" s="23"/>
      <c r="J2738" s="23"/>
      <c r="K2738" s="26"/>
      <c r="N2738" s="1">
        <v>45935</v>
      </c>
    </row>
    <row r="2739" spans="1:14" x14ac:dyDescent="0.25">
      <c r="A2739" s="26"/>
      <c r="B2739" s="22"/>
      <c r="C2739" s="22"/>
      <c r="D2739" s="24"/>
      <c r="E2739" s="22"/>
      <c r="F2739" s="22"/>
      <c r="H2739" s="23"/>
      <c r="I2739" s="23"/>
      <c r="J2739" s="23"/>
      <c r="K2739" s="26"/>
      <c r="N2739" s="1">
        <v>45935</v>
      </c>
    </row>
    <row r="2740" spans="1:14" x14ac:dyDescent="0.25">
      <c r="A2740" s="26"/>
      <c r="B2740" s="22"/>
      <c r="C2740" s="22"/>
      <c r="D2740" s="24"/>
      <c r="E2740" s="22"/>
      <c r="F2740" s="22"/>
      <c r="H2740" s="23"/>
      <c r="I2740" s="23"/>
      <c r="J2740" s="23"/>
      <c r="K2740" s="26"/>
      <c r="N2740" s="1">
        <v>45935</v>
      </c>
    </row>
    <row r="2741" spans="1:14" x14ac:dyDescent="0.25">
      <c r="A2741" s="26"/>
      <c r="B2741" s="22"/>
      <c r="C2741" s="22"/>
      <c r="D2741" s="24"/>
      <c r="E2741" s="22"/>
      <c r="F2741" s="22"/>
      <c r="H2741" s="23"/>
      <c r="I2741" s="23"/>
      <c r="J2741" s="23"/>
      <c r="K2741" s="26"/>
      <c r="N2741" s="1">
        <v>45935</v>
      </c>
    </row>
    <row r="2742" spans="1:14" x14ac:dyDescent="0.25">
      <c r="A2742" s="26"/>
      <c r="B2742" s="22"/>
      <c r="C2742" s="22"/>
      <c r="D2742" s="24"/>
      <c r="E2742" s="22"/>
      <c r="F2742" s="22"/>
      <c r="H2742" s="23"/>
      <c r="I2742" s="23"/>
      <c r="J2742" s="23"/>
      <c r="K2742" s="26"/>
      <c r="N2742" s="1">
        <v>45935</v>
      </c>
    </row>
    <row r="2743" spans="1:14" x14ac:dyDescent="0.25">
      <c r="A2743" s="26"/>
      <c r="B2743" s="22"/>
      <c r="C2743" s="22"/>
      <c r="D2743" s="24"/>
      <c r="E2743" s="22"/>
      <c r="F2743" s="22"/>
      <c r="H2743" s="23"/>
      <c r="I2743" s="23"/>
      <c r="J2743" s="23"/>
      <c r="K2743" s="26"/>
      <c r="N2743" s="1">
        <v>45935</v>
      </c>
    </row>
    <row r="2744" spans="1:14" x14ac:dyDescent="0.25">
      <c r="A2744" s="26"/>
      <c r="B2744" s="22"/>
      <c r="C2744" s="22"/>
      <c r="D2744" s="24"/>
      <c r="E2744" s="22"/>
      <c r="F2744" s="22"/>
      <c r="H2744" s="23"/>
      <c r="I2744" s="23"/>
      <c r="J2744" s="23"/>
      <c r="K2744" s="26"/>
      <c r="N2744" s="1">
        <v>45935</v>
      </c>
    </row>
    <row r="2745" spans="1:14" x14ac:dyDescent="0.25">
      <c r="A2745" s="26"/>
      <c r="B2745" s="22"/>
      <c r="C2745" s="22"/>
      <c r="D2745" s="24"/>
      <c r="E2745" s="22"/>
      <c r="F2745" s="22"/>
      <c r="H2745" s="23"/>
      <c r="I2745" s="23"/>
      <c r="J2745" s="23"/>
      <c r="K2745" s="26"/>
      <c r="N2745" s="1">
        <v>45935</v>
      </c>
    </row>
    <row r="2746" spans="1:14" x14ac:dyDescent="0.25">
      <c r="A2746" s="26"/>
      <c r="B2746" s="22"/>
      <c r="C2746" s="22"/>
      <c r="D2746" s="24"/>
      <c r="E2746" s="22"/>
      <c r="F2746" s="22"/>
      <c r="H2746" s="23"/>
      <c r="I2746" s="23"/>
      <c r="J2746" s="23"/>
      <c r="K2746" s="26"/>
      <c r="N2746" s="1">
        <v>45935</v>
      </c>
    </row>
    <row r="2747" spans="1:14" x14ac:dyDescent="0.25">
      <c r="A2747" s="26"/>
      <c r="B2747" s="22"/>
      <c r="C2747" s="22"/>
      <c r="D2747" s="24"/>
      <c r="E2747" s="22"/>
      <c r="F2747" s="22"/>
      <c r="H2747" s="23"/>
      <c r="I2747" s="23"/>
      <c r="J2747" s="23"/>
      <c r="K2747" s="26"/>
      <c r="N2747" s="1">
        <v>45935</v>
      </c>
    </row>
    <row r="2748" spans="1:14" x14ac:dyDescent="0.25">
      <c r="A2748" s="26"/>
      <c r="B2748" s="22"/>
      <c r="C2748" s="22"/>
      <c r="D2748" s="24"/>
      <c r="E2748" s="22"/>
      <c r="F2748" s="22"/>
      <c r="H2748" s="23"/>
      <c r="I2748" s="23"/>
      <c r="J2748" s="23"/>
      <c r="K2748" s="26"/>
      <c r="N2748" s="1">
        <v>45935</v>
      </c>
    </row>
    <row r="2749" spans="1:14" x14ac:dyDescent="0.25">
      <c r="A2749" s="26"/>
      <c r="B2749" s="22"/>
      <c r="C2749" s="22"/>
      <c r="D2749" s="24"/>
      <c r="E2749" s="22"/>
      <c r="F2749" s="22"/>
      <c r="H2749" s="23"/>
      <c r="I2749" s="23"/>
      <c r="J2749" s="23"/>
      <c r="K2749" s="26"/>
      <c r="N2749" s="1">
        <v>45935</v>
      </c>
    </row>
    <row r="2750" spans="1:14" x14ac:dyDescent="0.25">
      <c r="A2750" s="26"/>
      <c r="B2750" s="22"/>
      <c r="C2750" s="22"/>
      <c r="D2750" s="24"/>
      <c r="E2750" s="22"/>
      <c r="F2750" s="22"/>
      <c r="H2750" s="23"/>
      <c r="I2750" s="23"/>
      <c r="J2750" s="23"/>
      <c r="K2750" s="26"/>
      <c r="N2750" s="1">
        <v>45935</v>
      </c>
    </row>
    <row r="2751" spans="1:14" x14ac:dyDescent="0.25">
      <c r="A2751" s="26"/>
      <c r="B2751" s="22"/>
      <c r="C2751" s="22"/>
      <c r="D2751" s="24"/>
      <c r="E2751" s="22"/>
      <c r="F2751" s="22"/>
      <c r="H2751" s="23"/>
      <c r="I2751" s="23"/>
      <c r="J2751" s="23"/>
      <c r="K2751" s="26"/>
      <c r="N2751" s="1">
        <v>45935</v>
      </c>
    </row>
    <row r="2752" spans="1:14" x14ac:dyDescent="0.25">
      <c r="A2752" s="26"/>
      <c r="B2752" s="22"/>
      <c r="C2752" s="22"/>
      <c r="D2752" s="24"/>
      <c r="E2752" s="22"/>
      <c r="F2752" s="22"/>
      <c r="H2752" s="23"/>
      <c r="I2752" s="23"/>
      <c r="J2752" s="23"/>
      <c r="K2752" s="26"/>
      <c r="N2752" s="1">
        <v>45935</v>
      </c>
    </row>
    <row r="2753" spans="1:14" x14ac:dyDescent="0.25">
      <c r="A2753" s="26"/>
      <c r="B2753" s="22"/>
      <c r="C2753" s="22"/>
      <c r="D2753" s="24"/>
      <c r="E2753" s="22"/>
      <c r="F2753" s="22"/>
      <c r="H2753" s="23"/>
      <c r="I2753" s="23"/>
      <c r="J2753" s="23"/>
      <c r="K2753" s="26"/>
      <c r="N2753" s="1">
        <v>45935</v>
      </c>
    </row>
    <row r="2754" spans="1:14" x14ac:dyDescent="0.25">
      <c r="A2754" s="26"/>
      <c r="B2754" s="22"/>
      <c r="C2754" s="22"/>
      <c r="D2754" s="24"/>
      <c r="E2754" s="22"/>
      <c r="F2754" s="22"/>
      <c r="H2754" s="23"/>
      <c r="I2754" s="23"/>
      <c r="J2754" s="23"/>
      <c r="K2754" s="26"/>
      <c r="N2754" s="1">
        <v>45935</v>
      </c>
    </row>
    <row r="2755" spans="1:14" x14ac:dyDescent="0.25">
      <c r="A2755" s="26"/>
      <c r="B2755" s="22"/>
      <c r="C2755" s="22"/>
      <c r="D2755" s="24"/>
      <c r="E2755" s="22"/>
      <c r="F2755" s="22"/>
      <c r="H2755" s="23"/>
      <c r="I2755" s="23"/>
      <c r="J2755" s="23"/>
      <c r="K2755" s="26"/>
      <c r="N2755" s="1">
        <v>45935</v>
      </c>
    </row>
    <row r="2756" spans="1:14" x14ac:dyDescent="0.25">
      <c r="A2756" s="26"/>
      <c r="B2756" s="22"/>
      <c r="C2756" s="22"/>
      <c r="D2756" s="24"/>
      <c r="E2756" s="22"/>
      <c r="F2756" s="22"/>
      <c r="H2756" s="23"/>
      <c r="I2756" s="23"/>
      <c r="J2756" s="23"/>
      <c r="K2756" s="26"/>
      <c r="N2756" s="1">
        <v>45935</v>
      </c>
    </row>
    <row r="2757" spans="1:14" x14ac:dyDescent="0.25">
      <c r="A2757" s="26"/>
      <c r="B2757" s="22"/>
      <c r="C2757" s="22"/>
      <c r="D2757" s="24"/>
      <c r="E2757" s="22"/>
      <c r="F2757" s="22"/>
      <c r="H2757" s="23"/>
      <c r="I2757" s="23"/>
      <c r="J2757" s="23"/>
      <c r="K2757" s="26"/>
      <c r="N2757" s="1">
        <v>45935</v>
      </c>
    </row>
    <row r="2758" spans="1:14" x14ac:dyDescent="0.25">
      <c r="A2758" s="26"/>
      <c r="B2758" s="22"/>
      <c r="C2758" s="22"/>
      <c r="D2758" s="24"/>
      <c r="E2758" s="22"/>
      <c r="F2758" s="22"/>
      <c r="H2758" s="23"/>
      <c r="I2758" s="23"/>
      <c r="J2758" s="23"/>
      <c r="K2758" s="26"/>
      <c r="N2758" s="1">
        <v>45935</v>
      </c>
    </row>
    <row r="2759" spans="1:14" x14ac:dyDescent="0.25">
      <c r="A2759" s="26"/>
      <c r="B2759" s="22"/>
      <c r="C2759" s="22"/>
      <c r="D2759" s="24"/>
      <c r="E2759" s="22"/>
      <c r="F2759" s="22"/>
      <c r="H2759" s="23"/>
      <c r="I2759" s="23"/>
      <c r="J2759" s="23"/>
      <c r="K2759" s="26"/>
      <c r="N2759" s="1">
        <v>45935</v>
      </c>
    </row>
    <row r="2760" spans="1:14" x14ac:dyDescent="0.25">
      <c r="A2760" s="26"/>
      <c r="B2760" s="22"/>
      <c r="C2760" s="22"/>
      <c r="D2760" s="24"/>
      <c r="E2760" s="22"/>
      <c r="F2760" s="22"/>
      <c r="H2760" s="23"/>
      <c r="I2760" s="23"/>
      <c r="J2760" s="23"/>
      <c r="K2760" s="26"/>
      <c r="N2760" s="1">
        <v>45935</v>
      </c>
    </row>
    <row r="2761" spans="1:14" x14ac:dyDescent="0.25">
      <c r="A2761" s="26"/>
      <c r="B2761" s="22"/>
      <c r="C2761" s="22"/>
      <c r="D2761" s="24"/>
      <c r="E2761" s="22"/>
      <c r="F2761" s="22"/>
      <c r="H2761" s="23"/>
      <c r="I2761" s="23"/>
      <c r="J2761" s="23"/>
      <c r="K2761" s="26"/>
      <c r="N2761" s="1">
        <v>45935</v>
      </c>
    </row>
    <row r="2762" spans="1:14" x14ac:dyDescent="0.25">
      <c r="A2762" s="26"/>
      <c r="B2762" s="22"/>
      <c r="C2762" s="22"/>
      <c r="D2762" s="24"/>
      <c r="E2762" s="22"/>
      <c r="F2762" s="22"/>
      <c r="H2762" s="23"/>
      <c r="I2762" s="23"/>
      <c r="J2762" s="23"/>
      <c r="K2762" s="26"/>
      <c r="N2762" s="1">
        <v>45935</v>
      </c>
    </row>
    <row r="2763" spans="1:14" x14ac:dyDescent="0.25">
      <c r="A2763" s="26"/>
      <c r="B2763" s="22"/>
      <c r="C2763" s="22"/>
      <c r="D2763" s="24"/>
      <c r="E2763" s="22"/>
      <c r="F2763" s="22"/>
      <c r="H2763" s="23"/>
      <c r="I2763" s="23"/>
      <c r="J2763" s="23"/>
      <c r="K2763" s="26"/>
      <c r="N2763" s="1">
        <v>45935</v>
      </c>
    </row>
    <row r="2764" spans="1:14" x14ac:dyDescent="0.25">
      <c r="A2764" s="26"/>
      <c r="B2764" s="22"/>
      <c r="C2764" s="22"/>
      <c r="D2764" s="24"/>
      <c r="E2764" s="22"/>
      <c r="F2764" s="22"/>
      <c r="H2764" s="23"/>
      <c r="I2764" s="23"/>
      <c r="J2764" s="23"/>
      <c r="K2764" s="26"/>
      <c r="N2764" s="1">
        <v>45935</v>
      </c>
    </row>
    <row r="2765" spans="1:14" x14ac:dyDescent="0.25">
      <c r="A2765" s="26"/>
      <c r="B2765" s="22"/>
      <c r="C2765" s="22"/>
      <c r="D2765" s="24"/>
      <c r="E2765" s="22"/>
      <c r="F2765" s="22"/>
      <c r="H2765" s="23"/>
      <c r="I2765" s="23"/>
      <c r="J2765" s="23"/>
      <c r="K2765" s="26"/>
      <c r="N2765" s="1">
        <v>45935</v>
      </c>
    </row>
    <row r="2766" spans="1:14" x14ac:dyDescent="0.25">
      <c r="A2766" s="26"/>
      <c r="B2766" s="22"/>
      <c r="C2766" s="22"/>
      <c r="D2766" s="24"/>
      <c r="E2766" s="22"/>
      <c r="F2766" s="22"/>
      <c r="H2766" s="23"/>
      <c r="I2766" s="23"/>
      <c r="J2766" s="23"/>
      <c r="K2766" s="26"/>
      <c r="N2766" s="1">
        <v>45935</v>
      </c>
    </row>
    <row r="2767" spans="1:14" x14ac:dyDescent="0.25">
      <c r="A2767" s="26"/>
      <c r="B2767" s="22"/>
      <c r="C2767" s="22"/>
      <c r="D2767" s="24"/>
      <c r="E2767" s="22"/>
      <c r="F2767" s="22"/>
      <c r="H2767" s="23"/>
      <c r="I2767" s="23"/>
      <c r="J2767" s="23"/>
      <c r="K2767" s="26"/>
      <c r="N2767" s="1">
        <v>45935</v>
      </c>
    </row>
    <row r="2768" spans="1:14" x14ac:dyDescent="0.25">
      <c r="A2768" s="26"/>
      <c r="B2768" s="22"/>
      <c r="C2768" s="22"/>
      <c r="D2768" s="24"/>
      <c r="E2768" s="22"/>
      <c r="F2768" s="22"/>
      <c r="H2768" s="23"/>
      <c r="I2768" s="23"/>
      <c r="J2768" s="23"/>
      <c r="K2768" s="26"/>
      <c r="N2768" s="1">
        <v>45935</v>
      </c>
    </row>
    <row r="2769" spans="1:14" x14ac:dyDescent="0.25">
      <c r="A2769" s="26"/>
      <c r="B2769" s="22"/>
      <c r="C2769" s="22"/>
      <c r="D2769" s="24"/>
      <c r="E2769" s="22"/>
      <c r="F2769" s="22"/>
      <c r="H2769" s="23"/>
      <c r="I2769" s="23"/>
      <c r="J2769" s="23"/>
      <c r="K2769" s="26"/>
      <c r="N2769" s="1">
        <v>45935</v>
      </c>
    </row>
    <row r="2770" spans="1:14" x14ac:dyDescent="0.25">
      <c r="A2770" s="26"/>
      <c r="B2770" s="22"/>
      <c r="C2770" s="22"/>
      <c r="D2770" s="24"/>
      <c r="E2770" s="22"/>
      <c r="F2770" s="22"/>
      <c r="H2770" s="23"/>
      <c r="I2770" s="23"/>
      <c r="J2770" s="23"/>
      <c r="K2770" s="26"/>
      <c r="N2770" s="1">
        <v>45935</v>
      </c>
    </row>
    <row r="2771" spans="1:14" x14ac:dyDescent="0.25">
      <c r="A2771" s="26"/>
      <c r="B2771" s="22"/>
      <c r="C2771" s="22"/>
      <c r="D2771" s="24"/>
      <c r="E2771" s="22"/>
      <c r="F2771" s="22"/>
      <c r="H2771" s="23"/>
      <c r="I2771" s="23"/>
      <c r="J2771" s="23"/>
      <c r="K2771" s="26"/>
      <c r="N2771" s="1">
        <v>45935</v>
      </c>
    </row>
    <row r="2772" spans="1:14" x14ac:dyDescent="0.25">
      <c r="A2772" s="26"/>
      <c r="B2772" s="22"/>
      <c r="C2772" s="22"/>
      <c r="D2772" s="24"/>
      <c r="E2772" s="22"/>
      <c r="F2772" s="22"/>
      <c r="H2772" s="23"/>
      <c r="I2772" s="23"/>
      <c r="J2772" s="23"/>
      <c r="K2772" s="26"/>
      <c r="N2772" s="1">
        <v>45935</v>
      </c>
    </row>
    <row r="2773" spans="1:14" x14ac:dyDescent="0.25">
      <c r="A2773" s="26"/>
      <c r="B2773" s="22"/>
      <c r="C2773" s="22"/>
      <c r="D2773" s="24"/>
      <c r="E2773" s="22"/>
      <c r="F2773" s="22"/>
      <c r="H2773" s="23"/>
      <c r="I2773" s="23"/>
      <c r="J2773" s="23"/>
      <c r="K2773" s="26"/>
      <c r="N2773" s="1">
        <v>45935</v>
      </c>
    </row>
    <row r="2774" spans="1:14" x14ac:dyDescent="0.25">
      <c r="A2774" s="26"/>
      <c r="B2774" s="22"/>
      <c r="C2774" s="22"/>
      <c r="D2774" s="24"/>
      <c r="E2774" s="22"/>
      <c r="F2774" s="22"/>
      <c r="H2774" s="23"/>
      <c r="I2774" s="23"/>
      <c r="J2774" s="23"/>
      <c r="K2774" s="26"/>
      <c r="N2774" s="1">
        <v>45935</v>
      </c>
    </row>
    <row r="2775" spans="1:14" x14ac:dyDescent="0.25">
      <c r="A2775" s="26"/>
      <c r="B2775" s="22"/>
      <c r="C2775" s="22"/>
      <c r="D2775" s="24"/>
      <c r="E2775" s="22"/>
      <c r="F2775" s="22"/>
      <c r="H2775" s="23"/>
      <c r="I2775" s="23"/>
      <c r="J2775" s="23"/>
      <c r="K2775" s="26"/>
      <c r="N2775" s="1">
        <v>45935</v>
      </c>
    </row>
    <row r="2776" spans="1:14" x14ac:dyDescent="0.25">
      <c r="A2776" s="26"/>
      <c r="B2776" s="22"/>
      <c r="C2776" s="22"/>
      <c r="D2776" s="24"/>
      <c r="E2776" s="22"/>
      <c r="F2776" s="22"/>
      <c r="H2776" s="23"/>
      <c r="I2776" s="23"/>
      <c r="J2776" s="23"/>
      <c r="K2776" s="26"/>
      <c r="N2776" s="1">
        <v>45935</v>
      </c>
    </row>
    <row r="2777" spans="1:14" x14ac:dyDescent="0.25">
      <c r="A2777" s="26"/>
      <c r="B2777" s="22"/>
      <c r="C2777" s="22"/>
      <c r="D2777" s="24"/>
      <c r="E2777" s="22"/>
      <c r="F2777" s="22"/>
      <c r="H2777" s="23"/>
      <c r="I2777" s="23"/>
      <c r="J2777" s="23"/>
      <c r="K2777" s="26"/>
      <c r="N2777" s="1">
        <v>45935</v>
      </c>
    </row>
    <row r="2778" spans="1:14" x14ac:dyDescent="0.25">
      <c r="A2778" s="26"/>
      <c r="B2778" s="22"/>
      <c r="C2778" s="22"/>
      <c r="D2778" s="24"/>
      <c r="E2778" s="22"/>
      <c r="F2778" s="22"/>
      <c r="H2778" s="23"/>
      <c r="I2778" s="23"/>
      <c r="J2778" s="23"/>
      <c r="K2778" s="26"/>
      <c r="N2778" s="1">
        <v>45935</v>
      </c>
    </row>
    <row r="2779" spans="1:14" x14ac:dyDescent="0.25">
      <c r="A2779" s="26"/>
      <c r="B2779" s="22"/>
      <c r="C2779" s="22"/>
      <c r="D2779" s="24"/>
      <c r="E2779" s="22"/>
      <c r="F2779" s="22"/>
      <c r="H2779" s="23"/>
      <c r="I2779" s="23"/>
      <c r="J2779" s="23"/>
      <c r="K2779" s="26"/>
      <c r="N2779" s="1">
        <v>45935</v>
      </c>
    </row>
    <row r="2780" spans="1:14" x14ac:dyDescent="0.25">
      <c r="A2780" s="26"/>
      <c r="B2780" s="22"/>
      <c r="C2780" s="22"/>
      <c r="D2780" s="24"/>
      <c r="E2780" s="22"/>
      <c r="F2780" s="22"/>
      <c r="H2780" s="23"/>
      <c r="I2780" s="23"/>
      <c r="J2780" s="23"/>
      <c r="K2780" s="26"/>
      <c r="N2780" s="1">
        <v>45935</v>
      </c>
    </row>
    <row r="2781" spans="1:14" x14ac:dyDescent="0.25">
      <c r="A2781" s="26"/>
      <c r="B2781" s="22"/>
      <c r="C2781" s="22"/>
      <c r="D2781" s="24"/>
      <c r="E2781" s="22"/>
      <c r="F2781" s="22"/>
      <c r="H2781" s="23"/>
      <c r="I2781" s="23"/>
      <c r="J2781" s="23"/>
      <c r="K2781" s="26"/>
      <c r="N2781" s="1">
        <v>45935</v>
      </c>
    </row>
    <row r="2782" spans="1:14" x14ac:dyDescent="0.25">
      <c r="A2782" s="26"/>
      <c r="B2782" s="22"/>
      <c r="C2782" s="22"/>
      <c r="D2782" s="24"/>
      <c r="E2782" s="22"/>
      <c r="F2782" s="22"/>
      <c r="H2782" s="23"/>
      <c r="I2782" s="23"/>
      <c r="J2782" s="23"/>
      <c r="K2782" s="26"/>
      <c r="N2782" s="1">
        <v>45935</v>
      </c>
    </row>
    <row r="2783" spans="1:14" x14ac:dyDescent="0.25">
      <c r="A2783" s="26"/>
      <c r="B2783" s="22"/>
      <c r="C2783" s="22"/>
      <c r="D2783" s="24"/>
      <c r="E2783" s="22"/>
      <c r="F2783" s="22"/>
      <c r="H2783" s="23"/>
      <c r="I2783" s="23"/>
      <c r="J2783" s="23"/>
      <c r="K2783" s="26"/>
      <c r="N2783" s="1">
        <v>45935</v>
      </c>
    </row>
    <row r="2784" spans="1:14" x14ac:dyDescent="0.25">
      <c r="A2784" s="26"/>
      <c r="B2784" s="22"/>
      <c r="C2784" s="22"/>
      <c r="D2784" s="24"/>
      <c r="E2784" s="22"/>
      <c r="F2784" s="22"/>
      <c r="H2784" s="23"/>
      <c r="I2784" s="23"/>
      <c r="J2784" s="23"/>
      <c r="K2784" s="26"/>
      <c r="N2784" s="1">
        <v>45935</v>
      </c>
    </row>
    <row r="2785" spans="1:14" x14ac:dyDescent="0.25">
      <c r="A2785" s="26"/>
      <c r="B2785" s="22"/>
      <c r="C2785" s="22"/>
      <c r="D2785" s="24"/>
      <c r="E2785" s="22"/>
      <c r="F2785" s="22"/>
      <c r="H2785" s="23"/>
      <c r="I2785" s="23"/>
      <c r="J2785" s="23"/>
      <c r="K2785" s="26"/>
      <c r="N2785" s="1">
        <v>45935</v>
      </c>
    </row>
    <row r="2786" spans="1:14" x14ac:dyDescent="0.25">
      <c r="A2786" s="26"/>
      <c r="B2786" s="22"/>
      <c r="C2786" s="22"/>
      <c r="D2786" s="24"/>
      <c r="E2786" s="22"/>
      <c r="F2786" s="22"/>
      <c r="H2786" s="23"/>
      <c r="I2786" s="23"/>
      <c r="J2786" s="23"/>
      <c r="K2786" s="26"/>
      <c r="N2786" s="1">
        <v>45935</v>
      </c>
    </row>
    <row r="2787" spans="1:14" x14ac:dyDescent="0.25">
      <c r="A2787" s="26"/>
      <c r="B2787" s="22"/>
      <c r="C2787" s="22"/>
      <c r="D2787" s="24"/>
      <c r="E2787" s="22"/>
      <c r="F2787" s="22"/>
      <c r="H2787" s="23"/>
      <c r="I2787" s="23"/>
      <c r="J2787" s="23"/>
      <c r="K2787" s="26"/>
      <c r="N2787" s="1">
        <v>45935</v>
      </c>
    </row>
    <row r="2788" spans="1:14" x14ac:dyDescent="0.25">
      <c r="A2788" s="26"/>
      <c r="B2788" s="22"/>
      <c r="C2788" s="22"/>
      <c r="D2788" s="24"/>
      <c r="E2788" s="22"/>
      <c r="F2788" s="22"/>
      <c r="H2788" s="23"/>
      <c r="I2788" s="23"/>
      <c r="J2788" s="23"/>
      <c r="K2788" s="26"/>
      <c r="N2788" s="1">
        <v>45935</v>
      </c>
    </row>
    <row r="2789" spans="1:14" x14ac:dyDescent="0.25">
      <c r="A2789" s="26"/>
      <c r="B2789" s="22"/>
      <c r="C2789" s="22"/>
      <c r="D2789" s="24"/>
      <c r="E2789" s="22"/>
      <c r="F2789" s="22"/>
      <c r="H2789" s="23"/>
      <c r="I2789" s="23"/>
      <c r="J2789" s="23"/>
      <c r="K2789" s="26"/>
      <c r="N2789" s="1">
        <v>45935</v>
      </c>
    </row>
    <row r="2790" spans="1:14" x14ac:dyDescent="0.25">
      <c r="A2790" s="26"/>
      <c r="B2790" s="22"/>
      <c r="C2790" s="22"/>
      <c r="D2790" s="24"/>
      <c r="E2790" s="22"/>
      <c r="F2790" s="22"/>
      <c r="H2790" s="23"/>
      <c r="I2790" s="23"/>
      <c r="J2790" s="23"/>
      <c r="K2790" s="26"/>
      <c r="N2790" s="1">
        <v>45935</v>
      </c>
    </row>
    <row r="2791" spans="1:14" x14ac:dyDescent="0.25">
      <c r="A2791" s="26"/>
      <c r="B2791" s="22"/>
      <c r="C2791" s="22"/>
      <c r="D2791" s="24"/>
      <c r="E2791" s="22"/>
      <c r="F2791" s="22"/>
      <c r="H2791" s="23"/>
      <c r="I2791" s="23"/>
      <c r="J2791" s="23"/>
      <c r="K2791" s="26"/>
      <c r="N2791" s="1">
        <v>45935</v>
      </c>
    </row>
    <row r="2792" spans="1:14" x14ac:dyDescent="0.25">
      <c r="A2792" s="26"/>
      <c r="B2792" s="22"/>
      <c r="C2792" s="22"/>
      <c r="D2792" s="24"/>
      <c r="E2792" s="22"/>
      <c r="F2792" s="22"/>
      <c r="H2792" s="23"/>
      <c r="I2792" s="23"/>
      <c r="J2792" s="23"/>
      <c r="K2792" s="26"/>
      <c r="N2792" s="1">
        <v>45935</v>
      </c>
    </row>
    <row r="2793" spans="1:14" x14ac:dyDescent="0.25">
      <c r="A2793" s="26"/>
      <c r="B2793" s="22"/>
      <c r="C2793" s="22"/>
      <c r="D2793" s="24"/>
      <c r="E2793" s="22"/>
      <c r="F2793" s="22"/>
      <c r="H2793" s="23"/>
      <c r="I2793" s="23"/>
      <c r="J2793" s="23"/>
      <c r="K2793" s="26"/>
      <c r="N2793" s="1">
        <v>45935</v>
      </c>
    </row>
    <row r="2794" spans="1:14" x14ac:dyDescent="0.25">
      <c r="A2794" s="26"/>
      <c r="B2794" s="22"/>
      <c r="C2794" s="22"/>
      <c r="D2794" s="24"/>
      <c r="E2794" s="22"/>
      <c r="F2794" s="22"/>
      <c r="H2794" s="23"/>
      <c r="I2794" s="23"/>
      <c r="J2794" s="23"/>
      <c r="K2794" s="26"/>
      <c r="N2794" s="1">
        <v>45935</v>
      </c>
    </row>
    <row r="2795" spans="1:14" x14ac:dyDescent="0.25">
      <c r="A2795" s="26"/>
      <c r="B2795" s="22"/>
      <c r="C2795" s="22"/>
      <c r="D2795" s="24"/>
      <c r="E2795" s="22"/>
      <c r="F2795" s="22"/>
      <c r="H2795" s="23"/>
      <c r="I2795" s="23"/>
      <c r="J2795" s="23"/>
      <c r="K2795" s="26"/>
      <c r="N2795" s="1">
        <v>45935</v>
      </c>
    </row>
    <row r="2796" spans="1:14" x14ac:dyDescent="0.25">
      <c r="A2796" s="26"/>
      <c r="B2796" s="22"/>
      <c r="C2796" s="22"/>
      <c r="D2796" s="24"/>
      <c r="E2796" s="22"/>
      <c r="F2796" s="22"/>
      <c r="H2796" s="23"/>
      <c r="I2796" s="23"/>
      <c r="J2796" s="23"/>
      <c r="K2796" s="26"/>
      <c r="N2796" s="1">
        <v>45935</v>
      </c>
    </row>
    <row r="2797" spans="1:14" x14ac:dyDescent="0.25">
      <c r="A2797" s="26"/>
      <c r="B2797" s="22"/>
      <c r="C2797" s="22"/>
      <c r="D2797" s="24"/>
      <c r="E2797" s="22"/>
      <c r="F2797" s="22"/>
      <c r="H2797" s="23"/>
      <c r="I2797" s="23"/>
      <c r="J2797" s="23"/>
      <c r="K2797" s="26"/>
      <c r="N2797" s="1">
        <v>45935</v>
      </c>
    </row>
    <row r="2798" spans="1:14" x14ac:dyDescent="0.25">
      <c r="A2798" s="26"/>
      <c r="B2798" s="22"/>
      <c r="C2798" s="22"/>
      <c r="D2798" s="24"/>
      <c r="E2798" s="22"/>
      <c r="F2798" s="22"/>
      <c r="H2798" s="23"/>
      <c r="I2798" s="23"/>
      <c r="J2798" s="23"/>
      <c r="K2798" s="26"/>
      <c r="N2798" s="1">
        <v>45935</v>
      </c>
    </row>
    <row r="2799" spans="1:14" x14ac:dyDescent="0.25">
      <c r="A2799" s="26"/>
      <c r="B2799" s="22"/>
      <c r="C2799" s="22"/>
      <c r="D2799" s="24"/>
      <c r="E2799" s="22"/>
      <c r="F2799" s="22"/>
      <c r="H2799" s="23"/>
      <c r="I2799" s="23"/>
      <c r="J2799" s="23"/>
      <c r="K2799" s="26"/>
      <c r="N2799" s="1">
        <v>45935</v>
      </c>
    </row>
    <row r="2800" spans="1:14" x14ac:dyDescent="0.25">
      <c r="A2800" s="26"/>
      <c r="B2800" s="22"/>
      <c r="C2800" s="22"/>
      <c r="D2800" s="24"/>
      <c r="E2800" s="22"/>
      <c r="F2800" s="22"/>
      <c r="H2800" s="23"/>
      <c r="I2800" s="23"/>
      <c r="J2800" s="23"/>
      <c r="K2800" s="26"/>
      <c r="N2800" s="1">
        <v>45935</v>
      </c>
    </row>
    <row r="2801" spans="1:14" x14ac:dyDescent="0.25">
      <c r="A2801" s="26"/>
      <c r="B2801" s="22"/>
      <c r="C2801" s="22"/>
      <c r="D2801" s="24"/>
      <c r="E2801" s="22"/>
      <c r="F2801" s="22"/>
      <c r="H2801" s="23"/>
      <c r="I2801" s="23"/>
      <c r="J2801" s="23"/>
      <c r="K2801" s="26"/>
      <c r="N2801" s="1">
        <v>45935</v>
      </c>
    </row>
    <row r="2802" spans="1:14" x14ac:dyDescent="0.25">
      <c r="A2802" s="26"/>
      <c r="B2802" s="22"/>
      <c r="C2802" s="22"/>
      <c r="D2802" s="24"/>
      <c r="E2802" s="22"/>
      <c r="F2802" s="22"/>
      <c r="H2802" s="23"/>
      <c r="I2802" s="23"/>
      <c r="J2802" s="23"/>
      <c r="K2802" s="26"/>
      <c r="N2802" s="1">
        <v>45935</v>
      </c>
    </row>
    <row r="2803" spans="1:14" x14ac:dyDescent="0.25">
      <c r="A2803" s="26"/>
      <c r="B2803" s="22"/>
      <c r="C2803" s="22"/>
      <c r="D2803" s="24"/>
      <c r="E2803" s="22"/>
      <c r="F2803" s="22"/>
      <c r="H2803" s="23"/>
      <c r="I2803" s="23"/>
      <c r="J2803" s="23"/>
      <c r="K2803" s="26"/>
      <c r="N2803" s="1">
        <v>45935</v>
      </c>
    </row>
    <row r="2804" spans="1:14" x14ac:dyDescent="0.25">
      <c r="A2804" s="26"/>
      <c r="B2804" s="22"/>
      <c r="C2804" s="22"/>
      <c r="D2804" s="24"/>
      <c r="E2804" s="22"/>
      <c r="F2804" s="22"/>
      <c r="H2804" s="23"/>
      <c r="I2804" s="23"/>
      <c r="J2804" s="23"/>
      <c r="K2804" s="26"/>
      <c r="N2804" s="1">
        <v>45935</v>
      </c>
    </row>
    <row r="2805" spans="1:14" x14ac:dyDescent="0.25">
      <c r="A2805" s="26"/>
      <c r="B2805" s="22"/>
      <c r="C2805" s="22"/>
      <c r="D2805" s="24"/>
      <c r="E2805" s="22"/>
      <c r="F2805" s="22"/>
      <c r="H2805" s="23"/>
      <c r="I2805" s="23"/>
      <c r="J2805" s="23"/>
      <c r="K2805" s="26"/>
      <c r="N2805" s="1">
        <v>45935</v>
      </c>
    </row>
    <row r="2806" spans="1:14" x14ac:dyDescent="0.25">
      <c r="A2806" s="26"/>
      <c r="B2806" s="22"/>
      <c r="C2806" s="22"/>
      <c r="D2806" s="24"/>
      <c r="E2806" s="22"/>
      <c r="F2806" s="22"/>
      <c r="H2806" s="23"/>
      <c r="I2806" s="23"/>
      <c r="J2806" s="23"/>
      <c r="K2806" s="26"/>
      <c r="N2806" s="1">
        <v>45935</v>
      </c>
    </row>
    <row r="2807" spans="1:14" x14ac:dyDescent="0.25">
      <c r="A2807" s="26"/>
      <c r="B2807" s="22"/>
      <c r="C2807" s="22"/>
      <c r="D2807" s="24"/>
      <c r="E2807" s="22"/>
      <c r="F2807" s="22"/>
      <c r="H2807" s="23"/>
      <c r="I2807" s="23"/>
      <c r="J2807" s="23"/>
      <c r="K2807" s="26"/>
      <c r="N2807" s="1">
        <v>45935</v>
      </c>
    </row>
    <row r="2808" spans="1:14" x14ac:dyDescent="0.25">
      <c r="A2808" s="26"/>
      <c r="B2808" s="22"/>
      <c r="C2808" s="22"/>
      <c r="D2808" s="24"/>
      <c r="E2808" s="22"/>
      <c r="F2808" s="22"/>
      <c r="H2808" s="23"/>
      <c r="I2808" s="23"/>
      <c r="J2808" s="23"/>
      <c r="K2808" s="26"/>
      <c r="N2808" s="1">
        <v>45935</v>
      </c>
    </row>
    <row r="2809" spans="1:14" x14ac:dyDescent="0.25">
      <c r="A2809" s="26"/>
      <c r="B2809" s="22"/>
      <c r="C2809" s="22"/>
      <c r="D2809" s="24"/>
      <c r="E2809" s="22"/>
      <c r="F2809" s="22"/>
      <c r="H2809" s="23"/>
      <c r="I2809" s="23"/>
      <c r="J2809" s="23"/>
      <c r="K2809" s="26"/>
      <c r="N2809" s="1">
        <v>45935</v>
      </c>
    </row>
    <row r="2810" spans="1:14" x14ac:dyDescent="0.25">
      <c r="A2810" s="26"/>
      <c r="B2810" s="22"/>
      <c r="C2810" s="22"/>
      <c r="D2810" s="24"/>
      <c r="E2810" s="22"/>
      <c r="F2810" s="22"/>
      <c r="H2810" s="23"/>
      <c r="I2810" s="23"/>
      <c r="J2810" s="23"/>
      <c r="K2810" s="26"/>
      <c r="N2810" s="1">
        <v>45935</v>
      </c>
    </row>
    <row r="2811" spans="1:14" x14ac:dyDescent="0.25">
      <c r="A2811" s="26"/>
      <c r="B2811" s="22"/>
      <c r="C2811" s="22"/>
      <c r="D2811" s="24"/>
      <c r="E2811" s="22"/>
      <c r="F2811" s="22"/>
      <c r="H2811" s="23"/>
      <c r="I2811" s="23"/>
      <c r="J2811" s="23"/>
      <c r="K2811" s="26"/>
      <c r="N2811" s="1">
        <v>45935</v>
      </c>
    </row>
    <row r="2812" spans="1:14" x14ac:dyDescent="0.25">
      <c r="A2812" s="26"/>
      <c r="B2812" s="22"/>
      <c r="C2812" s="22"/>
      <c r="D2812" s="24"/>
      <c r="E2812" s="22"/>
      <c r="F2812" s="22"/>
      <c r="H2812" s="23"/>
      <c r="I2812" s="23"/>
      <c r="J2812" s="23"/>
      <c r="K2812" s="26"/>
      <c r="N2812" s="1">
        <v>45935</v>
      </c>
    </row>
    <row r="2813" spans="1:14" x14ac:dyDescent="0.25">
      <c r="A2813" s="26"/>
      <c r="B2813" s="22"/>
      <c r="C2813" s="22"/>
      <c r="D2813" s="24"/>
      <c r="E2813" s="22"/>
      <c r="F2813" s="22"/>
      <c r="H2813" s="23"/>
      <c r="I2813" s="23"/>
      <c r="J2813" s="23"/>
      <c r="K2813" s="26"/>
      <c r="N2813" s="1">
        <v>45935</v>
      </c>
    </row>
    <row r="2814" spans="1:14" x14ac:dyDescent="0.25">
      <c r="A2814" s="26"/>
      <c r="B2814" s="22"/>
      <c r="C2814" s="22"/>
      <c r="D2814" s="24"/>
      <c r="E2814" s="22"/>
      <c r="F2814" s="22"/>
      <c r="H2814" s="23"/>
      <c r="I2814" s="23"/>
      <c r="J2814" s="23"/>
      <c r="K2814" s="26"/>
      <c r="N2814" s="1">
        <v>45935</v>
      </c>
    </row>
    <row r="2815" spans="1:14" x14ac:dyDescent="0.25">
      <c r="A2815" s="26"/>
      <c r="B2815" s="22"/>
      <c r="C2815" s="22"/>
      <c r="D2815" s="24"/>
      <c r="E2815" s="22"/>
      <c r="F2815" s="22"/>
      <c r="H2815" s="23"/>
      <c r="I2815" s="23"/>
      <c r="J2815" s="23"/>
      <c r="K2815" s="26"/>
      <c r="N2815" s="1">
        <v>45935</v>
      </c>
    </row>
    <row r="2816" spans="1:14" x14ac:dyDescent="0.25">
      <c r="A2816" s="26"/>
      <c r="B2816" s="22"/>
      <c r="C2816" s="22"/>
      <c r="D2816" s="24"/>
      <c r="E2816" s="22"/>
      <c r="F2816" s="22"/>
      <c r="H2816" s="23"/>
      <c r="I2816" s="23"/>
      <c r="J2816" s="23"/>
      <c r="K2816" s="26"/>
      <c r="N2816" s="1">
        <v>45935</v>
      </c>
    </row>
    <row r="2817" spans="1:14" x14ac:dyDescent="0.25">
      <c r="A2817" s="26"/>
      <c r="B2817" s="22"/>
      <c r="C2817" s="22"/>
      <c r="D2817" s="24"/>
      <c r="E2817" s="22"/>
      <c r="F2817" s="22"/>
      <c r="H2817" s="23"/>
      <c r="I2817" s="23"/>
      <c r="J2817" s="23"/>
      <c r="K2817" s="26"/>
      <c r="N2817" s="1">
        <v>45935</v>
      </c>
    </row>
    <row r="2818" spans="1:14" x14ac:dyDescent="0.25">
      <c r="A2818" s="26"/>
      <c r="B2818" s="22"/>
      <c r="C2818" s="22"/>
      <c r="D2818" s="24"/>
      <c r="E2818" s="22"/>
      <c r="F2818" s="22"/>
      <c r="H2818" s="23"/>
      <c r="I2818" s="23"/>
      <c r="J2818" s="23"/>
      <c r="K2818" s="26"/>
      <c r="N2818" s="1">
        <v>45935</v>
      </c>
    </row>
    <row r="2819" spans="1:14" x14ac:dyDescent="0.25">
      <c r="A2819" s="26"/>
      <c r="B2819" s="22"/>
      <c r="C2819" s="22"/>
      <c r="D2819" s="24"/>
      <c r="E2819" s="22"/>
      <c r="F2819" s="22"/>
      <c r="H2819" s="23"/>
      <c r="I2819" s="23"/>
      <c r="J2819" s="23"/>
      <c r="K2819" s="26"/>
      <c r="N2819" s="1">
        <v>45935</v>
      </c>
    </row>
    <row r="2820" spans="1:14" x14ac:dyDescent="0.25">
      <c r="A2820" s="26"/>
      <c r="B2820" s="22"/>
      <c r="C2820" s="22"/>
      <c r="D2820" s="24"/>
      <c r="E2820" s="22"/>
      <c r="F2820" s="22"/>
      <c r="H2820" s="23"/>
      <c r="I2820" s="23"/>
      <c r="J2820" s="23"/>
      <c r="K2820" s="26"/>
      <c r="N2820" s="1">
        <v>45935</v>
      </c>
    </row>
    <row r="2821" spans="1:14" x14ac:dyDescent="0.25">
      <c r="A2821" s="26"/>
      <c r="B2821" s="22"/>
      <c r="C2821" s="22"/>
      <c r="D2821" s="24"/>
      <c r="E2821" s="22"/>
      <c r="F2821" s="22"/>
      <c r="H2821" s="23"/>
      <c r="I2821" s="23"/>
      <c r="J2821" s="23"/>
      <c r="K2821" s="26"/>
      <c r="N2821" s="1">
        <v>45935</v>
      </c>
    </row>
    <row r="2822" spans="1:14" x14ac:dyDescent="0.25">
      <c r="A2822" s="26"/>
      <c r="B2822" s="22"/>
      <c r="C2822" s="22"/>
      <c r="D2822" s="24"/>
      <c r="E2822" s="22"/>
      <c r="F2822" s="22"/>
      <c r="H2822" s="23"/>
      <c r="I2822" s="23"/>
      <c r="J2822" s="23"/>
      <c r="K2822" s="26"/>
      <c r="N2822" s="1">
        <v>45935</v>
      </c>
    </row>
    <row r="2823" spans="1:14" x14ac:dyDescent="0.25">
      <c r="A2823" s="26"/>
      <c r="B2823" s="22"/>
      <c r="C2823" s="22"/>
      <c r="D2823" s="24"/>
      <c r="E2823" s="22"/>
      <c r="F2823" s="22"/>
      <c r="H2823" s="23"/>
      <c r="I2823" s="23"/>
      <c r="J2823" s="23"/>
      <c r="K2823" s="26"/>
      <c r="N2823" s="1">
        <v>45935</v>
      </c>
    </row>
    <row r="2824" spans="1:14" x14ac:dyDescent="0.25">
      <c r="A2824" s="26"/>
      <c r="B2824" s="22"/>
      <c r="C2824" s="22"/>
      <c r="D2824" s="24"/>
      <c r="E2824" s="22"/>
      <c r="F2824" s="22"/>
      <c r="H2824" s="23"/>
      <c r="I2824" s="23"/>
      <c r="J2824" s="23"/>
      <c r="K2824" s="26"/>
      <c r="N2824" s="1">
        <v>45935</v>
      </c>
    </row>
    <row r="2825" spans="1:14" x14ac:dyDescent="0.25">
      <c r="A2825" s="26"/>
      <c r="B2825" s="22"/>
      <c r="C2825" s="22"/>
      <c r="D2825" s="24"/>
      <c r="E2825" s="22"/>
      <c r="F2825" s="22"/>
      <c r="H2825" s="23"/>
      <c r="I2825" s="23"/>
      <c r="J2825" s="23"/>
      <c r="K2825" s="26"/>
      <c r="N2825" s="1">
        <v>45935</v>
      </c>
    </row>
    <row r="2826" spans="1:14" x14ac:dyDescent="0.25">
      <c r="A2826" s="26"/>
      <c r="B2826" s="22"/>
      <c r="C2826" s="22"/>
      <c r="D2826" s="24"/>
      <c r="E2826" s="22"/>
      <c r="F2826" s="22"/>
      <c r="H2826" s="23"/>
      <c r="I2826" s="23"/>
      <c r="J2826" s="23"/>
      <c r="K2826" s="26"/>
      <c r="N2826" s="1">
        <v>45935</v>
      </c>
    </row>
    <row r="2827" spans="1:14" x14ac:dyDescent="0.25">
      <c r="A2827" s="26"/>
      <c r="B2827" s="22"/>
      <c r="C2827" s="22"/>
      <c r="D2827" s="24"/>
      <c r="E2827" s="22"/>
      <c r="F2827" s="22"/>
      <c r="H2827" s="23"/>
      <c r="I2827" s="23"/>
      <c r="J2827" s="23"/>
      <c r="K2827" s="26"/>
      <c r="N2827" s="1">
        <v>45935</v>
      </c>
    </row>
    <row r="2828" spans="1:14" x14ac:dyDescent="0.25">
      <c r="A2828" s="26"/>
      <c r="B2828" s="22"/>
      <c r="C2828" s="22"/>
      <c r="D2828" s="24"/>
      <c r="E2828" s="22"/>
      <c r="F2828" s="22"/>
      <c r="H2828" s="23"/>
      <c r="I2828" s="23"/>
      <c r="J2828" s="23"/>
      <c r="K2828" s="26"/>
      <c r="N2828" s="1">
        <v>45935</v>
      </c>
    </row>
    <row r="2829" spans="1:14" x14ac:dyDescent="0.25">
      <c r="A2829" s="26"/>
      <c r="B2829" s="22"/>
      <c r="C2829" s="22"/>
      <c r="D2829" s="24"/>
      <c r="E2829" s="22"/>
      <c r="F2829" s="22"/>
      <c r="H2829" s="23"/>
      <c r="I2829" s="23"/>
      <c r="J2829" s="23"/>
      <c r="K2829" s="26"/>
      <c r="N2829" s="1">
        <v>45935</v>
      </c>
    </row>
    <row r="2830" spans="1:14" x14ac:dyDescent="0.25">
      <c r="A2830" s="26"/>
      <c r="B2830" s="22"/>
      <c r="C2830" s="22"/>
      <c r="D2830" s="24"/>
      <c r="E2830" s="22"/>
      <c r="F2830" s="22"/>
      <c r="H2830" s="23"/>
      <c r="I2830" s="23"/>
      <c r="J2830" s="23"/>
      <c r="K2830" s="26"/>
      <c r="N2830" s="1">
        <v>45935</v>
      </c>
    </row>
    <row r="2831" spans="1:14" x14ac:dyDescent="0.25">
      <c r="A2831" s="26"/>
      <c r="B2831" s="22"/>
      <c r="C2831" s="22"/>
      <c r="D2831" s="24"/>
      <c r="E2831" s="22"/>
      <c r="F2831" s="22"/>
      <c r="H2831" s="23"/>
      <c r="I2831" s="23"/>
      <c r="J2831" s="23"/>
      <c r="K2831" s="26"/>
      <c r="N2831" s="1">
        <v>45935</v>
      </c>
    </row>
    <row r="2832" spans="1:14" x14ac:dyDescent="0.25">
      <c r="A2832" s="26"/>
      <c r="B2832" s="22"/>
      <c r="C2832" s="22"/>
      <c r="D2832" s="24"/>
      <c r="E2832" s="22"/>
      <c r="F2832" s="22"/>
      <c r="H2832" s="23"/>
      <c r="I2832" s="23"/>
      <c r="J2832" s="23"/>
      <c r="K2832" s="26"/>
      <c r="N2832" s="1">
        <v>45935</v>
      </c>
    </row>
    <row r="2833" spans="1:14" x14ac:dyDescent="0.25">
      <c r="A2833" s="26"/>
      <c r="B2833" s="22"/>
      <c r="C2833" s="22"/>
      <c r="D2833" s="24"/>
      <c r="E2833" s="22"/>
      <c r="F2833" s="22"/>
      <c r="H2833" s="23"/>
      <c r="I2833" s="23"/>
      <c r="J2833" s="23"/>
      <c r="K2833" s="26"/>
      <c r="N2833" s="1">
        <v>45935</v>
      </c>
    </row>
    <row r="2834" spans="1:14" x14ac:dyDescent="0.25">
      <c r="A2834" s="26"/>
      <c r="B2834" s="22"/>
      <c r="C2834" s="22"/>
      <c r="D2834" s="24"/>
      <c r="E2834" s="22"/>
      <c r="F2834" s="22"/>
      <c r="H2834" s="23"/>
      <c r="I2834" s="23"/>
      <c r="J2834" s="23"/>
      <c r="K2834" s="26"/>
      <c r="N2834" s="1">
        <v>45935</v>
      </c>
    </row>
    <row r="2835" spans="1:14" x14ac:dyDescent="0.25">
      <c r="A2835" s="26"/>
      <c r="B2835" s="22"/>
      <c r="C2835" s="22"/>
      <c r="D2835" s="24"/>
      <c r="E2835" s="22"/>
      <c r="F2835" s="22"/>
      <c r="H2835" s="23"/>
      <c r="I2835" s="23"/>
      <c r="J2835" s="23"/>
      <c r="K2835" s="26"/>
      <c r="N2835" s="1">
        <v>45935</v>
      </c>
    </row>
    <row r="2836" spans="1:14" x14ac:dyDescent="0.25">
      <c r="A2836" s="26"/>
      <c r="B2836" s="22"/>
      <c r="C2836" s="22"/>
      <c r="D2836" s="24"/>
      <c r="E2836" s="22"/>
      <c r="F2836" s="22"/>
      <c r="H2836" s="23"/>
      <c r="I2836" s="23"/>
      <c r="J2836" s="23"/>
      <c r="K2836" s="26"/>
      <c r="N2836" s="1">
        <v>45935</v>
      </c>
    </row>
    <row r="2837" spans="1:14" x14ac:dyDescent="0.25">
      <c r="A2837" s="26"/>
      <c r="B2837" s="22"/>
      <c r="C2837" s="22"/>
      <c r="D2837" s="24"/>
      <c r="E2837" s="22"/>
      <c r="F2837" s="22"/>
      <c r="H2837" s="23"/>
      <c r="I2837" s="23"/>
      <c r="J2837" s="23"/>
      <c r="K2837" s="26"/>
      <c r="N2837" s="1">
        <v>45935</v>
      </c>
    </row>
    <row r="2838" spans="1:14" x14ac:dyDescent="0.25">
      <c r="A2838" s="26"/>
      <c r="B2838" s="22"/>
      <c r="C2838" s="22"/>
      <c r="D2838" s="24"/>
      <c r="E2838" s="22"/>
      <c r="F2838" s="22"/>
      <c r="H2838" s="23"/>
      <c r="I2838" s="23"/>
      <c r="J2838" s="23"/>
      <c r="K2838" s="26"/>
      <c r="N2838" s="1">
        <v>45935</v>
      </c>
    </row>
    <row r="2839" spans="1:14" x14ac:dyDescent="0.25">
      <c r="A2839" s="26"/>
      <c r="B2839" s="22"/>
      <c r="C2839" s="22"/>
      <c r="D2839" s="24"/>
      <c r="E2839" s="22"/>
      <c r="F2839" s="22"/>
      <c r="H2839" s="23"/>
      <c r="I2839" s="23"/>
      <c r="J2839" s="23"/>
      <c r="K2839" s="26"/>
      <c r="N2839" s="1">
        <v>45935</v>
      </c>
    </row>
    <row r="2840" spans="1:14" x14ac:dyDescent="0.25">
      <c r="A2840" s="26"/>
      <c r="B2840" s="22"/>
      <c r="C2840" s="22"/>
      <c r="D2840" s="24"/>
      <c r="E2840" s="22"/>
      <c r="F2840" s="22"/>
      <c r="H2840" s="23"/>
      <c r="I2840" s="23"/>
      <c r="J2840" s="23"/>
      <c r="K2840" s="26"/>
    </row>
    <row r="2841" spans="1:14" x14ac:dyDescent="0.25">
      <c r="A2841" s="26"/>
      <c r="B2841" s="22"/>
      <c r="C2841" s="22"/>
      <c r="D2841" s="24"/>
      <c r="E2841" s="22"/>
      <c r="F2841" s="22"/>
      <c r="H2841" s="23"/>
      <c r="I2841" s="23"/>
      <c r="J2841" s="23"/>
      <c r="K2841" s="26"/>
    </row>
    <row r="2842" spans="1:14" x14ac:dyDescent="0.25">
      <c r="A2842" s="26"/>
      <c r="B2842" s="22"/>
      <c r="C2842" s="22"/>
      <c r="D2842" s="24"/>
      <c r="E2842" s="22"/>
      <c r="F2842" s="22"/>
      <c r="H2842" s="23"/>
      <c r="I2842" s="23"/>
      <c r="J2842" s="23"/>
      <c r="K2842" s="26"/>
    </row>
    <row r="2843" spans="1:14" x14ac:dyDescent="0.25">
      <c r="A2843" s="26"/>
      <c r="B2843" s="22"/>
      <c r="C2843" s="22"/>
      <c r="D2843" s="24"/>
      <c r="E2843" s="22"/>
      <c r="F2843" s="22"/>
      <c r="H2843" s="23"/>
      <c r="I2843" s="23"/>
      <c r="J2843" s="23"/>
      <c r="K2843" s="26"/>
    </row>
    <row r="2844" spans="1:14" x14ac:dyDescent="0.25">
      <c r="A2844" s="26"/>
      <c r="B2844" s="22"/>
      <c r="C2844" s="22"/>
      <c r="D2844" s="24"/>
      <c r="E2844" s="22"/>
      <c r="F2844" s="22"/>
      <c r="H2844" s="23"/>
      <c r="I2844" s="23"/>
      <c r="J2844" s="23"/>
      <c r="K2844" s="26"/>
    </row>
    <row r="2845" spans="1:14" x14ac:dyDescent="0.25">
      <c r="A2845" s="26"/>
      <c r="B2845" s="22"/>
      <c r="C2845" s="22"/>
      <c r="D2845" s="24"/>
      <c r="E2845" s="22"/>
      <c r="F2845" s="22"/>
      <c r="H2845" s="23"/>
      <c r="I2845" s="23"/>
      <c r="J2845" s="23"/>
      <c r="K2845" s="26"/>
    </row>
    <row r="2846" spans="1:14" x14ac:dyDescent="0.25">
      <c r="A2846" s="26"/>
      <c r="B2846" s="22"/>
      <c r="C2846" s="22"/>
      <c r="D2846" s="24"/>
      <c r="E2846" s="22"/>
      <c r="F2846" s="22"/>
      <c r="H2846" s="23"/>
      <c r="I2846" s="23"/>
      <c r="J2846" s="23"/>
      <c r="K2846" s="26"/>
    </row>
    <row r="2847" spans="1:14" x14ac:dyDescent="0.25">
      <c r="A2847" s="26"/>
      <c r="B2847" s="22"/>
      <c r="C2847" s="22"/>
      <c r="D2847" s="24"/>
      <c r="E2847" s="22"/>
      <c r="F2847" s="22"/>
      <c r="H2847" s="23"/>
      <c r="I2847" s="23"/>
      <c r="J2847" s="23"/>
      <c r="K2847" s="26"/>
    </row>
    <row r="2848" spans="1:14" x14ac:dyDescent="0.25">
      <c r="A2848" s="26"/>
      <c r="B2848" s="22"/>
      <c r="C2848" s="22"/>
      <c r="D2848" s="24"/>
      <c r="E2848" s="22"/>
      <c r="F2848" s="22"/>
      <c r="H2848" s="23"/>
      <c r="I2848" s="23"/>
      <c r="J2848" s="23"/>
      <c r="K2848" s="26"/>
    </row>
    <row r="2849" spans="1:12" x14ac:dyDescent="0.25">
      <c r="A2849" s="26"/>
      <c r="B2849" s="22"/>
      <c r="C2849" s="22"/>
      <c r="D2849" s="24"/>
      <c r="E2849" s="22"/>
      <c r="F2849" s="22"/>
      <c r="H2849" s="23"/>
      <c r="I2849" s="23"/>
      <c r="J2849" s="23"/>
      <c r="K2849" s="26"/>
      <c r="L2849" s="9"/>
    </row>
    <row r="2850" spans="1:12" x14ac:dyDescent="0.25">
      <c r="A2850" s="26"/>
      <c r="B2850" s="22"/>
      <c r="C2850" s="22"/>
      <c r="D2850" s="24"/>
      <c r="E2850" s="22"/>
      <c r="F2850" s="22"/>
      <c r="H2850" s="23"/>
      <c r="I2850" s="23"/>
      <c r="J2850" s="23"/>
      <c r="K2850" s="26"/>
    </row>
    <row r="2851" spans="1:12" x14ac:dyDescent="0.25">
      <c r="A2851" s="26"/>
      <c r="B2851" s="22"/>
      <c r="C2851" s="22"/>
      <c r="D2851" s="24"/>
      <c r="E2851" s="22"/>
      <c r="F2851" s="22"/>
      <c r="H2851" s="23"/>
      <c r="I2851" s="23"/>
      <c r="J2851" s="23"/>
      <c r="K2851" s="26"/>
    </row>
    <row r="2852" spans="1:12" x14ac:dyDescent="0.25">
      <c r="A2852" s="26"/>
      <c r="B2852" s="22"/>
      <c r="C2852" s="22"/>
      <c r="D2852" s="24"/>
      <c r="E2852" s="22"/>
      <c r="F2852" s="22"/>
      <c r="H2852" s="23"/>
      <c r="I2852" s="23"/>
      <c r="J2852" s="23"/>
      <c r="K2852" s="26"/>
    </row>
    <row r="2853" spans="1:12" x14ac:dyDescent="0.25">
      <c r="A2853" s="26"/>
      <c r="B2853" s="22"/>
      <c r="C2853" s="22"/>
      <c r="D2853" s="24"/>
      <c r="E2853" s="22"/>
      <c r="F2853" s="22"/>
      <c r="H2853" s="23"/>
      <c r="I2853" s="23"/>
      <c r="J2853" s="23"/>
      <c r="K2853" s="26"/>
    </row>
    <row r="2854" spans="1:12" x14ac:dyDescent="0.25">
      <c r="A2854" s="26"/>
      <c r="B2854" s="22"/>
      <c r="C2854" s="22"/>
      <c r="D2854" s="24"/>
      <c r="E2854" s="22"/>
      <c r="F2854" s="22"/>
      <c r="H2854" s="23"/>
      <c r="I2854" s="23"/>
      <c r="J2854" s="23"/>
      <c r="K2854" s="26"/>
    </row>
    <row r="2855" spans="1:12" x14ac:dyDescent="0.25">
      <c r="A2855" s="26"/>
      <c r="B2855" s="22"/>
      <c r="C2855" s="22"/>
      <c r="D2855" s="24"/>
      <c r="E2855" s="22"/>
      <c r="F2855" s="22"/>
      <c r="H2855" s="23"/>
      <c r="I2855" s="23"/>
      <c r="J2855" s="23"/>
      <c r="K2855" s="26"/>
    </row>
    <row r="2856" spans="1:12" x14ac:dyDescent="0.25">
      <c r="A2856" s="26"/>
      <c r="B2856" s="22"/>
      <c r="C2856" s="22"/>
      <c r="D2856" s="24"/>
      <c r="E2856" s="22"/>
      <c r="F2856" s="22"/>
      <c r="H2856" s="23"/>
      <c r="I2856" s="23"/>
      <c r="J2856" s="23"/>
      <c r="K2856" s="26"/>
    </row>
    <row r="2857" spans="1:12" x14ac:dyDescent="0.25">
      <c r="A2857" s="26"/>
      <c r="B2857" s="22"/>
      <c r="C2857" s="22"/>
      <c r="D2857" s="24"/>
      <c r="E2857" s="22"/>
      <c r="F2857" s="22"/>
      <c r="H2857" s="23"/>
      <c r="I2857" s="23"/>
      <c r="J2857" s="23"/>
      <c r="K2857" s="26"/>
    </row>
    <row r="2858" spans="1:12" x14ac:dyDescent="0.25">
      <c r="A2858" s="26"/>
      <c r="B2858" s="22"/>
      <c r="C2858" s="22"/>
      <c r="D2858" s="24"/>
      <c r="E2858" s="22"/>
      <c r="F2858" s="22"/>
      <c r="H2858" s="23"/>
      <c r="I2858" s="23"/>
      <c r="J2858" s="23"/>
      <c r="K2858" s="26"/>
    </row>
    <row r="2859" spans="1:12" x14ac:dyDescent="0.25">
      <c r="A2859" s="26"/>
      <c r="B2859" s="22"/>
      <c r="C2859" s="22"/>
      <c r="D2859" s="24"/>
      <c r="E2859" s="22"/>
      <c r="F2859" s="22"/>
      <c r="H2859" s="23"/>
      <c r="I2859" s="23"/>
      <c r="J2859" s="23"/>
      <c r="K2859" s="26"/>
    </row>
    <row r="2860" spans="1:12" x14ac:dyDescent="0.25">
      <c r="A2860" s="26"/>
      <c r="B2860" s="22"/>
      <c r="C2860" s="22"/>
      <c r="D2860" s="24"/>
      <c r="E2860" s="22"/>
      <c r="F2860" s="22"/>
      <c r="H2860" s="23"/>
      <c r="I2860" s="23"/>
      <c r="J2860" s="23"/>
      <c r="K2860" s="26"/>
    </row>
    <row r="2861" spans="1:12" x14ac:dyDescent="0.25">
      <c r="A2861" s="26"/>
      <c r="B2861" s="22"/>
      <c r="C2861" s="22"/>
      <c r="D2861" s="24"/>
      <c r="E2861" s="22"/>
      <c r="F2861" s="22"/>
      <c r="H2861" s="23"/>
      <c r="I2861" s="23"/>
      <c r="J2861" s="23"/>
      <c r="K2861" s="26"/>
    </row>
    <row r="2862" spans="1:12" x14ac:dyDescent="0.25">
      <c r="A2862" s="26"/>
      <c r="B2862" s="22"/>
      <c r="C2862" s="22"/>
      <c r="D2862" s="24"/>
      <c r="E2862" s="22"/>
      <c r="F2862" s="22"/>
      <c r="H2862" s="23"/>
      <c r="I2862" s="23"/>
      <c r="J2862" s="23"/>
      <c r="K2862" s="26"/>
    </row>
    <row r="2863" spans="1:12" x14ac:dyDescent="0.25">
      <c r="A2863" s="26"/>
      <c r="B2863" s="22"/>
      <c r="C2863" s="22"/>
      <c r="D2863" s="24"/>
      <c r="E2863" s="22"/>
      <c r="F2863" s="22"/>
      <c r="H2863" s="23"/>
      <c r="I2863" s="23"/>
      <c r="J2863" s="23"/>
      <c r="K2863" s="26"/>
    </row>
    <row r="2864" spans="1:12" x14ac:dyDescent="0.25">
      <c r="A2864" s="26"/>
      <c r="B2864" s="22"/>
      <c r="C2864" s="22"/>
      <c r="D2864" s="24"/>
      <c r="E2864" s="22"/>
      <c r="F2864" s="22"/>
      <c r="H2864" s="23"/>
      <c r="I2864" s="23"/>
      <c r="J2864" s="23"/>
      <c r="K2864" s="26"/>
    </row>
    <row r="2865" spans="1:11" x14ac:dyDescent="0.25">
      <c r="A2865" s="26"/>
      <c r="B2865" s="22"/>
      <c r="C2865" s="22"/>
      <c r="D2865" s="24"/>
      <c r="E2865" s="22"/>
      <c r="F2865" s="22"/>
      <c r="H2865" s="23"/>
      <c r="I2865" s="23"/>
      <c r="J2865" s="23"/>
      <c r="K2865" s="26"/>
    </row>
    <row r="2866" spans="1:11" x14ac:dyDescent="0.25">
      <c r="A2866" s="26"/>
      <c r="B2866" s="22"/>
      <c r="C2866" s="22"/>
      <c r="D2866" s="24"/>
      <c r="E2866" s="22"/>
      <c r="F2866" s="22"/>
      <c r="H2866" s="23"/>
      <c r="I2866" s="23"/>
      <c r="J2866" s="23"/>
      <c r="K2866" s="26"/>
    </row>
    <row r="2867" spans="1:11" x14ac:dyDescent="0.25">
      <c r="A2867" s="26"/>
      <c r="B2867" s="22"/>
      <c r="C2867" s="22"/>
      <c r="D2867" s="24"/>
      <c r="E2867" s="22"/>
      <c r="F2867" s="22"/>
      <c r="H2867" s="23"/>
      <c r="I2867" s="23"/>
      <c r="J2867" s="23"/>
      <c r="K2867" s="26"/>
    </row>
    <row r="2868" spans="1:11" x14ac:dyDescent="0.25">
      <c r="A2868" s="26"/>
      <c r="B2868" s="22"/>
      <c r="C2868" s="22"/>
      <c r="D2868" s="24"/>
      <c r="E2868" s="22"/>
      <c r="F2868" s="22"/>
      <c r="H2868" s="23"/>
      <c r="I2868" s="23"/>
      <c r="J2868" s="23"/>
      <c r="K2868" s="27"/>
    </row>
    <row r="2869" spans="1:11" x14ac:dyDescent="0.25">
      <c r="A2869" s="26"/>
      <c r="B2869" s="22"/>
      <c r="C2869" s="22"/>
      <c r="D2869" s="24"/>
      <c r="E2869" s="22"/>
      <c r="F2869" s="22"/>
      <c r="H2869" s="23"/>
      <c r="I2869" s="23"/>
      <c r="J2869" s="23"/>
      <c r="K2869" s="27"/>
    </row>
    <row r="2870" spans="1:11" x14ac:dyDescent="0.25">
      <c r="A2870" s="26"/>
      <c r="B2870" s="22"/>
      <c r="C2870" s="22"/>
      <c r="D2870" s="24"/>
      <c r="E2870" s="22"/>
      <c r="F2870" s="22"/>
      <c r="H2870" s="23"/>
      <c r="I2870" s="23"/>
      <c r="J2870" s="23"/>
      <c r="K2870" s="28"/>
    </row>
    <row r="2871" spans="1:11" x14ac:dyDescent="0.25">
      <c r="A2871" s="26"/>
      <c r="B2871" s="22"/>
      <c r="C2871" s="22"/>
      <c r="D2871" s="24"/>
      <c r="E2871" s="22"/>
      <c r="F2871" s="22"/>
      <c r="H2871" s="23"/>
      <c r="I2871" s="23"/>
      <c r="J2871" s="23"/>
      <c r="K2871" s="26"/>
    </row>
    <row r="2872" spans="1:11" x14ac:dyDescent="0.25">
      <c r="A2872" s="26"/>
      <c r="B2872" s="22"/>
      <c r="C2872" s="22"/>
      <c r="D2872" s="24"/>
      <c r="E2872" s="22"/>
      <c r="F2872" s="22"/>
      <c r="H2872" s="23"/>
      <c r="I2872" s="23"/>
      <c r="J2872" s="23"/>
      <c r="K2872" s="26"/>
    </row>
    <row r="2873" spans="1:11" x14ac:dyDescent="0.25">
      <c r="A2873" s="26"/>
      <c r="B2873" s="22"/>
      <c r="C2873" s="22"/>
      <c r="D2873" s="24"/>
      <c r="E2873" s="22"/>
      <c r="F2873" s="22"/>
      <c r="H2873" s="23"/>
      <c r="I2873" s="23"/>
      <c r="J2873" s="23"/>
      <c r="K2873" s="26"/>
    </row>
    <row r="2874" spans="1:11" x14ac:dyDescent="0.25">
      <c r="A2874" s="26"/>
      <c r="B2874" s="22"/>
      <c r="C2874" s="22"/>
      <c r="D2874" s="24"/>
      <c r="E2874" s="22"/>
      <c r="F2874" s="22"/>
      <c r="H2874" s="23"/>
      <c r="I2874" s="23"/>
      <c r="J2874" s="23"/>
      <c r="K2874" s="26"/>
    </row>
    <row r="2875" spans="1:11" x14ac:dyDescent="0.25">
      <c r="A2875" s="26"/>
      <c r="B2875" s="22"/>
      <c r="C2875" s="22"/>
      <c r="D2875" s="24"/>
      <c r="E2875" s="22"/>
      <c r="F2875" s="22"/>
      <c r="H2875" s="23"/>
      <c r="I2875" s="23"/>
      <c r="J2875" s="23"/>
      <c r="K2875" s="26"/>
    </row>
    <row r="2876" spans="1:11" x14ac:dyDescent="0.25">
      <c r="A2876" s="26"/>
      <c r="B2876" s="22"/>
      <c r="C2876" s="22"/>
      <c r="D2876" s="24"/>
      <c r="E2876" s="22"/>
      <c r="F2876" s="22"/>
      <c r="H2876" s="23"/>
      <c r="I2876" s="23"/>
      <c r="J2876" s="23"/>
      <c r="K2876" s="26"/>
    </row>
    <row r="2877" spans="1:11" x14ac:dyDescent="0.25">
      <c r="A2877" s="26"/>
      <c r="B2877" s="22"/>
      <c r="C2877" s="25"/>
      <c r="D2877" s="24"/>
      <c r="E2877" s="22"/>
      <c r="F2877" s="22"/>
      <c r="H2877" s="23"/>
      <c r="I2877" s="23"/>
      <c r="J2877" s="23"/>
      <c r="K2877" s="26"/>
    </row>
    <row r="2878" spans="1:11" x14ac:dyDescent="0.25">
      <c r="A2878" s="26"/>
      <c r="B2878" s="22"/>
      <c r="C2878" s="25"/>
      <c r="D2878" s="24"/>
      <c r="E2878" s="22"/>
      <c r="F2878" s="22"/>
      <c r="H2878" s="23"/>
      <c r="I2878" s="23"/>
      <c r="J2878" s="23"/>
      <c r="K2878" s="26"/>
    </row>
    <row r="2879" spans="1:11" x14ac:dyDescent="0.25">
      <c r="A2879" s="26"/>
      <c r="B2879" s="22"/>
      <c r="C2879" s="22"/>
      <c r="D2879" s="24"/>
      <c r="E2879" s="22"/>
      <c r="F2879" s="22"/>
      <c r="H2879" s="23"/>
      <c r="I2879" s="23"/>
      <c r="J2879" s="23"/>
      <c r="K2879" s="26"/>
    </row>
    <row r="2880" spans="1:11" x14ac:dyDescent="0.25">
      <c r="A2880" s="26"/>
      <c r="B2880" s="22"/>
      <c r="C2880" s="22"/>
      <c r="D2880" s="24"/>
      <c r="E2880" s="22"/>
      <c r="F2880" s="22"/>
      <c r="H2880" s="23"/>
      <c r="I2880" s="23"/>
      <c r="J2880" s="23"/>
      <c r="K2880" s="26"/>
    </row>
    <row r="2881" spans="1:11" x14ac:dyDescent="0.25">
      <c r="A2881" s="26"/>
      <c r="B2881" s="22"/>
      <c r="C2881" s="22"/>
      <c r="D2881" s="24"/>
      <c r="E2881" s="22"/>
      <c r="F2881" s="22"/>
      <c r="H2881" s="23"/>
      <c r="I2881" s="23"/>
      <c r="J2881" s="23"/>
      <c r="K2881" s="26"/>
    </row>
    <row r="2882" spans="1:11" x14ac:dyDescent="0.25">
      <c r="A2882" s="26"/>
      <c r="B2882" s="22"/>
      <c r="C2882" s="22"/>
      <c r="D2882" s="24"/>
      <c r="E2882" s="22"/>
      <c r="F2882" s="22"/>
      <c r="H2882" s="23"/>
      <c r="I2882" s="23"/>
      <c r="J2882" s="23"/>
      <c r="K2882" s="26"/>
    </row>
    <row r="2883" spans="1:11" x14ac:dyDescent="0.25">
      <c r="A2883" s="26"/>
      <c r="B2883" s="22"/>
      <c r="C2883" s="22"/>
      <c r="D2883" s="24"/>
      <c r="E2883" s="22"/>
      <c r="F2883" s="22"/>
      <c r="H2883" s="23"/>
      <c r="I2883" s="23"/>
      <c r="J2883" s="23"/>
      <c r="K2883" s="26"/>
    </row>
    <row r="2884" spans="1:11" x14ac:dyDescent="0.25">
      <c r="A2884" s="26"/>
      <c r="B2884" s="22"/>
      <c r="C2884" s="22"/>
      <c r="D2884" s="24"/>
      <c r="E2884" s="22"/>
      <c r="F2884" s="22"/>
      <c r="H2884" s="23"/>
      <c r="I2884" s="23"/>
      <c r="J2884" s="23"/>
      <c r="K2884" s="26"/>
    </row>
    <row r="2885" spans="1:11" x14ac:dyDescent="0.25">
      <c r="A2885" s="26"/>
      <c r="B2885" s="22"/>
      <c r="C2885" s="22"/>
      <c r="D2885" s="24"/>
      <c r="E2885" s="22"/>
      <c r="F2885" s="22"/>
      <c r="H2885" s="23"/>
      <c r="I2885" s="23"/>
      <c r="J2885" s="23"/>
      <c r="K2885" s="26"/>
    </row>
    <row r="2886" spans="1:11" x14ac:dyDescent="0.25">
      <c r="A2886" s="26"/>
      <c r="B2886" s="22"/>
      <c r="C2886" s="22"/>
      <c r="D2886" s="24"/>
      <c r="E2886" s="22"/>
      <c r="F2886" s="22"/>
      <c r="H2886" s="23"/>
      <c r="I2886" s="23"/>
      <c r="J2886" s="23"/>
      <c r="K2886" s="26"/>
    </row>
    <row r="2887" spans="1:11" x14ac:dyDescent="0.25">
      <c r="A2887" s="26"/>
      <c r="B2887" s="22"/>
      <c r="C2887" s="22"/>
      <c r="D2887" s="24"/>
      <c r="E2887" s="22"/>
      <c r="F2887" s="22"/>
      <c r="H2887" s="23"/>
      <c r="I2887" s="23"/>
      <c r="J2887" s="23"/>
      <c r="K2887" s="26"/>
    </row>
    <row r="2888" spans="1:11" x14ac:dyDescent="0.25">
      <c r="A2888" s="26"/>
      <c r="B2888" s="22"/>
      <c r="C2888" s="22"/>
      <c r="D2888" s="24"/>
      <c r="E2888" s="22"/>
      <c r="F2888" s="22"/>
      <c r="H2888" s="23"/>
      <c r="I2888" s="23"/>
      <c r="J2888" s="23"/>
      <c r="K2888" s="26"/>
    </row>
    <row r="2889" spans="1:11" x14ac:dyDescent="0.25">
      <c r="A2889" s="26"/>
      <c r="B2889" s="22"/>
      <c r="C2889" s="22"/>
      <c r="D2889" s="24"/>
      <c r="E2889" s="22"/>
      <c r="F2889" s="22"/>
      <c r="H2889" s="23"/>
      <c r="I2889" s="23"/>
      <c r="J2889" s="23"/>
      <c r="K2889" s="26"/>
    </row>
    <row r="2890" spans="1:11" x14ac:dyDescent="0.25">
      <c r="A2890" s="26"/>
      <c r="B2890" s="22"/>
      <c r="C2890" s="22"/>
      <c r="D2890" s="24"/>
      <c r="E2890" s="22"/>
      <c r="F2890" s="22"/>
      <c r="H2890" s="23"/>
      <c r="I2890" s="23"/>
      <c r="J2890" s="23"/>
      <c r="K2890" s="26"/>
    </row>
    <row r="2891" spans="1:11" x14ac:dyDescent="0.25">
      <c r="A2891" s="26"/>
      <c r="B2891" s="22"/>
      <c r="C2891" s="22"/>
      <c r="D2891" s="24"/>
      <c r="E2891" s="22"/>
      <c r="F2891" s="22"/>
      <c r="H2891" s="23"/>
      <c r="I2891" s="23"/>
      <c r="J2891" s="23"/>
      <c r="K2891" s="26"/>
    </row>
    <row r="2892" spans="1:11" x14ac:dyDescent="0.25">
      <c r="A2892" s="26"/>
      <c r="B2892" s="22"/>
      <c r="C2892" s="22"/>
      <c r="D2892" s="24"/>
      <c r="E2892" s="22"/>
      <c r="F2892" s="22"/>
      <c r="H2892" s="23"/>
      <c r="I2892" s="23"/>
      <c r="J2892" s="23"/>
      <c r="K2892" s="26"/>
    </row>
    <row r="2893" spans="1:11" x14ac:dyDescent="0.25">
      <c r="A2893" s="26"/>
      <c r="B2893" s="22"/>
      <c r="C2893" s="22"/>
      <c r="D2893" s="24"/>
      <c r="E2893" s="22"/>
      <c r="F2893" s="22"/>
      <c r="H2893" s="23"/>
      <c r="I2893" s="23"/>
      <c r="J2893" s="23"/>
      <c r="K2893" s="26"/>
    </row>
    <row r="2894" spans="1:11" x14ac:dyDescent="0.25">
      <c r="A2894" s="26"/>
      <c r="B2894" s="22"/>
      <c r="C2894" s="22"/>
      <c r="D2894" s="24"/>
      <c r="E2894" s="22"/>
      <c r="F2894" s="22"/>
      <c r="H2894" s="23"/>
      <c r="I2894" s="23"/>
      <c r="J2894" s="23"/>
      <c r="K2894" s="26"/>
    </row>
    <row r="2895" spans="1:11" x14ac:dyDescent="0.25">
      <c r="A2895" s="26"/>
      <c r="B2895" s="22"/>
      <c r="C2895" s="22"/>
      <c r="D2895" s="24"/>
      <c r="E2895" s="22"/>
      <c r="F2895" s="22"/>
      <c r="H2895" s="23"/>
      <c r="I2895" s="23"/>
      <c r="J2895" s="23"/>
      <c r="K2895" s="26"/>
    </row>
    <row r="2896" spans="1:11" x14ac:dyDescent="0.25">
      <c r="A2896" s="26"/>
      <c r="B2896" s="22"/>
      <c r="C2896" s="22"/>
      <c r="D2896" s="24"/>
      <c r="E2896" s="22"/>
      <c r="F2896" s="22"/>
      <c r="H2896" s="23"/>
      <c r="I2896" s="23"/>
      <c r="J2896" s="23"/>
      <c r="K2896" s="26"/>
    </row>
    <row r="2897" spans="1:11" x14ac:dyDescent="0.25">
      <c r="A2897" s="26"/>
      <c r="B2897" s="22"/>
      <c r="C2897" s="22"/>
      <c r="D2897" s="24"/>
      <c r="E2897" s="22"/>
      <c r="F2897" s="22"/>
      <c r="H2897" s="23"/>
      <c r="I2897" s="23"/>
      <c r="J2897" s="23"/>
      <c r="K2897" s="26"/>
    </row>
    <row r="2898" spans="1:11" x14ac:dyDescent="0.25">
      <c r="A2898" s="26"/>
      <c r="B2898" s="22"/>
      <c r="C2898" s="22"/>
      <c r="D2898" s="24"/>
      <c r="E2898" s="22"/>
      <c r="F2898" s="22"/>
      <c r="H2898" s="23"/>
      <c r="I2898" s="23"/>
      <c r="J2898" s="23"/>
      <c r="K2898" s="26"/>
    </row>
    <row r="2899" spans="1:11" x14ac:dyDescent="0.25">
      <c r="A2899" s="26"/>
      <c r="B2899" s="22"/>
      <c r="C2899" s="22"/>
      <c r="D2899" s="24"/>
      <c r="E2899" s="22"/>
      <c r="F2899" s="22"/>
      <c r="H2899" s="23"/>
      <c r="I2899" s="23"/>
      <c r="J2899" s="23"/>
      <c r="K2899" s="26"/>
    </row>
    <row r="2900" spans="1:11" x14ac:dyDescent="0.25">
      <c r="A2900" s="26"/>
      <c r="B2900" s="22"/>
      <c r="C2900" s="22"/>
      <c r="D2900" s="24"/>
      <c r="E2900" s="22"/>
      <c r="F2900" s="22"/>
      <c r="H2900" s="23"/>
      <c r="I2900" s="23"/>
      <c r="J2900" s="23"/>
      <c r="K2900" s="26"/>
    </row>
    <row r="2901" spans="1:11" x14ac:dyDescent="0.25">
      <c r="A2901" s="26"/>
      <c r="B2901" s="22"/>
      <c r="C2901" s="22"/>
      <c r="D2901" s="24"/>
      <c r="E2901" s="22"/>
      <c r="F2901" s="22"/>
      <c r="H2901" s="23"/>
      <c r="I2901" s="23"/>
      <c r="J2901" s="23"/>
      <c r="K2901" s="26"/>
    </row>
    <row r="2902" spans="1:11" x14ac:dyDescent="0.25">
      <c r="A2902" s="26"/>
      <c r="B2902" s="22"/>
      <c r="C2902" s="22"/>
      <c r="D2902" s="24"/>
      <c r="E2902" s="22"/>
      <c r="F2902" s="22"/>
      <c r="H2902" s="23"/>
      <c r="I2902" s="23"/>
      <c r="J2902" s="23"/>
      <c r="K2902" s="26"/>
    </row>
    <row r="2903" spans="1:11" x14ac:dyDescent="0.25">
      <c r="A2903" s="26"/>
      <c r="B2903" s="22"/>
      <c r="C2903" s="22"/>
      <c r="D2903" s="24"/>
      <c r="E2903" s="22"/>
      <c r="F2903" s="22"/>
      <c r="H2903" s="23"/>
      <c r="I2903" s="23"/>
      <c r="J2903" s="23"/>
      <c r="K2903" s="26"/>
    </row>
    <row r="2904" spans="1:11" x14ac:dyDescent="0.25">
      <c r="A2904" s="26"/>
      <c r="B2904" s="22"/>
      <c r="C2904" s="22"/>
      <c r="D2904" s="24"/>
      <c r="E2904" s="22"/>
      <c r="F2904" s="22"/>
      <c r="H2904" s="23"/>
      <c r="I2904" s="23"/>
      <c r="J2904" s="23"/>
      <c r="K2904" s="27"/>
    </row>
    <row r="2905" spans="1:11" x14ac:dyDescent="0.25">
      <c r="A2905" s="26"/>
      <c r="B2905" s="22"/>
      <c r="C2905" s="22"/>
      <c r="D2905" s="24"/>
      <c r="E2905" s="22"/>
      <c r="F2905" s="22"/>
      <c r="H2905" s="23"/>
      <c r="I2905" s="23"/>
      <c r="J2905" s="23"/>
      <c r="K2905" s="26"/>
    </row>
    <row r="2906" spans="1:11" x14ac:dyDescent="0.25">
      <c r="A2906" s="26"/>
      <c r="B2906" s="22"/>
      <c r="C2906" s="22"/>
      <c r="D2906" s="24"/>
      <c r="E2906" s="22"/>
      <c r="F2906" s="22"/>
      <c r="H2906" s="23"/>
      <c r="I2906" s="23"/>
      <c r="J2906" s="23"/>
      <c r="K2906" s="26"/>
    </row>
    <row r="2907" spans="1:11" x14ac:dyDescent="0.25">
      <c r="A2907" s="26"/>
      <c r="B2907" s="22"/>
      <c r="C2907" s="22"/>
      <c r="D2907" s="24"/>
      <c r="E2907" s="22"/>
      <c r="F2907" s="22"/>
      <c r="H2907" s="23"/>
      <c r="I2907" s="23"/>
      <c r="J2907" s="23"/>
      <c r="K2907" s="26"/>
    </row>
    <row r="2908" spans="1:11" x14ac:dyDescent="0.25">
      <c r="A2908" s="26"/>
      <c r="B2908" s="22"/>
      <c r="C2908" s="22"/>
      <c r="D2908" s="24"/>
      <c r="E2908" s="22"/>
      <c r="F2908" s="22"/>
      <c r="H2908" s="23"/>
      <c r="I2908" s="23"/>
      <c r="J2908" s="23"/>
      <c r="K2908" s="26"/>
    </row>
    <row r="2909" spans="1:11" x14ac:dyDescent="0.25">
      <c r="A2909" s="26"/>
      <c r="B2909" s="22"/>
      <c r="C2909" s="22"/>
      <c r="D2909" s="24"/>
      <c r="E2909" s="22"/>
      <c r="F2909" s="22"/>
      <c r="H2909" s="23"/>
      <c r="I2909" s="23"/>
      <c r="J2909" s="23"/>
      <c r="K2909" s="26"/>
    </row>
    <row r="2910" spans="1:11" x14ac:dyDescent="0.25">
      <c r="A2910" s="26"/>
      <c r="B2910" s="22"/>
      <c r="C2910" s="22"/>
      <c r="D2910" s="24"/>
      <c r="E2910" s="22"/>
      <c r="F2910" s="22"/>
      <c r="H2910" s="23"/>
      <c r="I2910" s="23"/>
      <c r="J2910" s="23"/>
      <c r="K2910" s="26"/>
    </row>
    <row r="2911" spans="1:11" x14ac:dyDescent="0.25">
      <c r="A2911" s="26"/>
      <c r="B2911" s="22"/>
      <c r="C2911" s="22"/>
      <c r="D2911" s="24"/>
      <c r="E2911" s="22"/>
      <c r="F2911" s="22"/>
      <c r="H2911" s="23"/>
      <c r="I2911" s="23"/>
      <c r="J2911" s="23"/>
      <c r="K2911" s="26"/>
    </row>
    <row r="2912" spans="1:11" x14ac:dyDescent="0.25">
      <c r="A2912" s="26"/>
      <c r="B2912" s="22"/>
      <c r="C2912" s="22"/>
      <c r="D2912" s="24"/>
      <c r="E2912" s="22"/>
      <c r="F2912" s="22"/>
      <c r="H2912" s="23"/>
      <c r="I2912" s="23"/>
      <c r="J2912" s="23"/>
      <c r="K2912" s="26"/>
    </row>
    <row r="2913" spans="1:11" x14ac:dyDescent="0.25">
      <c r="A2913" s="26"/>
      <c r="B2913" s="22"/>
      <c r="C2913" s="22"/>
      <c r="D2913" s="24"/>
      <c r="E2913" s="22"/>
      <c r="F2913" s="22"/>
      <c r="H2913" s="23"/>
      <c r="I2913" s="23"/>
      <c r="J2913" s="23"/>
      <c r="K2913" s="26"/>
    </row>
    <row r="2914" spans="1:11" x14ac:dyDescent="0.25">
      <c r="A2914" s="26"/>
      <c r="B2914" s="22"/>
      <c r="C2914" s="22"/>
      <c r="D2914" s="24"/>
      <c r="E2914" s="22"/>
      <c r="F2914" s="22"/>
      <c r="H2914" s="23"/>
      <c r="I2914" s="23"/>
      <c r="J2914" s="23"/>
      <c r="K2914" s="26"/>
    </row>
    <row r="2915" spans="1:11" x14ac:dyDescent="0.25">
      <c r="A2915" s="26"/>
      <c r="B2915" s="22"/>
      <c r="C2915" s="22"/>
      <c r="D2915" s="24"/>
      <c r="E2915" s="22"/>
      <c r="F2915" s="22"/>
      <c r="H2915" s="23"/>
      <c r="I2915" s="23"/>
      <c r="J2915" s="23"/>
      <c r="K2915" s="26"/>
    </row>
    <row r="2916" spans="1:11" x14ac:dyDescent="0.25">
      <c r="A2916" s="26"/>
      <c r="B2916" s="22"/>
      <c r="C2916" s="22"/>
      <c r="D2916" s="24"/>
      <c r="E2916" s="22"/>
      <c r="F2916" s="22"/>
      <c r="H2916" s="23"/>
      <c r="I2916" s="23"/>
      <c r="J2916" s="23"/>
      <c r="K2916" s="26"/>
    </row>
    <row r="2917" spans="1:11" x14ac:dyDescent="0.25">
      <c r="A2917" s="26"/>
      <c r="B2917" s="22"/>
      <c r="C2917" s="22"/>
      <c r="D2917" s="24"/>
      <c r="E2917" s="22"/>
      <c r="F2917" s="22"/>
      <c r="H2917" s="23"/>
      <c r="I2917" s="23"/>
      <c r="J2917" s="23"/>
      <c r="K2917" s="26"/>
    </row>
    <row r="2918" spans="1:11" x14ac:dyDescent="0.25">
      <c r="A2918" s="26"/>
      <c r="B2918" s="22"/>
      <c r="C2918" s="22"/>
      <c r="D2918" s="24"/>
      <c r="E2918" s="22"/>
      <c r="F2918" s="22"/>
      <c r="H2918" s="23"/>
      <c r="I2918" s="23"/>
      <c r="J2918" s="23"/>
      <c r="K2918" s="26"/>
    </row>
    <row r="2919" spans="1:11" x14ac:dyDescent="0.25">
      <c r="A2919" s="26"/>
      <c r="B2919" s="22"/>
      <c r="C2919" s="22"/>
      <c r="D2919" s="24"/>
      <c r="E2919" s="22"/>
      <c r="F2919" s="22"/>
      <c r="H2919" s="23"/>
      <c r="I2919" s="23"/>
      <c r="J2919" s="23"/>
      <c r="K2919" s="26"/>
    </row>
    <row r="2920" spans="1:11" x14ac:dyDescent="0.25">
      <c r="A2920" s="26"/>
      <c r="B2920" s="22"/>
      <c r="C2920" s="22"/>
      <c r="D2920" s="24"/>
      <c r="E2920" s="22"/>
      <c r="F2920" s="22"/>
      <c r="H2920" s="23"/>
      <c r="I2920" s="23"/>
      <c r="J2920" s="23"/>
      <c r="K2920" s="26"/>
    </row>
    <row r="2921" spans="1:11" x14ac:dyDescent="0.25">
      <c r="A2921" s="26"/>
      <c r="B2921" s="22"/>
      <c r="C2921" s="22"/>
      <c r="D2921" s="24"/>
      <c r="E2921" s="22"/>
      <c r="F2921" s="22"/>
      <c r="H2921" s="23"/>
      <c r="I2921" s="23"/>
      <c r="J2921" s="23"/>
      <c r="K2921" s="26"/>
    </row>
    <row r="2922" spans="1:11" x14ac:dyDescent="0.25">
      <c r="A2922" s="26"/>
      <c r="B2922" s="22"/>
      <c r="C2922" s="22"/>
      <c r="D2922" s="24"/>
      <c r="E2922" s="22"/>
      <c r="F2922" s="22"/>
      <c r="H2922" s="23"/>
      <c r="I2922" s="23"/>
      <c r="J2922" s="23"/>
      <c r="K2922" s="26"/>
    </row>
    <row r="2923" spans="1:11" x14ac:dyDescent="0.25">
      <c r="A2923" s="26"/>
      <c r="B2923" s="22"/>
      <c r="C2923" s="22"/>
      <c r="D2923" s="24"/>
      <c r="E2923" s="22"/>
      <c r="F2923" s="22"/>
      <c r="H2923" s="23"/>
      <c r="I2923" s="23"/>
      <c r="J2923" s="23"/>
      <c r="K2923" s="26"/>
    </row>
    <row r="2924" spans="1:11" x14ac:dyDescent="0.25">
      <c r="A2924" s="26"/>
      <c r="B2924" s="22"/>
      <c r="C2924" s="22"/>
      <c r="D2924" s="24"/>
      <c r="E2924" s="22"/>
      <c r="F2924" s="22"/>
      <c r="H2924" s="23"/>
      <c r="I2924" s="23"/>
      <c r="J2924" s="23"/>
      <c r="K2924" s="26"/>
    </row>
    <row r="2925" spans="1:11" x14ac:dyDescent="0.25">
      <c r="A2925" s="26"/>
      <c r="B2925" s="22"/>
      <c r="C2925" s="22"/>
      <c r="D2925" s="24"/>
      <c r="E2925" s="22"/>
      <c r="F2925" s="22"/>
      <c r="H2925" s="23"/>
      <c r="I2925" s="23"/>
      <c r="J2925" s="23"/>
      <c r="K2925" s="26"/>
    </row>
    <row r="2926" spans="1:11" x14ac:dyDescent="0.25">
      <c r="A2926" s="26"/>
      <c r="B2926" s="22"/>
      <c r="C2926" s="22"/>
      <c r="D2926" s="24"/>
      <c r="E2926" s="22"/>
      <c r="F2926" s="22"/>
      <c r="H2926" s="23"/>
      <c r="I2926" s="23"/>
      <c r="J2926" s="23"/>
      <c r="K2926" s="26"/>
    </row>
    <row r="2927" spans="1:11" x14ac:dyDescent="0.25">
      <c r="A2927" s="26"/>
      <c r="B2927" s="22"/>
      <c r="C2927" s="22"/>
      <c r="D2927" s="24"/>
      <c r="E2927" s="22"/>
      <c r="F2927" s="22"/>
      <c r="H2927" s="23"/>
      <c r="I2927" s="23"/>
      <c r="J2927" s="23"/>
      <c r="K2927" s="26"/>
    </row>
    <row r="2928" spans="1:11" x14ac:dyDescent="0.25">
      <c r="A2928" s="26"/>
      <c r="B2928" s="22"/>
      <c r="C2928" s="22"/>
      <c r="D2928" s="24"/>
      <c r="E2928" s="22"/>
      <c r="F2928" s="22"/>
      <c r="H2928" s="23"/>
      <c r="I2928" s="23"/>
      <c r="J2928" s="23"/>
      <c r="K2928" s="26"/>
    </row>
    <row r="2929" spans="1:11" x14ac:dyDescent="0.25">
      <c r="A2929" s="26"/>
      <c r="B2929" s="22"/>
      <c r="C2929" s="22"/>
      <c r="D2929" s="24"/>
      <c r="E2929" s="22"/>
      <c r="F2929" s="22"/>
      <c r="H2929" s="23"/>
      <c r="I2929" s="23"/>
      <c r="J2929" s="23"/>
      <c r="K2929" s="26"/>
    </row>
    <row r="2930" spans="1:11" x14ac:dyDescent="0.25">
      <c r="A2930" s="26"/>
      <c r="B2930" s="22"/>
      <c r="C2930" s="22"/>
      <c r="D2930" s="24"/>
      <c r="E2930" s="22"/>
      <c r="F2930" s="22"/>
      <c r="H2930" s="23"/>
      <c r="I2930" s="23"/>
      <c r="J2930" s="23"/>
      <c r="K2930" s="26"/>
    </row>
    <row r="2931" spans="1:11" x14ac:dyDescent="0.25">
      <c r="A2931" s="26"/>
      <c r="B2931" s="22"/>
      <c r="C2931" s="22"/>
      <c r="D2931" s="24"/>
      <c r="E2931" s="22"/>
      <c r="F2931" s="22"/>
      <c r="H2931" s="23"/>
      <c r="I2931" s="23"/>
      <c r="J2931" s="23"/>
      <c r="K2931" s="26"/>
    </row>
    <row r="2932" spans="1:11" x14ac:dyDescent="0.25">
      <c r="A2932" s="26"/>
      <c r="B2932" s="22"/>
      <c r="C2932" s="22"/>
      <c r="D2932" s="24"/>
      <c r="E2932" s="22"/>
      <c r="F2932" s="22"/>
      <c r="H2932" s="23"/>
      <c r="I2932" s="23"/>
      <c r="J2932" s="23"/>
      <c r="K2932" s="27"/>
    </row>
    <row r="2933" spans="1:11" x14ac:dyDescent="0.25">
      <c r="A2933" s="26"/>
      <c r="B2933" s="22"/>
      <c r="C2933" s="22"/>
      <c r="D2933" s="24"/>
      <c r="E2933" s="22"/>
      <c r="F2933" s="22"/>
      <c r="H2933" s="23"/>
      <c r="I2933" s="23"/>
      <c r="J2933" s="23"/>
      <c r="K2933" s="26"/>
    </row>
    <row r="2934" spans="1:11" x14ac:dyDescent="0.25">
      <c r="A2934" s="26"/>
      <c r="B2934" s="22"/>
      <c r="C2934" s="22"/>
      <c r="D2934" s="24"/>
      <c r="E2934" s="22"/>
      <c r="F2934" s="22"/>
      <c r="H2934" s="23"/>
      <c r="I2934" s="23"/>
      <c r="J2934" s="23"/>
      <c r="K2934" s="26"/>
    </row>
    <row r="2935" spans="1:11" x14ac:dyDescent="0.25">
      <c r="A2935" s="26"/>
      <c r="B2935" s="22"/>
      <c r="C2935" s="22"/>
      <c r="D2935" s="24"/>
      <c r="E2935" s="22"/>
      <c r="F2935" s="22"/>
      <c r="H2935" s="23"/>
      <c r="I2935" s="23"/>
      <c r="J2935" s="23"/>
      <c r="K2935" s="26"/>
    </row>
    <row r="2936" spans="1:11" x14ac:dyDescent="0.25">
      <c r="A2936" s="26"/>
      <c r="B2936" s="22"/>
      <c r="C2936" s="22"/>
      <c r="D2936" s="24"/>
      <c r="E2936" s="22"/>
      <c r="F2936" s="22"/>
      <c r="H2936" s="23"/>
      <c r="I2936" s="23"/>
      <c r="J2936" s="23"/>
      <c r="K2936" s="26"/>
    </row>
    <row r="2937" spans="1:11" x14ac:dyDescent="0.25">
      <c r="A2937" s="26"/>
      <c r="B2937" s="22"/>
      <c r="C2937" s="22"/>
      <c r="D2937" s="24"/>
      <c r="E2937" s="22"/>
      <c r="F2937" s="22"/>
      <c r="H2937" s="23"/>
      <c r="I2937" s="23"/>
      <c r="J2937" s="23"/>
      <c r="K2937" s="26"/>
    </row>
    <row r="2938" spans="1:11" x14ac:dyDescent="0.25">
      <c r="A2938" s="26"/>
      <c r="B2938" s="22"/>
      <c r="C2938" s="22"/>
      <c r="D2938" s="24"/>
      <c r="E2938" s="22"/>
      <c r="F2938" s="22"/>
      <c r="H2938" s="23"/>
      <c r="I2938" s="23"/>
      <c r="J2938" s="23"/>
      <c r="K2938" s="26"/>
    </row>
    <row r="2939" spans="1:11" x14ac:dyDescent="0.25">
      <c r="A2939" s="26"/>
      <c r="B2939" s="22"/>
      <c r="C2939" s="22"/>
      <c r="D2939" s="24"/>
      <c r="E2939" s="22"/>
      <c r="F2939" s="22"/>
      <c r="H2939" s="23"/>
      <c r="I2939" s="23"/>
      <c r="J2939" s="23"/>
      <c r="K2939" s="26"/>
    </row>
    <row r="2940" spans="1:11" x14ac:dyDescent="0.25">
      <c r="A2940" s="26"/>
      <c r="B2940" s="22"/>
      <c r="C2940" s="22"/>
      <c r="D2940" s="24"/>
      <c r="E2940" s="22"/>
      <c r="F2940" s="22"/>
      <c r="H2940" s="23"/>
      <c r="I2940" s="23"/>
      <c r="J2940" s="23"/>
      <c r="K2940" s="26"/>
    </row>
    <row r="2941" spans="1:11" x14ac:dyDescent="0.25">
      <c r="A2941" s="26"/>
      <c r="B2941" s="22"/>
      <c r="C2941" s="22"/>
      <c r="D2941" s="24"/>
      <c r="E2941" s="22"/>
      <c r="F2941" s="22"/>
      <c r="H2941" s="23"/>
      <c r="I2941" s="23"/>
      <c r="J2941" s="23"/>
      <c r="K2941" s="26"/>
    </row>
    <row r="2942" spans="1:11" x14ac:dyDescent="0.25">
      <c r="A2942" s="26"/>
      <c r="B2942" s="22"/>
      <c r="C2942" s="22"/>
      <c r="D2942" s="24"/>
      <c r="E2942" s="22"/>
      <c r="F2942" s="22"/>
      <c r="H2942" s="23"/>
      <c r="I2942" s="23"/>
      <c r="J2942" s="23"/>
      <c r="K2942" s="26"/>
    </row>
    <row r="2943" spans="1:11" x14ac:dyDescent="0.25">
      <c r="A2943" s="26"/>
      <c r="B2943" s="22"/>
      <c r="C2943" s="22"/>
      <c r="D2943" s="24"/>
      <c r="E2943" s="22"/>
      <c r="F2943" s="22"/>
      <c r="H2943" s="23"/>
      <c r="I2943" s="23"/>
      <c r="J2943" s="23"/>
      <c r="K2943" s="26"/>
    </row>
    <row r="2944" spans="1:11" x14ac:dyDescent="0.25">
      <c r="A2944" s="26"/>
      <c r="B2944" s="22"/>
      <c r="C2944" s="22"/>
      <c r="D2944" s="24"/>
      <c r="E2944" s="22"/>
      <c r="F2944" s="22"/>
      <c r="H2944" s="23"/>
      <c r="I2944" s="23"/>
      <c r="J2944" s="23"/>
      <c r="K2944" s="26"/>
    </row>
    <row r="2945" spans="1:11" x14ac:dyDescent="0.25">
      <c r="A2945" s="26"/>
      <c r="B2945" s="22"/>
      <c r="C2945" s="22"/>
      <c r="D2945" s="24"/>
      <c r="E2945" s="22"/>
      <c r="F2945" s="22"/>
      <c r="H2945" s="23"/>
      <c r="I2945" s="23"/>
      <c r="J2945" s="23"/>
      <c r="K2945" s="26"/>
    </row>
    <row r="2946" spans="1:11" x14ac:dyDescent="0.25">
      <c r="A2946" s="26"/>
      <c r="B2946" s="22"/>
      <c r="C2946" s="22"/>
      <c r="D2946" s="24"/>
      <c r="E2946" s="22"/>
      <c r="F2946" s="22"/>
      <c r="H2946" s="23"/>
      <c r="I2946" s="23"/>
      <c r="J2946" s="23"/>
      <c r="K2946" s="26"/>
    </row>
    <row r="2947" spans="1:11" x14ac:dyDescent="0.25">
      <c r="A2947" s="26"/>
      <c r="B2947" s="22"/>
      <c r="C2947" s="22"/>
      <c r="D2947" s="24"/>
      <c r="E2947" s="22"/>
      <c r="F2947" s="22"/>
      <c r="H2947" s="23"/>
      <c r="I2947" s="23"/>
      <c r="J2947" s="23"/>
      <c r="K2947" s="26"/>
    </row>
    <row r="2948" spans="1:11" x14ac:dyDescent="0.25">
      <c r="A2948" s="26"/>
      <c r="B2948" s="22"/>
      <c r="C2948" s="22"/>
      <c r="D2948" s="24"/>
      <c r="E2948" s="22"/>
      <c r="F2948" s="22"/>
      <c r="H2948" s="23"/>
      <c r="I2948" s="23"/>
      <c r="J2948" s="23"/>
      <c r="K2948" s="26"/>
    </row>
    <row r="2949" spans="1:11" x14ac:dyDescent="0.25">
      <c r="A2949" s="26"/>
      <c r="B2949" s="22"/>
      <c r="C2949" s="22"/>
      <c r="D2949" s="24"/>
      <c r="E2949" s="22"/>
      <c r="F2949" s="22"/>
      <c r="H2949" s="23"/>
      <c r="I2949" s="23"/>
      <c r="J2949" s="23"/>
      <c r="K2949" s="26"/>
    </row>
    <row r="2950" spans="1:11" x14ac:dyDescent="0.25">
      <c r="A2950" s="26"/>
      <c r="B2950" s="22"/>
      <c r="C2950" s="22"/>
      <c r="D2950" s="24"/>
      <c r="E2950" s="22"/>
      <c r="F2950" s="22"/>
      <c r="H2950" s="23"/>
      <c r="I2950" s="23"/>
      <c r="J2950" s="23"/>
      <c r="K2950" s="26"/>
    </row>
    <row r="2951" spans="1:11" x14ac:dyDescent="0.25">
      <c r="A2951" s="26"/>
      <c r="B2951" s="22"/>
      <c r="C2951" s="22"/>
      <c r="D2951" s="24"/>
      <c r="E2951" s="22"/>
      <c r="F2951" s="22"/>
      <c r="H2951" s="23"/>
      <c r="I2951" s="23"/>
      <c r="J2951" s="23"/>
      <c r="K2951" s="26"/>
    </row>
    <row r="2952" spans="1:11" x14ac:dyDescent="0.25">
      <c r="A2952" s="26"/>
      <c r="B2952" s="22"/>
      <c r="C2952" s="22"/>
      <c r="D2952" s="24"/>
      <c r="E2952" s="22"/>
      <c r="F2952" s="22"/>
      <c r="H2952" s="23"/>
      <c r="I2952" s="23"/>
      <c r="J2952" s="23"/>
      <c r="K2952" s="26"/>
    </row>
    <row r="2953" spans="1:11" x14ac:dyDescent="0.25">
      <c r="A2953" s="26"/>
      <c r="B2953" s="22"/>
      <c r="C2953" s="22"/>
      <c r="D2953" s="24"/>
      <c r="E2953" s="22"/>
      <c r="F2953" s="22"/>
      <c r="H2953" s="23"/>
      <c r="I2953" s="23"/>
      <c r="J2953" s="23"/>
      <c r="K2953" s="26"/>
    </row>
    <row r="2954" spans="1:11" x14ac:dyDescent="0.25">
      <c r="A2954" s="26"/>
      <c r="B2954" s="22"/>
      <c r="C2954" s="22"/>
      <c r="D2954" s="24"/>
      <c r="E2954" s="22"/>
      <c r="F2954" s="22"/>
      <c r="H2954" s="23"/>
      <c r="I2954" s="23"/>
      <c r="J2954" s="23"/>
      <c r="K2954" s="26"/>
    </row>
    <row r="2955" spans="1:11" x14ac:dyDescent="0.25">
      <c r="A2955" s="26"/>
      <c r="B2955" s="22"/>
      <c r="C2955" s="22"/>
      <c r="D2955" s="24"/>
      <c r="E2955" s="22"/>
      <c r="F2955" s="22"/>
      <c r="H2955" s="23"/>
      <c r="I2955" s="23"/>
      <c r="J2955" s="23"/>
      <c r="K2955" s="26"/>
    </row>
    <row r="2956" spans="1:11" x14ac:dyDescent="0.25">
      <c r="A2956" s="26"/>
      <c r="B2956" s="22"/>
      <c r="C2956" s="22"/>
      <c r="D2956" s="24"/>
      <c r="E2956" s="22"/>
      <c r="F2956" s="22"/>
      <c r="H2956" s="23"/>
      <c r="I2956" s="23"/>
      <c r="J2956" s="23"/>
      <c r="K2956" s="26"/>
    </row>
    <row r="2957" spans="1:11" x14ac:dyDescent="0.25">
      <c r="A2957" s="26"/>
      <c r="B2957" s="22"/>
      <c r="C2957" s="22"/>
      <c r="D2957" s="24"/>
      <c r="E2957" s="22"/>
      <c r="F2957" s="22"/>
      <c r="H2957" s="23"/>
      <c r="I2957" s="23"/>
      <c r="J2957" s="23"/>
      <c r="K2957" s="26"/>
    </row>
    <row r="2958" spans="1:11" x14ac:dyDescent="0.25">
      <c r="A2958" s="26"/>
      <c r="B2958" s="22"/>
      <c r="C2958" s="22"/>
      <c r="D2958" s="24"/>
      <c r="E2958" s="22"/>
      <c r="F2958" s="22"/>
      <c r="H2958" s="23"/>
      <c r="I2958" s="23"/>
      <c r="J2958" s="23"/>
      <c r="K2958" s="26"/>
    </row>
    <row r="2959" spans="1:11" x14ac:dyDescent="0.25">
      <c r="A2959" s="26"/>
      <c r="B2959" s="22"/>
      <c r="C2959" s="22"/>
      <c r="D2959" s="24"/>
      <c r="E2959" s="22"/>
      <c r="F2959" s="22"/>
      <c r="H2959" s="23"/>
      <c r="I2959" s="23"/>
      <c r="J2959" s="23"/>
      <c r="K2959" s="26"/>
    </row>
    <row r="2960" spans="1:11" x14ac:dyDescent="0.25">
      <c r="A2960" s="26"/>
      <c r="B2960" s="22"/>
      <c r="C2960" s="22"/>
      <c r="D2960" s="24"/>
      <c r="E2960" s="22"/>
      <c r="F2960" s="22"/>
      <c r="H2960" s="23"/>
      <c r="I2960" s="23"/>
      <c r="J2960" s="23"/>
      <c r="K2960" s="26"/>
    </row>
    <row r="2961" spans="1:11" x14ac:dyDescent="0.25">
      <c r="A2961" s="26"/>
      <c r="B2961" s="22"/>
      <c r="C2961" s="22"/>
      <c r="D2961" s="24"/>
      <c r="E2961" s="22"/>
      <c r="F2961" s="22"/>
      <c r="H2961" s="23"/>
      <c r="I2961" s="23"/>
      <c r="J2961" s="23"/>
      <c r="K2961" s="26"/>
    </row>
    <row r="2962" spans="1:11" x14ac:dyDescent="0.25">
      <c r="A2962" s="26"/>
      <c r="B2962" s="22"/>
      <c r="C2962" s="22"/>
      <c r="D2962" s="24"/>
      <c r="E2962" s="22"/>
      <c r="F2962" s="22"/>
      <c r="H2962" s="23"/>
      <c r="I2962" s="23"/>
      <c r="J2962" s="23"/>
      <c r="K2962" s="26"/>
    </row>
    <row r="2963" spans="1:11" x14ac:dyDescent="0.25">
      <c r="A2963" s="26"/>
      <c r="B2963" s="22"/>
      <c r="C2963" s="22"/>
      <c r="D2963" s="24"/>
      <c r="E2963" s="22"/>
      <c r="F2963" s="22"/>
      <c r="H2963" s="23"/>
      <c r="I2963" s="23"/>
      <c r="J2963" s="23"/>
      <c r="K2963" s="26"/>
    </row>
    <row r="2964" spans="1:11" x14ac:dyDescent="0.25">
      <c r="A2964" s="26"/>
      <c r="B2964" s="22"/>
      <c r="C2964" s="22"/>
      <c r="D2964" s="24"/>
      <c r="E2964" s="22"/>
      <c r="F2964" s="22"/>
      <c r="H2964" s="23"/>
      <c r="I2964" s="23"/>
      <c r="J2964" s="23"/>
      <c r="K2964" s="26"/>
    </row>
    <row r="2965" spans="1:11" x14ac:dyDescent="0.25">
      <c r="A2965" s="26"/>
      <c r="B2965" s="22"/>
      <c r="C2965" s="22"/>
      <c r="D2965" s="24"/>
      <c r="E2965" s="22"/>
      <c r="F2965" s="22"/>
      <c r="H2965" s="23"/>
      <c r="I2965" s="23"/>
      <c r="J2965" s="23"/>
      <c r="K2965" s="26"/>
    </row>
    <row r="2966" spans="1:11" x14ac:dyDescent="0.25">
      <c r="A2966" s="26"/>
      <c r="B2966" s="22"/>
      <c r="C2966" s="22"/>
      <c r="D2966" s="24"/>
      <c r="E2966" s="22"/>
      <c r="F2966" s="22"/>
      <c r="H2966" s="23"/>
      <c r="I2966" s="23"/>
      <c r="J2966" s="23"/>
      <c r="K2966" s="26"/>
    </row>
    <row r="2967" spans="1:11" x14ac:dyDescent="0.25">
      <c r="A2967" s="26"/>
      <c r="B2967" s="22"/>
      <c r="C2967" s="22"/>
      <c r="D2967" s="24"/>
      <c r="E2967" s="22"/>
      <c r="F2967" s="22"/>
      <c r="H2967" s="23"/>
      <c r="I2967" s="23"/>
      <c r="J2967" s="23"/>
      <c r="K2967" s="26"/>
    </row>
    <row r="2968" spans="1:11" x14ac:dyDescent="0.25">
      <c r="A2968" s="26"/>
      <c r="B2968" s="22"/>
      <c r="C2968" s="22"/>
      <c r="D2968" s="24"/>
      <c r="E2968" s="22"/>
      <c r="F2968" s="22"/>
      <c r="H2968" s="23"/>
      <c r="I2968" s="23"/>
      <c r="J2968" s="23"/>
      <c r="K2968" s="26"/>
    </row>
    <row r="2969" spans="1:11" x14ac:dyDescent="0.25">
      <c r="A2969" s="26"/>
      <c r="B2969" s="22"/>
      <c r="C2969" s="22"/>
      <c r="D2969" s="24"/>
      <c r="E2969" s="22"/>
      <c r="F2969" s="22"/>
      <c r="H2969" s="23"/>
      <c r="I2969" s="23"/>
      <c r="J2969" s="23"/>
      <c r="K2969" s="26"/>
    </row>
    <row r="2970" spans="1:11" x14ac:dyDescent="0.25">
      <c r="A2970" s="26"/>
      <c r="B2970" s="22"/>
      <c r="C2970" s="22"/>
      <c r="D2970" s="24"/>
      <c r="E2970" s="22"/>
      <c r="F2970" s="22"/>
      <c r="H2970" s="23"/>
      <c r="I2970" s="23"/>
      <c r="J2970" s="23"/>
      <c r="K2970" s="26"/>
    </row>
    <row r="2971" spans="1:11" x14ac:dyDescent="0.25">
      <c r="A2971" s="26"/>
      <c r="B2971" s="22"/>
      <c r="C2971" s="22"/>
      <c r="D2971" s="24"/>
      <c r="E2971" s="22"/>
      <c r="F2971" s="22"/>
      <c r="H2971" s="23"/>
      <c r="I2971" s="23"/>
      <c r="J2971" s="23"/>
      <c r="K2971" s="26"/>
    </row>
    <row r="2972" spans="1:11" x14ac:dyDescent="0.25">
      <c r="A2972" s="26"/>
      <c r="B2972" s="22"/>
      <c r="C2972" s="22"/>
      <c r="D2972" s="24"/>
      <c r="E2972" s="22"/>
      <c r="F2972" s="22"/>
      <c r="H2972" s="23"/>
      <c r="I2972" s="23"/>
      <c r="J2972" s="23"/>
      <c r="K2972" s="26"/>
    </row>
    <row r="2973" spans="1:11" x14ac:dyDescent="0.25">
      <c r="A2973" s="26"/>
      <c r="B2973" s="22"/>
      <c r="C2973" s="22"/>
      <c r="D2973" s="24"/>
      <c r="E2973" s="22"/>
      <c r="F2973" s="22"/>
      <c r="H2973" s="23"/>
      <c r="I2973" s="23"/>
      <c r="J2973" s="23"/>
      <c r="K2973" s="26"/>
    </row>
    <row r="2974" spans="1:11" x14ac:dyDescent="0.25">
      <c r="A2974" s="26"/>
      <c r="B2974" s="22"/>
      <c r="C2974" s="22"/>
      <c r="D2974" s="24"/>
      <c r="E2974" s="22"/>
      <c r="F2974" s="22"/>
      <c r="H2974" s="23"/>
      <c r="I2974" s="23"/>
      <c r="J2974" s="23"/>
      <c r="K2974" s="26"/>
    </row>
    <row r="2975" spans="1:11" x14ac:dyDescent="0.25">
      <c r="A2975" s="26"/>
      <c r="B2975" s="22"/>
      <c r="C2975" s="22"/>
      <c r="D2975" s="24"/>
      <c r="E2975" s="22"/>
      <c r="F2975" s="22"/>
      <c r="H2975" s="23"/>
      <c r="I2975" s="23"/>
      <c r="J2975" s="23"/>
      <c r="K2975" s="26"/>
    </row>
    <row r="2976" spans="1:11" x14ac:dyDescent="0.25">
      <c r="A2976" s="26"/>
      <c r="B2976" s="22"/>
      <c r="C2976" s="22"/>
      <c r="D2976" s="24"/>
      <c r="E2976" s="22"/>
      <c r="F2976" s="22"/>
      <c r="H2976" s="23"/>
      <c r="I2976" s="23"/>
      <c r="J2976" s="23"/>
      <c r="K2976" s="26"/>
    </row>
    <row r="2977" spans="1:11" x14ac:dyDescent="0.25">
      <c r="A2977" s="26"/>
      <c r="B2977" s="22"/>
      <c r="C2977" s="22"/>
      <c r="D2977" s="24"/>
      <c r="E2977" s="22"/>
      <c r="F2977" s="22"/>
      <c r="H2977" s="23"/>
      <c r="I2977" s="23"/>
      <c r="J2977" s="23"/>
      <c r="K2977" s="26"/>
    </row>
    <row r="2978" spans="1:11" x14ac:dyDescent="0.25">
      <c r="A2978" s="26"/>
      <c r="B2978" s="22"/>
      <c r="C2978" s="22"/>
      <c r="D2978" s="24"/>
      <c r="E2978" s="22"/>
      <c r="F2978" s="22"/>
      <c r="H2978" s="23"/>
      <c r="I2978" s="23"/>
      <c r="J2978" s="23"/>
      <c r="K2978" s="26"/>
    </row>
    <row r="2979" spans="1:11" x14ac:dyDescent="0.25">
      <c r="A2979" s="26"/>
      <c r="B2979" s="22"/>
      <c r="C2979" s="22"/>
      <c r="D2979" s="24"/>
      <c r="E2979" s="22"/>
      <c r="F2979" s="22"/>
      <c r="H2979" s="23"/>
      <c r="I2979" s="23"/>
      <c r="J2979" s="23"/>
      <c r="K2979" s="26"/>
    </row>
    <row r="2980" spans="1:11" x14ac:dyDescent="0.25">
      <c r="A2980" s="26"/>
      <c r="B2980" s="22"/>
      <c r="C2980" s="22"/>
      <c r="D2980" s="24"/>
      <c r="E2980" s="22"/>
      <c r="F2980" s="22"/>
      <c r="H2980" s="23"/>
      <c r="I2980" s="23"/>
      <c r="J2980" s="23"/>
      <c r="K2980" s="26"/>
    </row>
    <row r="2981" spans="1:11" x14ac:dyDescent="0.25">
      <c r="A2981" s="26"/>
      <c r="B2981" s="22"/>
      <c r="C2981" s="22"/>
      <c r="D2981" s="24"/>
      <c r="E2981" s="22"/>
      <c r="F2981" s="22"/>
      <c r="H2981" s="23"/>
      <c r="I2981" s="23"/>
      <c r="J2981" s="23"/>
      <c r="K2981" s="26"/>
    </row>
    <row r="2982" spans="1:11" x14ac:dyDescent="0.25">
      <c r="A2982" s="26"/>
      <c r="B2982" s="22"/>
      <c r="C2982" s="22"/>
      <c r="D2982" s="24"/>
      <c r="E2982" s="22"/>
      <c r="F2982" s="22"/>
      <c r="H2982" s="23"/>
      <c r="I2982" s="23"/>
      <c r="J2982" s="23"/>
      <c r="K2982" s="26"/>
    </row>
    <row r="2983" spans="1:11" x14ac:dyDescent="0.25">
      <c r="A2983" s="26"/>
      <c r="B2983" s="22"/>
      <c r="C2983" s="22"/>
      <c r="D2983" s="24"/>
      <c r="E2983" s="22"/>
      <c r="F2983" s="22"/>
      <c r="H2983" s="23"/>
      <c r="I2983" s="23"/>
      <c r="J2983" s="23"/>
      <c r="K2983" s="26"/>
    </row>
    <row r="2984" spans="1:11" x14ac:dyDescent="0.25">
      <c r="A2984" s="26"/>
      <c r="B2984" s="22"/>
      <c r="C2984" s="22"/>
      <c r="D2984" s="24"/>
      <c r="E2984" s="22"/>
      <c r="F2984" s="22"/>
      <c r="H2984" s="23"/>
      <c r="I2984" s="23"/>
      <c r="J2984" s="23"/>
      <c r="K2984" s="26"/>
    </row>
    <row r="2985" spans="1:11" x14ac:dyDescent="0.25">
      <c r="A2985" s="26"/>
      <c r="B2985" s="22"/>
      <c r="C2985" s="22"/>
      <c r="D2985" s="24"/>
      <c r="E2985" s="22"/>
      <c r="F2985" s="22"/>
      <c r="H2985" s="23"/>
      <c r="I2985" s="23"/>
      <c r="J2985" s="23"/>
      <c r="K2985" s="26"/>
    </row>
    <row r="2986" spans="1:11" x14ac:dyDescent="0.25">
      <c r="A2986" s="26"/>
      <c r="B2986" s="22"/>
      <c r="C2986" s="22"/>
      <c r="D2986" s="24"/>
      <c r="E2986" s="22"/>
      <c r="F2986" s="22"/>
      <c r="H2986" s="23"/>
      <c r="I2986" s="23"/>
      <c r="J2986" s="23"/>
      <c r="K2986" s="26"/>
    </row>
    <row r="2987" spans="1:11" x14ac:dyDescent="0.25">
      <c r="A2987" s="26"/>
      <c r="B2987" s="22"/>
      <c r="C2987" s="22"/>
      <c r="D2987" s="24"/>
      <c r="E2987" s="22"/>
      <c r="F2987" s="22"/>
      <c r="H2987" s="23"/>
      <c r="I2987" s="23"/>
      <c r="J2987" s="23"/>
      <c r="K2987" s="26"/>
    </row>
    <row r="2988" spans="1:11" x14ac:dyDescent="0.25">
      <c r="A2988" s="26"/>
      <c r="B2988" s="22"/>
      <c r="C2988" s="22"/>
      <c r="D2988" s="24"/>
      <c r="E2988" s="22"/>
      <c r="F2988" s="22"/>
      <c r="H2988" s="23"/>
      <c r="I2988" s="23"/>
      <c r="J2988" s="23"/>
      <c r="K2988" s="26"/>
    </row>
    <row r="2989" spans="1:11" x14ac:dyDescent="0.25">
      <c r="A2989" s="26"/>
      <c r="B2989" s="22"/>
      <c r="C2989" s="22"/>
      <c r="D2989" s="24"/>
      <c r="E2989" s="22"/>
      <c r="F2989" s="22"/>
      <c r="H2989" s="23"/>
      <c r="I2989" s="23"/>
      <c r="J2989" s="23"/>
      <c r="K2989" s="26"/>
    </row>
    <row r="2990" spans="1:11" x14ac:dyDescent="0.25">
      <c r="A2990" s="26"/>
      <c r="B2990" s="22"/>
      <c r="C2990" s="22"/>
      <c r="D2990" s="24"/>
      <c r="E2990" s="22"/>
      <c r="F2990" s="22"/>
      <c r="H2990" s="23"/>
      <c r="I2990" s="23"/>
      <c r="J2990" s="23"/>
      <c r="K2990" s="26"/>
    </row>
    <row r="2991" spans="1:11" x14ac:dyDescent="0.25">
      <c r="A2991" s="26"/>
      <c r="B2991" s="22"/>
      <c r="C2991" s="22"/>
      <c r="D2991" s="24"/>
      <c r="E2991" s="22"/>
      <c r="F2991" s="22"/>
      <c r="H2991" s="23"/>
      <c r="I2991" s="23"/>
      <c r="J2991" s="23"/>
      <c r="K2991" s="26"/>
    </row>
    <row r="2992" spans="1:11" x14ac:dyDescent="0.25">
      <c r="A2992" s="26"/>
      <c r="B2992" s="22"/>
      <c r="C2992" s="22"/>
      <c r="D2992" s="24"/>
      <c r="E2992" s="22"/>
      <c r="F2992" s="22"/>
      <c r="H2992" s="23"/>
      <c r="I2992" s="23"/>
      <c r="J2992" s="23"/>
      <c r="K2992" s="26"/>
    </row>
    <row r="2993" spans="1:11" x14ac:dyDescent="0.25">
      <c r="A2993" s="26"/>
      <c r="B2993" s="22"/>
      <c r="C2993" s="22"/>
      <c r="D2993" s="24"/>
      <c r="E2993" s="22"/>
      <c r="F2993" s="22"/>
      <c r="H2993" s="23"/>
      <c r="I2993" s="23"/>
      <c r="J2993" s="23"/>
      <c r="K2993" s="26"/>
    </row>
    <row r="2994" spans="1:11" x14ac:dyDescent="0.25">
      <c r="A2994" s="26"/>
      <c r="B2994" s="22"/>
      <c r="C2994" s="22"/>
      <c r="D2994" s="24"/>
      <c r="E2994" s="22"/>
      <c r="F2994" s="22"/>
      <c r="H2994" s="23"/>
      <c r="I2994" s="23"/>
      <c r="J2994" s="23"/>
      <c r="K2994" s="26"/>
    </row>
    <row r="2995" spans="1:11" x14ac:dyDescent="0.25">
      <c r="A2995" s="26"/>
      <c r="B2995" s="22"/>
      <c r="C2995" s="22"/>
      <c r="D2995" s="24"/>
      <c r="E2995" s="22"/>
      <c r="F2995" s="22"/>
      <c r="H2995" s="23"/>
      <c r="I2995" s="23"/>
      <c r="J2995" s="23"/>
      <c r="K2995" s="26"/>
    </row>
    <row r="2996" spans="1:11" x14ac:dyDescent="0.25">
      <c r="A2996" s="26"/>
      <c r="B2996" s="22"/>
      <c r="C2996" s="22"/>
      <c r="D2996" s="24"/>
      <c r="E2996" s="22"/>
      <c r="F2996" s="22"/>
      <c r="H2996" s="23"/>
      <c r="I2996" s="23"/>
      <c r="J2996" s="23"/>
      <c r="K2996" s="26"/>
    </row>
    <row r="2997" spans="1:11" x14ac:dyDescent="0.25">
      <c r="A2997" s="26"/>
      <c r="B2997" s="22"/>
      <c r="C2997" s="22"/>
      <c r="D2997" s="24"/>
      <c r="E2997" s="22"/>
      <c r="F2997" s="22"/>
      <c r="H2997" s="23"/>
      <c r="I2997" s="23"/>
      <c r="J2997" s="23"/>
      <c r="K2997" s="26"/>
    </row>
    <row r="2998" spans="1:11" x14ac:dyDescent="0.25">
      <c r="A2998" s="26"/>
      <c r="B2998" s="22"/>
      <c r="C2998" s="22"/>
      <c r="D2998" s="24"/>
      <c r="E2998" s="22"/>
      <c r="F2998" s="22"/>
      <c r="H2998" s="23"/>
      <c r="I2998" s="23"/>
      <c r="J2998" s="23"/>
      <c r="K2998" s="26"/>
    </row>
    <row r="2999" spans="1:11" x14ac:dyDescent="0.25">
      <c r="A2999" s="26"/>
      <c r="B2999" s="22"/>
      <c r="C2999" s="22"/>
      <c r="D2999" s="24"/>
      <c r="E2999" s="22"/>
      <c r="F2999" s="22"/>
      <c r="H2999" s="23"/>
      <c r="I2999" s="23"/>
      <c r="J2999" s="23"/>
      <c r="K2999" s="26"/>
    </row>
    <row r="3000" spans="1:11" x14ac:dyDescent="0.25">
      <c r="A3000" s="26"/>
      <c r="B3000" s="22"/>
      <c r="C3000" s="22"/>
      <c r="D3000" s="24"/>
      <c r="E3000" s="22"/>
      <c r="F3000" s="22"/>
      <c r="H3000" s="23"/>
      <c r="I3000" s="23"/>
      <c r="J3000" s="23"/>
      <c r="K3000" s="26"/>
    </row>
    <row r="3001" spans="1:11" x14ac:dyDescent="0.25">
      <c r="A3001" s="26"/>
      <c r="B3001" s="22"/>
      <c r="C3001" s="22"/>
      <c r="D3001" s="24"/>
      <c r="E3001" s="22"/>
      <c r="F3001" s="22"/>
      <c r="H3001" s="23"/>
      <c r="I3001" s="23"/>
      <c r="J3001" s="23"/>
      <c r="K3001" s="26"/>
    </row>
    <row r="3002" spans="1:11" x14ac:dyDescent="0.25">
      <c r="A3002" s="26"/>
      <c r="B3002" s="22"/>
      <c r="C3002" s="22"/>
      <c r="D3002" s="24"/>
      <c r="E3002" s="22"/>
      <c r="F3002" s="22"/>
      <c r="H3002" s="23"/>
      <c r="I3002" s="23"/>
      <c r="J3002" s="23"/>
      <c r="K3002" s="26"/>
    </row>
    <row r="3003" spans="1:11" x14ac:dyDescent="0.25">
      <c r="A3003" s="26"/>
      <c r="B3003" s="22"/>
      <c r="C3003" s="22"/>
      <c r="D3003" s="24"/>
      <c r="E3003" s="22"/>
      <c r="F3003" s="22"/>
      <c r="H3003" s="23"/>
      <c r="I3003" s="23"/>
      <c r="J3003" s="23"/>
      <c r="K3003" s="26"/>
    </row>
    <row r="3004" spans="1:11" x14ac:dyDescent="0.25">
      <c r="A3004" s="26"/>
      <c r="B3004" s="22"/>
      <c r="C3004" s="22"/>
      <c r="D3004" s="24"/>
      <c r="E3004" s="22"/>
      <c r="F3004" s="22"/>
      <c r="H3004" s="23"/>
      <c r="I3004" s="23"/>
      <c r="J3004" s="23"/>
      <c r="K3004" s="26"/>
    </row>
    <row r="3005" spans="1:11" x14ac:dyDescent="0.25">
      <c r="A3005" s="26"/>
      <c r="B3005" s="22"/>
      <c r="C3005" s="22"/>
      <c r="D3005" s="24"/>
      <c r="E3005" s="22"/>
      <c r="F3005" s="22"/>
      <c r="H3005" s="23"/>
      <c r="I3005" s="23"/>
      <c r="J3005" s="23"/>
      <c r="K3005" s="26"/>
    </row>
    <row r="3006" spans="1:11" x14ac:dyDescent="0.25">
      <c r="A3006" s="26"/>
      <c r="B3006" s="22"/>
      <c r="C3006" s="22"/>
      <c r="D3006" s="24"/>
      <c r="E3006" s="22"/>
      <c r="F3006" s="22"/>
      <c r="H3006" s="23"/>
      <c r="I3006" s="23"/>
      <c r="J3006" s="23"/>
      <c r="K3006" s="26"/>
    </row>
    <row r="3007" spans="1:11" x14ac:dyDescent="0.25">
      <c r="A3007" s="26"/>
      <c r="B3007" s="22"/>
      <c r="C3007" s="22"/>
      <c r="D3007" s="24"/>
      <c r="E3007" s="22"/>
      <c r="F3007" s="22"/>
      <c r="H3007" s="23"/>
      <c r="I3007" s="23"/>
      <c r="J3007" s="23"/>
      <c r="K3007" s="26"/>
    </row>
    <row r="3008" spans="1:11" x14ac:dyDescent="0.25">
      <c r="A3008" s="26"/>
      <c r="B3008" s="22"/>
      <c r="C3008" s="22"/>
      <c r="D3008" s="24"/>
      <c r="E3008" s="22"/>
      <c r="F3008" s="22"/>
      <c r="H3008" s="23"/>
      <c r="I3008" s="23"/>
      <c r="J3008" s="23"/>
      <c r="K3008" s="26"/>
    </row>
    <row r="3009" spans="1:11" x14ac:dyDescent="0.25">
      <c r="A3009" s="26"/>
      <c r="B3009" s="22"/>
      <c r="C3009" s="22"/>
      <c r="D3009" s="24"/>
      <c r="E3009" s="22"/>
      <c r="F3009" s="22"/>
      <c r="H3009" s="23"/>
      <c r="I3009" s="23"/>
      <c r="J3009" s="23"/>
      <c r="K3009" s="26"/>
    </row>
    <row r="3010" spans="1:11" x14ac:dyDescent="0.25">
      <c r="A3010" s="26"/>
      <c r="B3010" s="22"/>
      <c r="C3010" s="22"/>
      <c r="D3010" s="24"/>
      <c r="E3010" s="22"/>
      <c r="F3010" s="22"/>
      <c r="H3010" s="23"/>
      <c r="I3010" s="23"/>
      <c r="J3010" s="23"/>
      <c r="K3010" s="26"/>
    </row>
    <row r="3011" spans="1:11" x14ac:dyDescent="0.25">
      <c r="A3011" s="26"/>
      <c r="B3011" s="22"/>
      <c r="C3011" s="22"/>
      <c r="D3011" s="24"/>
      <c r="E3011" s="22"/>
      <c r="F3011" s="22"/>
      <c r="H3011" s="23"/>
      <c r="I3011" s="23"/>
      <c r="J3011" s="23"/>
      <c r="K3011" s="26"/>
    </row>
    <row r="3012" spans="1:11" x14ac:dyDescent="0.25">
      <c r="A3012" s="26"/>
      <c r="B3012" s="22"/>
      <c r="C3012" s="22"/>
      <c r="D3012" s="24"/>
      <c r="E3012" s="22"/>
      <c r="F3012" s="22"/>
      <c r="H3012" s="23"/>
      <c r="I3012" s="23"/>
      <c r="J3012" s="23"/>
      <c r="K3012" s="26"/>
    </row>
    <row r="3013" spans="1:11" x14ac:dyDescent="0.25">
      <c r="A3013" s="26"/>
      <c r="B3013" s="22"/>
      <c r="C3013" s="22"/>
      <c r="D3013" s="24"/>
      <c r="E3013" s="22"/>
      <c r="F3013" s="22"/>
      <c r="H3013" s="23"/>
      <c r="I3013" s="23"/>
      <c r="J3013" s="23"/>
      <c r="K3013" s="26"/>
    </row>
    <row r="3014" spans="1:11" x14ac:dyDescent="0.25">
      <c r="A3014" s="26"/>
      <c r="B3014" s="22"/>
      <c r="C3014" s="22"/>
      <c r="D3014" s="24"/>
      <c r="E3014" s="22"/>
      <c r="F3014" s="22"/>
      <c r="H3014" s="23"/>
      <c r="I3014" s="23"/>
      <c r="J3014" s="23"/>
      <c r="K3014" s="26"/>
    </row>
    <row r="3015" spans="1:11" x14ac:dyDescent="0.25">
      <c r="A3015" s="26"/>
      <c r="B3015" s="22"/>
      <c r="C3015" s="22"/>
      <c r="D3015" s="24"/>
      <c r="E3015" s="22"/>
      <c r="F3015" s="22"/>
      <c r="H3015" s="23"/>
      <c r="I3015" s="23"/>
      <c r="J3015" s="23"/>
      <c r="K3015" s="26"/>
    </row>
    <row r="3016" spans="1:11" x14ac:dyDescent="0.25">
      <c r="A3016" s="26"/>
      <c r="B3016" s="22"/>
      <c r="C3016" s="22"/>
      <c r="D3016" s="24"/>
      <c r="E3016" s="22"/>
      <c r="F3016" s="22"/>
      <c r="H3016" s="23"/>
      <c r="I3016" s="23"/>
      <c r="J3016" s="23"/>
      <c r="K3016" s="26"/>
    </row>
    <row r="3017" spans="1:11" x14ac:dyDescent="0.25">
      <c r="A3017" s="26"/>
      <c r="B3017" s="22"/>
      <c r="C3017" s="22"/>
      <c r="D3017" s="24"/>
      <c r="E3017" s="22"/>
      <c r="F3017" s="22"/>
      <c r="H3017" s="23"/>
      <c r="I3017" s="23"/>
      <c r="J3017" s="23"/>
      <c r="K3017" s="26"/>
    </row>
    <row r="3018" spans="1:11" x14ac:dyDescent="0.25">
      <c r="A3018" s="26"/>
      <c r="B3018" s="22"/>
      <c r="C3018" s="22"/>
      <c r="D3018" s="24"/>
      <c r="E3018" s="22"/>
      <c r="F3018" s="22"/>
      <c r="H3018" s="23"/>
      <c r="I3018" s="23"/>
      <c r="J3018" s="23"/>
      <c r="K3018" s="26"/>
    </row>
    <row r="3019" spans="1:11" x14ac:dyDescent="0.25">
      <c r="A3019" s="26"/>
      <c r="B3019" s="22"/>
      <c r="C3019" s="22"/>
      <c r="D3019" s="24"/>
      <c r="E3019" s="22"/>
      <c r="F3019" s="22"/>
      <c r="H3019" s="23"/>
      <c r="I3019" s="23"/>
      <c r="J3019" s="23"/>
      <c r="K3019" s="26"/>
    </row>
    <row r="3020" spans="1:11" x14ac:dyDescent="0.25">
      <c r="A3020" s="26"/>
      <c r="B3020" s="22"/>
      <c r="C3020" s="22"/>
      <c r="D3020" s="24"/>
      <c r="E3020" s="22"/>
      <c r="F3020" s="22"/>
      <c r="H3020" s="23"/>
      <c r="I3020" s="23"/>
      <c r="J3020" s="23"/>
      <c r="K3020" s="26"/>
    </row>
    <row r="3021" spans="1:11" x14ac:dyDescent="0.25">
      <c r="A3021" s="26"/>
      <c r="B3021" s="22"/>
      <c r="C3021" s="22"/>
      <c r="D3021" s="24"/>
      <c r="E3021" s="22"/>
      <c r="F3021" s="22"/>
      <c r="H3021" s="23"/>
      <c r="I3021" s="23"/>
      <c r="J3021" s="23"/>
      <c r="K3021" s="26"/>
    </row>
    <row r="3022" spans="1:11" x14ac:dyDescent="0.25">
      <c r="A3022" s="26"/>
      <c r="B3022" s="22"/>
      <c r="C3022" s="22"/>
      <c r="D3022" s="24"/>
      <c r="E3022" s="22"/>
      <c r="F3022" s="22"/>
      <c r="H3022" s="23"/>
      <c r="I3022" s="23"/>
      <c r="J3022" s="23"/>
      <c r="K3022" s="26"/>
    </row>
    <row r="3023" spans="1:11" x14ac:dyDescent="0.25">
      <c r="A3023" s="26"/>
      <c r="B3023" s="22"/>
      <c r="C3023" s="22"/>
      <c r="D3023" s="24"/>
      <c r="E3023" s="22"/>
      <c r="F3023" s="22"/>
      <c r="H3023" s="23"/>
      <c r="I3023" s="23"/>
      <c r="J3023" s="23"/>
      <c r="K3023" s="26"/>
    </row>
    <row r="3024" spans="1:11" x14ac:dyDescent="0.25">
      <c r="A3024" s="26"/>
      <c r="B3024" s="22"/>
      <c r="C3024" s="22"/>
      <c r="D3024" s="24"/>
      <c r="E3024" s="22"/>
      <c r="F3024" s="22"/>
      <c r="H3024" s="23"/>
      <c r="I3024" s="23"/>
      <c r="J3024" s="23"/>
      <c r="K3024" s="26"/>
    </row>
    <row r="3025" spans="1:11" x14ac:dyDescent="0.25">
      <c r="A3025" s="26"/>
      <c r="B3025" s="22"/>
      <c r="C3025" s="22"/>
      <c r="D3025" s="24"/>
      <c r="E3025" s="22"/>
      <c r="F3025" s="22"/>
      <c r="H3025" s="23"/>
      <c r="I3025" s="23"/>
      <c r="J3025" s="23"/>
      <c r="K3025" s="26"/>
    </row>
    <row r="3026" spans="1:11" x14ac:dyDescent="0.25">
      <c r="A3026" s="26"/>
      <c r="B3026" s="22"/>
      <c r="C3026" s="22"/>
      <c r="D3026" s="24"/>
      <c r="E3026" s="22"/>
      <c r="F3026" s="22"/>
      <c r="H3026" s="23"/>
      <c r="I3026" s="23"/>
      <c r="J3026" s="23"/>
      <c r="K3026" s="26"/>
    </row>
    <row r="3027" spans="1:11" x14ac:dyDescent="0.25">
      <c r="A3027" s="26"/>
      <c r="B3027" s="22"/>
      <c r="C3027" s="22"/>
      <c r="D3027" s="24"/>
      <c r="E3027" s="22"/>
      <c r="F3027" s="22"/>
      <c r="H3027" s="23"/>
      <c r="I3027" s="23"/>
      <c r="J3027" s="23"/>
      <c r="K3027" s="26"/>
    </row>
    <row r="3028" spans="1:11" x14ac:dyDescent="0.25">
      <c r="A3028" s="26"/>
      <c r="B3028" s="22"/>
      <c r="C3028" s="22"/>
      <c r="D3028" s="24"/>
      <c r="E3028" s="22"/>
      <c r="F3028" s="22"/>
      <c r="H3028" s="23"/>
      <c r="I3028" s="23"/>
      <c r="J3028" s="23"/>
      <c r="K3028" s="26"/>
    </row>
    <row r="3029" spans="1:11" x14ac:dyDescent="0.25">
      <c r="A3029" s="26"/>
      <c r="B3029" s="22"/>
      <c r="C3029" s="22"/>
      <c r="D3029" s="24"/>
      <c r="E3029" s="22"/>
      <c r="F3029" s="22"/>
      <c r="H3029" s="23"/>
      <c r="I3029" s="23"/>
      <c r="J3029" s="23"/>
      <c r="K3029" s="26"/>
    </row>
    <row r="3030" spans="1:11" x14ac:dyDescent="0.25">
      <c r="A3030" s="26"/>
      <c r="B3030" s="22"/>
      <c r="C3030" s="22"/>
      <c r="D3030" s="24"/>
      <c r="E3030" s="22"/>
      <c r="F3030" s="22"/>
      <c r="H3030" s="23"/>
      <c r="I3030" s="23"/>
      <c r="J3030" s="23"/>
      <c r="K3030" s="26"/>
    </row>
    <row r="3031" spans="1:11" x14ac:dyDescent="0.25">
      <c r="A3031" s="26"/>
      <c r="B3031" s="22"/>
      <c r="C3031" s="22"/>
      <c r="D3031" s="24"/>
      <c r="E3031" s="22"/>
      <c r="F3031" s="22"/>
      <c r="H3031" s="23"/>
      <c r="I3031" s="23"/>
      <c r="J3031" s="23"/>
      <c r="K3031" s="26"/>
    </row>
    <row r="3032" spans="1:11" x14ac:dyDescent="0.25">
      <c r="A3032" s="26"/>
      <c r="B3032" s="22"/>
      <c r="C3032" s="22"/>
      <c r="D3032" s="24"/>
      <c r="E3032" s="22"/>
      <c r="F3032" s="22"/>
      <c r="H3032" s="23"/>
      <c r="I3032" s="23"/>
      <c r="J3032" s="23"/>
      <c r="K3032" s="26"/>
    </row>
    <row r="3033" spans="1:11" x14ac:dyDescent="0.25">
      <c r="A3033" s="26"/>
      <c r="B3033" s="22"/>
      <c r="C3033" s="22"/>
      <c r="D3033" s="24"/>
      <c r="E3033" s="22"/>
      <c r="F3033" s="22"/>
      <c r="H3033" s="23"/>
      <c r="I3033" s="23"/>
      <c r="J3033" s="23"/>
      <c r="K3033" s="26"/>
    </row>
    <row r="3034" spans="1:11" x14ac:dyDescent="0.25">
      <c r="A3034" s="26"/>
      <c r="B3034" s="22"/>
      <c r="C3034" s="22"/>
      <c r="D3034" s="24"/>
      <c r="E3034" s="22"/>
      <c r="F3034" s="22"/>
      <c r="H3034" s="23"/>
      <c r="I3034" s="23"/>
      <c r="J3034" s="23"/>
      <c r="K3034" s="26"/>
    </row>
    <row r="3035" spans="1:11" x14ac:dyDescent="0.25">
      <c r="A3035" s="26"/>
      <c r="B3035" s="22"/>
      <c r="C3035" s="22"/>
      <c r="D3035" s="24"/>
      <c r="E3035" s="22"/>
      <c r="F3035" s="22"/>
      <c r="H3035" s="23"/>
      <c r="I3035" s="23"/>
      <c r="J3035" s="23"/>
      <c r="K3035" s="26"/>
    </row>
    <row r="3036" spans="1:11" x14ac:dyDescent="0.25">
      <c r="A3036" s="26"/>
      <c r="B3036" s="22"/>
      <c r="C3036" s="22"/>
      <c r="D3036" s="24"/>
      <c r="E3036" s="22"/>
      <c r="F3036" s="22"/>
      <c r="H3036" s="23"/>
      <c r="I3036" s="23"/>
      <c r="J3036" s="23"/>
      <c r="K3036" s="26"/>
    </row>
    <row r="3037" spans="1:11" x14ac:dyDescent="0.25">
      <c r="A3037" s="26"/>
      <c r="B3037" s="22"/>
      <c r="C3037" s="22"/>
      <c r="D3037" s="24"/>
      <c r="E3037" s="22"/>
      <c r="F3037" s="22"/>
      <c r="H3037" s="23"/>
      <c r="I3037" s="23"/>
      <c r="J3037" s="23"/>
      <c r="K3037" s="26"/>
    </row>
    <row r="3038" spans="1:11" x14ac:dyDescent="0.25">
      <c r="A3038" s="26"/>
      <c r="B3038" s="22"/>
      <c r="C3038" s="22"/>
      <c r="D3038" s="24"/>
      <c r="E3038" s="22"/>
      <c r="F3038" s="22"/>
      <c r="H3038" s="23"/>
      <c r="I3038" s="23"/>
      <c r="J3038" s="23"/>
      <c r="K3038" s="26"/>
    </row>
    <row r="3039" spans="1:11" x14ac:dyDescent="0.25">
      <c r="A3039" s="26"/>
      <c r="B3039" s="22"/>
      <c r="C3039" s="22"/>
      <c r="D3039" s="24"/>
      <c r="E3039" s="22"/>
      <c r="F3039" s="22"/>
      <c r="H3039" s="23"/>
      <c r="I3039" s="23"/>
      <c r="J3039" s="23"/>
      <c r="K3039" s="26"/>
    </row>
    <row r="3040" spans="1:11" x14ac:dyDescent="0.25">
      <c r="A3040" s="26"/>
      <c r="B3040" s="22"/>
      <c r="C3040" s="22"/>
      <c r="D3040" s="24"/>
      <c r="E3040" s="22"/>
      <c r="F3040" s="22"/>
      <c r="H3040" s="23"/>
      <c r="I3040" s="23"/>
      <c r="J3040" s="23"/>
      <c r="K3040" s="26"/>
    </row>
    <row r="3041" spans="1:11" x14ac:dyDescent="0.25">
      <c r="A3041" s="26"/>
      <c r="B3041" s="22"/>
      <c r="C3041" s="22"/>
      <c r="D3041" s="24"/>
      <c r="E3041" s="22"/>
      <c r="F3041" s="22"/>
      <c r="H3041" s="23"/>
      <c r="I3041" s="23"/>
      <c r="J3041" s="23"/>
      <c r="K3041" s="26"/>
    </row>
    <row r="3042" spans="1:11" x14ac:dyDescent="0.25">
      <c r="A3042" s="26"/>
      <c r="B3042" s="22"/>
      <c r="C3042" s="22"/>
      <c r="D3042" s="24"/>
      <c r="E3042" s="22"/>
      <c r="F3042" s="22"/>
      <c r="H3042" s="23"/>
      <c r="I3042" s="23"/>
      <c r="J3042" s="23"/>
      <c r="K3042" s="26"/>
    </row>
    <row r="3043" spans="1:11" x14ac:dyDescent="0.25">
      <c r="A3043" s="26"/>
      <c r="B3043" s="22"/>
      <c r="C3043" s="22"/>
      <c r="D3043" s="24"/>
      <c r="E3043" s="22"/>
      <c r="F3043" s="22"/>
      <c r="H3043" s="23"/>
      <c r="I3043" s="23"/>
      <c r="J3043" s="23"/>
      <c r="K3043" s="26"/>
    </row>
    <row r="3044" spans="1:11" x14ac:dyDescent="0.25">
      <c r="A3044" s="26"/>
      <c r="B3044" s="22"/>
      <c r="C3044" s="22"/>
      <c r="D3044" s="24"/>
      <c r="E3044" s="22"/>
      <c r="F3044" s="22"/>
      <c r="H3044" s="23"/>
      <c r="I3044" s="23"/>
      <c r="J3044" s="23"/>
      <c r="K3044" s="26"/>
    </row>
    <row r="3045" spans="1:11" x14ac:dyDescent="0.25">
      <c r="A3045" s="26"/>
      <c r="B3045" s="22"/>
      <c r="C3045" s="22"/>
      <c r="D3045" s="24"/>
      <c r="E3045" s="22"/>
      <c r="F3045" s="22"/>
      <c r="H3045" s="23"/>
      <c r="I3045" s="23"/>
      <c r="J3045" s="23"/>
      <c r="K3045" s="26"/>
    </row>
    <row r="3046" spans="1:11" x14ac:dyDescent="0.25">
      <c r="A3046" s="26"/>
      <c r="B3046" s="22"/>
      <c r="C3046" s="22"/>
      <c r="D3046" s="24"/>
      <c r="E3046" s="22"/>
      <c r="F3046" s="22"/>
      <c r="H3046" s="23"/>
      <c r="I3046" s="23"/>
      <c r="J3046" s="23"/>
      <c r="K3046" s="26"/>
    </row>
    <row r="3047" spans="1:11" x14ac:dyDescent="0.25">
      <c r="A3047" s="26"/>
      <c r="B3047" s="22"/>
      <c r="C3047" s="22"/>
      <c r="D3047" s="24"/>
      <c r="E3047" s="22"/>
      <c r="F3047" s="22"/>
      <c r="H3047" s="23"/>
      <c r="I3047" s="23"/>
      <c r="J3047" s="23"/>
      <c r="K3047" s="26"/>
    </row>
    <row r="3048" spans="1:11" x14ac:dyDescent="0.25">
      <c r="A3048" s="26"/>
      <c r="B3048" s="22"/>
      <c r="C3048" s="22"/>
      <c r="D3048" s="24"/>
      <c r="E3048" s="22"/>
      <c r="F3048" s="22"/>
      <c r="H3048" s="23"/>
      <c r="I3048" s="23"/>
      <c r="J3048" s="23"/>
      <c r="K3048" s="26"/>
    </row>
    <row r="3049" spans="1:11" x14ac:dyDescent="0.25">
      <c r="A3049" s="26"/>
      <c r="B3049" s="22"/>
      <c r="C3049" s="22"/>
      <c r="D3049" s="24"/>
      <c r="E3049" s="22"/>
      <c r="F3049" s="22"/>
      <c r="H3049" s="23"/>
      <c r="I3049" s="23"/>
      <c r="J3049" s="23"/>
      <c r="K3049" s="26"/>
    </row>
    <row r="3050" spans="1:11" x14ac:dyDescent="0.25">
      <c r="A3050" s="26"/>
      <c r="B3050" s="22"/>
      <c r="C3050" s="22"/>
      <c r="D3050" s="24"/>
      <c r="E3050" s="22"/>
      <c r="F3050" s="22"/>
      <c r="H3050" s="23"/>
      <c r="I3050" s="23"/>
      <c r="J3050" s="23"/>
      <c r="K3050" s="26"/>
    </row>
    <row r="3051" spans="1:11" x14ac:dyDescent="0.25">
      <c r="A3051" s="26"/>
      <c r="B3051" s="22"/>
      <c r="C3051" s="22"/>
      <c r="D3051" s="24"/>
      <c r="E3051" s="22"/>
      <c r="F3051" s="22"/>
      <c r="H3051" s="23"/>
      <c r="I3051" s="23"/>
      <c r="J3051" s="23"/>
      <c r="K3051" s="26"/>
    </row>
    <row r="3052" spans="1:11" x14ac:dyDescent="0.25">
      <c r="A3052" s="26"/>
      <c r="B3052" s="22"/>
      <c r="C3052" s="22"/>
      <c r="D3052" s="24"/>
      <c r="E3052" s="22"/>
      <c r="F3052" s="22"/>
      <c r="H3052" s="23"/>
      <c r="I3052" s="23"/>
      <c r="J3052" s="23"/>
      <c r="K3052" s="26"/>
    </row>
    <row r="3053" spans="1:11" x14ac:dyDescent="0.25">
      <c r="A3053" s="26"/>
      <c r="B3053" s="22"/>
      <c r="C3053" s="22"/>
      <c r="D3053" s="24"/>
      <c r="E3053" s="22"/>
      <c r="F3053" s="22"/>
      <c r="H3053" s="23"/>
      <c r="I3053" s="23"/>
      <c r="J3053" s="23"/>
      <c r="K3053" s="26"/>
    </row>
    <row r="3054" spans="1:11" x14ac:dyDescent="0.25">
      <c r="A3054" s="26"/>
      <c r="B3054" s="22"/>
      <c r="C3054" s="22"/>
      <c r="D3054" s="24"/>
      <c r="E3054" s="22"/>
      <c r="F3054" s="22"/>
      <c r="H3054" s="23"/>
      <c r="I3054" s="23"/>
      <c r="J3054" s="23"/>
      <c r="K3054" s="26"/>
    </row>
    <row r="3055" spans="1:11" x14ac:dyDescent="0.25">
      <c r="A3055" s="26"/>
      <c r="B3055" s="22"/>
      <c r="C3055" s="22"/>
      <c r="D3055" s="24"/>
      <c r="E3055" s="22"/>
      <c r="F3055" s="22"/>
      <c r="H3055" s="23"/>
      <c r="I3055" s="23"/>
      <c r="J3055" s="23"/>
      <c r="K3055" s="26"/>
    </row>
    <row r="3056" spans="1:11" x14ac:dyDescent="0.25">
      <c r="A3056" s="26"/>
      <c r="B3056" s="22"/>
      <c r="C3056" s="22"/>
      <c r="D3056" s="24"/>
      <c r="E3056" s="22"/>
      <c r="F3056" s="22"/>
      <c r="H3056" s="23"/>
      <c r="I3056" s="23"/>
      <c r="J3056" s="23"/>
      <c r="K3056" s="26"/>
    </row>
    <row r="3057" spans="1:11" x14ac:dyDescent="0.25">
      <c r="A3057" s="26"/>
      <c r="B3057" s="22"/>
      <c r="C3057" s="22"/>
      <c r="D3057" s="24"/>
      <c r="E3057" s="22"/>
      <c r="F3057" s="22"/>
      <c r="H3057" s="23"/>
      <c r="I3057" s="23"/>
      <c r="J3057" s="23"/>
      <c r="K3057" s="26"/>
    </row>
    <row r="3058" spans="1:11" x14ac:dyDescent="0.25">
      <c r="A3058" s="26"/>
      <c r="B3058" s="22"/>
      <c r="C3058" s="22"/>
      <c r="D3058" s="24"/>
      <c r="E3058" s="22"/>
      <c r="F3058" s="22"/>
      <c r="H3058" s="23"/>
      <c r="I3058" s="23"/>
      <c r="J3058" s="23"/>
      <c r="K3058" s="26"/>
    </row>
    <row r="3059" spans="1:11" x14ac:dyDescent="0.25">
      <c r="A3059" s="26"/>
      <c r="B3059" s="22"/>
      <c r="C3059" s="22"/>
      <c r="D3059" s="24"/>
      <c r="E3059" s="22"/>
      <c r="F3059" s="22"/>
      <c r="H3059" s="23"/>
      <c r="I3059" s="23"/>
      <c r="J3059" s="23"/>
      <c r="K3059" s="26"/>
    </row>
    <row r="3060" spans="1:11" x14ac:dyDescent="0.25">
      <c r="A3060" s="26"/>
      <c r="B3060" s="22"/>
      <c r="C3060" s="22"/>
      <c r="D3060" s="24"/>
      <c r="E3060" s="22"/>
      <c r="F3060" s="22"/>
      <c r="H3060" s="23"/>
      <c r="I3060" s="23"/>
      <c r="J3060" s="23"/>
      <c r="K3060" s="26"/>
    </row>
    <row r="3061" spans="1:11" x14ac:dyDescent="0.25">
      <c r="A3061" s="26"/>
      <c r="B3061" s="22"/>
      <c r="C3061" s="22"/>
      <c r="D3061" s="24"/>
      <c r="E3061" s="22"/>
      <c r="F3061" s="22"/>
      <c r="H3061" s="23"/>
      <c r="I3061" s="23"/>
      <c r="J3061" s="23"/>
      <c r="K3061" s="26"/>
    </row>
    <row r="3062" spans="1:11" x14ac:dyDescent="0.25">
      <c r="A3062" s="26"/>
      <c r="B3062" s="22"/>
      <c r="C3062" s="22"/>
      <c r="D3062" s="24"/>
      <c r="E3062" s="22"/>
      <c r="F3062" s="22"/>
      <c r="H3062" s="23"/>
      <c r="I3062" s="23"/>
      <c r="J3062" s="23"/>
      <c r="K3062" s="26"/>
    </row>
    <row r="3063" spans="1:11" x14ac:dyDescent="0.25">
      <c r="A3063" s="26"/>
      <c r="B3063" s="22"/>
      <c r="C3063" s="22"/>
      <c r="D3063" s="24"/>
      <c r="E3063" s="22"/>
      <c r="F3063" s="22"/>
      <c r="H3063" s="23"/>
      <c r="I3063" s="23"/>
      <c r="J3063" s="23"/>
      <c r="K3063" s="26"/>
    </row>
    <row r="3064" spans="1:11" x14ac:dyDescent="0.25">
      <c r="A3064" s="26"/>
      <c r="B3064" s="22"/>
      <c r="C3064" s="22"/>
      <c r="D3064" s="24"/>
      <c r="E3064" s="22"/>
      <c r="F3064" s="22"/>
      <c r="H3064" s="23"/>
      <c r="I3064" s="23"/>
      <c r="J3064" s="23"/>
      <c r="K3064" s="26"/>
    </row>
    <row r="3065" spans="1:11" x14ac:dyDescent="0.25">
      <c r="A3065" s="26"/>
      <c r="B3065" s="22"/>
      <c r="C3065" s="22"/>
      <c r="D3065" s="24"/>
      <c r="E3065" s="22"/>
      <c r="F3065" s="22"/>
      <c r="H3065" s="23"/>
      <c r="I3065" s="23"/>
      <c r="J3065" s="23"/>
      <c r="K3065" s="26"/>
    </row>
    <row r="3066" spans="1:11" x14ac:dyDescent="0.25">
      <c r="A3066" s="26"/>
      <c r="B3066" s="22"/>
      <c r="C3066" s="22"/>
      <c r="D3066" s="24"/>
      <c r="E3066" s="22"/>
      <c r="F3066" s="22"/>
      <c r="H3066" s="23"/>
      <c r="I3066" s="23"/>
      <c r="J3066" s="23"/>
      <c r="K3066" s="26"/>
    </row>
    <row r="3067" spans="1:11" x14ac:dyDescent="0.25">
      <c r="A3067" s="26"/>
      <c r="B3067" s="22"/>
      <c r="C3067" s="22"/>
      <c r="D3067" s="24"/>
      <c r="E3067" s="22"/>
      <c r="F3067" s="22"/>
      <c r="H3067" s="23"/>
      <c r="I3067" s="23"/>
      <c r="J3067" s="23"/>
      <c r="K3067" s="26"/>
    </row>
    <row r="3068" spans="1:11" x14ac:dyDescent="0.25">
      <c r="A3068" s="26"/>
      <c r="B3068" s="22"/>
      <c r="C3068" s="22"/>
      <c r="D3068" s="24"/>
      <c r="E3068" s="22"/>
      <c r="F3068" s="22"/>
      <c r="H3068" s="23"/>
      <c r="I3068" s="23"/>
      <c r="J3068" s="23"/>
      <c r="K3068" s="26"/>
    </row>
    <row r="3069" spans="1:11" x14ac:dyDescent="0.25">
      <c r="A3069" s="26"/>
      <c r="B3069" s="22"/>
      <c r="C3069" s="22"/>
      <c r="D3069" s="24"/>
      <c r="E3069" s="22"/>
      <c r="F3069" s="22"/>
      <c r="H3069" s="23"/>
      <c r="I3069" s="23"/>
      <c r="J3069" s="23"/>
      <c r="K3069" s="26"/>
    </row>
    <row r="3070" spans="1:11" x14ac:dyDescent="0.25">
      <c r="A3070" s="26"/>
      <c r="B3070" s="22"/>
      <c r="C3070" s="22"/>
      <c r="D3070" s="24"/>
      <c r="E3070" s="22"/>
      <c r="F3070" s="22"/>
      <c r="H3070" s="23"/>
      <c r="I3070" s="23"/>
      <c r="J3070" s="23"/>
      <c r="K3070" s="26"/>
    </row>
    <row r="3071" spans="1:11" x14ac:dyDescent="0.25">
      <c r="A3071" s="26"/>
      <c r="B3071" s="22"/>
      <c r="C3071" s="22"/>
      <c r="D3071" s="24"/>
      <c r="E3071" s="22"/>
      <c r="F3071" s="22"/>
      <c r="H3071" s="23"/>
      <c r="I3071" s="23"/>
      <c r="J3071" s="23"/>
      <c r="K3071" s="26"/>
    </row>
    <row r="3072" spans="1:11" x14ac:dyDescent="0.25">
      <c r="A3072" s="26"/>
      <c r="B3072" s="22"/>
      <c r="C3072" s="22"/>
      <c r="D3072" s="24"/>
      <c r="E3072" s="22"/>
      <c r="F3072" s="22"/>
      <c r="H3072" s="23"/>
      <c r="I3072" s="23"/>
      <c r="J3072" s="23"/>
      <c r="K3072" s="26"/>
    </row>
    <row r="3073" spans="1:11" x14ac:dyDescent="0.25">
      <c r="A3073" s="26"/>
      <c r="B3073" s="22"/>
      <c r="C3073" s="22"/>
      <c r="D3073" s="24"/>
      <c r="E3073" s="22"/>
      <c r="F3073" s="22"/>
      <c r="H3073" s="23"/>
      <c r="I3073" s="23"/>
      <c r="J3073" s="23"/>
      <c r="K3073" s="26"/>
    </row>
    <row r="3074" spans="1:11" x14ac:dyDescent="0.25">
      <c r="A3074" s="26"/>
      <c r="B3074" s="22"/>
      <c r="C3074" s="22"/>
      <c r="D3074" s="24"/>
      <c r="E3074" s="22"/>
      <c r="F3074" s="22"/>
      <c r="H3074" s="23"/>
      <c r="I3074" s="23"/>
      <c r="J3074" s="23"/>
      <c r="K3074" s="26"/>
    </row>
    <row r="3075" spans="1:11" x14ac:dyDescent="0.25">
      <c r="A3075" s="26"/>
      <c r="B3075" s="22"/>
      <c r="C3075" s="22"/>
      <c r="D3075" s="24"/>
      <c r="E3075" s="22"/>
      <c r="F3075" s="22"/>
      <c r="H3075" s="23"/>
      <c r="I3075" s="23"/>
      <c r="J3075" s="23"/>
      <c r="K3075" s="26"/>
    </row>
    <row r="3076" spans="1:11" x14ac:dyDescent="0.25">
      <c r="A3076" s="26"/>
      <c r="B3076" s="22"/>
      <c r="C3076" s="22"/>
      <c r="D3076" s="24"/>
      <c r="E3076" s="22"/>
      <c r="F3076" s="22"/>
      <c r="H3076" s="23"/>
      <c r="I3076" s="23"/>
      <c r="J3076" s="23"/>
      <c r="K3076" s="26"/>
    </row>
    <row r="3077" spans="1:11" x14ac:dyDescent="0.25">
      <c r="A3077" s="26"/>
      <c r="B3077" s="22"/>
      <c r="C3077" s="22"/>
      <c r="D3077" s="24"/>
      <c r="E3077" s="22"/>
      <c r="F3077" s="22"/>
      <c r="H3077" s="23"/>
      <c r="I3077" s="23"/>
      <c r="J3077" s="23"/>
      <c r="K3077" s="26"/>
    </row>
    <row r="3078" spans="1:11" x14ac:dyDescent="0.25">
      <c r="A3078" s="26"/>
      <c r="B3078" s="22"/>
      <c r="C3078" s="22"/>
      <c r="D3078" s="24"/>
      <c r="E3078" s="22"/>
      <c r="F3078" s="22"/>
      <c r="H3078" s="23"/>
      <c r="I3078" s="23"/>
      <c r="J3078" s="23"/>
      <c r="K3078" s="26"/>
    </row>
    <row r="3079" spans="1:11" x14ac:dyDescent="0.25">
      <c r="A3079" s="26"/>
      <c r="B3079" s="22"/>
      <c r="C3079" s="22"/>
      <c r="D3079" s="24"/>
      <c r="E3079" s="22"/>
      <c r="F3079" s="22"/>
      <c r="H3079" s="23"/>
      <c r="I3079" s="23"/>
      <c r="J3079" s="23"/>
      <c r="K3079" s="26"/>
    </row>
    <row r="3080" spans="1:11" x14ac:dyDescent="0.25">
      <c r="A3080" s="26"/>
      <c r="B3080" s="22"/>
      <c r="C3080" s="22"/>
      <c r="D3080" s="24"/>
      <c r="E3080" s="22"/>
      <c r="F3080" s="22"/>
      <c r="H3080" s="23"/>
      <c r="I3080" s="23"/>
      <c r="J3080" s="23"/>
      <c r="K3080" s="26"/>
    </row>
    <row r="3081" spans="1:11" x14ac:dyDescent="0.25">
      <c r="A3081" s="26"/>
      <c r="B3081" s="22"/>
      <c r="C3081" s="22"/>
      <c r="D3081" s="24"/>
      <c r="E3081" s="22"/>
      <c r="F3081" s="22"/>
      <c r="H3081" s="23"/>
      <c r="I3081" s="23"/>
      <c r="J3081" s="23"/>
      <c r="K3081" s="26"/>
    </row>
    <row r="3082" spans="1:11" x14ac:dyDescent="0.25">
      <c r="A3082" s="26"/>
      <c r="B3082" s="22"/>
      <c r="C3082" s="22"/>
      <c r="D3082" s="24"/>
      <c r="E3082" s="22"/>
      <c r="F3082" s="22"/>
      <c r="H3082" s="23"/>
      <c r="I3082" s="23"/>
      <c r="J3082" s="23"/>
      <c r="K3082" s="26"/>
    </row>
    <row r="3083" spans="1:11" x14ac:dyDescent="0.25">
      <c r="A3083" s="26"/>
      <c r="B3083" s="22"/>
      <c r="C3083" s="22"/>
      <c r="D3083" s="24"/>
      <c r="E3083" s="22"/>
      <c r="F3083" s="22"/>
      <c r="H3083" s="23"/>
      <c r="I3083" s="23"/>
      <c r="J3083" s="23"/>
      <c r="K3083" s="26"/>
    </row>
    <row r="3084" spans="1:11" x14ac:dyDescent="0.25">
      <c r="A3084" s="26"/>
      <c r="B3084" s="22"/>
      <c r="C3084" s="22"/>
      <c r="D3084" s="24"/>
      <c r="E3084" s="22"/>
      <c r="F3084" s="22"/>
      <c r="H3084" s="23"/>
      <c r="I3084" s="23"/>
      <c r="J3084" s="23"/>
      <c r="K3084" s="26"/>
    </row>
    <row r="3085" spans="1:11" x14ac:dyDescent="0.25">
      <c r="A3085" s="26"/>
      <c r="B3085" s="22"/>
      <c r="C3085" s="22"/>
      <c r="D3085" s="24"/>
      <c r="E3085" s="22"/>
      <c r="F3085" s="22"/>
      <c r="H3085" s="23"/>
      <c r="I3085" s="23"/>
      <c r="J3085" s="23"/>
      <c r="K3085" s="26"/>
    </row>
    <row r="3086" spans="1:11" x14ac:dyDescent="0.25">
      <c r="A3086" s="26"/>
      <c r="B3086" s="22"/>
      <c r="C3086" s="22"/>
      <c r="D3086" s="24"/>
      <c r="E3086" s="22"/>
      <c r="F3086" s="22"/>
      <c r="H3086" s="23"/>
      <c r="I3086" s="23"/>
      <c r="J3086" s="23"/>
      <c r="K3086" s="26"/>
    </row>
    <row r="3087" spans="1:11" x14ac:dyDescent="0.25">
      <c r="A3087" s="26"/>
      <c r="B3087" s="22"/>
      <c r="C3087" s="22"/>
      <c r="D3087" s="24"/>
      <c r="E3087" s="22"/>
      <c r="F3087" s="22"/>
      <c r="H3087" s="23"/>
      <c r="I3087" s="23"/>
      <c r="J3087" s="23"/>
      <c r="K3087" s="26"/>
    </row>
    <row r="3088" spans="1:11" x14ac:dyDescent="0.25">
      <c r="A3088" s="26"/>
      <c r="B3088" s="22"/>
      <c r="C3088" s="22"/>
      <c r="D3088" s="24"/>
      <c r="E3088" s="22"/>
      <c r="F3088" s="22"/>
      <c r="H3088" s="23"/>
      <c r="I3088" s="23"/>
      <c r="J3088" s="23"/>
      <c r="K3088" s="26"/>
    </row>
    <row r="3089" spans="1:14" x14ac:dyDescent="0.25">
      <c r="A3089" s="26"/>
      <c r="B3089" s="22"/>
      <c r="C3089" s="22"/>
      <c r="D3089" s="24"/>
      <c r="E3089" s="22"/>
      <c r="F3089" s="22"/>
      <c r="H3089" s="23"/>
      <c r="I3089" s="23"/>
      <c r="J3089" s="23"/>
      <c r="K3089" s="26"/>
    </row>
    <row r="3090" spans="1:14" x14ac:dyDescent="0.25">
      <c r="A3090" s="26"/>
      <c r="B3090" s="22"/>
      <c r="C3090" s="22"/>
      <c r="D3090" s="24"/>
      <c r="E3090" s="22"/>
      <c r="F3090" s="22"/>
      <c r="H3090" s="23"/>
      <c r="I3090" s="23"/>
      <c r="J3090" s="23"/>
      <c r="K3090" s="26"/>
    </row>
    <row r="3091" spans="1:14" x14ac:dyDescent="0.25">
      <c r="A3091" s="26"/>
      <c r="B3091" s="22"/>
      <c r="C3091" s="22"/>
      <c r="D3091" s="24"/>
      <c r="E3091" s="22"/>
      <c r="F3091" s="22"/>
      <c r="H3091" s="23"/>
      <c r="I3091" s="23"/>
      <c r="J3091" s="23"/>
      <c r="K3091" s="26"/>
    </row>
    <row r="3092" spans="1:14" x14ac:dyDescent="0.25">
      <c r="A3092" s="26"/>
      <c r="B3092" s="22"/>
      <c r="C3092" s="22"/>
      <c r="D3092" s="24"/>
      <c r="E3092" s="22"/>
      <c r="F3092" s="22"/>
      <c r="H3092" s="23"/>
      <c r="I3092" s="23"/>
      <c r="J3092" s="23"/>
      <c r="K3092" s="26"/>
    </row>
    <row r="3093" spans="1:14" x14ac:dyDescent="0.25">
      <c r="A3093" s="26"/>
      <c r="B3093" s="22"/>
      <c r="C3093" s="22"/>
      <c r="D3093" s="24"/>
      <c r="E3093" s="22"/>
      <c r="F3093" s="22"/>
      <c r="H3093" s="23"/>
      <c r="I3093" s="23"/>
      <c r="J3093" s="23"/>
      <c r="K3093" s="26"/>
    </row>
    <row r="3094" spans="1:14" x14ac:dyDescent="0.25">
      <c r="A3094" s="26"/>
      <c r="B3094" s="22"/>
      <c r="C3094" s="22"/>
      <c r="D3094" s="24"/>
      <c r="E3094" s="22"/>
      <c r="F3094" s="22"/>
      <c r="H3094" s="23"/>
      <c r="I3094" s="23"/>
      <c r="J3094" s="23"/>
      <c r="K3094" s="26"/>
    </row>
    <row r="3095" spans="1:14" x14ac:dyDescent="0.25">
      <c r="A3095" s="26"/>
      <c r="B3095" s="22"/>
      <c r="C3095" s="22"/>
      <c r="D3095" s="24"/>
      <c r="E3095" s="22"/>
      <c r="F3095" s="22"/>
      <c r="H3095" s="23"/>
      <c r="I3095" s="23"/>
      <c r="J3095" s="23"/>
      <c r="K3095" s="26"/>
    </row>
    <row r="3096" spans="1:14" x14ac:dyDescent="0.25">
      <c r="A3096" s="26"/>
      <c r="B3096" s="22"/>
      <c r="C3096" s="22"/>
      <c r="D3096" s="24"/>
      <c r="E3096" s="22"/>
      <c r="F3096" s="22"/>
      <c r="H3096" s="23"/>
      <c r="I3096" s="23"/>
      <c r="J3096" s="23"/>
      <c r="K3096" s="26"/>
    </row>
    <row r="3097" spans="1:14" x14ac:dyDescent="0.25">
      <c r="A3097" s="26"/>
      <c r="B3097" s="22"/>
      <c r="C3097" s="22"/>
      <c r="D3097" s="24"/>
      <c r="E3097" s="22"/>
      <c r="F3097" s="22"/>
      <c r="H3097" s="23"/>
      <c r="I3097" s="23"/>
      <c r="J3097" s="23"/>
      <c r="K3097" s="26"/>
    </row>
    <row r="3098" spans="1:14" x14ac:dyDescent="0.25">
      <c r="A3098" s="26"/>
      <c r="B3098" s="22"/>
      <c r="C3098" s="22"/>
      <c r="D3098" s="24"/>
      <c r="E3098" s="22"/>
      <c r="F3098" s="22"/>
      <c r="H3098" s="23"/>
      <c r="I3098" s="23"/>
      <c r="J3098" s="23"/>
      <c r="K3098" s="26"/>
      <c r="N3098" s="1">
        <v>45935</v>
      </c>
    </row>
    <row r="3099" spans="1:14" x14ac:dyDescent="0.25">
      <c r="A3099" s="26"/>
      <c r="B3099" s="22"/>
      <c r="C3099" s="22"/>
      <c r="D3099" s="24"/>
      <c r="E3099" s="22"/>
      <c r="F3099" s="22"/>
      <c r="H3099" s="23"/>
      <c r="I3099" s="23"/>
      <c r="J3099" s="23"/>
      <c r="K3099" s="26"/>
      <c r="N3099" s="1">
        <v>45935</v>
      </c>
    </row>
    <row r="3100" spans="1:14" x14ac:dyDescent="0.25">
      <c r="A3100" s="26"/>
      <c r="B3100" s="22"/>
      <c r="C3100" s="22"/>
      <c r="D3100" s="24"/>
      <c r="E3100" s="22"/>
      <c r="F3100" s="22"/>
      <c r="H3100" s="23"/>
      <c r="I3100" s="23"/>
      <c r="J3100" s="23"/>
      <c r="K3100" s="26"/>
      <c r="N3100" s="1">
        <v>45935</v>
      </c>
    </row>
    <row r="3101" spans="1:14" x14ac:dyDescent="0.25">
      <c r="A3101" s="26"/>
      <c r="B3101" s="22"/>
      <c r="C3101" s="22"/>
      <c r="D3101" s="24"/>
      <c r="E3101" s="22"/>
      <c r="F3101" s="22"/>
      <c r="H3101" s="23"/>
      <c r="I3101" s="23"/>
      <c r="J3101" s="23"/>
      <c r="K3101" s="26"/>
      <c r="N3101" s="1">
        <v>45935</v>
      </c>
    </row>
    <row r="3102" spans="1:14" x14ac:dyDescent="0.25">
      <c r="A3102" s="26"/>
      <c r="B3102" s="22"/>
      <c r="C3102" s="22"/>
      <c r="D3102" s="24"/>
      <c r="E3102" s="22"/>
      <c r="F3102" s="22"/>
      <c r="H3102" s="23"/>
      <c r="I3102" s="23"/>
      <c r="J3102" s="23"/>
      <c r="K3102" s="26"/>
      <c r="N3102" s="1">
        <v>45935</v>
      </c>
    </row>
    <row r="3103" spans="1:14" x14ac:dyDescent="0.25">
      <c r="A3103" s="26"/>
      <c r="B3103" s="22"/>
      <c r="C3103" s="22"/>
      <c r="D3103" s="24"/>
      <c r="E3103" s="22"/>
      <c r="F3103" s="22"/>
      <c r="H3103" s="23"/>
      <c r="I3103" s="23"/>
      <c r="J3103" s="23"/>
      <c r="K3103" s="26"/>
      <c r="N3103" s="1">
        <v>45935</v>
      </c>
    </row>
    <row r="3104" spans="1:14" x14ac:dyDescent="0.25">
      <c r="A3104" s="26"/>
      <c r="B3104" s="22"/>
      <c r="C3104" s="22"/>
      <c r="D3104" s="24"/>
      <c r="E3104" s="22"/>
      <c r="F3104" s="22"/>
      <c r="H3104" s="23"/>
      <c r="I3104" s="23"/>
      <c r="J3104" s="23"/>
      <c r="K3104" s="26"/>
      <c r="N3104" s="1">
        <v>45935</v>
      </c>
    </row>
    <row r="3105" spans="1:14" x14ac:dyDescent="0.25">
      <c r="A3105" s="26"/>
      <c r="B3105" s="22"/>
      <c r="C3105" s="22"/>
      <c r="D3105" s="24"/>
      <c r="E3105" s="22"/>
      <c r="F3105" s="22"/>
      <c r="H3105" s="23"/>
      <c r="I3105" s="23"/>
      <c r="J3105" s="23"/>
      <c r="K3105" s="26"/>
      <c r="N3105" s="1">
        <v>45935</v>
      </c>
    </row>
    <row r="3106" spans="1:14" x14ac:dyDescent="0.25">
      <c r="A3106" s="26"/>
      <c r="B3106" s="22"/>
      <c r="C3106" s="22"/>
      <c r="D3106" s="24"/>
      <c r="E3106" s="22"/>
      <c r="F3106" s="22"/>
      <c r="H3106" s="23"/>
      <c r="I3106" s="23"/>
      <c r="J3106" s="23"/>
      <c r="K3106" s="26"/>
      <c r="N3106" s="1">
        <v>45935</v>
      </c>
    </row>
    <row r="3107" spans="1:14" x14ac:dyDescent="0.25">
      <c r="A3107" s="26"/>
      <c r="B3107" s="22"/>
      <c r="C3107" s="22"/>
      <c r="D3107" s="24"/>
      <c r="E3107" s="22"/>
      <c r="F3107" s="22"/>
      <c r="H3107" s="23"/>
      <c r="I3107" s="23"/>
      <c r="J3107" s="23"/>
      <c r="K3107" s="26"/>
      <c r="L3107" s="9"/>
      <c r="N3107" s="1">
        <v>45935</v>
      </c>
    </row>
    <row r="3108" spans="1:14" x14ac:dyDescent="0.25">
      <c r="A3108" s="26"/>
      <c r="B3108" s="22"/>
      <c r="C3108" s="22"/>
      <c r="D3108" s="24"/>
      <c r="E3108" s="22"/>
      <c r="F3108" s="22"/>
      <c r="H3108" s="23"/>
      <c r="I3108" s="23"/>
      <c r="J3108" s="23"/>
      <c r="K3108" s="26"/>
      <c r="N3108" s="1">
        <v>45935</v>
      </c>
    </row>
    <row r="3109" spans="1:14" x14ac:dyDescent="0.25">
      <c r="A3109" s="26"/>
      <c r="B3109" s="22"/>
      <c r="C3109" s="22"/>
      <c r="D3109" s="24"/>
      <c r="E3109" s="22"/>
      <c r="F3109" s="22"/>
      <c r="H3109" s="23"/>
      <c r="I3109" s="23"/>
      <c r="J3109" s="23"/>
      <c r="K3109" s="26"/>
      <c r="N3109" s="1">
        <v>45935</v>
      </c>
    </row>
    <row r="3110" spans="1:14" x14ac:dyDescent="0.25">
      <c r="A3110" s="26"/>
      <c r="B3110" s="22"/>
      <c r="C3110" s="22"/>
      <c r="D3110" s="24"/>
      <c r="E3110" s="22"/>
      <c r="F3110" s="22"/>
      <c r="H3110" s="23"/>
      <c r="I3110" s="23"/>
      <c r="J3110" s="23"/>
      <c r="K3110" s="26"/>
      <c r="N3110" s="1">
        <v>45935</v>
      </c>
    </row>
    <row r="3111" spans="1:14" x14ac:dyDescent="0.25">
      <c r="A3111" s="26"/>
      <c r="B3111" s="22"/>
      <c r="C3111" s="22"/>
      <c r="D3111" s="24"/>
      <c r="E3111" s="22"/>
      <c r="F3111" s="22"/>
      <c r="H3111" s="23"/>
      <c r="I3111" s="23"/>
      <c r="J3111" s="23"/>
      <c r="K3111" s="26"/>
      <c r="N3111" s="1">
        <v>45935</v>
      </c>
    </row>
    <row r="3112" spans="1:14" x14ac:dyDescent="0.25">
      <c r="A3112" s="26"/>
      <c r="B3112" s="22"/>
      <c r="C3112" s="22"/>
      <c r="D3112" s="24"/>
      <c r="E3112" s="22"/>
      <c r="F3112" s="22"/>
      <c r="H3112" s="23"/>
      <c r="I3112" s="23"/>
      <c r="J3112" s="23"/>
      <c r="K3112" s="26"/>
      <c r="N3112" s="1">
        <v>45935</v>
      </c>
    </row>
    <row r="3113" spans="1:14" x14ac:dyDescent="0.25">
      <c r="A3113" s="26"/>
      <c r="B3113" s="22"/>
      <c r="C3113" s="22"/>
      <c r="D3113" s="24"/>
      <c r="E3113" s="22"/>
      <c r="F3113" s="22"/>
      <c r="H3113" s="23"/>
      <c r="I3113" s="23"/>
      <c r="J3113" s="23"/>
      <c r="K3113" s="26"/>
      <c r="N3113" s="1">
        <v>45935</v>
      </c>
    </row>
    <row r="3114" spans="1:14" x14ac:dyDescent="0.25">
      <c r="A3114" s="26"/>
      <c r="B3114" s="22"/>
      <c r="C3114" s="22"/>
      <c r="D3114" s="24"/>
      <c r="E3114" s="22"/>
      <c r="F3114" s="22"/>
      <c r="H3114" s="23"/>
      <c r="I3114" s="23"/>
      <c r="J3114" s="23"/>
      <c r="K3114" s="26"/>
      <c r="N3114" s="1">
        <v>45935</v>
      </c>
    </row>
    <row r="3115" spans="1:14" x14ac:dyDescent="0.25">
      <c r="A3115" s="26"/>
      <c r="B3115" s="22"/>
      <c r="C3115" s="22"/>
      <c r="D3115" s="24"/>
      <c r="E3115" s="22"/>
      <c r="F3115" s="22"/>
      <c r="H3115" s="23"/>
      <c r="I3115" s="23"/>
      <c r="J3115" s="23"/>
      <c r="K3115" s="26"/>
      <c r="N3115" s="1">
        <v>45935</v>
      </c>
    </row>
    <row r="3116" spans="1:14" x14ac:dyDescent="0.25">
      <c r="A3116" s="26"/>
      <c r="B3116" s="22"/>
      <c r="C3116" s="22"/>
      <c r="D3116" s="24"/>
      <c r="E3116" s="22"/>
      <c r="F3116" s="22"/>
      <c r="H3116" s="23"/>
      <c r="I3116" s="23"/>
      <c r="J3116" s="23"/>
      <c r="K3116" s="26"/>
      <c r="N3116" s="1">
        <v>45935</v>
      </c>
    </row>
    <row r="3117" spans="1:14" x14ac:dyDescent="0.25">
      <c r="A3117" s="26"/>
      <c r="B3117" s="22"/>
      <c r="C3117" s="22"/>
      <c r="D3117" s="24"/>
      <c r="E3117" s="22"/>
      <c r="F3117" s="22"/>
      <c r="H3117" s="23"/>
      <c r="I3117" s="23"/>
      <c r="J3117" s="23"/>
      <c r="K3117" s="26"/>
      <c r="N3117" s="1">
        <v>45935</v>
      </c>
    </row>
    <row r="3118" spans="1:14" x14ac:dyDescent="0.25">
      <c r="A3118" s="26"/>
      <c r="B3118" s="22"/>
      <c r="C3118" s="22"/>
      <c r="D3118" s="24"/>
      <c r="E3118" s="22"/>
      <c r="F3118" s="22"/>
      <c r="H3118" s="23"/>
      <c r="I3118" s="23"/>
      <c r="J3118" s="23"/>
      <c r="K3118" s="26"/>
      <c r="N3118" s="1">
        <v>45935</v>
      </c>
    </row>
    <row r="3119" spans="1:14" x14ac:dyDescent="0.25">
      <c r="A3119" s="26"/>
      <c r="B3119" s="22"/>
      <c r="C3119" s="22"/>
      <c r="D3119" s="24"/>
      <c r="E3119" s="22"/>
      <c r="F3119" s="22"/>
      <c r="H3119" s="23"/>
      <c r="I3119" s="23"/>
      <c r="J3119" s="23"/>
      <c r="K3119" s="26"/>
      <c r="N3119" s="1">
        <v>45935</v>
      </c>
    </row>
    <row r="3120" spans="1:14" x14ac:dyDescent="0.25">
      <c r="A3120" s="26"/>
      <c r="B3120" s="22"/>
      <c r="C3120" s="22"/>
      <c r="D3120" s="24"/>
      <c r="E3120" s="22"/>
      <c r="F3120" s="22"/>
      <c r="H3120" s="23"/>
      <c r="I3120" s="23"/>
      <c r="J3120" s="23"/>
      <c r="K3120" s="26"/>
      <c r="N3120" s="1">
        <v>45935</v>
      </c>
    </row>
    <row r="3121" spans="1:14" x14ac:dyDescent="0.25">
      <c r="A3121" s="26"/>
      <c r="B3121" s="22"/>
      <c r="C3121" s="22"/>
      <c r="D3121" s="24"/>
      <c r="E3121" s="22"/>
      <c r="F3121" s="22"/>
      <c r="H3121" s="23"/>
      <c r="I3121" s="23"/>
      <c r="J3121" s="23"/>
      <c r="K3121" s="26"/>
      <c r="N3121" s="1">
        <v>45935</v>
      </c>
    </row>
    <row r="3122" spans="1:14" x14ac:dyDescent="0.25">
      <c r="A3122" s="26"/>
      <c r="B3122" s="22"/>
      <c r="C3122" s="22"/>
      <c r="D3122" s="24"/>
      <c r="E3122" s="22"/>
      <c r="F3122" s="22"/>
      <c r="H3122" s="23"/>
      <c r="I3122" s="23"/>
      <c r="J3122" s="23"/>
      <c r="K3122" s="26"/>
      <c r="N3122" s="1">
        <v>45935</v>
      </c>
    </row>
    <row r="3123" spans="1:14" x14ac:dyDescent="0.25">
      <c r="A3123" s="26"/>
      <c r="B3123" s="22"/>
      <c r="C3123" s="22"/>
      <c r="D3123" s="24"/>
      <c r="E3123" s="22"/>
      <c r="F3123" s="22"/>
      <c r="H3123" s="23"/>
      <c r="I3123" s="23"/>
      <c r="J3123" s="23"/>
      <c r="K3123" s="26"/>
      <c r="N3123" s="1">
        <v>45935</v>
      </c>
    </row>
    <row r="3124" spans="1:14" x14ac:dyDescent="0.25">
      <c r="A3124" s="26"/>
      <c r="B3124" s="22"/>
      <c r="C3124" s="22"/>
      <c r="D3124" s="24"/>
      <c r="E3124" s="22"/>
      <c r="F3124" s="22"/>
      <c r="H3124" s="23"/>
      <c r="I3124" s="23"/>
      <c r="J3124" s="23"/>
      <c r="K3124" s="26"/>
      <c r="N3124" s="1">
        <v>45935</v>
      </c>
    </row>
    <row r="3125" spans="1:14" x14ac:dyDescent="0.25">
      <c r="A3125" s="26"/>
      <c r="B3125" s="22"/>
      <c r="C3125" s="22"/>
      <c r="D3125" s="24"/>
      <c r="E3125" s="22"/>
      <c r="F3125" s="22"/>
      <c r="H3125" s="23"/>
      <c r="I3125" s="23"/>
      <c r="J3125" s="23"/>
      <c r="K3125" s="26"/>
      <c r="N3125" s="1">
        <v>45935</v>
      </c>
    </row>
    <row r="3126" spans="1:14" x14ac:dyDescent="0.25">
      <c r="A3126" s="26"/>
      <c r="B3126" s="22"/>
      <c r="C3126" s="22"/>
      <c r="D3126" s="24"/>
      <c r="E3126" s="22"/>
      <c r="F3126" s="22"/>
      <c r="H3126" s="23"/>
      <c r="I3126" s="23"/>
      <c r="J3126" s="23"/>
      <c r="K3126" s="27"/>
      <c r="N3126" s="1">
        <v>45935</v>
      </c>
    </row>
    <row r="3127" spans="1:14" x14ac:dyDescent="0.25">
      <c r="A3127" s="26"/>
      <c r="B3127" s="22"/>
      <c r="C3127" s="22"/>
      <c r="D3127" s="24"/>
      <c r="E3127" s="22"/>
      <c r="F3127" s="22"/>
      <c r="H3127" s="23"/>
      <c r="I3127" s="23"/>
      <c r="J3127" s="23"/>
      <c r="K3127" s="27"/>
      <c r="N3127" s="1">
        <v>45935</v>
      </c>
    </row>
    <row r="3128" spans="1:14" x14ac:dyDescent="0.25">
      <c r="A3128" s="26"/>
      <c r="B3128" s="22"/>
      <c r="C3128" s="22"/>
      <c r="D3128" s="24"/>
      <c r="E3128" s="22"/>
      <c r="F3128" s="22"/>
      <c r="H3128" s="23"/>
      <c r="I3128" s="23"/>
      <c r="J3128" s="23"/>
      <c r="K3128" s="28"/>
      <c r="N3128" s="1">
        <v>45935</v>
      </c>
    </row>
    <row r="3129" spans="1:14" x14ac:dyDescent="0.25">
      <c r="A3129" s="26"/>
      <c r="B3129" s="22"/>
      <c r="C3129" s="22"/>
      <c r="D3129" s="24"/>
      <c r="E3129" s="22"/>
      <c r="F3129" s="22"/>
      <c r="H3129" s="23"/>
      <c r="I3129" s="23"/>
      <c r="J3129" s="23"/>
      <c r="K3129" s="26"/>
      <c r="N3129" s="1">
        <v>45935</v>
      </c>
    </row>
    <row r="3130" spans="1:14" x14ac:dyDescent="0.25">
      <c r="A3130" s="26"/>
      <c r="B3130" s="22"/>
      <c r="C3130" s="22"/>
      <c r="D3130" s="24"/>
      <c r="E3130" s="22"/>
      <c r="F3130" s="22"/>
      <c r="H3130" s="23"/>
      <c r="I3130" s="23"/>
      <c r="J3130" s="23"/>
      <c r="K3130" s="26"/>
      <c r="N3130" s="1">
        <v>45935</v>
      </c>
    </row>
    <row r="3131" spans="1:14" x14ac:dyDescent="0.25">
      <c r="A3131" s="26"/>
      <c r="B3131" s="22"/>
      <c r="C3131" s="22"/>
      <c r="D3131" s="24"/>
      <c r="E3131" s="22"/>
      <c r="F3131" s="22"/>
      <c r="H3131" s="23"/>
      <c r="I3131" s="23"/>
      <c r="J3131" s="23"/>
      <c r="K3131" s="26"/>
      <c r="N3131" s="1">
        <v>45935</v>
      </c>
    </row>
    <row r="3132" spans="1:14" x14ac:dyDescent="0.25">
      <c r="A3132" s="26"/>
      <c r="B3132" s="22"/>
      <c r="C3132" s="22"/>
      <c r="D3132" s="24"/>
      <c r="E3132" s="22"/>
      <c r="F3132" s="22"/>
      <c r="H3132" s="23"/>
      <c r="I3132" s="23"/>
      <c r="J3132" s="23"/>
      <c r="K3132" s="26"/>
      <c r="N3132" s="1">
        <v>45935</v>
      </c>
    </row>
    <row r="3133" spans="1:14" x14ac:dyDescent="0.25">
      <c r="A3133" s="26"/>
      <c r="B3133" s="22"/>
      <c r="C3133" s="22"/>
      <c r="D3133" s="24"/>
      <c r="E3133" s="22"/>
      <c r="F3133" s="22"/>
      <c r="H3133" s="23"/>
      <c r="I3133" s="23"/>
      <c r="J3133" s="23"/>
      <c r="K3133" s="26"/>
      <c r="N3133" s="1">
        <v>45935</v>
      </c>
    </row>
    <row r="3134" spans="1:14" x14ac:dyDescent="0.25">
      <c r="A3134" s="26"/>
      <c r="B3134" s="22"/>
      <c r="C3134" s="22"/>
      <c r="D3134" s="24"/>
      <c r="E3134" s="22"/>
      <c r="F3134" s="22"/>
      <c r="H3134" s="23"/>
      <c r="I3134" s="23"/>
      <c r="J3134" s="23"/>
      <c r="K3134" s="26"/>
      <c r="N3134" s="1">
        <v>45935</v>
      </c>
    </row>
    <row r="3135" spans="1:14" x14ac:dyDescent="0.25">
      <c r="A3135" s="26"/>
      <c r="B3135" s="22"/>
      <c r="C3135" s="25"/>
      <c r="D3135" s="24"/>
      <c r="E3135" s="22"/>
      <c r="F3135" s="22"/>
      <c r="H3135" s="23"/>
      <c r="I3135" s="23"/>
      <c r="J3135" s="23"/>
      <c r="K3135" s="26"/>
      <c r="N3135" s="1">
        <v>45935</v>
      </c>
    </row>
    <row r="3136" spans="1:14" x14ac:dyDescent="0.25">
      <c r="A3136" s="26"/>
      <c r="B3136" s="22"/>
      <c r="C3136" s="25"/>
      <c r="D3136" s="24"/>
      <c r="E3136" s="22"/>
      <c r="F3136" s="22"/>
      <c r="H3136" s="23"/>
      <c r="I3136" s="23"/>
      <c r="J3136" s="23"/>
      <c r="K3136" s="26"/>
      <c r="N3136" s="1">
        <v>45935</v>
      </c>
    </row>
    <row r="3137" spans="1:14" x14ac:dyDescent="0.25">
      <c r="A3137" s="26"/>
      <c r="B3137" s="22"/>
      <c r="C3137" s="22"/>
      <c r="D3137" s="24"/>
      <c r="E3137" s="22"/>
      <c r="F3137" s="22"/>
      <c r="H3137" s="23"/>
      <c r="I3137" s="23"/>
      <c r="J3137" s="23"/>
      <c r="K3137" s="26"/>
      <c r="N3137" s="1">
        <v>45935</v>
      </c>
    </row>
    <row r="3138" spans="1:14" x14ac:dyDescent="0.25">
      <c r="A3138" s="26"/>
      <c r="B3138" s="22"/>
      <c r="C3138" s="22"/>
      <c r="D3138" s="24"/>
      <c r="E3138" s="22"/>
      <c r="F3138" s="22"/>
      <c r="H3138" s="23"/>
      <c r="I3138" s="23"/>
      <c r="J3138" s="23"/>
      <c r="K3138" s="26"/>
      <c r="N3138" s="1">
        <v>45935</v>
      </c>
    </row>
    <row r="3139" spans="1:14" x14ac:dyDescent="0.25">
      <c r="A3139" s="26"/>
      <c r="B3139" s="22"/>
      <c r="C3139" s="22"/>
      <c r="D3139" s="24"/>
      <c r="E3139" s="22"/>
      <c r="F3139" s="22"/>
      <c r="H3139" s="23"/>
      <c r="I3139" s="23"/>
      <c r="J3139" s="23"/>
      <c r="K3139" s="26"/>
      <c r="N3139" s="1">
        <v>45935</v>
      </c>
    </row>
    <row r="3140" spans="1:14" x14ac:dyDescent="0.25">
      <c r="A3140" s="26"/>
      <c r="B3140" s="22"/>
      <c r="C3140" s="22"/>
      <c r="D3140" s="24"/>
      <c r="E3140" s="22"/>
      <c r="F3140" s="22"/>
      <c r="H3140" s="23"/>
      <c r="I3140" s="23"/>
      <c r="J3140" s="23"/>
      <c r="K3140" s="26"/>
      <c r="N3140" s="1">
        <v>45935</v>
      </c>
    </row>
    <row r="3141" spans="1:14" x14ac:dyDescent="0.25">
      <c r="A3141" s="26"/>
      <c r="B3141" s="22"/>
      <c r="C3141" s="22"/>
      <c r="D3141" s="24"/>
      <c r="E3141" s="22"/>
      <c r="F3141" s="22"/>
      <c r="H3141" s="23"/>
      <c r="I3141" s="23"/>
      <c r="J3141" s="23"/>
      <c r="K3141" s="26"/>
      <c r="N3141" s="1">
        <v>45935</v>
      </c>
    </row>
    <row r="3142" spans="1:14" x14ac:dyDescent="0.25">
      <c r="A3142" s="26"/>
      <c r="B3142" s="22"/>
      <c r="C3142" s="22"/>
      <c r="D3142" s="24"/>
      <c r="E3142" s="22"/>
      <c r="F3142" s="22"/>
      <c r="H3142" s="23"/>
      <c r="I3142" s="23"/>
      <c r="J3142" s="23"/>
      <c r="K3142" s="26"/>
      <c r="N3142" s="1">
        <v>45935</v>
      </c>
    </row>
    <row r="3143" spans="1:14" x14ac:dyDescent="0.25">
      <c r="A3143" s="26"/>
      <c r="B3143" s="22"/>
      <c r="C3143" s="22"/>
      <c r="D3143" s="24"/>
      <c r="E3143" s="22"/>
      <c r="F3143" s="22"/>
      <c r="H3143" s="23"/>
      <c r="I3143" s="23"/>
      <c r="J3143" s="23"/>
      <c r="K3143" s="26"/>
      <c r="N3143" s="1">
        <v>45935</v>
      </c>
    </row>
    <row r="3144" spans="1:14" x14ac:dyDescent="0.25">
      <c r="A3144" s="26"/>
      <c r="B3144" s="22"/>
      <c r="C3144" s="22"/>
      <c r="D3144" s="24"/>
      <c r="E3144" s="22"/>
      <c r="F3144" s="22"/>
      <c r="H3144" s="23"/>
      <c r="I3144" s="23"/>
      <c r="J3144" s="23"/>
      <c r="K3144" s="26"/>
      <c r="N3144" s="1">
        <v>45935</v>
      </c>
    </row>
    <row r="3145" spans="1:14" x14ac:dyDescent="0.25">
      <c r="A3145" s="26"/>
      <c r="B3145" s="22"/>
      <c r="C3145" s="22"/>
      <c r="D3145" s="24"/>
      <c r="E3145" s="22"/>
      <c r="F3145" s="22"/>
      <c r="H3145" s="23"/>
      <c r="I3145" s="23"/>
      <c r="J3145" s="23"/>
      <c r="K3145" s="26"/>
      <c r="N3145" s="1">
        <v>45935</v>
      </c>
    </row>
    <row r="3146" spans="1:14" x14ac:dyDescent="0.25">
      <c r="A3146" s="26"/>
      <c r="B3146" s="22"/>
      <c r="C3146" s="22"/>
      <c r="D3146" s="24"/>
      <c r="E3146" s="22"/>
      <c r="F3146" s="22"/>
      <c r="H3146" s="23"/>
      <c r="I3146" s="23"/>
      <c r="J3146" s="23"/>
      <c r="K3146" s="26"/>
      <c r="N3146" s="1">
        <v>45935</v>
      </c>
    </row>
    <row r="3147" spans="1:14" x14ac:dyDescent="0.25">
      <c r="A3147" s="26"/>
      <c r="B3147" s="22"/>
      <c r="C3147" s="22"/>
      <c r="D3147" s="24"/>
      <c r="E3147" s="22"/>
      <c r="F3147" s="22"/>
      <c r="H3147" s="23"/>
      <c r="I3147" s="23"/>
      <c r="J3147" s="23"/>
      <c r="K3147" s="26"/>
      <c r="N3147" s="1">
        <v>45935</v>
      </c>
    </row>
    <row r="3148" spans="1:14" x14ac:dyDescent="0.25">
      <c r="A3148" s="26"/>
      <c r="B3148" s="22"/>
      <c r="C3148" s="22"/>
      <c r="D3148" s="24"/>
      <c r="E3148" s="22"/>
      <c r="F3148" s="22"/>
      <c r="H3148" s="23"/>
      <c r="I3148" s="23"/>
      <c r="J3148" s="23"/>
      <c r="K3148" s="26"/>
      <c r="N3148" s="1">
        <v>45935</v>
      </c>
    </row>
    <row r="3149" spans="1:14" x14ac:dyDescent="0.25">
      <c r="A3149" s="26"/>
      <c r="B3149" s="22"/>
      <c r="C3149" s="22"/>
      <c r="D3149" s="24"/>
      <c r="E3149" s="22"/>
      <c r="F3149" s="22"/>
      <c r="H3149" s="23"/>
      <c r="I3149" s="23"/>
      <c r="J3149" s="23"/>
      <c r="K3149" s="26"/>
      <c r="N3149" s="1">
        <v>45935</v>
      </c>
    </row>
    <row r="3150" spans="1:14" x14ac:dyDescent="0.25">
      <c r="A3150" s="26"/>
      <c r="B3150" s="22"/>
      <c r="C3150" s="22"/>
      <c r="D3150" s="24"/>
      <c r="E3150" s="22"/>
      <c r="F3150" s="22"/>
      <c r="H3150" s="23"/>
      <c r="I3150" s="23"/>
      <c r="J3150" s="23"/>
      <c r="K3150" s="26"/>
      <c r="N3150" s="1">
        <v>45935</v>
      </c>
    </row>
    <row r="3151" spans="1:14" x14ac:dyDescent="0.25">
      <c r="A3151" s="26"/>
      <c r="B3151" s="22"/>
      <c r="C3151" s="22"/>
      <c r="D3151" s="24"/>
      <c r="E3151" s="22"/>
      <c r="F3151" s="22"/>
      <c r="H3151" s="23"/>
      <c r="I3151" s="23"/>
      <c r="J3151" s="23"/>
      <c r="K3151" s="26"/>
      <c r="N3151" s="1">
        <v>45935</v>
      </c>
    </row>
    <row r="3152" spans="1:14" x14ac:dyDescent="0.25">
      <c r="A3152" s="26"/>
      <c r="B3152" s="22"/>
      <c r="C3152" s="22"/>
      <c r="D3152" s="24"/>
      <c r="E3152" s="22"/>
      <c r="F3152" s="22"/>
      <c r="H3152" s="23"/>
      <c r="I3152" s="23"/>
      <c r="J3152" s="23"/>
      <c r="K3152" s="26"/>
      <c r="N3152" s="1">
        <v>45935</v>
      </c>
    </row>
    <row r="3153" spans="1:14" x14ac:dyDescent="0.25">
      <c r="A3153" s="26"/>
      <c r="B3153" s="22"/>
      <c r="C3153" s="22"/>
      <c r="D3153" s="24"/>
      <c r="E3153" s="22"/>
      <c r="F3153" s="22"/>
      <c r="H3153" s="23"/>
      <c r="I3153" s="23"/>
      <c r="J3153" s="23"/>
      <c r="K3153" s="26"/>
      <c r="N3153" s="1">
        <v>45935</v>
      </c>
    </row>
    <row r="3154" spans="1:14" x14ac:dyDescent="0.25">
      <c r="A3154" s="26"/>
      <c r="B3154" s="22"/>
      <c r="C3154" s="22"/>
      <c r="D3154" s="24"/>
      <c r="E3154" s="22"/>
      <c r="F3154" s="22"/>
      <c r="H3154" s="23"/>
      <c r="I3154" s="23"/>
      <c r="J3154" s="23"/>
      <c r="K3154" s="26"/>
      <c r="N3154" s="1">
        <v>45935</v>
      </c>
    </row>
    <row r="3155" spans="1:14" x14ac:dyDescent="0.25">
      <c r="A3155" s="26"/>
      <c r="B3155" s="22"/>
      <c r="C3155" s="22"/>
      <c r="D3155" s="24"/>
      <c r="E3155" s="22"/>
      <c r="F3155" s="22"/>
      <c r="H3155" s="23"/>
      <c r="I3155" s="23"/>
      <c r="J3155" s="23"/>
      <c r="K3155" s="26"/>
      <c r="N3155" s="1">
        <v>45935</v>
      </c>
    </row>
    <row r="3156" spans="1:14" x14ac:dyDescent="0.25">
      <c r="A3156" s="26"/>
      <c r="B3156" s="22"/>
      <c r="C3156" s="22"/>
      <c r="D3156" s="24"/>
      <c r="E3156" s="22"/>
      <c r="F3156" s="22"/>
      <c r="H3156" s="23"/>
      <c r="I3156" s="23"/>
      <c r="J3156" s="23"/>
      <c r="K3156" s="26"/>
      <c r="N3156" s="1">
        <v>45935</v>
      </c>
    </row>
    <row r="3157" spans="1:14" x14ac:dyDescent="0.25">
      <c r="A3157" s="26"/>
      <c r="B3157" s="22"/>
      <c r="C3157" s="22"/>
      <c r="D3157" s="24"/>
      <c r="E3157" s="22"/>
      <c r="F3157" s="22"/>
      <c r="H3157" s="23"/>
      <c r="I3157" s="23"/>
      <c r="J3157" s="23"/>
      <c r="K3157" s="26"/>
      <c r="N3157" s="1">
        <v>45935</v>
      </c>
    </row>
    <row r="3158" spans="1:14" x14ac:dyDescent="0.25">
      <c r="A3158" s="26"/>
      <c r="B3158" s="22"/>
      <c r="C3158" s="22"/>
      <c r="D3158" s="24"/>
      <c r="E3158" s="22"/>
      <c r="F3158" s="22"/>
      <c r="H3158" s="23"/>
      <c r="I3158" s="23"/>
      <c r="J3158" s="23"/>
      <c r="K3158" s="26"/>
      <c r="N3158" s="1">
        <v>45935</v>
      </c>
    </row>
    <row r="3159" spans="1:14" x14ac:dyDescent="0.25">
      <c r="A3159" s="26"/>
      <c r="B3159" s="22"/>
      <c r="C3159" s="22"/>
      <c r="D3159" s="24"/>
      <c r="E3159" s="22"/>
      <c r="F3159" s="22"/>
      <c r="H3159" s="23"/>
      <c r="I3159" s="23"/>
      <c r="J3159" s="23"/>
      <c r="K3159" s="26"/>
      <c r="N3159" s="1">
        <v>45935</v>
      </c>
    </row>
    <row r="3160" spans="1:14" x14ac:dyDescent="0.25">
      <c r="A3160" s="26"/>
      <c r="B3160" s="22"/>
      <c r="C3160" s="22"/>
      <c r="D3160" s="24"/>
      <c r="E3160" s="22"/>
      <c r="F3160" s="22"/>
      <c r="H3160" s="23"/>
      <c r="I3160" s="23"/>
      <c r="J3160" s="23"/>
      <c r="K3160" s="26"/>
      <c r="N3160" s="1">
        <v>45935</v>
      </c>
    </row>
    <row r="3161" spans="1:14" x14ac:dyDescent="0.25">
      <c r="A3161" s="26"/>
      <c r="B3161" s="22"/>
      <c r="C3161" s="22"/>
      <c r="D3161" s="24"/>
      <c r="E3161" s="22"/>
      <c r="F3161" s="22"/>
      <c r="H3161" s="23"/>
      <c r="I3161" s="23"/>
      <c r="J3161" s="23"/>
      <c r="K3161" s="26"/>
      <c r="N3161" s="1">
        <v>45935</v>
      </c>
    </row>
    <row r="3162" spans="1:14" x14ac:dyDescent="0.25">
      <c r="A3162" s="26"/>
      <c r="B3162" s="22"/>
      <c r="C3162" s="22"/>
      <c r="D3162" s="24"/>
      <c r="E3162" s="22"/>
      <c r="F3162" s="22"/>
      <c r="H3162" s="23"/>
      <c r="I3162" s="23"/>
      <c r="J3162" s="23"/>
      <c r="K3162" s="27"/>
      <c r="N3162" s="1">
        <v>45935</v>
      </c>
    </row>
    <row r="3163" spans="1:14" x14ac:dyDescent="0.25">
      <c r="A3163" s="26"/>
      <c r="B3163" s="22"/>
      <c r="C3163" s="22"/>
      <c r="D3163" s="24"/>
      <c r="E3163" s="22"/>
      <c r="F3163" s="22"/>
      <c r="H3163" s="23"/>
      <c r="I3163" s="23"/>
      <c r="J3163" s="23"/>
      <c r="K3163" s="26"/>
      <c r="N3163" s="1">
        <v>45935</v>
      </c>
    </row>
    <row r="3164" spans="1:14" x14ac:dyDescent="0.25">
      <c r="A3164" s="26"/>
      <c r="B3164" s="22"/>
      <c r="C3164" s="22"/>
      <c r="D3164" s="24"/>
      <c r="E3164" s="22"/>
      <c r="F3164" s="22"/>
      <c r="H3164" s="23"/>
      <c r="I3164" s="23"/>
      <c r="J3164" s="23"/>
      <c r="K3164" s="26"/>
      <c r="N3164" s="1">
        <v>45935</v>
      </c>
    </row>
    <row r="3165" spans="1:14" x14ac:dyDescent="0.25">
      <c r="A3165" s="26"/>
      <c r="B3165" s="22"/>
      <c r="C3165" s="22"/>
      <c r="D3165" s="24"/>
      <c r="E3165" s="22"/>
      <c r="F3165" s="22"/>
      <c r="H3165" s="23"/>
      <c r="I3165" s="23"/>
      <c r="J3165" s="23"/>
      <c r="K3165" s="26"/>
      <c r="N3165" s="1">
        <v>45935</v>
      </c>
    </row>
    <row r="3166" spans="1:14" x14ac:dyDescent="0.25">
      <c r="A3166" s="26"/>
      <c r="B3166" s="22"/>
      <c r="C3166" s="22"/>
      <c r="D3166" s="24"/>
      <c r="E3166" s="22"/>
      <c r="F3166" s="22"/>
      <c r="H3166" s="23"/>
      <c r="I3166" s="23"/>
      <c r="J3166" s="23"/>
      <c r="K3166" s="26"/>
      <c r="N3166" s="1">
        <v>45935</v>
      </c>
    </row>
    <row r="3167" spans="1:14" x14ac:dyDescent="0.25">
      <c r="A3167" s="26"/>
      <c r="B3167" s="22"/>
      <c r="C3167" s="22"/>
      <c r="D3167" s="24"/>
      <c r="E3167" s="22"/>
      <c r="F3167" s="22"/>
      <c r="H3167" s="23"/>
      <c r="I3167" s="23"/>
      <c r="J3167" s="23"/>
      <c r="K3167" s="26"/>
      <c r="N3167" s="1">
        <v>45935</v>
      </c>
    </row>
    <row r="3168" spans="1:14" x14ac:dyDescent="0.25">
      <c r="A3168" s="26"/>
      <c r="B3168" s="22"/>
      <c r="C3168" s="22"/>
      <c r="D3168" s="24"/>
      <c r="E3168" s="22"/>
      <c r="F3168" s="22"/>
      <c r="H3168" s="23"/>
      <c r="I3168" s="23"/>
      <c r="J3168" s="23"/>
      <c r="K3168" s="26"/>
      <c r="N3168" s="1">
        <v>45935</v>
      </c>
    </row>
    <row r="3169" spans="1:14" x14ac:dyDescent="0.25">
      <c r="A3169" s="26"/>
      <c r="B3169" s="22"/>
      <c r="C3169" s="22"/>
      <c r="D3169" s="24"/>
      <c r="E3169" s="22"/>
      <c r="F3169" s="22"/>
      <c r="H3169" s="23"/>
      <c r="I3169" s="23"/>
      <c r="J3169" s="23"/>
      <c r="K3169" s="26"/>
      <c r="N3169" s="1">
        <v>45935</v>
      </c>
    </row>
    <row r="3170" spans="1:14" x14ac:dyDescent="0.25">
      <c r="A3170" s="26"/>
      <c r="B3170" s="22"/>
      <c r="C3170" s="22"/>
      <c r="D3170" s="24"/>
      <c r="E3170" s="22"/>
      <c r="F3170" s="22"/>
      <c r="H3170" s="23"/>
      <c r="I3170" s="23"/>
      <c r="J3170" s="23"/>
      <c r="K3170" s="26"/>
      <c r="N3170" s="1">
        <v>45935</v>
      </c>
    </row>
    <row r="3171" spans="1:14" x14ac:dyDescent="0.25">
      <c r="A3171" s="26"/>
      <c r="B3171" s="22"/>
      <c r="C3171" s="22"/>
      <c r="D3171" s="24"/>
      <c r="E3171" s="22"/>
      <c r="F3171" s="22"/>
      <c r="H3171" s="23"/>
      <c r="I3171" s="23"/>
      <c r="J3171" s="23"/>
      <c r="K3171" s="26"/>
      <c r="N3171" s="1">
        <v>45935</v>
      </c>
    </row>
    <row r="3172" spans="1:14" x14ac:dyDescent="0.25">
      <c r="A3172" s="26"/>
      <c r="B3172" s="22"/>
      <c r="C3172" s="22"/>
      <c r="D3172" s="24"/>
      <c r="E3172" s="22"/>
      <c r="F3172" s="22"/>
      <c r="H3172" s="23"/>
      <c r="I3172" s="23"/>
      <c r="J3172" s="23"/>
      <c r="K3172" s="26"/>
      <c r="N3172" s="1">
        <v>45935</v>
      </c>
    </row>
    <row r="3173" spans="1:14" x14ac:dyDescent="0.25">
      <c r="A3173" s="26"/>
      <c r="B3173" s="22"/>
      <c r="C3173" s="22"/>
      <c r="D3173" s="24"/>
      <c r="E3173" s="22"/>
      <c r="F3173" s="22"/>
      <c r="H3173" s="23"/>
      <c r="I3173" s="23"/>
      <c r="J3173" s="23"/>
      <c r="K3173" s="26"/>
      <c r="N3173" s="1">
        <v>45935</v>
      </c>
    </row>
    <row r="3174" spans="1:14" x14ac:dyDescent="0.25">
      <c r="A3174" s="26"/>
      <c r="B3174" s="22"/>
      <c r="C3174" s="22"/>
      <c r="D3174" s="24"/>
      <c r="E3174" s="22"/>
      <c r="F3174" s="22"/>
      <c r="H3174" s="23"/>
      <c r="I3174" s="23"/>
      <c r="J3174" s="23"/>
      <c r="K3174" s="26"/>
      <c r="N3174" s="1">
        <v>45935</v>
      </c>
    </row>
    <row r="3175" spans="1:14" x14ac:dyDescent="0.25">
      <c r="A3175" s="26"/>
      <c r="B3175" s="22"/>
      <c r="C3175" s="22"/>
      <c r="D3175" s="24"/>
      <c r="E3175" s="22"/>
      <c r="F3175" s="22"/>
      <c r="H3175" s="23"/>
      <c r="I3175" s="23"/>
      <c r="J3175" s="23"/>
      <c r="K3175" s="26"/>
      <c r="N3175" s="1">
        <v>45935</v>
      </c>
    </row>
    <row r="3176" spans="1:14" x14ac:dyDescent="0.25">
      <c r="A3176" s="26"/>
      <c r="B3176" s="22"/>
      <c r="C3176" s="22"/>
      <c r="D3176" s="24"/>
      <c r="E3176" s="22"/>
      <c r="F3176" s="22"/>
      <c r="H3176" s="23"/>
      <c r="I3176" s="23"/>
      <c r="J3176" s="23"/>
      <c r="K3176" s="26"/>
      <c r="N3176" s="1">
        <v>45935</v>
      </c>
    </row>
    <row r="3177" spans="1:14" x14ac:dyDescent="0.25">
      <c r="A3177" s="26"/>
      <c r="B3177" s="22"/>
      <c r="C3177" s="22"/>
      <c r="D3177" s="24"/>
      <c r="E3177" s="22"/>
      <c r="F3177" s="22"/>
      <c r="H3177" s="23"/>
      <c r="I3177" s="23"/>
      <c r="J3177" s="23"/>
      <c r="K3177" s="26"/>
      <c r="N3177" s="1">
        <v>45935</v>
      </c>
    </row>
    <row r="3178" spans="1:14" x14ac:dyDescent="0.25">
      <c r="A3178" s="26"/>
      <c r="B3178" s="22"/>
      <c r="C3178" s="22"/>
      <c r="D3178" s="24"/>
      <c r="E3178" s="22"/>
      <c r="F3178" s="22"/>
      <c r="H3178" s="23"/>
      <c r="I3178" s="23"/>
      <c r="J3178" s="23"/>
      <c r="K3178" s="26"/>
      <c r="N3178" s="1">
        <v>45935</v>
      </c>
    </row>
    <row r="3179" spans="1:14" x14ac:dyDescent="0.25">
      <c r="A3179" s="26"/>
      <c r="B3179" s="22"/>
      <c r="C3179" s="22"/>
      <c r="D3179" s="24"/>
      <c r="E3179" s="22"/>
      <c r="F3179" s="22"/>
      <c r="H3179" s="23"/>
      <c r="I3179" s="23"/>
      <c r="J3179" s="23"/>
      <c r="K3179" s="26"/>
      <c r="N3179" s="1">
        <v>45935</v>
      </c>
    </row>
    <row r="3180" spans="1:14" x14ac:dyDescent="0.25">
      <c r="A3180" s="26"/>
      <c r="B3180" s="22"/>
      <c r="C3180" s="22"/>
      <c r="D3180" s="24"/>
      <c r="E3180" s="22"/>
      <c r="F3180" s="22"/>
      <c r="H3180" s="23"/>
      <c r="I3180" s="23"/>
      <c r="J3180" s="23"/>
      <c r="K3180" s="26"/>
      <c r="N3180" s="1">
        <v>45935</v>
      </c>
    </row>
    <row r="3181" spans="1:14" x14ac:dyDescent="0.25">
      <c r="A3181" s="26"/>
      <c r="B3181" s="22"/>
      <c r="C3181" s="22"/>
      <c r="D3181" s="24"/>
      <c r="E3181" s="22"/>
      <c r="F3181" s="22"/>
      <c r="H3181" s="23"/>
      <c r="I3181" s="23"/>
      <c r="J3181" s="23"/>
      <c r="K3181" s="26"/>
      <c r="N3181" s="1">
        <v>45935</v>
      </c>
    </row>
    <row r="3182" spans="1:14" x14ac:dyDescent="0.25">
      <c r="A3182" s="26"/>
      <c r="B3182" s="22"/>
      <c r="C3182" s="22"/>
      <c r="D3182" s="24"/>
      <c r="E3182" s="22"/>
      <c r="F3182" s="22"/>
      <c r="H3182" s="23"/>
      <c r="I3182" s="23"/>
      <c r="J3182" s="23"/>
      <c r="K3182" s="26"/>
      <c r="N3182" s="1">
        <v>45935</v>
      </c>
    </row>
    <row r="3183" spans="1:14" x14ac:dyDescent="0.25">
      <c r="A3183" s="26"/>
      <c r="B3183" s="22"/>
      <c r="C3183" s="22"/>
      <c r="D3183" s="24"/>
      <c r="E3183" s="22"/>
      <c r="F3183" s="22"/>
      <c r="H3183" s="23"/>
      <c r="I3183" s="23"/>
      <c r="J3183" s="23"/>
      <c r="K3183" s="26"/>
      <c r="N3183" s="1">
        <v>45935</v>
      </c>
    </row>
    <row r="3184" spans="1:14" x14ac:dyDescent="0.25">
      <c r="A3184" s="26"/>
      <c r="B3184" s="22"/>
      <c r="C3184" s="22"/>
      <c r="D3184" s="24"/>
      <c r="E3184" s="22"/>
      <c r="F3184" s="22"/>
      <c r="H3184" s="23"/>
      <c r="I3184" s="23"/>
      <c r="J3184" s="23"/>
      <c r="K3184" s="26"/>
      <c r="N3184" s="1">
        <v>45935</v>
      </c>
    </row>
    <row r="3185" spans="1:14" x14ac:dyDescent="0.25">
      <c r="A3185" s="26"/>
      <c r="B3185" s="22"/>
      <c r="C3185" s="22"/>
      <c r="D3185" s="24"/>
      <c r="E3185" s="22"/>
      <c r="F3185" s="22"/>
      <c r="H3185" s="23"/>
      <c r="I3185" s="23"/>
      <c r="J3185" s="23"/>
      <c r="K3185" s="26"/>
      <c r="N3185" s="1">
        <v>45935</v>
      </c>
    </row>
    <row r="3186" spans="1:14" x14ac:dyDescent="0.25">
      <c r="A3186" s="26"/>
      <c r="B3186" s="22"/>
      <c r="C3186" s="22"/>
      <c r="D3186" s="24"/>
      <c r="E3186" s="22"/>
      <c r="F3186" s="22"/>
      <c r="H3186" s="23"/>
      <c r="I3186" s="23"/>
      <c r="J3186" s="23"/>
      <c r="K3186" s="26"/>
      <c r="N3186" s="1">
        <v>45935</v>
      </c>
    </row>
    <row r="3187" spans="1:14" x14ac:dyDescent="0.25">
      <c r="A3187" s="26"/>
      <c r="B3187" s="22"/>
      <c r="C3187" s="22"/>
      <c r="D3187" s="24"/>
      <c r="E3187" s="22"/>
      <c r="F3187" s="22"/>
      <c r="H3187" s="23"/>
      <c r="I3187" s="23"/>
      <c r="J3187" s="23"/>
      <c r="K3187" s="26"/>
      <c r="N3187" s="1">
        <v>45935</v>
      </c>
    </row>
    <row r="3188" spans="1:14" x14ac:dyDescent="0.25">
      <c r="A3188" s="26"/>
      <c r="B3188" s="22"/>
      <c r="C3188" s="22"/>
      <c r="D3188" s="24"/>
      <c r="E3188" s="22"/>
      <c r="F3188" s="22"/>
      <c r="H3188" s="23"/>
      <c r="I3188" s="23"/>
      <c r="J3188" s="23"/>
      <c r="K3188" s="26"/>
      <c r="N3188" s="1">
        <v>45935</v>
      </c>
    </row>
    <row r="3189" spans="1:14" x14ac:dyDescent="0.25">
      <c r="A3189" s="26"/>
      <c r="B3189" s="22"/>
      <c r="C3189" s="22"/>
      <c r="D3189" s="24"/>
      <c r="E3189" s="22"/>
      <c r="F3189" s="22"/>
      <c r="H3189" s="23"/>
      <c r="I3189" s="23"/>
      <c r="J3189" s="23"/>
      <c r="K3189" s="26"/>
      <c r="N3189" s="1">
        <v>45935</v>
      </c>
    </row>
    <row r="3190" spans="1:14" x14ac:dyDescent="0.25">
      <c r="A3190" s="26"/>
      <c r="B3190" s="22"/>
      <c r="C3190" s="22"/>
      <c r="D3190" s="24"/>
      <c r="E3190" s="22"/>
      <c r="F3190" s="22"/>
      <c r="H3190" s="23"/>
      <c r="I3190" s="23"/>
      <c r="J3190" s="23"/>
      <c r="K3190" s="27"/>
      <c r="N3190" s="1">
        <v>45935</v>
      </c>
    </row>
    <row r="3191" spans="1:14" x14ac:dyDescent="0.25">
      <c r="A3191" s="26"/>
      <c r="B3191" s="22"/>
      <c r="C3191" s="22"/>
      <c r="D3191" s="24"/>
      <c r="E3191" s="22"/>
      <c r="F3191" s="22"/>
      <c r="H3191" s="23"/>
      <c r="I3191" s="23"/>
      <c r="J3191" s="23"/>
      <c r="K3191" s="26"/>
      <c r="N3191" s="1">
        <v>45935</v>
      </c>
    </row>
    <row r="3192" spans="1:14" x14ac:dyDescent="0.25">
      <c r="A3192" s="26"/>
      <c r="B3192" s="22"/>
      <c r="C3192" s="22"/>
      <c r="D3192" s="24"/>
      <c r="E3192" s="22"/>
      <c r="F3192" s="22"/>
      <c r="H3192" s="23"/>
      <c r="I3192" s="23"/>
      <c r="J3192" s="23"/>
      <c r="K3192" s="26"/>
      <c r="N3192" s="1">
        <v>45935</v>
      </c>
    </row>
    <row r="3193" spans="1:14" x14ac:dyDescent="0.25">
      <c r="A3193" s="26"/>
      <c r="B3193" s="22"/>
      <c r="C3193" s="22"/>
      <c r="D3193" s="24"/>
      <c r="E3193" s="22"/>
      <c r="F3193" s="22"/>
      <c r="H3193" s="23"/>
      <c r="I3193" s="23"/>
      <c r="J3193" s="23"/>
      <c r="K3193" s="26"/>
      <c r="N3193" s="1">
        <v>45935</v>
      </c>
    </row>
    <row r="3194" spans="1:14" x14ac:dyDescent="0.25">
      <c r="A3194" s="26"/>
      <c r="B3194" s="22"/>
      <c r="C3194" s="22"/>
      <c r="D3194" s="24"/>
      <c r="E3194" s="22"/>
      <c r="F3194" s="22"/>
      <c r="H3194" s="23"/>
      <c r="I3194" s="23"/>
      <c r="J3194" s="23"/>
      <c r="K3194" s="26"/>
      <c r="N3194" s="1">
        <v>45935</v>
      </c>
    </row>
    <row r="3195" spans="1:14" x14ac:dyDescent="0.25">
      <c r="A3195" s="26"/>
      <c r="B3195" s="22"/>
      <c r="C3195" s="22"/>
      <c r="D3195" s="24"/>
      <c r="E3195" s="22"/>
      <c r="F3195" s="22"/>
      <c r="H3195" s="23"/>
      <c r="I3195" s="23"/>
      <c r="J3195" s="23"/>
      <c r="K3195" s="26"/>
      <c r="N3195" s="1">
        <v>45935</v>
      </c>
    </row>
    <row r="3196" spans="1:14" x14ac:dyDescent="0.25">
      <c r="A3196" s="26"/>
      <c r="B3196" s="22"/>
      <c r="C3196" s="22"/>
      <c r="D3196" s="24"/>
      <c r="E3196" s="22"/>
      <c r="F3196" s="22"/>
      <c r="H3196" s="23"/>
      <c r="I3196" s="23"/>
      <c r="J3196" s="23"/>
      <c r="K3196" s="26"/>
      <c r="N3196" s="1">
        <v>45935</v>
      </c>
    </row>
    <row r="3197" spans="1:14" x14ac:dyDescent="0.25">
      <c r="A3197" s="26"/>
      <c r="B3197" s="22"/>
      <c r="C3197" s="22"/>
      <c r="D3197" s="24"/>
      <c r="E3197" s="22"/>
      <c r="F3197" s="22"/>
      <c r="H3197" s="23"/>
      <c r="I3197" s="23"/>
      <c r="J3197" s="23"/>
      <c r="K3197" s="26"/>
      <c r="N3197" s="1">
        <v>45935</v>
      </c>
    </row>
    <row r="3198" spans="1:14" x14ac:dyDescent="0.25">
      <c r="A3198" s="26"/>
      <c r="B3198" s="22"/>
      <c r="C3198" s="22"/>
      <c r="D3198" s="24"/>
      <c r="E3198" s="22"/>
      <c r="F3198" s="22"/>
      <c r="H3198" s="23"/>
      <c r="I3198" s="23"/>
      <c r="J3198" s="23"/>
      <c r="K3198" s="26"/>
      <c r="N3198" s="1">
        <v>45935</v>
      </c>
    </row>
    <row r="3199" spans="1:14" x14ac:dyDescent="0.25">
      <c r="A3199" s="26"/>
      <c r="B3199" s="22"/>
      <c r="C3199" s="22"/>
      <c r="D3199" s="24"/>
      <c r="E3199" s="22"/>
      <c r="F3199" s="22"/>
      <c r="H3199" s="23"/>
      <c r="I3199" s="23"/>
      <c r="J3199" s="23"/>
      <c r="K3199" s="26"/>
      <c r="N3199" s="1">
        <v>45935</v>
      </c>
    </row>
    <row r="3200" spans="1:14" x14ac:dyDescent="0.25">
      <c r="A3200" s="26"/>
      <c r="B3200" s="22"/>
      <c r="C3200" s="22"/>
      <c r="D3200" s="24"/>
      <c r="E3200" s="22"/>
      <c r="F3200" s="22"/>
      <c r="H3200" s="23"/>
      <c r="I3200" s="23"/>
      <c r="J3200" s="23"/>
      <c r="K3200" s="26"/>
      <c r="N3200" s="1">
        <v>45935</v>
      </c>
    </row>
    <row r="3201" spans="1:14" x14ac:dyDescent="0.25">
      <c r="A3201" s="26"/>
      <c r="B3201" s="22"/>
      <c r="C3201" s="22"/>
      <c r="D3201" s="24"/>
      <c r="E3201" s="22"/>
      <c r="F3201" s="22"/>
      <c r="H3201" s="23"/>
      <c r="I3201" s="23"/>
      <c r="J3201" s="23"/>
      <c r="K3201" s="26"/>
      <c r="N3201" s="1">
        <v>45935</v>
      </c>
    </row>
    <row r="3202" spans="1:14" x14ac:dyDescent="0.25">
      <c r="A3202" s="26"/>
      <c r="B3202" s="22"/>
      <c r="C3202" s="22"/>
      <c r="D3202" s="24"/>
      <c r="E3202" s="22"/>
      <c r="F3202" s="22"/>
      <c r="H3202" s="23"/>
      <c r="I3202" s="23"/>
      <c r="J3202" s="23"/>
      <c r="K3202" s="26"/>
      <c r="N3202" s="1">
        <v>45935</v>
      </c>
    </row>
    <row r="3203" spans="1:14" x14ac:dyDescent="0.25">
      <c r="A3203" s="26"/>
      <c r="B3203" s="22"/>
      <c r="C3203" s="22"/>
      <c r="D3203" s="24"/>
      <c r="E3203" s="22"/>
      <c r="F3203" s="22"/>
      <c r="H3203" s="23"/>
      <c r="I3203" s="23"/>
      <c r="J3203" s="23"/>
      <c r="K3203" s="26"/>
      <c r="N3203" s="1">
        <v>45935</v>
      </c>
    </row>
    <row r="3204" spans="1:14" x14ac:dyDescent="0.25">
      <c r="A3204" s="26"/>
      <c r="B3204" s="22"/>
      <c r="C3204" s="22"/>
      <c r="D3204" s="24"/>
      <c r="E3204" s="22"/>
      <c r="F3204" s="22"/>
      <c r="H3204" s="23"/>
      <c r="I3204" s="23"/>
      <c r="J3204" s="23"/>
      <c r="K3204" s="26"/>
      <c r="N3204" s="1">
        <v>45935</v>
      </c>
    </row>
    <row r="3205" spans="1:14" x14ac:dyDescent="0.25">
      <c r="A3205" s="26"/>
      <c r="B3205" s="22"/>
      <c r="C3205" s="22"/>
      <c r="D3205" s="24"/>
      <c r="E3205" s="22"/>
      <c r="F3205" s="22"/>
      <c r="H3205" s="23"/>
      <c r="I3205" s="23"/>
      <c r="J3205" s="23"/>
      <c r="K3205" s="26"/>
      <c r="N3205" s="1">
        <v>45935</v>
      </c>
    </row>
    <row r="3206" spans="1:14" x14ac:dyDescent="0.25">
      <c r="A3206" s="26"/>
      <c r="B3206" s="22"/>
      <c r="C3206" s="22"/>
      <c r="D3206" s="24"/>
      <c r="E3206" s="22"/>
      <c r="F3206" s="22"/>
      <c r="H3206" s="23"/>
      <c r="I3206" s="23"/>
      <c r="J3206" s="23"/>
      <c r="K3206" s="26"/>
      <c r="N3206" s="1">
        <v>45935</v>
      </c>
    </row>
    <row r="3207" spans="1:14" x14ac:dyDescent="0.25">
      <c r="A3207" s="26"/>
      <c r="B3207" s="22"/>
      <c r="C3207" s="22"/>
      <c r="D3207" s="24"/>
      <c r="E3207" s="22"/>
      <c r="F3207" s="22"/>
      <c r="H3207" s="23"/>
      <c r="I3207" s="23"/>
      <c r="J3207" s="23"/>
      <c r="K3207" s="26"/>
      <c r="N3207" s="1">
        <v>45935</v>
      </c>
    </row>
    <row r="3208" spans="1:14" x14ac:dyDescent="0.25">
      <c r="A3208" s="26"/>
      <c r="B3208" s="22"/>
      <c r="C3208" s="22"/>
      <c r="D3208" s="24"/>
      <c r="E3208" s="22"/>
      <c r="F3208" s="22"/>
      <c r="H3208" s="23"/>
      <c r="I3208" s="23"/>
      <c r="J3208" s="23"/>
      <c r="K3208" s="26"/>
      <c r="N3208" s="1">
        <v>45935</v>
      </c>
    </row>
    <row r="3209" spans="1:14" x14ac:dyDescent="0.25">
      <c r="A3209" s="26"/>
      <c r="B3209" s="22"/>
      <c r="C3209" s="22"/>
      <c r="D3209" s="24"/>
      <c r="E3209" s="22"/>
      <c r="F3209" s="22"/>
      <c r="H3209" s="23"/>
      <c r="I3209" s="23"/>
      <c r="J3209" s="23"/>
      <c r="K3209" s="26"/>
      <c r="N3209" s="1">
        <v>45935</v>
      </c>
    </row>
    <row r="3210" spans="1:14" x14ac:dyDescent="0.25">
      <c r="A3210" s="26"/>
      <c r="B3210" s="22"/>
      <c r="C3210" s="22"/>
      <c r="D3210" s="24"/>
      <c r="E3210" s="22"/>
      <c r="F3210" s="22"/>
      <c r="H3210" s="23"/>
      <c r="I3210" s="23"/>
      <c r="J3210" s="23"/>
      <c r="K3210" s="26"/>
      <c r="N3210" s="1">
        <v>45935</v>
      </c>
    </row>
    <row r="3211" spans="1:14" x14ac:dyDescent="0.25">
      <c r="A3211" s="26"/>
      <c r="B3211" s="22"/>
      <c r="C3211" s="22"/>
      <c r="D3211" s="24"/>
      <c r="E3211" s="22"/>
      <c r="F3211" s="22"/>
      <c r="H3211" s="23"/>
      <c r="I3211" s="23"/>
      <c r="J3211" s="23"/>
      <c r="K3211" s="26"/>
      <c r="N3211" s="1">
        <v>45935</v>
      </c>
    </row>
    <row r="3212" spans="1:14" x14ac:dyDescent="0.25">
      <c r="A3212" s="26"/>
      <c r="B3212" s="22"/>
      <c r="C3212" s="22"/>
      <c r="D3212" s="24"/>
      <c r="E3212" s="22"/>
      <c r="F3212" s="22"/>
      <c r="H3212" s="23"/>
      <c r="I3212" s="23"/>
      <c r="J3212" s="23"/>
      <c r="K3212" s="26"/>
      <c r="N3212" s="1">
        <v>45935</v>
      </c>
    </row>
    <row r="3213" spans="1:14" x14ac:dyDescent="0.25">
      <c r="A3213" s="26"/>
      <c r="B3213" s="22"/>
      <c r="C3213" s="22"/>
      <c r="D3213" s="24"/>
      <c r="E3213" s="22"/>
      <c r="F3213" s="22"/>
      <c r="H3213" s="23"/>
      <c r="I3213" s="23"/>
      <c r="J3213" s="23"/>
      <c r="K3213" s="26"/>
      <c r="N3213" s="1">
        <v>45935</v>
      </c>
    </row>
    <row r="3214" spans="1:14" x14ac:dyDescent="0.25">
      <c r="A3214" s="26"/>
      <c r="B3214" s="22"/>
      <c r="C3214" s="22"/>
      <c r="D3214" s="24"/>
      <c r="E3214" s="22"/>
      <c r="F3214" s="22"/>
      <c r="H3214" s="23"/>
      <c r="I3214" s="23"/>
      <c r="J3214" s="23"/>
      <c r="K3214" s="26"/>
      <c r="N3214" s="1">
        <v>45935</v>
      </c>
    </row>
    <row r="3215" spans="1:14" x14ac:dyDescent="0.25">
      <c r="A3215" s="26"/>
      <c r="B3215" s="22"/>
      <c r="C3215" s="22"/>
      <c r="D3215" s="24"/>
      <c r="E3215" s="22"/>
      <c r="F3215" s="22"/>
      <c r="H3215" s="23"/>
      <c r="I3215" s="23"/>
      <c r="J3215" s="23"/>
      <c r="K3215" s="26"/>
      <c r="N3215" s="1">
        <v>45935</v>
      </c>
    </row>
    <row r="3216" spans="1:14" x14ac:dyDescent="0.25">
      <c r="A3216" s="26"/>
      <c r="B3216" s="22"/>
      <c r="C3216" s="22"/>
      <c r="D3216" s="24"/>
      <c r="E3216" s="22"/>
      <c r="F3216" s="22"/>
      <c r="H3216" s="23"/>
      <c r="I3216" s="23"/>
      <c r="J3216" s="23"/>
      <c r="K3216" s="26"/>
      <c r="N3216" s="1">
        <v>45935</v>
      </c>
    </row>
    <row r="3217" spans="1:14" x14ac:dyDescent="0.25">
      <c r="A3217" s="26"/>
      <c r="B3217" s="22"/>
      <c r="C3217" s="22"/>
      <c r="D3217" s="24"/>
      <c r="E3217" s="22"/>
      <c r="F3217" s="22"/>
      <c r="H3217" s="23"/>
      <c r="I3217" s="23"/>
      <c r="J3217" s="23"/>
      <c r="K3217" s="26"/>
      <c r="N3217" s="1">
        <v>45935</v>
      </c>
    </row>
    <row r="3218" spans="1:14" x14ac:dyDescent="0.25">
      <c r="A3218" s="26"/>
      <c r="B3218" s="22"/>
      <c r="C3218" s="22"/>
      <c r="D3218" s="24"/>
      <c r="E3218" s="22"/>
      <c r="F3218" s="22"/>
      <c r="H3218" s="23"/>
      <c r="I3218" s="23"/>
      <c r="J3218" s="23"/>
      <c r="K3218" s="26"/>
      <c r="N3218" s="1">
        <v>45935</v>
      </c>
    </row>
    <row r="3219" spans="1:14" x14ac:dyDescent="0.25">
      <c r="A3219" s="26"/>
      <c r="B3219" s="22"/>
      <c r="C3219" s="22"/>
      <c r="D3219" s="24"/>
      <c r="E3219" s="22"/>
      <c r="F3219" s="22"/>
      <c r="H3219" s="23"/>
      <c r="I3219" s="23"/>
      <c r="J3219" s="23"/>
      <c r="K3219" s="26"/>
      <c r="N3219" s="1">
        <v>45935</v>
      </c>
    </row>
    <row r="3220" spans="1:14" x14ac:dyDescent="0.25">
      <c r="A3220" s="26"/>
      <c r="B3220" s="22"/>
      <c r="C3220" s="22"/>
      <c r="D3220" s="24"/>
      <c r="E3220" s="22"/>
      <c r="F3220" s="22"/>
      <c r="H3220" s="23"/>
      <c r="I3220" s="23"/>
      <c r="J3220" s="23"/>
      <c r="K3220" s="26"/>
      <c r="N3220" s="1">
        <v>45935</v>
      </c>
    </row>
    <row r="3221" spans="1:14" x14ac:dyDescent="0.25">
      <c r="A3221" s="26"/>
      <c r="B3221" s="22"/>
      <c r="C3221" s="22"/>
      <c r="D3221" s="24"/>
      <c r="E3221" s="22"/>
      <c r="F3221" s="22"/>
      <c r="H3221" s="23"/>
      <c r="I3221" s="23"/>
      <c r="J3221" s="23"/>
      <c r="K3221" s="26"/>
      <c r="N3221" s="1">
        <v>45935</v>
      </c>
    </row>
    <row r="3222" spans="1:14" x14ac:dyDescent="0.25">
      <c r="A3222" s="26"/>
      <c r="B3222" s="22"/>
      <c r="C3222" s="22"/>
      <c r="D3222" s="24"/>
      <c r="E3222" s="22"/>
      <c r="F3222" s="22"/>
      <c r="H3222" s="23"/>
      <c r="I3222" s="23"/>
      <c r="J3222" s="23"/>
      <c r="K3222" s="26"/>
      <c r="N3222" s="1">
        <v>45935</v>
      </c>
    </row>
    <row r="3223" spans="1:14" x14ac:dyDescent="0.25">
      <c r="A3223" s="26"/>
      <c r="B3223" s="22"/>
      <c r="C3223" s="22"/>
      <c r="D3223" s="24"/>
      <c r="E3223" s="22"/>
      <c r="F3223" s="22"/>
      <c r="H3223" s="23"/>
      <c r="I3223" s="23"/>
      <c r="J3223" s="23"/>
      <c r="K3223" s="26"/>
      <c r="N3223" s="1">
        <v>45935</v>
      </c>
    </row>
    <row r="3224" spans="1:14" x14ac:dyDescent="0.25">
      <c r="A3224" s="26"/>
      <c r="B3224" s="22"/>
      <c r="C3224" s="22"/>
      <c r="D3224" s="24"/>
      <c r="E3224" s="22"/>
      <c r="F3224" s="22"/>
      <c r="H3224" s="23"/>
      <c r="I3224" s="23"/>
      <c r="J3224" s="23"/>
      <c r="K3224" s="26"/>
      <c r="N3224" s="1">
        <v>45935</v>
      </c>
    </row>
    <row r="3225" spans="1:14" x14ac:dyDescent="0.25">
      <c r="A3225" s="26"/>
      <c r="B3225" s="22"/>
      <c r="C3225" s="22"/>
      <c r="D3225" s="24"/>
      <c r="E3225" s="22"/>
      <c r="F3225" s="22"/>
      <c r="H3225" s="23"/>
      <c r="I3225" s="23"/>
      <c r="J3225" s="23"/>
      <c r="K3225" s="26"/>
      <c r="N3225" s="1">
        <v>45935</v>
      </c>
    </row>
    <row r="3226" spans="1:14" x14ac:dyDescent="0.25">
      <c r="A3226" s="26"/>
      <c r="B3226" s="22"/>
      <c r="C3226" s="22"/>
      <c r="D3226" s="24"/>
      <c r="E3226" s="22"/>
      <c r="F3226" s="22"/>
      <c r="H3226" s="23"/>
      <c r="I3226" s="23"/>
      <c r="J3226" s="23"/>
      <c r="K3226" s="26"/>
      <c r="N3226" s="1">
        <v>45935</v>
      </c>
    </row>
    <row r="3227" spans="1:14" x14ac:dyDescent="0.25">
      <c r="A3227" s="26"/>
      <c r="B3227" s="22"/>
      <c r="C3227" s="22"/>
      <c r="D3227" s="24"/>
      <c r="E3227" s="22"/>
      <c r="F3227" s="22"/>
      <c r="H3227" s="23"/>
      <c r="I3227" s="23"/>
      <c r="J3227" s="23"/>
      <c r="K3227" s="26"/>
      <c r="N3227" s="1">
        <v>45935</v>
      </c>
    </row>
    <row r="3228" spans="1:14" x14ac:dyDescent="0.25">
      <c r="A3228" s="26"/>
      <c r="B3228" s="22"/>
      <c r="C3228" s="22"/>
      <c r="D3228" s="24"/>
      <c r="E3228" s="22"/>
      <c r="F3228" s="22"/>
      <c r="H3228" s="23"/>
      <c r="I3228" s="23"/>
      <c r="J3228" s="23"/>
      <c r="K3228" s="26"/>
      <c r="N3228" s="1">
        <v>45935</v>
      </c>
    </row>
    <row r="3229" spans="1:14" x14ac:dyDescent="0.25">
      <c r="A3229" s="26"/>
      <c r="B3229" s="22"/>
      <c r="C3229" s="22"/>
      <c r="D3229" s="24"/>
      <c r="E3229" s="22"/>
      <c r="F3229" s="22"/>
      <c r="H3229" s="23"/>
      <c r="I3229" s="23"/>
      <c r="J3229" s="23"/>
      <c r="K3229" s="26"/>
      <c r="N3229" s="1">
        <v>45935</v>
      </c>
    </row>
    <row r="3230" spans="1:14" x14ac:dyDescent="0.25">
      <c r="A3230" s="26"/>
      <c r="B3230" s="22"/>
      <c r="C3230" s="22"/>
      <c r="D3230" s="24"/>
      <c r="E3230" s="22"/>
      <c r="F3230" s="22"/>
      <c r="H3230" s="23"/>
      <c r="I3230" s="23"/>
      <c r="J3230" s="23"/>
      <c r="K3230" s="26"/>
      <c r="N3230" s="1">
        <v>45935</v>
      </c>
    </row>
    <row r="3231" spans="1:14" x14ac:dyDescent="0.25">
      <c r="A3231" s="26"/>
      <c r="B3231" s="22"/>
      <c r="C3231" s="22"/>
      <c r="D3231" s="24"/>
      <c r="E3231" s="22"/>
      <c r="F3231" s="22"/>
      <c r="H3231" s="23"/>
      <c r="I3231" s="23"/>
      <c r="J3231" s="23"/>
      <c r="K3231" s="26"/>
      <c r="N3231" s="1">
        <v>45935</v>
      </c>
    </row>
    <row r="3232" spans="1:14" x14ac:dyDescent="0.25">
      <c r="A3232" s="26"/>
      <c r="B3232" s="22"/>
      <c r="C3232" s="22"/>
      <c r="D3232" s="24"/>
      <c r="E3232" s="22"/>
      <c r="F3232" s="22"/>
      <c r="H3232" s="23"/>
      <c r="I3232" s="23"/>
      <c r="J3232" s="23"/>
      <c r="K3232" s="26"/>
      <c r="N3232" s="1">
        <v>45935</v>
      </c>
    </row>
    <row r="3233" spans="1:14" x14ac:dyDescent="0.25">
      <c r="A3233" s="26"/>
      <c r="B3233" s="22"/>
      <c r="C3233" s="22"/>
      <c r="D3233" s="24"/>
      <c r="E3233" s="22"/>
      <c r="F3233" s="22"/>
      <c r="H3233" s="23"/>
      <c r="I3233" s="23"/>
      <c r="J3233" s="23"/>
      <c r="K3233" s="26"/>
      <c r="N3233" s="1">
        <v>45935</v>
      </c>
    </row>
    <row r="3234" spans="1:14" x14ac:dyDescent="0.25">
      <c r="A3234" s="26"/>
      <c r="B3234" s="22"/>
      <c r="C3234" s="22"/>
      <c r="D3234" s="24"/>
      <c r="E3234" s="22"/>
      <c r="F3234" s="22"/>
      <c r="H3234" s="23"/>
      <c r="I3234" s="23"/>
      <c r="J3234" s="23"/>
      <c r="K3234" s="26"/>
      <c r="N3234" s="1">
        <v>45935</v>
      </c>
    </row>
    <row r="3235" spans="1:14" x14ac:dyDescent="0.25">
      <c r="A3235" s="26"/>
      <c r="B3235" s="22"/>
      <c r="C3235" s="22"/>
      <c r="D3235" s="24"/>
      <c r="E3235" s="22"/>
      <c r="F3235" s="22"/>
      <c r="H3235" s="23"/>
      <c r="I3235" s="23"/>
      <c r="J3235" s="23"/>
      <c r="K3235" s="26"/>
      <c r="N3235" s="1">
        <v>45935</v>
      </c>
    </row>
    <row r="3236" spans="1:14" x14ac:dyDescent="0.25">
      <c r="A3236" s="26"/>
      <c r="B3236" s="22"/>
      <c r="C3236" s="22"/>
      <c r="D3236" s="24"/>
      <c r="E3236" s="22"/>
      <c r="F3236" s="22"/>
      <c r="H3236" s="23"/>
      <c r="I3236" s="23"/>
      <c r="J3236" s="23"/>
      <c r="K3236" s="26"/>
      <c r="N3236" s="1">
        <v>45935</v>
      </c>
    </row>
    <row r="3237" spans="1:14" x14ac:dyDescent="0.25">
      <c r="A3237" s="26"/>
      <c r="B3237" s="22"/>
      <c r="C3237" s="22"/>
      <c r="D3237" s="24"/>
      <c r="E3237" s="22"/>
      <c r="F3237" s="22"/>
      <c r="H3237" s="23"/>
      <c r="I3237" s="23"/>
      <c r="J3237" s="23"/>
      <c r="K3237" s="26"/>
      <c r="N3237" s="1">
        <v>45935</v>
      </c>
    </row>
    <row r="3238" spans="1:14" x14ac:dyDescent="0.25">
      <c r="A3238" s="26"/>
      <c r="B3238" s="22"/>
      <c r="C3238" s="22"/>
      <c r="D3238" s="24"/>
      <c r="E3238" s="22"/>
      <c r="F3238" s="22"/>
      <c r="H3238" s="23"/>
      <c r="I3238" s="23"/>
      <c r="J3238" s="23"/>
      <c r="K3238" s="26"/>
      <c r="N3238" s="1">
        <v>45935</v>
      </c>
    </row>
    <row r="3239" spans="1:14" x14ac:dyDescent="0.25">
      <c r="A3239" s="26"/>
      <c r="B3239" s="22"/>
      <c r="C3239" s="22"/>
      <c r="D3239" s="24"/>
      <c r="E3239" s="22"/>
      <c r="F3239" s="22"/>
      <c r="H3239" s="23"/>
      <c r="I3239" s="23"/>
      <c r="J3239" s="23"/>
      <c r="K3239" s="26"/>
      <c r="N3239" s="1">
        <v>45935</v>
      </c>
    </row>
    <row r="3240" spans="1:14" x14ac:dyDescent="0.25">
      <c r="A3240" s="26"/>
      <c r="B3240" s="22"/>
      <c r="C3240" s="22"/>
      <c r="D3240" s="24"/>
      <c r="E3240" s="22"/>
      <c r="F3240" s="22"/>
      <c r="H3240" s="23"/>
      <c r="I3240" s="23"/>
      <c r="J3240" s="23"/>
      <c r="K3240" s="26"/>
      <c r="N3240" s="1">
        <v>45935</v>
      </c>
    </row>
    <row r="3241" spans="1:14" x14ac:dyDescent="0.25">
      <c r="A3241" s="26"/>
      <c r="B3241" s="22"/>
      <c r="C3241" s="22"/>
      <c r="D3241" s="24"/>
      <c r="E3241" s="22"/>
      <c r="F3241" s="22"/>
      <c r="H3241" s="23"/>
      <c r="I3241" s="23"/>
      <c r="J3241" s="23"/>
      <c r="K3241" s="26"/>
      <c r="N3241" s="1">
        <v>45935</v>
      </c>
    </row>
    <row r="3242" spans="1:14" x14ac:dyDescent="0.25">
      <c r="A3242" s="26"/>
      <c r="B3242" s="22"/>
      <c r="C3242" s="22"/>
      <c r="D3242" s="24"/>
      <c r="E3242" s="22"/>
      <c r="F3242" s="22"/>
      <c r="H3242" s="23"/>
      <c r="I3242" s="23"/>
      <c r="J3242" s="23"/>
      <c r="K3242" s="26"/>
      <c r="N3242" s="1">
        <v>45935</v>
      </c>
    </row>
    <row r="3243" spans="1:14" x14ac:dyDescent="0.25">
      <c r="A3243" s="26"/>
      <c r="B3243" s="22"/>
      <c r="C3243" s="22"/>
      <c r="D3243" s="24"/>
      <c r="E3243" s="22"/>
      <c r="F3243" s="22"/>
      <c r="H3243" s="23"/>
      <c r="I3243" s="23"/>
      <c r="J3243" s="23"/>
      <c r="K3243" s="26"/>
      <c r="N3243" s="1">
        <v>45935</v>
      </c>
    </row>
    <row r="3244" spans="1:14" x14ac:dyDescent="0.25">
      <c r="A3244" s="26"/>
      <c r="B3244" s="22"/>
      <c r="C3244" s="22"/>
      <c r="D3244" s="24"/>
      <c r="E3244" s="22"/>
      <c r="F3244" s="22"/>
      <c r="H3244" s="23"/>
      <c r="I3244" s="23"/>
      <c r="J3244" s="23"/>
      <c r="K3244" s="26"/>
      <c r="N3244" s="1">
        <v>45935</v>
      </c>
    </row>
    <row r="3245" spans="1:14" x14ac:dyDescent="0.25">
      <c r="A3245" s="26"/>
      <c r="B3245" s="22"/>
      <c r="C3245" s="22"/>
      <c r="D3245" s="24"/>
      <c r="E3245" s="22"/>
      <c r="F3245" s="22"/>
      <c r="H3245" s="23"/>
      <c r="I3245" s="23"/>
      <c r="J3245" s="23"/>
      <c r="K3245" s="26"/>
      <c r="N3245" s="1">
        <v>45935</v>
      </c>
    </row>
    <row r="3246" spans="1:14" x14ac:dyDescent="0.25">
      <c r="A3246" s="26"/>
      <c r="B3246" s="22"/>
      <c r="C3246" s="22"/>
      <c r="D3246" s="24"/>
      <c r="E3246" s="22"/>
      <c r="F3246" s="22"/>
      <c r="H3246" s="23"/>
      <c r="I3246" s="23"/>
      <c r="J3246" s="23"/>
      <c r="K3246" s="26"/>
      <c r="N3246" s="1">
        <v>45935</v>
      </c>
    </row>
    <row r="3247" spans="1:14" x14ac:dyDescent="0.25">
      <c r="A3247" s="26"/>
      <c r="B3247" s="22"/>
      <c r="C3247" s="22"/>
      <c r="D3247" s="24"/>
      <c r="E3247" s="22"/>
      <c r="F3247" s="22"/>
      <c r="H3247" s="23"/>
      <c r="I3247" s="23"/>
      <c r="J3247" s="23"/>
      <c r="K3247" s="26"/>
      <c r="N3247" s="1">
        <v>45935</v>
      </c>
    </row>
    <row r="3248" spans="1:14" x14ac:dyDescent="0.25">
      <c r="A3248" s="26"/>
      <c r="B3248" s="22"/>
      <c r="C3248" s="22"/>
      <c r="D3248" s="24"/>
      <c r="E3248" s="22"/>
      <c r="F3248" s="22"/>
      <c r="H3248" s="23"/>
      <c r="I3248" s="23"/>
      <c r="J3248" s="23"/>
      <c r="K3248" s="26"/>
      <c r="N3248" s="1">
        <v>45935</v>
      </c>
    </row>
    <row r="3249" spans="1:14" x14ac:dyDescent="0.25">
      <c r="A3249" s="26"/>
      <c r="B3249" s="22"/>
      <c r="C3249" s="22"/>
      <c r="D3249" s="24"/>
      <c r="E3249" s="22"/>
      <c r="F3249" s="22"/>
      <c r="H3249" s="23"/>
      <c r="I3249" s="23"/>
      <c r="J3249" s="23"/>
      <c r="K3249" s="26"/>
      <c r="N3249" s="1">
        <v>45935</v>
      </c>
    </row>
    <row r="3250" spans="1:14" x14ac:dyDescent="0.25">
      <c r="A3250" s="26"/>
      <c r="B3250" s="22"/>
      <c r="C3250" s="22"/>
      <c r="D3250" s="24"/>
      <c r="E3250" s="22"/>
      <c r="F3250" s="22"/>
      <c r="H3250" s="23"/>
      <c r="I3250" s="23"/>
      <c r="J3250" s="23"/>
      <c r="K3250" s="26"/>
      <c r="N3250" s="1">
        <v>45935</v>
      </c>
    </row>
    <row r="3251" spans="1:14" x14ac:dyDescent="0.25">
      <c r="A3251" s="26"/>
      <c r="B3251" s="22"/>
      <c r="C3251" s="22"/>
      <c r="D3251" s="24"/>
      <c r="E3251" s="22"/>
      <c r="F3251" s="22"/>
      <c r="H3251" s="23"/>
      <c r="I3251" s="23"/>
      <c r="J3251" s="23"/>
      <c r="K3251" s="26"/>
      <c r="N3251" s="1">
        <v>45935</v>
      </c>
    </row>
    <row r="3252" spans="1:14" x14ac:dyDescent="0.25">
      <c r="A3252" s="26"/>
      <c r="B3252" s="22"/>
      <c r="C3252" s="22"/>
      <c r="D3252" s="24"/>
      <c r="E3252" s="22"/>
      <c r="F3252" s="22"/>
      <c r="H3252" s="23"/>
      <c r="I3252" s="23"/>
      <c r="J3252" s="23"/>
      <c r="K3252" s="26"/>
      <c r="N3252" s="1">
        <v>45935</v>
      </c>
    </row>
    <row r="3253" spans="1:14" x14ac:dyDescent="0.25">
      <c r="A3253" s="26"/>
      <c r="B3253" s="22"/>
      <c r="C3253" s="22"/>
      <c r="D3253" s="24"/>
      <c r="E3253" s="22"/>
      <c r="F3253" s="22"/>
      <c r="H3253" s="23"/>
      <c r="I3253" s="23"/>
      <c r="J3253" s="23"/>
      <c r="K3253" s="26"/>
      <c r="N3253" s="1">
        <v>45935</v>
      </c>
    </row>
    <row r="3254" spans="1:14" x14ac:dyDescent="0.25">
      <c r="A3254" s="26"/>
      <c r="B3254" s="22"/>
      <c r="C3254" s="22"/>
      <c r="D3254" s="24"/>
      <c r="E3254" s="22"/>
      <c r="F3254" s="22"/>
      <c r="H3254" s="23"/>
      <c r="I3254" s="23"/>
      <c r="J3254" s="23"/>
      <c r="K3254" s="26"/>
      <c r="N3254" s="1">
        <v>45935</v>
      </c>
    </row>
    <row r="3255" spans="1:14" x14ac:dyDescent="0.25">
      <c r="A3255" s="26"/>
      <c r="B3255" s="22"/>
      <c r="C3255" s="22"/>
      <c r="D3255" s="24"/>
      <c r="E3255" s="22"/>
      <c r="F3255" s="22"/>
      <c r="H3255" s="23"/>
      <c r="I3255" s="23"/>
      <c r="J3255" s="23"/>
      <c r="K3255" s="26"/>
      <c r="N3255" s="1">
        <v>45935</v>
      </c>
    </row>
    <row r="3256" spans="1:14" x14ac:dyDescent="0.25">
      <c r="A3256" s="26"/>
      <c r="B3256" s="22"/>
      <c r="C3256" s="22"/>
      <c r="D3256" s="24"/>
      <c r="E3256" s="22"/>
      <c r="F3256" s="22"/>
      <c r="H3256" s="23"/>
      <c r="I3256" s="23"/>
      <c r="J3256" s="23"/>
      <c r="K3256" s="26"/>
      <c r="N3256" s="1">
        <v>45935</v>
      </c>
    </row>
    <row r="3257" spans="1:14" x14ac:dyDescent="0.25">
      <c r="A3257" s="26"/>
      <c r="B3257" s="22"/>
      <c r="C3257" s="22"/>
      <c r="D3257" s="24"/>
      <c r="E3257" s="22"/>
      <c r="F3257" s="22"/>
      <c r="H3257" s="23"/>
      <c r="I3257" s="23"/>
      <c r="J3257" s="23"/>
      <c r="K3257" s="26"/>
      <c r="N3257" s="1">
        <v>45935</v>
      </c>
    </row>
    <row r="3258" spans="1:14" x14ac:dyDescent="0.25">
      <c r="A3258" s="26"/>
      <c r="B3258" s="22"/>
      <c r="C3258" s="22"/>
      <c r="D3258" s="24"/>
      <c r="E3258" s="22"/>
      <c r="F3258" s="22"/>
      <c r="H3258" s="23"/>
      <c r="I3258" s="23"/>
      <c r="J3258" s="23"/>
      <c r="K3258" s="26"/>
      <c r="N3258" s="1">
        <v>45935</v>
      </c>
    </row>
    <row r="3259" spans="1:14" x14ac:dyDescent="0.25">
      <c r="A3259" s="26"/>
      <c r="B3259" s="22"/>
      <c r="C3259" s="22"/>
      <c r="D3259" s="24"/>
      <c r="E3259" s="22"/>
      <c r="F3259" s="22"/>
      <c r="H3259" s="23"/>
      <c r="I3259" s="23"/>
      <c r="J3259" s="23"/>
      <c r="K3259" s="26"/>
      <c r="N3259" s="1">
        <v>45935</v>
      </c>
    </row>
    <row r="3260" spans="1:14" x14ac:dyDescent="0.25">
      <c r="A3260" s="26"/>
      <c r="B3260" s="22"/>
      <c r="C3260" s="22"/>
      <c r="D3260" s="24"/>
      <c r="E3260" s="22"/>
      <c r="F3260" s="22"/>
      <c r="H3260" s="23"/>
      <c r="I3260" s="23"/>
      <c r="J3260" s="23"/>
      <c r="K3260" s="26"/>
      <c r="N3260" s="1">
        <v>45935</v>
      </c>
    </row>
    <row r="3261" spans="1:14" x14ac:dyDescent="0.25">
      <c r="A3261" s="26"/>
      <c r="B3261" s="22"/>
      <c r="C3261" s="22"/>
      <c r="D3261" s="24"/>
      <c r="E3261" s="22"/>
      <c r="F3261" s="22"/>
      <c r="H3261" s="23"/>
      <c r="I3261" s="23"/>
      <c r="J3261" s="23"/>
      <c r="K3261" s="26"/>
      <c r="N3261" s="1">
        <v>45935</v>
      </c>
    </row>
    <row r="3262" spans="1:14" x14ac:dyDescent="0.25">
      <c r="A3262" s="26"/>
      <c r="B3262" s="22"/>
      <c r="C3262" s="22"/>
      <c r="D3262" s="24"/>
      <c r="E3262" s="22"/>
      <c r="F3262" s="22"/>
      <c r="H3262" s="23"/>
      <c r="I3262" s="23"/>
      <c r="J3262" s="23"/>
      <c r="K3262" s="26"/>
      <c r="N3262" s="1">
        <v>45935</v>
      </c>
    </row>
    <row r="3263" spans="1:14" x14ac:dyDescent="0.25">
      <c r="A3263" s="26"/>
      <c r="B3263" s="22"/>
      <c r="C3263" s="22"/>
      <c r="D3263" s="24"/>
      <c r="E3263" s="22"/>
      <c r="F3263" s="22"/>
      <c r="H3263" s="23"/>
      <c r="I3263" s="23"/>
      <c r="J3263" s="23"/>
      <c r="K3263" s="26"/>
      <c r="N3263" s="1">
        <v>45935</v>
      </c>
    </row>
    <row r="3264" spans="1:14" x14ac:dyDescent="0.25">
      <c r="A3264" s="26"/>
      <c r="B3264" s="22"/>
      <c r="C3264" s="22"/>
      <c r="D3264" s="24"/>
      <c r="E3264" s="22"/>
      <c r="F3264" s="22"/>
      <c r="H3264" s="23"/>
      <c r="I3264" s="23"/>
      <c r="J3264" s="23"/>
      <c r="K3264" s="26"/>
      <c r="N3264" s="1">
        <v>45935</v>
      </c>
    </row>
    <row r="3265" spans="1:14" x14ac:dyDescent="0.25">
      <c r="A3265" s="26"/>
      <c r="B3265" s="22"/>
      <c r="C3265" s="22"/>
      <c r="D3265" s="24"/>
      <c r="E3265" s="22"/>
      <c r="F3265" s="22"/>
      <c r="H3265" s="23"/>
      <c r="I3265" s="23"/>
      <c r="J3265" s="23"/>
      <c r="K3265" s="26"/>
      <c r="N3265" s="1">
        <v>45935</v>
      </c>
    </row>
    <row r="3266" spans="1:14" x14ac:dyDescent="0.25">
      <c r="A3266" s="26"/>
      <c r="B3266" s="22"/>
      <c r="C3266" s="22"/>
      <c r="D3266" s="24"/>
      <c r="E3266" s="22"/>
      <c r="F3266" s="22"/>
      <c r="H3266" s="23"/>
      <c r="I3266" s="23"/>
      <c r="J3266" s="23"/>
      <c r="K3266" s="26"/>
      <c r="N3266" s="1">
        <v>45935</v>
      </c>
    </row>
    <row r="3267" spans="1:14" x14ac:dyDescent="0.25">
      <c r="A3267" s="26"/>
      <c r="B3267" s="22"/>
      <c r="C3267" s="22"/>
      <c r="D3267" s="24"/>
      <c r="E3267" s="22"/>
      <c r="F3267" s="22"/>
      <c r="H3267" s="23"/>
      <c r="I3267" s="23"/>
      <c r="J3267" s="23"/>
      <c r="K3267" s="26"/>
      <c r="N3267" s="1">
        <v>45935</v>
      </c>
    </row>
    <row r="3268" spans="1:14" x14ac:dyDescent="0.25">
      <c r="A3268" s="26"/>
      <c r="B3268" s="22"/>
      <c r="C3268" s="22"/>
      <c r="D3268" s="24"/>
      <c r="E3268" s="22"/>
      <c r="F3268" s="22"/>
      <c r="H3268" s="23"/>
      <c r="I3268" s="23"/>
      <c r="J3268" s="23"/>
      <c r="K3268" s="26"/>
      <c r="N3268" s="1">
        <v>45935</v>
      </c>
    </row>
    <row r="3269" spans="1:14" x14ac:dyDescent="0.25">
      <c r="A3269" s="26"/>
      <c r="B3269" s="22"/>
      <c r="C3269" s="22"/>
      <c r="D3269" s="24"/>
      <c r="E3269" s="22"/>
      <c r="F3269" s="22"/>
      <c r="H3269" s="23"/>
      <c r="I3269" s="23"/>
      <c r="J3269" s="23"/>
      <c r="K3269" s="26"/>
      <c r="N3269" s="1">
        <v>45935</v>
      </c>
    </row>
    <row r="3270" spans="1:14" x14ac:dyDescent="0.25">
      <c r="A3270" s="26"/>
      <c r="B3270" s="22"/>
      <c r="C3270" s="22"/>
      <c r="D3270" s="24"/>
      <c r="E3270" s="22"/>
      <c r="F3270" s="22"/>
      <c r="H3270" s="23"/>
      <c r="I3270" s="23"/>
      <c r="J3270" s="23"/>
      <c r="K3270" s="26"/>
      <c r="N3270" s="1">
        <v>45935</v>
      </c>
    </row>
    <row r="3271" spans="1:14" x14ac:dyDescent="0.25">
      <c r="A3271" s="26"/>
      <c r="B3271" s="22"/>
      <c r="C3271" s="22"/>
      <c r="D3271" s="24"/>
      <c r="E3271" s="22"/>
      <c r="F3271" s="22"/>
      <c r="H3271" s="23"/>
      <c r="I3271" s="23"/>
      <c r="J3271" s="23"/>
      <c r="K3271" s="26"/>
      <c r="N3271" s="1">
        <v>45935</v>
      </c>
    </row>
    <row r="3272" spans="1:14" x14ac:dyDescent="0.25">
      <c r="A3272" s="26"/>
      <c r="B3272" s="22"/>
      <c r="C3272" s="22"/>
      <c r="D3272" s="24"/>
      <c r="E3272" s="22"/>
      <c r="F3272" s="22"/>
      <c r="H3272" s="23"/>
      <c r="I3272" s="23"/>
      <c r="J3272" s="23"/>
      <c r="K3272" s="26"/>
      <c r="N3272" s="1">
        <v>45935</v>
      </c>
    </row>
    <row r="3273" spans="1:14" x14ac:dyDescent="0.25">
      <c r="A3273" s="26"/>
      <c r="B3273" s="22"/>
      <c r="C3273" s="22"/>
      <c r="D3273" s="24"/>
      <c r="E3273" s="22"/>
      <c r="F3273" s="22"/>
      <c r="H3273" s="23"/>
      <c r="I3273" s="23"/>
      <c r="J3273" s="23"/>
      <c r="K3273" s="26"/>
      <c r="N3273" s="1">
        <v>45935</v>
      </c>
    </row>
    <row r="3274" spans="1:14" x14ac:dyDescent="0.25">
      <c r="A3274" s="26"/>
      <c r="B3274" s="22"/>
      <c r="C3274" s="22"/>
      <c r="D3274" s="24"/>
      <c r="E3274" s="22"/>
      <c r="F3274" s="22"/>
      <c r="H3274" s="23"/>
      <c r="I3274" s="23"/>
      <c r="J3274" s="23"/>
      <c r="K3274" s="26"/>
      <c r="N3274" s="1">
        <v>45935</v>
      </c>
    </row>
    <row r="3275" spans="1:14" x14ac:dyDescent="0.25">
      <c r="A3275" s="26"/>
      <c r="B3275" s="22"/>
      <c r="C3275" s="22"/>
      <c r="D3275" s="24"/>
      <c r="E3275" s="22"/>
      <c r="F3275" s="22"/>
      <c r="H3275" s="23"/>
      <c r="I3275" s="23"/>
      <c r="J3275" s="23"/>
      <c r="K3275" s="26"/>
      <c r="N3275" s="1">
        <v>45935</v>
      </c>
    </row>
    <row r="3276" spans="1:14" x14ac:dyDescent="0.25">
      <c r="A3276" s="26"/>
      <c r="B3276" s="22"/>
      <c r="C3276" s="22"/>
      <c r="D3276" s="24"/>
      <c r="E3276" s="22"/>
      <c r="F3276" s="22"/>
      <c r="H3276" s="23"/>
      <c r="I3276" s="23"/>
      <c r="J3276" s="23"/>
      <c r="K3276" s="26"/>
      <c r="N3276" s="1">
        <v>45935</v>
      </c>
    </row>
    <row r="3277" spans="1:14" x14ac:dyDescent="0.25">
      <c r="A3277" s="26"/>
      <c r="B3277" s="22"/>
      <c r="C3277" s="22"/>
      <c r="D3277" s="24"/>
      <c r="E3277" s="22"/>
      <c r="F3277" s="22"/>
      <c r="H3277" s="23"/>
      <c r="I3277" s="23"/>
      <c r="J3277" s="23"/>
      <c r="K3277" s="26"/>
      <c r="N3277" s="1">
        <v>45935</v>
      </c>
    </row>
    <row r="3278" spans="1:14" x14ac:dyDescent="0.25">
      <c r="A3278" s="26"/>
      <c r="B3278" s="22"/>
      <c r="C3278" s="22"/>
      <c r="D3278" s="24"/>
      <c r="E3278" s="22"/>
      <c r="F3278" s="22"/>
      <c r="H3278" s="23"/>
      <c r="I3278" s="23"/>
      <c r="J3278" s="23"/>
      <c r="K3278" s="26"/>
      <c r="N3278" s="1">
        <v>45935</v>
      </c>
    </row>
    <row r="3279" spans="1:14" x14ac:dyDescent="0.25">
      <c r="A3279" s="26"/>
      <c r="B3279" s="22"/>
      <c r="C3279" s="22"/>
      <c r="D3279" s="24"/>
      <c r="E3279" s="22"/>
      <c r="F3279" s="22"/>
      <c r="H3279" s="23"/>
      <c r="I3279" s="23"/>
      <c r="J3279" s="23"/>
      <c r="K3279" s="26"/>
      <c r="N3279" s="1">
        <v>45935</v>
      </c>
    </row>
    <row r="3280" spans="1:14" x14ac:dyDescent="0.25">
      <c r="A3280" s="26"/>
      <c r="B3280" s="22"/>
      <c r="C3280" s="22"/>
      <c r="D3280" s="24"/>
      <c r="E3280" s="22"/>
      <c r="F3280" s="22"/>
      <c r="H3280" s="23"/>
      <c r="I3280" s="23"/>
      <c r="J3280" s="23"/>
      <c r="K3280" s="26"/>
      <c r="N3280" s="1">
        <v>45935</v>
      </c>
    </row>
    <row r="3281" spans="1:14" x14ac:dyDescent="0.25">
      <c r="A3281" s="26"/>
      <c r="B3281" s="22"/>
      <c r="C3281" s="22"/>
      <c r="D3281" s="24"/>
      <c r="E3281" s="22"/>
      <c r="F3281" s="22"/>
      <c r="H3281" s="23"/>
      <c r="I3281" s="23"/>
      <c r="J3281" s="23"/>
      <c r="K3281" s="26"/>
      <c r="N3281" s="1">
        <v>45935</v>
      </c>
    </row>
    <row r="3282" spans="1:14" x14ac:dyDescent="0.25">
      <c r="A3282" s="26"/>
      <c r="B3282" s="22"/>
      <c r="C3282" s="22"/>
      <c r="D3282" s="24"/>
      <c r="E3282" s="22"/>
      <c r="F3282" s="22"/>
      <c r="H3282" s="23"/>
      <c r="I3282" s="23"/>
      <c r="J3282" s="23"/>
      <c r="K3282" s="26"/>
      <c r="N3282" s="1">
        <v>45935</v>
      </c>
    </row>
    <row r="3283" spans="1:14" x14ac:dyDescent="0.25">
      <c r="A3283" s="26"/>
      <c r="B3283" s="22"/>
      <c r="C3283" s="22"/>
      <c r="D3283" s="24"/>
      <c r="E3283" s="22"/>
      <c r="F3283" s="22"/>
      <c r="H3283" s="23"/>
      <c r="I3283" s="23"/>
      <c r="J3283" s="23"/>
      <c r="K3283" s="26"/>
      <c r="N3283" s="1">
        <v>45935</v>
      </c>
    </row>
    <row r="3284" spans="1:14" x14ac:dyDescent="0.25">
      <c r="A3284" s="26"/>
      <c r="B3284" s="22"/>
      <c r="C3284" s="22"/>
      <c r="D3284" s="24"/>
      <c r="E3284" s="22"/>
      <c r="F3284" s="22"/>
      <c r="H3284" s="23"/>
      <c r="I3284" s="23"/>
      <c r="J3284" s="23"/>
      <c r="K3284" s="26"/>
      <c r="N3284" s="1">
        <v>45935</v>
      </c>
    </row>
    <row r="3285" spans="1:14" x14ac:dyDescent="0.25">
      <c r="A3285" s="26"/>
      <c r="B3285" s="22"/>
      <c r="C3285" s="22"/>
      <c r="D3285" s="24"/>
      <c r="E3285" s="22"/>
      <c r="F3285" s="22"/>
      <c r="H3285" s="23"/>
      <c r="I3285" s="23"/>
      <c r="J3285" s="23"/>
      <c r="K3285" s="26"/>
      <c r="N3285" s="1">
        <v>45935</v>
      </c>
    </row>
    <row r="3286" spans="1:14" x14ac:dyDescent="0.25">
      <c r="A3286" s="26"/>
      <c r="B3286" s="22"/>
      <c r="C3286" s="22"/>
      <c r="D3286" s="24"/>
      <c r="E3286" s="22"/>
      <c r="F3286" s="22"/>
      <c r="H3286" s="23"/>
      <c r="I3286" s="23"/>
      <c r="J3286" s="23"/>
      <c r="K3286" s="26"/>
      <c r="N3286" s="1">
        <v>45935</v>
      </c>
    </row>
    <row r="3287" spans="1:14" x14ac:dyDescent="0.25">
      <c r="A3287" s="26"/>
      <c r="B3287" s="22"/>
      <c r="C3287" s="22"/>
      <c r="D3287" s="24"/>
      <c r="E3287" s="22"/>
      <c r="F3287" s="22"/>
      <c r="H3287" s="23"/>
      <c r="I3287" s="23"/>
      <c r="J3287" s="23"/>
      <c r="K3287" s="26"/>
      <c r="N3287" s="1">
        <v>45935</v>
      </c>
    </row>
    <row r="3288" spans="1:14" x14ac:dyDescent="0.25">
      <c r="A3288" s="26"/>
      <c r="B3288" s="22"/>
      <c r="C3288" s="22"/>
      <c r="D3288" s="24"/>
      <c r="E3288" s="22"/>
      <c r="F3288" s="22"/>
      <c r="H3288" s="23"/>
      <c r="I3288" s="23"/>
      <c r="J3288" s="23"/>
      <c r="K3288" s="26"/>
      <c r="N3288" s="1">
        <v>45935</v>
      </c>
    </row>
    <row r="3289" spans="1:14" x14ac:dyDescent="0.25">
      <c r="A3289" s="26"/>
      <c r="B3289" s="22"/>
      <c r="C3289" s="22"/>
      <c r="D3289" s="24"/>
      <c r="E3289" s="22"/>
      <c r="F3289" s="22"/>
      <c r="H3289" s="23"/>
      <c r="I3289" s="23"/>
      <c r="J3289" s="23"/>
      <c r="K3289" s="26"/>
      <c r="N3289" s="1">
        <v>45935</v>
      </c>
    </row>
    <row r="3290" spans="1:14" x14ac:dyDescent="0.25">
      <c r="A3290" s="26"/>
      <c r="B3290" s="22"/>
      <c r="C3290" s="22"/>
      <c r="D3290" s="24"/>
      <c r="E3290" s="22"/>
      <c r="F3290" s="22"/>
      <c r="H3290" s="23"/>
      <c r="I3290" s="23"/>
      <c r="J3290" s="23"/>
      <c r="K3290" s="26"/>
      <c r="N3290" s="1">
        <v>45935</v>
      </c>
    </row>
    <row r="3291" spans="1:14" x14ac:dyDescent="0.25">
      <c r="A3291" s="26"/>
      <c r="B3291" s="22"/>
      <c r="C3291" s="22"/>
      <c r="D3291" s="24"/>
      <c r="E3291" s="22"/>
      <c r="F3291" s="22"/>
      <c r="H3291" s="23"/>
      <c r="I3291" s="23"/>
      <c r="J3291" s="23"/>
      <c r="K3291" s="26"/>
      <c r="N3291" s="1">
        <v>45935</v>
      </c>
    </row>
    <row r="3292" spans="1:14" x14ac:dyDescent="0.25">
      <c r="A3292" s="26"/>
      <c r="B3292" s="22"/>
      <c r="C3292" s="22"/>
      <c r="D3292" s="24"/>
      <c r="E3292" s="22"/>
      <c r="F3292" s="22"/>
      <c r="H3292" s="23"/>
      <c r="I3292" s="23"/>
      <c r="J3292" s="23"/>
      <c r="K3292" s="26"/>
      <c r="N3292" s="1">
        <v>45935</v>
      </c>
    </row>
    <row r="3293" spans="1:14" x14ac:dyDescent="0.25">
      <c r="A3293" s="26"/>
      <c r="B3293" s="22"/>
      <c r="C3293" s="22"/>
      <c r="D3293" s="24"/>
      <c r="E3293" s="22"/>
      <c r="F3293" s="22"/>
      <c r="H3293" s="23"/>
      <c r="I3293" s="23"/>
      <c r="J3293" s="23"/>
      <c r="K3293" s="26"/>
      <c r="N3293" s="1">
        <v>45935</v>
      </c>
    </row>
    <row r="3294" spans="1:14" x14ac:dyDescent="0.25">
      <c r="A3294" s="26"/>
      <c r="B3294" s="22"/>
      <c r="C3294" s="22"/>
      <c r="D3294" s="24"/>
      <c r="E3294" s="22"/>
      <c r="F3294" s="22"/>
      <c r="H3294" s="23"/>
      <c r="I3294" s="23"/>
      <c r="J3294" s="23"/>
      <c r="K3294" s="26"/>
      <c r="N3294" s="1">
        <v>45935</v>
      </c>
    </row>
    <row r="3295" spans="1:14" x14ac:dyDescent="0.25">
      <c r="A3295" s="26"/>
      <c r="B3295" s="22"/>
      <c r="C3295" s="22"/>
      <c r="D3295" s="24"/>
      <c r="E3295" s="22"/>
      <c r="F3295" s="22"/>
      <c r="H3295" s="23"/>
      <c r="I3295" s="23"/>
      <c r="J3295" s="23"/>
      <c r="K3295" s="26"/>
      <c r="N3295" s="1">
        <v>45935</v>
      </c>
    </row>
    <row r="3296" spans="1:14" x14ac:dyDescent="0.25">
      <c r="A3296" s="26"/>
      <c r="B3296" s="22"/>
      <c r="C3296" s="22"/>
      <c r="D3296" s="24"/>
      <c r="E3296" s="22"/>
      <c r="F3296" s="22"/>
      <c r="H3296" s="23"/>
      <c r="I3296" s="23"/>
      <c r="J3296" s="23"/>
      <c r="K3296" s="26"/>
      <c r="N3296" s="1">
        <v>45935</v>
      </c>
    </row>
    <row r="3297" spans="1:14" x14ac:dyDescent="0.25">
      <c r="A3297" s="26"/>
      <c r="B3297" s="22"/>
      <c r="C3297" s="22"/>
      <c r="D3297" s="24"/>
      <c r="E3297" s="22"/>
      <c r="F3297" s="22"/>
      <c r="H3297" s="23"/>
      <c r="I3297" s="23"/>
      <c r="J3297" s="23"/>
      <c r="K3297" s="26"/>
      <c r="N3297" s="1">
        <v>45935</v>
      </c>
    </row>
    <row r="3298" spans="1:14" x14ac:dyDescent="0.25">
      <c r="A3298" s="26"/>
      <c r="B3298" s="22"/>
      <c r="C3298" s="22"/>
      <c r="D3298" s="24"/>
      <c r="E3298" s="22"/>
      <c r="F3298" s="22"/>
      <c r="H3298" s="23"/>
      <c r="I3298" s="23"/>
      <c r="J3298" s="23"/>
      <c r="K3298" s="26"/>
      <c r="N3298" s="1">
        <v>45935</v>
      </c>
    </row>
    <row r="3299" spans="1:14" x14ac:dyDescent="0.25">
      <c r="A3299" s="26"/>
      <c r="B3299" s="22"/>
      <c r="C3299" s="22"/>
      <c r="D3299" s="24"/>
      <c r="E3299" s="22"/>
      <c r="F3299" s="22"/>
      <c r="H3299" s="23"/>
      <c r="I3299" s="23"/>
      <c r="J3299" s="23"/>
      <c r="K3299" s="26"/>
      <c r="N3299" s="1">
        <v>45935</v>
      </c>
    </row>
    <row r="3300" spans="1:14" x14ac:dyDescent="0.25">
      <c r="A3300" s="26"/>
      <c r="B3300" s="22"/>
      <c r="C3300" s="22"/>
      <c r="D3300" s="24"/>
      <c r="E3300" s="22"/>
      <c r="F3300" s="22"/>
      <c r="H3300" s="23"/>
      <c r="I3300" s="23"/>
      <c r="J3300" s="23"/>
      <c r="K3300" s="26"/>
      <c r="N3300" s="1">
        <v>45935</v>
      </c>
    </row>
    <row r="3301" spans="1:14" x14ac:dyDescent="0.25">
      <c r="A3301" s="26"/>
      <c r="B3301" s="22"/>
      <c r="C3301" s="22"/>
      <c r="D3301" s="24"/>
      <c r="E3301" s="22"/>
      <c r="F3301" s="22"/>
      <c r="H3301" s="23"/>
      <c r="I3301" s="23"/>
      <c r="J3301" s="23"/>
      <c r="K3301" s="26"/>
      <c r="N3301" s="1">
        <v>45935</v>
      </c>
    </row>
    <row r="3302" spans="1:14" x14ac:dyDescent="0.25">
      <c r="A3302" s="26"/>
      <c r="B3302" s="22"/>
      <c r="C3302" s="22"/>
      <c r="D3302" s="24"/>
      <c r="E3302" s="22"/>
      <c r="F3302" s="22"/>
      <c r="H3302" s="23"/>
      <c r="I3302" s="23"/>
      <c r="J3302" s="23"/>
      <c r="K3302" s="26"/>
      <c r="N3302" s="1">
        <v>45935</v>
      </c>
    </row>
    <row r="3303" spans="1:14" x14ac:dyDescent="0.25">
      <c r="A3303" s="26"/>
      <c r="B3303" s="22"/>
      <c r="C3303" s="22"/>
      <c r="D3303" s="24"/>
      <c r="E3303" s="22"/>
      <c r="F3303" s="22"/>
      <c r="H3303" s="23"/>
      <c r="I3303" s="23"/>
      <c r="J3303" s="23"/>
      <c r="K3303" s="26"/>
      <c r="N3303" s="1">
        <v>45935</v>
      </c>
    </row>
    <row r="3304" spans="1:14" x14ac:dyDescent="0.25">
      <c r="A3304" s="26"/>
      <c r="B3304" s="22"/>
      <c r="C3304" s="22"/>
      <c r="D3304" s="24"/>
      <c r="E3304" s="22"/>
      <c r="F3304" s="22"/>
      <c r="H3304" s="23"/>
      <c r="I3304" s="23"/>
      <c r="J3304" s="23"/>
      <c r="K3304" s="26"/>
      <c r="N3304" s="1">
        <v>45935</v>
      </c>
    </row>
    <row r="3305" spans="1:14" x14ac:dyDescent="0.25">
      <c r="A3305" s="26"/>
      <c r="B3305" s="22"/>
      <c r="C3305" s="22"/>
      <c r="D3305" s="24"/>
      <c r="E3305" s="22"/>
      <c r="F3305" s="22"/>
      <c r="H3305" s="23"/>
      <c r="I3305" s="23"/>
      <c r="J3305" s="23"/>
      <c r="K3305" s="26"/>
      <c r="N3305" s="1">
        <v>45935</v>
      </c>
    </row>
    <row r="3306" spans="1:14" x14ac:dyDescent="0.25">
      <c r="A3306" s="26"/>
      <c r="B3306" s="22"/>
      <c r="C3306" s="22"/>
      <c r="D3306" s="24"/>
      <c r="E3306" s="22"/>
      <c r="F3306" s="22"/>
      <c r="H3306" s="23"/>
      <c r="I3306" s="23"/>
      <c r="J3306" s="23"/>
      <c r="K3306" s="26"/>
      <c r="N3306" s="1">
        <v>45935</v>
      </c>
    </row>
    <row r="3307" spans="1:14" x14ac:dyDescent="0.25">
      <c r="A3307" s="26"/>
      <c r="B3307" s="22"/>
      <c r="C3307" s="22"/>
      <c r="D3307" s="24"/>
      <c r="E3307" s="22"/>
      <c r="F3307" s="22"/>
      <c r="H3307" s="23"/>
      <c r="I3307" s="23"/>
      <c r="J3307" s="23"/>
      <c r="K3307" s="26"/>
      <c r="N3307" s="1">
        <v>45935</v>
      </c>
    </row>
    <row r="3308" spans="1:14" x14ac:dyDescent="0.25">
      <c r="A3308" s="26"/>
      <c r="B3308" s="22"/>
      <c r="C3308" s="22"/>
      <c r="D3308" s="24"/>
      <c r="E3308" s="22"/>
      <c r="F3308" s="22"/>
      <c r="H3308" s="23"/>
      <c r="I3308" s="23"/>
      <c r="J3308" s="23"/>
      <c r="K3308" s="26"/>
      <c r="N3308" s="1">
        <v>45935</v>
      </c>
    </row>
    <row r="3309" spans="1:14" x14ac:dyDescent="0.25">
      <c r="A3309" s="26"/>
      <c r="B3309" s="22"/>
      <c r="C3309" s="22"/>
      <c r="D3309" s="24"/>
      <c r="E3309" s="22"/>
      <c r="F3309" s="22"/>
      <c r="H3309" s="23"/>
      <c r="I3309" s="23"/>
      <c r="J3309" s="23"/>
      <c r="K3309" s="26"/>
      <c r="N3309" s="1">
        <v>45935</v>
      </c>
    </row>
    <row r="3310" spans="1:14" x14ac:dyDescent="0.25">
      <c r="A3310" s="26"/>
      <c r="B3310" s="22"/>
      <c r="C3310" s="22"/>
      <c r="D3310" s="24"/>
      <c r="E3310" s="22"/>
      <c r="F3310" s="22"/>
      <c r="H3310" s="23"/>
      <c r="I3310" s="23"/>
      <c r="J3310" s="23"/>
      <c r="K3310" s="26"/>
      <c r="N3310" s="1">
        <v>45935</v>
      </c>
    </row>
    <row r="3311" spans="1:14" x14ac:dyDescent="0.25">
      <c r="A3311" s="26"/>
      <c r="B3311" s="22"/>
      <c r="C3311" s="22"/>
      <c r="D3311" s="24"/>
      <c r="E3311" s="22"/>
      <c r="F3311" s="22"/>
      <c r="H3311" s="23"/>
      <c r="I3311" s="23"/>
      <c r="J3311" s="23"/>
      <c r="K3311" s="26"/>
      <c r="N3311" s="1">
        <v>45935</v>
      </c>
    </row>
    <row r="3312" spans="1:14" x14ac:dyDescent="0.25">
      <c r="A3312" s="26"/>
      <c r="B3312" s="22"/>
      <c r="C3312" s="22"/>
      <c r="D3312" s="24"/>
      <c r="E3312" s="22"/>
      <c r="F3312" s="22"/>
      <c r="H3312" s="23"/>
      <c r="I3312" s="23"/>
      <c r="J3312" s="23"/>
      <c r="K3312" s="26"/>
      <c r="N3312" s="1">
        <v>45935</v>
      </c>
    </row>
    <row r="3313" spans="1:14" x14ac:dyDescent="0.25">
      <c r="A3313" s="26"/>
      <c r="B3313" s="22"/>
      <c r="C3313" s="22"/>
      <c r="D3313" s="24"/>
      <c r="E3313" s="22"/>
      <c r="F3313" s="22"/>
      <c r="H3313" s="23"/>
      <c r="I3313" s="23"/>
      <c r="J3313" s="23"/>
      <c r="K3313" s="26"/>
      <c r="N3313" s="1">
        <v>45935</v>
      </c>
    </row>
    <row r="3314" spans="1:14" x14ac:dyDescent="0.25">
      <c r="A3314" s="26"/>
      <c r="B3314" s="22"/>
      <c r="C3314" s="22"/>
      <c r="D3314" s="24"/>
      <c r="E3314" s="22"/>
      <c r="F3314" s="22"/>
      <c r="H3314" s="23"/>
      <c r="I3314" s="23"/>
      <c r="J3314" s="23"/>
      <c r="K3314" s="26"/>
      <c r="N3314" s="1">
        <v>45935</v>
      </c>
    </row>
    <row r="3315" spans="1:14" x14ac:dyDescent="0.25">
      <c r="A3315" s="26"/>
      <c r="B3315" s="22"/>
      <c r="C3315" s="22"/>
      <c r="D3315" s="24"/>
      <c r="E3315" s="22"/>
      <c r="F3315" s="22"/>
      <c r="H3315" s="23"/>
      <c r="I3315" s="23"/>
      <c r="J3315" s="23"/>
      <c r="K3315" s="26"/>
      <c r="N3315" s="1">
        <v>45935</v>
      </c>
    </row>
    <row r="3316" spans="1:14" x14ac:dyDescent="0.25">
      <c r="A3316" s="26"/>
      <c r="B3316" s="22"/>
      <c r="C3316" s="22"/>
      <c r="D3316" s="24"/>
      <c r="E3316" s="22"/>
      <c r="F3316" s="22"/>
      <c r="H3316" s="23"/>
      <c r="I3316" s="23"/>
      <c r="J3316" s="23"/>
      <c r="K3316" s="26"/>
      <c r="N3316" s="1">
        <v>45935</v>
      </c>
    </row>
    <row r="3317" spans="1:14" x14ac:dyDescent="0.25">
      <c r="A3317" s="26"/>
      <c r="B3317" s="22"/>
      <c r="C3317" s="22"/>
      <c r="D3317" s="24"/>
      <c r="E3317" s="22"/>
      <c r="F3317" s="22"/>
      <c r="H3317" s="23"/>
      <c r="I3317" s="23"/>
      <c r="J3317" s="23"/>
      <c r="K3317" s="26"/>
      <c r="N3317" s="1">
        <v>45935</v>
      </c>
    </row>
    <row r="3318" spans="1:14" x14ac:dyDescent="0.25">
      <c r="A3318" s="26"/>
      <c r="B3318" s="22"/>
      <c r="C3318" s="22"/>
      <c r="D3318" s="24"/>
      <c r="E3318" s="22"/>
      <c r="F3318" s="22"/>
      <c r="H3318" s="23"/>
      <c r="I3318" s="23"/>
      <c r="J3318" s="23"/>
      <c r="K3318" s="26"/>
      <c r="N3318" s="1">
        <v>45935</v>
      </c>
    </row>
    <row r="3319" spans="1:14" x14ac:dyDescent="0.25">
      <c r="A3319" s="26"/>
      <c r="B3319" s="22"/>
      <c r="C3319" s="22"/>
      <c r="D3319" s="24"/>
      <c r="E3319" s="22"/>
      <c r="F3319" s="22"/>
      <c r="H3319" s="23"/>
      <c r="I3319" s="23"/>
      <c r="J3319" s="23"/>
      <c r="K3319" s="26"/>
      <c r="N3319" s="1">
        <v>45935</v>
      </c>
    </row>
    <row r="3320" spans="1:14" x14ac:dyDescent="0.25">
      <c r="A3320" s="26"/>
      <c r="B3320" s="22"/>
      <c r="C3320" s="22"/>
      <c r="D3320" s="24"/>
      <c r="E3320" s="22"/>
      <c r="F3320" s="22"/>
      <c r="H3320" s="23"/>
      <c r="I3320" s="23"/>
      <c r="J3320" s="23"/>
      <c r="K3320" s="26"/>
      <c r="N3320" s="1">
        <v>45935</v>
      </c>
    </row>
    <row r="3321" spans="1:14" x14ac:dyDescent="0.25">
      <c r="A3321" s="26"/>
      <c r="B3321" s="22"/>
      <c r="C3321" s="22"/>
      <c r="D3321" s="24"/>
      <c r="E3321" s="22"/>
      <c r="F3321" s="22"/>
      <c r="H3321" s="23"/>
      <c r="I3321" s="23"/>
      <c r="J3321" s="23"/>
      <c r="K3321" s="26"/>
      <c r="N3321" s="1">
        <v>45935</v>
      </c>
    </row>
    <row r="3322" spans="1:14" x14ac:dyDescent="0.25">
      <c r="A3322" s="26"/>
      <c r="B3322" s="22"/>
      <c r="C3322" s="22"/>
      <c r="D3322" s="24"/>
      <c r="E3322" s="22"/>
      <c r="F3322" s="22"/>
      <c r="H3322" s="23"/>
      <c r="I3322" s="23"/>
      <c r="J3322" s="23"/>
      <c r="K3322" s="26"/>
      <c r="N3322" s="1">
        <v>45935</v>
      </c>
    </row>
    <row r="3323" spans="1:14" x14ac:dyDescent="0.25">
      <c r="A3323" s="26"/>
      <c r="B3323" s="22"/>
      <c r="C3323" s="22"/>
      <c r="D3323" s="24"/>
      <c r="E3323" s="22"/>
      <c r="F3323" s="22"/>
      <c r="H3323" s="23"/>
      <c r="I3323" s="23"/>
      <c r="J3323" s="23"/>
      <c r="K3323" s="26"/>
      <c r="N3323" s="1">
        <v>45935</v>
      </c>
    </row>
    <row r="3324" spans="1:14" x14ac:dyDescent="0.25">
      <c r="A3324" s="26"/>
      <c r="B3324" s="22"/>
      <c r="C3324" s="22"/>
      <c r="D3324" s="24"/>
      <c r="E3324" s="22"/>
      <c r="F3324" s="22"/>
      <c r="H3324" s="23"/>
      <c r="I3324" s="23"/>
      <c r="J3324" s="23"/>
      <c r="K3324" s="26"/>
      <c r="N3324" s="1">
        <v>45935</v>
      </c>
    </row>
    <row r="3325" spans="1:14" x14ac:dyDescent="0.25">
      <c r="A3325" s="26"/>
      <c r="B3325" s="22"/>
      <c r="C3325" s="22"/>
      <c r="D3325" s="24"/>
      <c r="E3325" s="22"/>
      <c r="F3325" s="22"/>
      <c r="H3325" s="23"/>
      <c r="I3325" s="23"/>
      <c r="J3325" s="23"/>
      <c r="K3325" s="26"/>
      <c r="N3325" s="1">
        <v>45935</v>
      </c>
    </row>
    <row r="3326" spans="1:14" x14ac:dyDescent="0.25">
      <c r="A3326" s="26"/>
      <c r="B3326" s="22"/>
      <c r="C3326" s="22"/>
      <c r="D3326" s="24"/>
      <c r="E3326" s="22"/>
      <c r="F3326" s="22"/>
      <c r="H3326" s="23"/>
      <c r="I3326" s="23"/>
      <c r="J3326" s="23"/>
      <c r="K3326" s="26"/>
      <c r="N3326" s="1">
        <v>45935</v>
      </c>
    </row>
    <row r="3327" spans="1:14" x14ac:dyDescent="0.25">
      <c r="A3327" s="26"/>
      <c r="B3327" s="22"/>
      <c r="C3327" s="22"/>
      <c r="D3327" s="24"/>
      <c r="E3327" s="22"/>
      <c r="F3327" s="22"/>
      <c r="H3327" s="23"/>
      <c r="I3327" s="23"/>
      <c r="J3327" s="23"/>
      <c r="K3327" s="26"/>
      <c r="N3327" s="1">
        <v>45935</v>
      </c>
    </row>
    <row r="3328" spans="1:14" x14ac:dyDescent="0.25">
      <c r="A3328" s="26"/>
      <c r="B3328" s="22"/>
      <c r="C3328" s="22"/>
      <c r="D3328" s="24"/>
      <c r="E3328" s="22"/>
      <c r="F3328" s="22"/>
      <c r="H3328" s="23"/>
      <c r="I3328" s="23"/>
      <c r="J3328" s="23"/>
      <c r="K3328" s="26"/>
      <c r="N3328" s="1">
        <v>45935</v>
      </c>
    </row>
    <row r="3329" spans="1:14" x14ac:dyDescent="0.25">
      <c r="A3329" s="26"/>
      <c r="B3329" s="22"/>
      <c r="C3329" s="22"/>
      <c r="D3329" s="24"/>
      <c r="E3329" s="22"/>
      <c r="F3329" s="22"/>
      <c r="H3329" s="23"/>
      <c r="I3329" s="23"/>
      <c r="J3329" s="23"/>
      <c r="K3329" s="26"/>
      <c r="N3329" s="1">
        <v>45935</v>
      </c>
    </row>
    <row r="3330" spans="1:14" x14ac:dyDescent="0.25">
      <c r="A3330" s="26"/>
      <c r="B3330" s="22"/>
      <c r="C3330" s="22"/>
      <c r="D3330" s="24"/>
      <c r="E3330" s="22"/>
      <c r="F3330" s="22"/>
      <c r="H3330" s="23"/>
      <c r="I3330" s="23"/>
      <c r="J3330" s="23"/>
      <c r="K3330" s="26"/>
      <c r="N3330" s="1">
        <v>45935</v>
      </c>
    </row>
    <row r="3331" spans="1:14" x14ac:dyDescent="0.25">
      <c r="A3331" s="26"/>
      <c r="B3331" s="22"/>
      <c r="C3331" s="22"/>
      <c r="D3331" s="24"/>
      <c r="E3331" s="22"/>
      <c r="F3331" s="22"/>
      <c r="H3331" s="23"/>
      <c r="I3331" s="23"/>
      <c r="J3331" s="23"/>
      <c r="K3331" s="26"/>
      <c r="N3331" s="1">
        <v>45935</v>
      </c>
    </row>
    <row r="3332" spans="1:14" x14ac:dyDescent="0.25">
      <c r="A3332" s="26"/>
      <c r="B3332" s="22"/>
      <c r="C3332" s="22"/>
      <c r="D3332" s="24"/>
      <c r="E3332" s="22"/>
      <c r="F3332" s="22"/>
      <c r="H3332" s="23"/>
      <c r="I3332" s="23"/>
      <c r="J3332" s="23"/>
      <c r="K3332" s="26"/>
      <c r="N3332" s="1">
        <v>45935</v>
      </c>
    </row>
    <row r="3333" spans="1:14" x14ac:dyDescent="0.25">
      <c r="A3333" s="26"/>
      <c r="B3333" s="22"/>
      <c r="C3333" s="22"/>
      <c r="D3333" s="24"/>
      <c r="E3333" s="22"/>
      <c r="F3333" s="22"/>
      <c r="H3333" s="23"/>
      <c r="I3333" s="23"/>
      <c r="J3333" s="23"/>
      <c r="K3333" s="26"/>
      <c r="N3333" s="1">
        <v>45935</v>
      </c>
    </row>
    <row r="3334" spans="1:14" x14ac:dyDescent="0.25">
      <c r="A3334" s="26"/>
      <c r="B3334" s="22"/>
      <c r="C3334" s="22"/>
      <c r="D3334" s="24"/>
      <c r="E3334" s="22"/>
      <c r="F3334" s="22"/>
      <c r="H3334" s="23"/>
      <c r="I3334" s="23"/>
      <c r="J3334" s="23"/>
      <c r="K3334" s="26"/>
      <c r="N3334" s="1">
        <v>45935</v>
      </c>
    </row>
    <row r="3335" spans="1:14" x14ac:dyDescent="0.25">
      <c r="A3335" s="26"/>
      <c r="B3335" s="22"/>
      <c r="C3335" s="22"/>
      <c r="D3335" s="24"/>
      <c r="E3335" s="22"/>
      <c r="F3335" s="22"/>
      <c r="H3335" s="23"/>
      <c r="I3335" s="23"/>
      <c r="J3335" s="23"/>
      <c r="K3335" s="26"/>
      <c r="N3335" s="1">
        <v>45935</v>
      </c>
    </row>
    <row r="3336" spans="1:14" x14ac:dyDescent="0.25">
      <c r="A3336" s="26"/>
      <c r="B3336" s="22"/>
      <c r="C3336" s="22"/>
      <c r="D3336" s="24"/>
      <c r="E3336" s="22"/>
      <c r="F3336" s="22"/>
      <c r="H3336" s="23"/>
      <c r="I3336" s="23"/>
      <c r="J3336" s="23"/>
      <c r="K3336" s="26"/>
      <c r="N3336" s="1">
        <v>45935</v>
      </c>
    </row>
    <row r="3337" spans="1:14" x14ac:dyDescent="0.25">
      <c r="A3337" s="26"/>
      <c r="B3337" s="22"/>
      <c r="C3337" s="22"/>
      <c r="D3337" s="24"/>
      <c r="E3337" s="22"/>
      <c r="F3337" s="22"/>
      <c r="H3337" s="23"/>
      <c r="I3337" s="23"/>
      <c r="J3337" s="23"/>
      <c r="K3337" s="26"/>
      <c r="N3337" s="1">
        <v>45935</v>
      </c>
    </row>
    <row r="3338" spans="1:14" x14ac:dyDescent="0.25">
      <c r="A3338" s="26"/>
      <c r="B3338" s="22"/>
      <c r="C3338" s="22"/>
      <c r="D3338" s="24"/>
      <c r="E3338" s="22"/>
      <c r="F3338" s="22"/>
      <c r="H3338" s="23"/>
      <c r="I3338" s="23"/>
      <c r="J3338" s="23"/>
      <c r="K3338" s="26"/>
      <c r="N3338" s="1">
        <v>45935</v>
      </c>
    </row>
    <row r="3339" spans="1:14" x14ac:dyDescent="0.25">
      <c r="A3339" s="26"/>
      <c r="B3339" s="22"/>
      <c r="C3339" s="22"/>
      <c r="D3339" s="24"/>
      <c r="E3339" s="22"/>
      <c r="F3339" s="22"/>
      <c r="H3339" s="23"/>
      <c r="I3339" s="23"/>
      <c r="J3339" s="23"/>
      <c r="K3339" s="26"/>
      <c r="N3339" s="1">
        <v>45935</v>
      </c>
    </row>
    <row r="3340" spans="1:14" x14ac:dyDescent="0.25">
      <c r="A3340" s="26"/>
      <c r="B3340" s="22"/>
      <c r="C3340" s="22"/>
      <c r="D3340" s="24"/>
      <c r="E3340" s="22"/>
      <c r="F3340" s="22"/>
      <c r="H3340" s="23"/>
      <c r="I3340" s="23"/>
      <c r="J3340" s="23"/>
      <c r="K3340" s="26"/>
      <c r="N3340" s="1">
        <v>45935</v>
      </c>
    </row>
    <row r="3341" spans="1:14" x14ac:dyDescent="0.25">
      <c r="A3341" s="26"/>
      <c r="B3341" s="22"/>
      <c r="C3341" s="22"/>
      <c r="D3341" s="24"/>
      <c r="E3341" s="22"/>
      <c r="F3341" s="22"/>
      <c r="H3341" s="23"/>
      <c r="I3341" s="23"/>
      <c r="J3341" s="23"/>
      <c r="K3341" s="26"/>
      <c r="N3341" s="1">
        <v>45935</v>
      </c>
    </row>
    <row r="3342" spans="1:14" x14ac:dyDescent="0.25">
      <c r="A3342" s="26"/>
      <c r="B3342" s="22"/>
      <c r="C3342" s="22"/>
      <c r="D3342" s="24"/>
      <c r="E3342" s="22"/>
      <c r="F3342" s="22"/>
      <c r="H3342" s="23"/>
      <c r="I3342" s="23"/>
      <c r="J3342" s="23"/>
      <c r="K3342" s="26"/>
      <c r="N3342" s="1">
        <v>45935</v>
      </c>
    </row>
    <row r="3343" spans="1:14" x14ac:dyDescent="0.25">
      <c r="A3343" s="26"/>
      <c r="B3343" s="22"/>
      <c r="C3343" s="22"/>
      <c r="D3343" s="24"/>
      <c r="E3343" s="22"/>
      <c r="F3343" s="22"/>
      <c r="H3343" s="23"/>
      <c r="I3343" s="23"/>
      <c r="J3343" s="23"/>
      <c r="K3343" s="26"/>
      <c r="N3343" s="1">
        <v>45935</v>
      </c>
    </row>
    <row r="3344" spans="1:14" x14ac:dyDescent="0.25">
      <c r="A3344" s="26"/>
      <c r="B3344" s="22"/>
      <c r="C3344" s="22"/>
      <c r="D3344" s="24"/>
      <c r="E3344" s="22"/>
      <c r="F3344" s="22"/>
      <c r="H3344" s="23"/>
      <c r="I3344" s="23"/>
      <c r="J3344" s="23"/>
      <c r="K3344" s="26"/>
      <c r="N3344" s="1">
        <v>45935</v>
      </c>
    </row>
    <row r="3345" spans="1:14" x14ac:dyDescent="0.25">
      <c r="A3345" s="26"/>
      <c r="B3345" s="22"/>
      <c r="C3345" s="22"/>
      <c r="D3345" s="24"/>
      <c r="E3345" s="22"/>
      <c r="F3345" s="22"/>
      <c r="H3345" s="23"/>
      <c r="I3345" s="23"/>
      <c r="J3345" s="23"/>
      <c r="K3345" s="26"/>
      <c r="N3345" s="1">
        <v>45935</v>
      </c>
    </row>
    <row r="3346" spans="1:14" x14ac:dyDescent="0.25">
      <c r="A3346" s="26"/>
      <c r="B3346" s="22"/>
      <c r="C3346" s="22"/>
      <c r="D3346" s="24"/>
      <c r="E3346" s="22"/>
      <c r="F3346" s="22"/>
      <c r="H3346" s="23"/>
      <c r="I3346" s="23"/>
      <c r="J3346" s="23"/>
      <c r="K3346" s="26"/>
      <c r="N3346" s="1">
        <v>45935</v>
      </c>
    </row>
    <row r="3347" spans="1:14" x14ac:dyDescent="0.25">
      <c r="A3347" s="26"/>
      <c r="B3347" s="22"/>
      <c r="C3347" s="22"/>
      <c r="D3347" s="24"/>
      <c r="E3347" s="22"/>
      <c r="F3347" s="22"/>
      <c r="H3347" s="23"/>
      <c r="I3347" s="23"/>
      <c r="J3347" s="23"/>
      <c r="K3347" s="26"/>
      <c r="N3347" s="1">
        <v>45935</v>
      </c>
    </row>
    <row r="3348" spans="1:14" x14ac:dyDescent="0.25">
      <c r="A3348" s="26"/>
      <c r="B3348" s="22"/>
      <c r="C3348" s="22"/>
      <c r="D3348" s="24"/>
      <c r="E3348" s="22"/>
      <c r="F3348" s="22"/>
      <c r="H3348" s="23"/>
      <c r="I3348" s="23"/>
      <c r="J3348" s="23"/>
      <c r="K3348" s="26"/>
      <c r="N3348" s="1">
        <v>45935</v>
      </c>
    </row>
    <row r="3349" spans="1:14" x14ac:dyDescent="0.25">
      <c r="A3349" s="26"/>
      <c r="B3349" s="22"/>
      <c r="C3349" s="22"/>
      <c r="D3349" s="24"/>
      <c r="E3349" s="22"/>
      <c r="F3349" s="22"/>
      <c r="H3349" s="23"/>
      <c r="I3349" s="23"/>
      <c r="J3349" s="23"/>
      <c r="K3349" s="26"/>
      <c r="N3349" s="1">
        <v>45935</v>
      </c>
    </row>
    <row r="3350" spans="1:14" x14ac:dyDescent="0.25">
      <c r="A3350" s="26"/>
      <c r="B3350" s="22"/>
      <c r="C3350" s="22"/>
      <c r="D3350" s="24"/>
      <c r="E3350" s="22"/>
      <c r="F3350" s="22"/>
      <c r="H3350" s="23"/>
      <c r="I3350" s="23"/>
      <c r="J3350" s="23"/>
      <c r="K3350" s="26"/>
      <c r="N3350" s="1">
        <v>45935</v>
      </c>
    </row>
    <row r="3351" spans="1:14" x14ac:dyDescent="0.25">
      <c r="A3351" s="26"/>
      <c r="B3351" s="22"/>
      <c r="C3351" s="22"/>
      <c r="D3351" s="24"/>
      <c r="E3351" s="22"/>
      <c r="F3351" s="22"/>
      <c r="H3351" s="23"/>
      <c r="I3351" s="23"/>
      <c r="J3351" s="23"/>
      <c r="K3351" s="26"/>
      <c r="N3351" s="1">
        <v>45935</v>
      </c>
    </row>
    <row r="3352" spans="1:14" x14ac:dyDescent="0.25">
      <c r="A3352" s="26"/>
      <c r="B3352" s="22"/>
      <c r="C3352" s="22"/>
      <c r="D3352" s="24"/>
      <c r="E3352" s="22"/>
      <c r="F3352" s="22"/>
      <c r="H3352" s="23"/>
      <c r="I3352" s="23"/>
      <c r="J3352" s="23"/>
      <c r="K3352" s="26"/>
      <c r="N3352" s="1">
        <v>45935</v>
      </c>
    </row>
    <row r="3353" spans="1:14" x14ac:dyDescent="0.25">
      <c r="A3353" s="26"/>
      <c r="B3353" s="22"/>
      <c r="C3353" s="22"/>
      <c r="D3353" s="24"/>
      <c r="E3353" s="22"/>
      <c r="F3353" s="22"/>
      <c r="H3353" s="23"/>
      <c r="I3353" s="23"/>
      <c r="J3353" s="23"/>
      <c r="K3353" s="26"/>
      <c r="N3353" s="1">
        <v>45935</v>
      </c>
    </row>
    <row r="3354" spans="1:14" x14ac:dyDescent="0.25">
      <c r="A3354" s="26"/>
      <c r="B3354" s="22"/>
      <c r="C3354" s="22"/>
      <c r="D3354" s="24"/>
      <c r="E3354" s="22"/>
      <c r="F3354" s="22"/>
      <c r="H3354" s="23"/>
      <c r="I3354" s="23"/>
      <c r="J3354" s="23"/>
      <c r="K3354" s="26"/>
      <c r="N3354" s="1">
        <v>45935</v>
      </c>
    </row>
    <row r="3355" spans="1:14" x14ac:dyDescent="0.25">
      <c r="A3355" s="26"/>
      <c r="B3355" s="22"/>
      <c r="C3355" s="22"/>
      <c r="D3355" s="24"/>
      <c r="E3355" s="22"/>
      <c r="F3355" s="22"/>
      <c r="H3355" s="23"/>
      <c r="I3355" s="23"/>
      <c r="J3355" s="23"/>
      <c r="K3355" s="26"/>
      <c r="N3355" s="1">
        <v>45935</v>
      </c>
    </row>
    <row r="3356" spans="1:14" x14ac:dyDescent="0.25">
      <c r="A3356" s="26"/>
      <c r="B3356" s="22"/>
      <c r="C3356" s="22"/>
      <c r="D3356" s="24"/>
      <c r="E3356" s="22"/>
      <c r="F3356" s="22"/>
      <c r="H3356" s="23"/>
      <c r="I3356" s="23"/>
      <c r="J3356" s="23"/>
      <c r="K3356" s="26"/>
      <c r="N3356" s="1">
        <v>45935</v>
      </c>
    </row>
    <row r="3357" spans="1:14" x14ac:dyDescent="0.25">
      <c r="A3357" s="26"/>
      <c r="B3357" s="22"/>
      <c r="C3357" s="22"/>
      <c r="D3357" s="24"/>
      <c r="E3357" s="22"/>
      <c r="F3357" s="22"/>
      <c r="H3357" s="23"/>
      <c r="I3357" s="23"/>
      <c r="J3357" s="23"/>
      <c r="K3357" s="26"/>
      <c r="N3357" s="1">
        <v>45935</v>
      </c>
    </row>
    <row r="3358" spans="1:14" x14ac:dyDescent="0.25">
      <c r="A3358" s="26"/>
      <c r="B3358" s="22"/>
      <c r="C3358" s="22"/>
      <c r="D3358" s="24"/>
      <c r="E3358" s="22"/>
      <c r="F3358" s="22"/>
      <c r="H3358" s="23"/>
      <c r="I3358" s="23"/>
      <c r="J3358" s="23"/>
      <c r="K3358" s="26"/>
      <c r="N3358" s="1">
        <v>45935</v>
      </c>
    </row>
    <row r="3359" spans="1:14" x14ac:dyDescent="0.25">
      <c r="A3359" s="26"/>
      <c r="B3359" s="22"/>
      <c r="C3359" s="22"/>
      <c r="D3359" s="24"/>
      <c r="E3359" s="22"/>
      <c r="F3359" s="22"/>
      <c r="H3359" s="23"/>
      <c r="I3359" s="23"/>
      <c r="J3359" s="23"/>
      <c r="K3359" s="26"/>
      <c r="N3359" s="1">
        <v>45935</v>
      </c>
    </row>
    <row r="3360" spans="1:14" x14ac:dyDescent="0.25">
      <c r="A3360" s="26"/>
      <c r="B3360" s="22"/>
      <c r="C3360" s="22"/>
      <c r="D3360" s="24"/>
      <c r="E3360" s="22"/>
      <c r="F3360" s="22"/>
      <c r="H3360" s="23"/>
      <c r="I3360" s="23"/>
      <c r="J3360" s="23"/>
      <c r="K3360" s="26"/>
      <c r="N3360" s="1">
        <v>45935</v>
      </c>
    </row>
    <row r="3361" spans="1:14" x14ac:dyDescent="0.25">
      <c r="A3361" s="26"/>
      <c r="B3361" s="22"/>
      <c r="C3361" s="22"/>
      <c r="D3361" s="24"/>
      <c r="E3361" s="22"/>
      <c r="F3361" s="22"/>
      <c r="H3361" s="23"/>
      <c r="I3361" s="23"/>
      <c r="J3361" s="23"/>
      <c r="K3361" s="26"/>
      <c r="N3361" s="1">
        <v>45935</v>
      </c>
    </row>
    <row r="3362" spans="1:14" x14ac:dyDescent="0.25">
      <c r="A3362" s="26"/>
      <c r="B3362" s="22"/>
      <c r="C3362" s="22"/>
      <c r="D3362" s="24"/>
      <c r="E3362" s="22"/>
      <c r="F3362" s="22"/>
      <c r="H3362" s="23"/>
      <c r="I3362" s="23"/>
      <c r="J3362" s="23"/>
      <c r="K3362" s="26"/>
      <c r="N3362" s="1">
        <v>45935</v>
      </c>
    </row>
    <row r="3363" spans="1:14" x14ac:dyDescent="0.25">
      <c r="A3363" s="26"/>
      <c r="B3363" s="22"/>
      <c r="C3363" s="22"/>
      <c r="D3363" s="24"/>
      <c r="E3363" s="22"/>
      <c r="F3363" s="22"/>
      <c r="H3363" s="23"/>
      <c r="I3363" s="23"/>
      <c r="J3363" s="23"/>
      <c r="K3363" s="26"/>
      <c r="N3363" s="1">
        <v>45935</v>
      </c>
    </row>
    <row r="3364" spans="1:14" x14ac:dyDescent="0.25">
      <c r="A3364" s="26"/>
      <c r="B3364" s="22"/>
      <c r="C3364" s="22"/>
      <c r="D3364" s="24"/>
      <c r="E3364" s="22"/>
      <c r="F3364" s="22"/>
      <c r="H3364" s="23"/>
      <c r="I3364" s="23"/>
      <c r="J3364" s="23"/>
      <c r="K3364" s="26"/>
      <c r="N3364" s="1">
        <v>45935</v>
      </c>
    </row>
    <row r="3365" spans="1:14" x14ac:dyDescent="0.25">
      <c r="A3365" s="26"/>
      <c r="B3365" s="22"/>
      <c r="C3365" s="22"/>
      <c r="D3365" s="24"/>
      <c r="E3365" s="22"/>
      <c r="F3365" s="22"/>
      <c r="H3365" s="23"/>
      <c r="I3365" s="23"/>
      <c r="J3365" s="23"/>
      <c r="K3365" s="26"/>
      <c r="L3365" s="9"/>
      <c r="N3365" s="1">
        <v>45935</v>
      </c>
    </row>
    <row r="3366" spans="1:14" x14ac:dyDescent="0.25">
      <c r="A3366" s="26"/>
      <c r="B3366" s="22"/>
      <c r="C3366" s="22"/>
      <c r="D3366" s="24"/>
      <c r="E3366" s="22"/>
      <c r="F3366" s="22"/>
      <c r="H3366" s="23"/>
      <c r="I3366" s="23"/>
      <c r="J3366" s="23"/>
      <c r="K3366" s="26"/>
      <c r="N3366" s="1">
        <v>45935</v>
      </c>
    </row>
    <row r="3367" spans="1:14" x14ac:dyDescent="0.25">
      <c r="A3367" s="26"/>
      <c r="B3367" s="22"/>
      <c r="C3367" s="22"/>
      <c r="D3367" s="24"/>
      <c r="E3367" s="22"/>
      <c r="F3367" s="22"/>
      <c r="H3367" s="23"/>
      <c r="I3367" s="23"/>
      <c r="J3367" s="23"/>
      <c r="K3367" s="26"/>
      <c r="N3367" s="1">
        <v>45935</v>
      </c>
    </row>
    <row r="3368" spans="1:14" x14ac:dyDescent="0.25">
      <c r="A3368" s="26"/>
      <c r="B3368" s="22"/>
      <c r="C3368" s="22"/>
      <c r="D3368" s="24"/>
      <c r="E3368" s="22"/>
      <c r="F3368" s="22"/>
      <c r="H3368" s="23"/>
      <c r="I3368" s="23"/>
      <c r="J3368" s="23"/>
      <c r="K3368" s="26"/>
      <c r="N3368" s="1">
        <v>45935</v>
      </c>
    </row>
    <row r="3369" spans="1:14" x14ac:dyDescent="0.25">
      <c r="A3369" s="26"/>
      <c r="B3369" s="22"/>
      <c r="C3369" s="22"/>
      <c r="D3369" s="24"/>
      <c r="E3369" s="22"/>
      <c r="F3369" s="22"/>
      <c r="H3369" s="23"/>
      <c r="I3369" s="23"/>
      <c r="J3369" s="23"/>
      <c r="K3369" s="26"/>
      <c r="N3369" s="1">
        <v>45935</v>
      </c>
    </row>
    <row r="3370" spans="1:14" x14ac:dyDescent="0.25">
      <c r="A3370" s="26"/>
      <c r="B3370" s="22"/>
      <c r="C3370" s="22"/>
      <c r="D3370" s="24"/>
      <c r="E3370" s="22"/>
      <c r="F3370" s="22"/>
      <c r="H3370" s="23"/>
      <c r="I3370" s="23"/>
      <c r="J3370" s="23"/>
      <c r="K3370" s="26"/>
      <c r="N3370" s="1">
        <v>45935</v>
      </c>
    </row>
    <row r="3371" spans="1:14" x14ac:dyDescent="0.25">
      <c r="A3371" s="26"/>
      <c r="B3371" s="22"/>
      <c r="C3371" s="22"/>
      <c r="D3371" s="24"/>
      <c r="E3371" s="22"/>
      <c r="F3371" s="22"/>
      <c r="H3371" s="23"/>
      <c r="I3371" s="23"/>
      <c r="J3371" s="23"/>
      <c r="K3371" s="26"/>
      <c r="N3371" s="1">
        <v>45935</v>
      </c>
    </row>
    <row r="3372" spans="1:14" x14ac:dyDescent="0.25">
      <c r="A3372" s="26"/>
      <c r="B3372" s="22"/>
      <c r="C3372" s="22"/>
      <c r="D3372" s="24"/>
      <c r="E3372" s="22"/>
      <c r="F3372" s="22"/>
      <c r="H3372" s="23"/>
      <c r="I3372" s="23"/>
      <c r="J3372" s="23"/>
      <c r="K3372" s="26"/>
      <c r="N3372" s="1">
        <v>45935</v>
      </c>
    </row>
    <row r="3373" spans="1:14" x14ac:dyDescent="0.25">
      <c r="A3373" s="26"/>
      <c r="B3373" s="22"/>
      <c r="C3373" s="22"/>
      <c r="D3373" s="24"/>
      <c r="E3373" s="22"/>
      <c r="F3373" s="22"/>
      <c r="H3373" s="23"/>
      <c r="I3373" s="23"/>
      <c r="J3373" s="23"/>
      <c r="K3373" s="26"/>
      <c r="N3373" s="1">
        <v>45935</v>
      </c>
    </row>
    <row r="3374" spans="1:14" x14ac:dyDescent="0.25">
      <c r="A3374" s="26"/>
      <c r="B3374" s="22"/>
      <c r="C3374" s="22"/>
      <c r="D3374" s="24"/>
      <c r="E3374" s="22"/>
      <c r="F3374" s="22"/>
      <c r="H3374" s="23"/>
      <c r="I3374" s="23"/>
      <c r="J3374" s="23"/>
      <c r="K3374" s="26"/>
      <c r="N3374" s="1">
        <v>45935</v>
      </c>
    </row>
    <row r="3375" spans="1:14" x14ac:dyDescent="0.25">
      <c r="A3375" s="26"/>
      <c r="B3375" s="22"/>
      <c r="C3375" s="22"/>
      <c r="D3375" s="24"/>
      <c r="E3375" s="22"/>
      <c r="F3375" s="22"/>
      <c r="H3375" s="23"/>
      <c r="I3375" s="23"/>
      <c r="J3375" s="23"/>
      <c r="K3375" s="26"/>
      <c r="N3375" s="1">
        <v>45935</v>
      </c>
    </row>
    <row r="3376" spans="1:14" x14ac:dyDescent="0.25">
      <c r="A3376" s="26"/>
      <c r="B3376" s="22"/>
      <c r="C3376" s="22"/>
      <c r="D3376" s="24"/>
      <c r="E3376" s="22"/>
      <c r="F3376" s="22"/>
      <c r="H3376" s="23"/>
      <c r="I3376" s="23"/>
      <c r="J3376" s="23"/>
      <c r="K3376" s="26"/>
      <c r="N3376" s="1">
        <v>45935</v>
      </c>
    </row>
    <row r="3377" spans="1:14" x14ac:dyDescent="0.25">
      <c r="A3377" s="26"/>
      <c r="B3377" s="22"/>
      <c r="C3377" s="22"/>
      <c r="D3377" s="24"/>
      <c r="E3377" s="22"/>
      <c r="F3377" s="22"/>
      <c r="H3377" s="23"/>
      <c r="I3377" s="23"/>
      <c r="J3377" s="23"/>
      <c r="K3377" s="26"/>
      <c r="N3377" s="1">
        <v>45935</v>
      </c>
    </row>
    <row r="3378" spans="1:14" x14ac:dyDescent="0.25">
      <c r="A3378" s="26"/>
      <c r="B3378" s="22"/>
      <c r="C3378" s="22"/>
      <c r="D3378" s="24"/>
      <c r="E3378" s="22"/>
      <c r="F3378" s="22"/>
      <c r="H3378" s="23"/>
      <c r="I3378" s="23"/>
      <c r="J3378" s="23"/>
      <c r="K3378" s="26"/>
      <c r="N3378" s="1">
        <v>45935</v>
      </c>
    </row>
    <row r="3379" spans="1:14" x14ac:dyDescent="0.25">
      <c r="A3379" s="26"/>
      <c r="B3379" s="22"/>
      <c r="C3379" s="22"/>
      <c r="D3379" s="24"/>
      <c r="E3379" s="22"/>
      <c r="F3379" s="22"/>
      <c r="H3379" s="23"/>
      <c r="I3379" s="23"/>
      <c r="J3379" s="23"/>
      <c r="K3379" s="26"/>
      <c r="N3379" s="1">
        <v>45935</v>
      </c>
    </row>
    <row r="3380" spans="1:14" x14ac:dyDescent="0.25">
      <c r="A3380" s="26"/>
      <c r="B3380" s="22"/>
      <c r="C3380" s="22"/>
      <c r="D3380" s="24"/>
      <c r="E3380" s="22"/>
      <c r="F3380" s="22"/>
      <c r="H3380" s="23"/>
      <c r="I3380" s="23"/>
      <c r="J3380" s="23"/>
      <c r="K3380" s="26"/>
      <c r="N3380" s="1">
        <v>45935</v>
      </c>
    </row>
    <row r="3381" spans="1:14" x14ac:dyDescent="0.25">
      <c r="A3381" s="26"/>
      <c r="B3381" s="22"/>
      <c r="C3381" s="22"/>
      <c r="D3381" s="24"/>
      <c r="E3381" s="22"/>
      <c r="F3381" s="22"/>
      <c r="H3381" s="23"/>
      <c r="I3381" s="23"/>
      <c r="J3381" s="23"/>
      <c r="K3381" s="26"/>
      <c r="N3381" s="1">
        <v>45935</v>
      </c>
    </row>
    <row r="3382" spans="1:14" x14ac:dyDescent="0.25">
      <c r="A3382" s="26"/>
      <c r="B3382" s="22"/>
      <c r="C3382" s="22"/>
      <c r="D3382" s="24"/>
      <c r="E3382" s="22"/>
      <c r="F3382" s="22"/>
      <c r="H3382" s="23"/>
      <c r="I3382" s="23"/>
      <c r="J3382" s="23"/>
      <c r="K3382" s="26"/>
      <c r="N3382" s="1">
        <v>45935</v>
      </c>
    </row>
    <row r="3383" spans="1:14" x14ac:dyDescent="0.25">
      <c r="A3383" s="26"/>
      <c r="B3383" s="22"/>
      <c r="C3383" s="22"/>
      <c r="D3383" s="24"/>
      <c r="E3383" s="22"/>
      <c r="F3383" s="22"/>
      <c r="H3383" s="23"/>
      <c r="I3383" s="23"/>
      <c r="J3383" s="23"/>
      <c r="K3383" s="26"/>
      <c r="N3383" s="1">
        <v>45935</v>
      </c>
    </row>
    <row r="3384" spans="1:14" x14ac:dyDescent="0.25">
      <c r="A3384" s="26"/>
      <c r="B3384" s="22"/>
      <c r="C3384" s="22"/>
      <c r="D3384" s="24"/>
      <c r="E3384" s="22"/>
      <c r="F3384" s="22"/>
      <c r="H3384" s="23"/>
      <c r="I3384" s="23"/>
      <c r="J3384" s="23"/>
      <c r="K3384" s="27"/>
      <c r="N3384" s="1">
        <v>45935</v>
      </c>
    </row>
    <row r="3385" spans="1:14" x14ac:dyDescent="0.25">
      <c r="A3385" s="26"/>
      <c r="B3385" s="22"/>
      <c r="C3385" s="22"/>
      <c r="D3385" s="24"/>
      <c r="E3385" s="22"/>
      <c r="F3385" s="22"/>
      <c r="H3385" s="23"/>
      <c r="I3385" s="23"/>
      <c r="J3385" s="23"/>
      <c r="K3385" s="27"/>
      <c r="N3385" s="1">
        <v>45935</v>
      </c>
    </row>
    <row r="3386" spans="1:14" x14ac:dyDescent="0.25">
      <c r="A3386" s="26"/>
      <c r="B3386" s="22"/>
      <c r="C3386" s="22"/>
      <c r="D3386" s="24"/>
      <c r="E3386" s="22"/>
      <c r="F3386" s="22"/>
      <c r="H3386" s="23"/>
      <c r="I3386" s="23"/>
      <c r="J3386" s="23"/>
      <c r="K3386" s="28"/>
      <c r="N3386" s="1">
        <v>45935</v>
      </c>
    </row>
    <row r="3387" spans="1:14" x14ac:dyDescent="0.25">
      <c r="A3387" s="26"/>
      <c r="B3387" s="22"/>
      <c r="C3387" s="22"/>
      <c r="D3387" s="24"/>
      <c r="E3387" s="22"/>
      <c r="F3387" s="22"/>
      <c r="H3387" s="23"/>
      <c r="I3387" s="23"/>
      <c r="J3387" s="23"/>
      <c r="K3387" s="26"/>
      <c r="N3387" s="1">
        <v>45935</v>
      </c>
    </row>
    <row r="3388" spans="1:14" x14ac:dyDescent="0.25">
      <c r="A3388" s="26"/>
      <c r="B3388" s="22"/>
      <c r="C3388" s="22"/>
      <c r="D3388" s="24"/>
      <c r="E3388" s="22"/>
      <c r="F3388" s="22"/>
      <c r="H3388" s="23"/>
      <c r="I3388" s="23"/>
      <c r="J3388" s="23"/>
      <c r="K3388" s="26"/>
      <c r="N3388" s="1">
        <v>45935</v>
      </c>
    </row>
    <row r="3389" spans="1:14" x14ac:dyDescent="0.25">
      <c r="A3389" s="26"/>
      <c r="B3389" s="22"/>
      <c r="C3389" s="22"/>
      <c r="D3389" s="24"/>
      <c r="E3389" s="22"/>
      <c r="F3389" s="22"/>
      <c r="H3389" s="23"/>
      <c r="I3389" s="23"/>
      <c r="J3389" s="23"/>
      <c r="K3389" s="26"/>
      <c r="N3389" s="1">
        <v>45935</v>
      </c>
    </row>
    <row r="3390" spans="1:14" x14ac:dyDescent="0.25">
      <c r="A3390" s="26"/>
      <c r="B3390" s="22"/>
      <c r="C3390" s="22"/>
      <c r="D3390" s="24"/>
      <c r="E3390" s="22"/>
      <c r="F3390" s="22"/>
      <c r="H3390" s="23"/>
      <c r="I3390" s="23"/>
      <c r="J3390" s="23"/>
      <c r="K3390" s="26"/>
      <c r="N3390" s="1">
        <v>45935</v>
      </c>
    </row>
    <row r="3391" spans="1:14" x14ac:dyDescent="0.25">
      <c r="A3391" s="26"/>
      <c r="B3391" s="22"/>
      <c r="C3391" s="22"/>
      <c r="D3391" s="24"/>
      <c r="E3391" s="22"/>
      <c r="F3391" s="22"/>
      <c r="H3391" s="23"/>
      <c r="I3391" s="23"/>
      <c r="J3391" s="23"/>
      <c r="K3391" s="26"/>
      <c r="N3391" s="1">
        <v>45935</v>
      </c>
    </row>
    <row r="3392" spans="1:14" x14ac:dyDescent="0.25">
      <c r="A3392" s="26"/>
      <c r="B3392" s="22"/>
      <c r="C3392" s="22"/>
      <c r="D3392" s="24"/>
      <c r="E3392" s="22"/>
      <c r="F3392" s="22"/>
      <c r="H3392" s="23"/>
      <c r="I3392" s="23"/>
      <c r="J3392" s="23"/>
      <c r="K3392" s="26"/>
      <c r="N3392" s="1">
        <v>45935</v>
      </c>
    </row>
    <row r="3393" spans="1:14" x14ac:dyDescent="0.25">
      <c r="A3393" s="26"/>
      <c r="B3393" s="22"/>
      <c r="C3393" s="25"/>
      <c r="D3393" s="24"/>
      <c r="E3393" s="22"/>
      <c r="F3393" s="22"/>
      <c r="H3393" s="23"/>
      <c r="I3393" s="23"/>
      <c r="J3393" s="23"/>
      <c r="K3393" s="26"/>
      <c r="N3393" s="1">
        <v>45935</v>
      </c>
    </row>
    <row r="3394" spans="1:14" x14ac:dyDescent="0.25">
      <c r="A3394" s="26"/>
      <c r="B3394" s="22"/>
      <c r="C3394" s="25"/>
      <c r="D3394" s="24"/>
      <c r="E3394" s="22"/>
      <c r="F3394" s="22"/>
      <c r="H3394" s="23"/>
      <c r="I3394" s="23"/>
      <c r="J3394" s="23"/>
      <c r="K3394" s="26"/>
      <c r="N3394" s="1">
        <v>45935</v>
      </c>
    </row>
    <row r="3395" spans="1:14" x14ac:dyDescent="0.25">
      <c r="A3395" s="26"/>
      <c r="B3395" s="22"/>
      <c r="C3395" s="22"/>
      <c r="D3395" s="24"/>
      <c r="E3395" s="22"/>
      <c r="F3395" s="22"/>
      <c r="H3395" s="23"/>
      <c r="I3395" s="23"/>
      <c r="J3395" s="23"/>
      <c r="K3395" s="26"/>
      <c r="N3395" s="1">
        <v>45935</v>
      </c>
    </row>
    <row r="3396" spans="1:14" x14ac:dyDescent="0.25">
      <c r="A3396" s="26"/>
      <c r="B3396" s="22"/>
      <c r="C3396" s="22"/>
      <c r="D3396" s="24"/>
      <c r="E3396" s="22"/>
      <c r="F3396" s="22"/>
      <c r="H3396" s="23"/>
      <c r="I3396" s="23"/>
      <c r="J3396" s="23"/>
      <c r="K3396" s="26"/>
      <c r="N3396" s="1">
        <v>45935</v>
      </c>
    </row>
    <row r="3397" spans="1:14" x14ac:dyDescent="0.25">
      <c r="A3397" s="26"/>
      <c r="B3397" s="22"/>
      <c r="C3397" s="22"/>
      <c r="D3397" s="24"/>
      <c r="E3397" s="22"/>
      <c r="F3397" s="22"/>
      <c r="H3397" s="23"/>
      <c r="I3397" s="23"/>
      <c r="J3397" s="23"/>
      <c r="K3397" s="26"/>
      <c r="N3397" s="1">
        <v>45935</v>
      </c>
    </row>
    <row r="3398" spans="1:14" x14ac:dyDescent="0.25">
      <c r="A3398" s="26"/>
      <c r="B3398" s="22"/>
      <c r="C3398" s="22"/>
      <c r="D3398" s="24"/>
      <c r="E3398" s="22"/>
      <c r="F3398" s="22"/>
      <c r="H3398" s="23"/>
      <c r="I3398" s="23"/>
      <c r="J3398" s="23"/>
      <c r="K3398" s="26"/>
      <c r="N3398" s="1">
        <v>45935</v>
      </c>
    </row>
    <row r="3399" spans="1:14" x14ac:dyDescent="0.25">
      <c r="A3399" s="26"/>
      <c r="B3399" s="22"/>
      <c r="C3399" s="22"/>
      <c r="D3399" s="24"/>
      <c r="E3399" s="22"/>
      <c r="F3399" s="22"/>
      <c r="H3399" s="23"/>
      <c r="I3399" s="23"/>
      <c r="J3399" s="23"/>
      <c r="K3399" s="26"/>
      <c r="N3399" s="1">
        <v>45935</v>
      </c>
    </row>
    <row r="3400" spans="1:14" x14ac:dyDescent="0.25">
      <c r="A3400" s="26"/>
      <c r="B3400" s="22"/>
      <c r="C3400" s="22"/>
      <c r="D3400" s="24"/>
      <c r="E3400" s="22"/>
      <c r="F3400" s="22"/>
      <c r="H3400" s="23"/>
      <c r="I3400" s="23"/>
      <c r="J3400" s="23"/>
      <c r="K3400" s="26"/>
      <c r="N3400" s="1">
        <v>45935</v>
      </c>
    </row>
    <row r="3401" spans="1:14" x14ac:dyDescent="0.25">
      <c r="A3401" s="26"/>
      <c r="B3401" s="22"/>
      <c r="C3401" s="22"/>
      <c r="D3401" s="24"/>
      <c r="E3401" s="22"/>
      <c r="F3401" s="22"/>
      <c r="H3401" s="23"/>
      <c r="I3401" s="23"/>
      <c r="J3401" s="23"/>
      <c r="K3401" s="26"/>
      <c r="N3401" s="1">
        <v>45935</v>
      </c>
    </row>
    <row r="3402" spans="1:14" x14ac:dyDescent="0.25">
      <c r="A3402" s="26"/>
      <c r="B3402" s="22"/>
      <c r="C3402" s="22"/>
      <c r="D3402" s="24"/>
      <c r="E3402" s="22"/>
      <c r="F3402" s="22"/>
      <c r="H3402" s="23"/>
      <c r="I3402" s="23"/>
      <c r="J3402" s="23"/>
      <c r="K3402" s="26"/>
      <c r="N3402" s="1">
        <v>45935</v>
      </c>
    </row>
    <row r="3403" spans="1:14" x14ac:dyDescent="0.25">
      <c r="A3403" s="26"/>
      <c r="B3403" s="22"/>
      <c r="C3403" s="22"/>
      <c r="D3403" s="24"/>
      <c r="E3403" s="22"/>
      <c r="F3403" s="22"/>
      <c r="H3403" s="23"/>
      <c r="I3403" s="23"/>
      <c r="J3403" s="23"/>
      <c r="K3403" s="26"/>
      <c r="N3403" s="1">
        <v>45935</v>
      </c>
    </row>
    <row r="3404" spans="1:14" x14ac:dyDescent="0.25">
      <c r="A3404" s="26"/>
      <c r="B3404" s="22"/>
      <c r="C3404" s="22"/>
      <c r="D3404" s="24"/>
      <c r="E3404" s="22"/>
      <c r="F3404" s="22"/>
      <c r="H3404" s="23"/>
      <c r="I3404" s="23"/>
      <c r="J3404" s="23"/>
      <c r="K3404" s="26"/>
      <c r="N3404" s="1">
        <v>45935</v>
      </c>
    </row>
    <row r="3405" spans="1:14" x14ac:dyDescent="0.25">
      <c r="A3405" s="26"/>
      <c r="B3405" s="22"/>
      <c r="C3405" s="22"/>
      <c r="D3405" s="24"/>
      <c r="E3405" s="22"/>
      <c r="F3405" s="22"/>
      <c r="H3405" s="23"/>
      <c r="I3405" s="23"/>
      <c r="J3405" s="23"/>
      <c r="K3405" s="26"/>
      <c r="N3405" s="1">
        <v>45935</v>
      </c>
    </row>
    <row r="3406" spans="1:14" x14ac:dyDescent="0.25">
      <c r="A3406" s="26"/>
      <c r="B3406" s="22"/>
      <c r="C3406" s="22"/>
      <c r="D3406" s="24"/>
      <c r="E3406" s="22"/>
      <c r="F3406" s="22"/>
      <c r="H3406" s="23"/>
      <c r="I3406" s="23"/>
      <c r="J3406" s="23"/>
      <c r="K3406" s="26"/>
      <c r="N3406" s="1">
        <v>45935</v>
      </c>
    </row>
    <row r="3407" spans="1:14" x14ac:dyDescent="0.25">
      <c r="A3407" s="26"/>
      <c r="B3407" s="22"/>
      <c r="C3407" s="22"/>
      <c r="D3407" s="24"/>
      <c r="E3407" s="22"/>
      <c r="F3407" s="22"/>
      <c r="H3407" s="23"/>
      <c r="I3407" s="23"/>
      <c r="J3407" s="23"/>
      <c r="K3407" s="26"/>
      <c r="N3407" s="1">
        <v>45935</v>
      </c>
    </row>
    <row r="3408" spans="1:14" x14ac:dyDescent="0.25">
      <c r="A3408" s="26"/>
      <c r="B3408" s="22"/>
      <c r="C3408" s="22"/>
      <c r="D3408" s="24"/>
      <c r="E3408" s="22"/>
      <c r="F3408" s="22"/>
      <c r="H3408" s="23"/>
      <c r="I3408" s="23"/>
      <c r="J3408" s="23"/>
      <c r="K3408" s="26"/>
      <c r="N3408" s="1">
        <v>45935</v>
      </c>
    </row>
    <row r="3409" spans="1:14" x14ac:dyDescent="0.25">
      <c r="A3409" s="26"/>
      <c r="B3409" s="22"/>
      <c r="C3409" s="22"/>
      <c r="D3409" s="24"/>
      <c r="E3409" s="22"/>
      <c r="F3409" s="22"/>
      <c r="H3409" s="23"/>
      <c r="I3409" s="23"/>
      <c r="J3409" s="23"/>
      <c r="K3409" s="26"/>
      <c r="N3409" s="1">
        <v>45935</v>
      </c>
    </row>
    <row r="3410" spans="1:14" x14ac:dyDescent="0.25">
      <c r="A3410" s="26"/>
      <c r="B3410" s="22"/>
      <c r="C3410" s="22"/>
      <c r="D3410" s="24"/>
      <c r="E3410" s="22"/>
      <c r="F3410" s="22"/>
      <c r="H3410" s="23"/>
      <c r="I3410" s="23"/>
      <c r="J3410" s="23"/>
      <c r="K3410" s="26"/>
      <c r="N3410" s="1">
        <v>45935</v>
      </c>
    </row>
    <row r="3411" spans="1:14" x14ac:dyDescent="0.25">
      <c r="A3411" s="26"/>
      <c r="B3411" s="22"/>
      <c r="C3411" s="22"/>
      <c r="D3411" s="24"/>
      <c r="E3411" s="22"/>
      <c r="F3411" s="22"/>
      <c r="H3411" s="23"/>
      <c r="I3411" s="23"/>
      <c r="J3411" s="23"/>
      <c r="K3411" s="26"/>
      <c r="N3411" s="1">
        <v>45935</v>
      </c>
    </row>
    <row r="3412" spans="1:14" x14ac:dyDescent="0.25">
      <c r="A3412" s="26"/>
      <c r="B3412" s="22"/>
      <c r="C3412" s="22"/>
      <c r="D3412" s="24"/>
      <c r="E3412" s="22"/>
      <c r="F3412" s="22"/>
      <c r="H3412" s="23"/>
      <c r="I3412" s="23"/>
      <c r="J3412" s="23"/>
      <c r="K3412" s="26"/>
      <c r="N3412" s="1">
        <v>45935</v>
      </c>
    </row>
    <row r="3413" spans="1:14" x14ac:dyDescent="0.25">
      <c r="A3413" s="26"/>
      <c r="B3413" s="22"/>
      <c r="C3413" s="22"/>
      <c r="D3413" s="24"/>
      <c r="E3413" s="22"/>
      <c r="F3413" s="22"/>
      <c r="H3413" s="23"/>
      <c r="I3413" s="23"/>
      <c r="J3413" s="23"/>
      <c r="K3413" s="26"/>
      <c r="N3413" s="1">
        <v>45935</v>
      </c>
    </row>
    <row r="3414" spans="1:14" x14ac:dyDescent="0.25">
      <c r="A3414" s="26"/>
      <c r="B3414" s="22"/>
      <c r="C3414" s="22"/>
      <c r="D3414" s="24"/>
      <c r="E3414" s="22"/>
      <c r="F3414" s="22"/>
      <c r="H3414" s="23"/>
      <c r="I3414" s="23"/>
      <c r="J3414" s="23"/>
      <c r="K3414" s="26"/>
      <c r="N3414" s="1">
        <v>45935</v>
      </c>
    </row>
    <row r="3415" spans="1:14" x14ac:dyDescent="0.25">
      <c r="A3415" s="26"/>
      <c r="B3415" s="22"/>
      <c r="C3415" s="22"/>
      <c r="D3415" s="24"/>
      <c r="E3415" s="22"/>
      <c r="F3415" s="22"/>
      <c r="H3415" s="23"/>
      <c r="I3415" s="23"/>
      <c r="J3415" s="23"/>
      <c r="K3415" s="26"/>
      <c r="N3415" s="1">
        <v>45935</v>
      </c>
    </row>
    <row r="3416" spans="1:14" x14ac:dyDescent="0.25">
      <c r="A3416" s="26"/>
      <c r="B3416" s="22"/>
      <c r="C3416" s="22"/>
      <c r="D3416" s="24"/>
      <c r="E3416" s="22"/>
      <c r="F3416" s="22"/>
      <c r="H3416" s="23"/>
      <c r="I3416" s="23"/>
      <c r="J3416" s="23"/>
      <c r="K3416" s="26"/>
      <c r="N3416" s="1">
        <v>45935</v>
      </c>
    </row>
    <row r="3417" spans="1:14" x14ac:dyDescent="0.25">
      <c r="A3417" s="26"/>
      <c r="B3417" s="22"/>
      <c r="C3417" s="22"/>
      <c r="D3417" s="24"/>
      <c r="E3417" s="22"/>
      <c r="F3417" s="22"/>
      <c r="H3417" s="23"/>
      <c r="I3417" s="23"/>
      <c r="J3417" s="23"/>
      <c r="K3417" s="26"/>
      <c r="N3417" s="1">
        <v>45935</v>
      </c>
    </row>
    <row r="3418" spans="1:14" x14ac:dyDescent="0.25">
      <c r="A3418" s="26"/>
      <c r="B3418" s="22"/>
      <c r="C3418" s="22"/>
      <c r="D3418" s="24"/>
      <c r="E3418" s="22"/>
      <c r="F3418" s="22"/>
      <c r="H3418" s="23"/>
      <c r="I3418" s="23"/>
      <c r="J3418" s="23"/>
      <c r="K3418" s="26"/>
      <c r="N3418" s="1">
        <v>45935</v>
      </c>
    </row>
    <row r="3419" spans="1:14" x14ac:dyDescent="0.25">
      <c r="A3419" s="26"/>
      <c r="B3419" s="22"/>
      <c r="C3419" s="22"/>
      <c r="D3419" s="24"/>
      <c r="E3419" s="22"/>
      <c r="F3419" s="22"/>
      <c r="H3419" s="23"/>
      <c r="I3419" s="23"/>
      <c r="J3419" s="23"/>
      <c r="K3419" s="26"/>
      <c r="N3419" s="1">
        <v>45935</v>
      </c>
    </row>
    <row r="3420" spans="1:14" x14ac:dyDescent="0.25">
      <c r="A3420" s="26"/>
      <c r="B3420" s="22"/>
      <c r="C3420" s="22"/>
      <c r="D3420" s="24"/>
      <c r="E3420" s="22"/>
      <c r="F3420" s="22"/>
      <c r="H3420" s="23"/>
      <c r="I3420" s="23"/>
      <c r="J3420" s="23"/>
      <c r="K3420" s="27"/>
      <c r="N3420" s="1">
        <v>45935</v>
      </c>
    </row>
    <row r="3421" spans="1:14" x14ac:dyDescent="0.25">
      <c r="A3421" s="26"/>
      <c r="B3421" s="22"/>
      <c r="C3421" s="22"/>
      <c r="D3421" s="24"/>
      <c r="E3421" s="22"/>
      <c r="F3421" s="22"/>
      <c r="H3421" s="23"/>
      <c r="I3421" s="23"/>
      <c r="J3421" s="23"/>
      <c r="K3421" s="26"/>
      <c r="N3421" s="1">
        <v>45935</v>
      </c>
    </row>
    <row r="3422" spans="1:14" x14ac:dyDescent="0.25">
      <c r="A3422" s="26"/>
      <c r="B3422" s="22"/>
      <c r="C3422" s="22"/>
      <c r="D3422" s="24"/>
      <c r="E3422" s="22"/>
      <c r="F3422" s="22"/>
      <c r="H3422" s="23"/>
      <c r="I3422" s="23"/>
      <c r="J3422" s="23"/>
      <c r="K3422" s="26"/>
      <c r="N3422" s="1">
        <v>45935</v>
      </c>
    </row>
    <row r="3423" spans="1:14" x14ac:dyDescent="0.25">
      <c r="A3423" s="26"/>
      <c r="B3423" s="22"/>
      <c r="C3423" s="22"/>
      <c r="D3423" s="24"/>
      <c r="E3423" s="22"/>
      <c r="F3423" s="22"/>
      <c r="H3423" s="23"/>
      <c r="I3423" s="23"/>
      <c r="J3423" s="23"/>
      <c r="K3423" s="26"/>
      <c r="N3423" s="1">
        <v>45935</v>
      </c>
    </row>
    <row r="3424" spans="1:14" x14ac:dyDescent="0.25">
      <c r="A3424" s="26"/>
      <c r="B3424" s="22"/>
      <c r="C3424" s="22"/>
      <c r="D3424" s="24"/>
      <c r="E3424" s="22"/>
      <c r="F3424" s="22"/>
      <c r="H3424" s="23"/>
      <c r="I3424" s="23"/>
      <c r="J3424" s="23"/>
      <c r="K3424" s="26"/>
      <c r="N3424" s="1">
        <v>45935</v>
      </c>
    </row>
    <row r="3425" spans="1:14" x14ac:dyDescent="0.25">
      <c r="A3425" s="26"/>
      <c r="B3425" s="22"/>
      <c r="C3425" s="22"/>
      <c r="D3425" s="24"/>
      <c r="E3425" s="22"/>
      <c r="F3425" s="22"/>
      <c r="H3425" s="23"/>
      <c r="I3425" s="23"/>
      <c r="J3425" s="23"/>
      <c r="K3425" s="26"/>
      <c r="N3425" s="1">
        <v>45935</v>
      </c>
    </row>
    <row r="3426" spans="1:14" x14ac:dyDescent="0.25">
      <c r="A3426" s="26"/>
      <c r="B3426" s="22"/>
      <c r="C3426" s="22"/>
      <c r="D3426" s="24"/>
      <c r="E3426" s="22"/>
      <c r="F3426" s="22"/>
      <c r="H3426" s="23"/>
      <c r="I3426" s="23"/>
      <c r="J3426" s="23"/>
      <c r="K3426" s="26"/>
      <c r="N3426" s="1">
        <v>45935</v>
      </c>
    </row>
    <row r="3427" spans="1:14" x14ac:dyDescent="0.25">
      <c r="A3427" s="26"/>
      <c r="B3427" s="22"/>
      <c r="C3427" s="22"/>
      <c r="D3427" s="24"/>
      <c r="E3427" s="22"/>
      <c r="F3427" s="22"/>
      <c r="H3427" s="23"/>
      <c r="I3427" s="23"/>
      <c r="J3427" s="23"/>
      <c r="K3427" s="26"/>
      <c r="N3427" s="1">
        <v>45935</v>
      </c>
    </row>
    <row r="3428" spans="1:14" x14ac:dyDescent="0.25">
      <c r="A3428" s="26"/>
      <c r="B3428" s="22"/>
      <c r="C3428" s="22"/>
      <c r="D3428" s="24"/>
      <c r="E3428" s="22"/>
      <c r="F3428" s="22"/>
      <c r="H3428" s="23"/>
      <c r="I3428" s="23"/>
      <c r="J3428" s="23"/>
      <c r="K3428" s="26"/>
      <c r="N3428" s="1">
        <v>45935</v>
      </c>
    </row>
    <row r="3429" spans="1:14" x14ac:dyDescent="0.25">
      <c r="A3429" s="26"/>
      <c r="B3429" s="22"/>
      <c r="C3429" s="22"/>
      <c r="D3429" s="24"/>
      <c r="E3429" s="22"/>
      <c r="F3429" s="22"/>
      <c r="H3429" s="23"/>
      <c r="I3429" s="23"/>
      <c r="J3429" s="23"/>
      <c r="K3429" s="26"/>
      <c r="N3429" s="1">
        <v>45935</v>
      </c>
    </row>
    <row r="3430" spans="1:14" x14ac:dyDescent="0.25">
      <c r="A3430" s="26"/>
      <c r="B3430" s="22"/>
      <c r="C3430" s="22"/>
      <c r="D3430" s="24"/>
      <c r="E3430" s="22"/>
      <c r="F3430" s="22"/>
      <c r="H3430" s="23"/>
      <c r="I3430" s="23"/>
      <c r="J3430" s="23"/>
      <c r="K3430" s="26"/>
      <c r="N3430" s="1">
        <v>45935</v>
      </c>
    </row>
    <row r="3431" spans="1:14" x14ac:dyDescent="0.25">
      <c r="A3431" s="26"/>
      <c r="B3431" s="22"/>
      <c r="C3431" s="22"/>
      <c r="D3431" s="24"/>
      <c r="E3431" s="22"/>
      <c r="F3431" s="22"/>
      <c r="H3431" s="23"/>
      <c r="I3431" s="23"/>
      <c r="J3431" s="23"/>
      <c r="K3431" s="26"/>
      <c r="N3431" s="1">
        <v>45935</v>
      </c>
    </row>
    <row r="3432" spans="1:14" x14ac:dyDescent="0.25">
      <c r="A3432" s="26"/>
      <c r="B3432" s="22"/>
      <c r="C3432" s="22"/>
      <c r="D3432" s="24"/>
      <c r="E3432" s="22"/>
      <c r="F3432" s="22"/>
      <c r="H3432" s="23"/>
      <c r="I3432" s="23"/>
      <c r="J3432" s="23"/>
      <c r="K3432" s="26"/>
      <c r="N3432" s="1">
        <v>45935</v>
      </c>
    </row>
    <row r="3433" spans="1:14" x14ac:dyDescent="0.25">
      <c r="A3433" s="26"/>
      <c r="B3433" s="22"/>
      <c r="C3433" s="22"/>
      <c r="D3433" s="24"/>
      <c r="E3433" s="22"/>
      <c r="F3433" s="22"/>
      <c r="H3433" s="23"/>
      <c r="I3433" s="23"/>
      <c r="J3433" s="23"/>
      <c r="K3433" s="26"/>
      <c r="N3433" s="1">
        <v>45935</v>
      </c>
    </row>
    <row r="3434" spans="1:14" x14ac:dyDescent="0.25">
      <c r="A3434" s="26"/>
      <c r="B3434" s="22"/>
      <c r="C3434" s="22"/>
      <c r="D3434" s="24"/>
      <c r="E3434" s="22"/>
      <c r="F3434" s="22"/>
      <c r="H3434" s="23"/>
      <c r="I3434" s="23"/>
      <c r="J3434" s="23"/>
      <c r="K3434" s="26"/>
      <c r="N3434" s="1">
        <v>45935</v>
      </c>
    </row>
    <row r="3435" spans="1:14" x14ac:dyDescent="0.25">
      <c r="A3435" s="26"/>
      <c r="B3435" s="22"/>
      <c r="C3435" s="22"/>
      <c r="D3435" s="24"/>
      <c r="E3435" s="22"/>
      <c r="F3435" s="22"/>
      <c r="H3435" s="23"/>
      <c r="I3435" s="23"/>
      <c r="J3435" s="23"/>
      <c r="K3435" s="26"/>
      <c r="N3435" s="1">
        <v>45935</v>
      </c>
    </row>
    <row r="3436" spans="1:14" x14ac:dyDescent="0.25">
      <c r="A3436" s="26"/>
      <c r="B3436" s="22"/>
      <c r="C3436" s="22"/>
      <c r="D3436" s="24"/>
      <c r="E3436" s="22"/>
      <c r="F3436" s="22"/>
      <c r="H3436" s="23"/>
      <c r="I3436" s="23"/>
      <c r="J3436" s="23"/>
      <c r="K3436" s="26"/>
      <c r="N3436" s="1">
        <v>45935</v>
      </c>
    </row>
    <row r="3437" spans="1:14" x14ac:dyDescent="0.25">
      <c r="A3437" s="26"/>
      <c r="B3437" s="22"/>
      <c r="C3437" s="22"/>
      <c r="D3437" s="24"/>
      <c r="E3437" s="22"/>
      <c r="F3437" s="22"/>
      <c r="H3437" s="23"/>
      <c r="I3437" s="23"/>
      <c r="J3437" s="23"/>
      <c r="K3437" s="26"/>
      <c r="N3437" s="1">
        <v>45935</v>
      </c>
    </row>
    <row r="3438" spans="1:14" x14ac:dyDescent="0.25">
      <c r="A3438" s="26"/>
      <c r="B3438" s="22"/>
      <c r="C3438" s="22"/>
      <c r="D3438" s="24"/>
      <c r="E3438" s="22"/>
      <c r="F3438" s="22"/>
      <c r="H3438" s="23"/>
      <c r="I3438" s="23"/>
      <c r="J3438" s="23"/>
      <c r="K3438" s="26"/>
      <c r="N3438" s="1">
        <v>45935</v>
      </c>
    </row>
    <row r="3439" spans="1:14" x14ac:dyDescent="0.25">
      <c r="A3439" s="26"/>
      <c r="B3439" s="22"/>
      <c r="C3439" s="22"/>
      <c r="D3439" s="24"/>
      <c r="E3439" s="22"/>
      <c r="F3439" s="22"/>
      <c r="H3439" s="23"/>
      <c r="I3439" s="23"/>
      <c r="J3439" s="23"/>
      <c r="K3439" s="26"/>
      <c r="N3439" s="1">
        <v>45935</v>
      </c>
    </row>
    <row r="3440" spans="1:14" x14ac:dyDescent="0.25">
      <c r="A3440" s="26"/>
      <c r="B3440" s="22"/>
      <c r="C3440" s="22"/>
      <c r="D3440" s="24"/>
      <c r="E3440" s="22"/>
      <c r="F3440" s="22"/>
      <c r="H3440" s="23"/>
      <c r="I3440" s="23"/>
      <c r="J3440" s="23"/>
      <c r="K3440" s="26"/>
      <c r="N3440" s="1">
        <v>45935</v>
      </c>
    </row>
    <row r="3441" spans="1:14" x14ac:dyDescent="0.25">
      <c r="A3441" s="26"/>
      <c r="B3441" s="22"/>
      <c r="C3441" s="22"/>
      <c r="D3441" s="24"/>
      <c r="E3441" s="22"/>
      <c r="F3441" s="22"/>
      <c r="H3441" s="23"/>
      <c r="I3441" s="23"/>
      <c r="J3441" s="23"/>
      <c r="K3441" s="26"/>
      <c r="N3441" s="1">
        <v>45935</v>
      </c>
    </row>
    <row r="3442" spans="1:14" x14ac:dyDescent="0.25">
      <c r="A3442" s="26"/>
      <c r="B3442" s="22"/>
      <c r="C3442" s="22"/>
      <c r="D3442" s="24"/>
      <c r="E3442" s="22"/>
      <c r="F3442" s="22"/>
      <c r="H3442" s="23"/>
      <c r="I3442" s="23"/>
      <c r="J3442" s="23"/>
      <c r="K3442" s="26"/>
      <c r="N3442" s="1">
        <v>45935</v>
      </c>
    </row>
    <row r="3443" spans="1:14" x14ac:dyDescent="0.25">
      <c r="A3443" s="26"/>
      <c r="B3443" s="22"/>
      <c r="C3443" s="22"/>
      <c r="D3443" s="24"/>
      <c r="E3443" s="22"/>
      <c r="F3443" s="22"/>
      <c r="H3443" s="23"/>
      <c r="I3443" s="23"/>
      <c r="J3443" s="23"/>
      <c r="K3443" s="26"/>
      <c r="N3443" s="1">
        <v>45935</v>
      </c>
    </row>
    <row r="3444" spans="1:14" x14ac:dyDescent="0.25">
      <c r="A3444" s="26"/>
      <c r="B3444" s="22"/>
      <c r="C3444" s="22"/>
      <c r="D3444" s="24"/>
      <c r="E3444" s="22"/>
      <c r="F3444" s="22"/>
      <c r="H3444" s="23"/>
      <c r="I3444" s="23"/>
      <c r="J3444" s="23"/>
      <c r="K3444" s="26"/>
      <c r="N3444" s="1">
        <v>45935</v>
      </c>
    </row>
    <row r="3445" spans="1:14" x14ac:dyDescent="0.25">
      <c r="A3445" s="26"/>
      <c r="B3445" s="22"/>
      <c r="C3445" s="22"/>
      <c r="D3445" s="24"/>
      <c r="E3445" s="22"/>
      <c r="F3445" s="22"/>
      <c r="H3445" s="23"/>
      <c r="I3445" s="23"/>
      <c r="J3445" s="23"/>
      <c r="K3445" s="26"/>
      <c r="N3445" s="1">
        <v>45935</v>
      </c>
    </row>
    <row r="3446" spans="1:14" x14ac:dyDescent="0.25">
      <c r="A3446" s="26"/>
      <c r="B3446" s="22"/>
      <c r="C3446" s="22"/>
      <c r="D3446" s="24"/>
      <c r="E3446" s="22"/>
      <c r="F3446" s="22"/>
      <c r="H3446" s="23"/>
      <c r="I3446" s="23"/>
      <c r="J3446" s="23"/>
      <c r="K3446" s="26"/>
      <c r="N3446" s="1">
        <v>45935</v>
      </c>
    </row>
    <row r="3447" spans="1:14" x14ac:dyDescent="0.25">
      <c r="A3447" s="26"/>
      <c r="B3447" s="22"/>
      <c r="C3447" s="22"/>
      <c r="D3447" s="24"/>
      <c r="E3447" s="22"/>
      <c r="F3447" s="22"/>
      <c r="H3447" s="23"/>
      <c r="I3447" s="23"/>
      <c r="J3447" s="23"/>
      <c r="K3447" s="26"/>
      <c r="N3447" s="1">
        <v>45935</v>
      </c>
    </row>
    <row r="3448" spans="1:14" x14ac:dyDescent="0.25">
      <c r="A3448" s="26"/>
      <c r="B3448" s="22"/>
      <c r="C3448" s="22"/>
      <c r="D3448" s="24"/>
      <c r="E3448" s="22"/>
      <c r="F3448" s="22"/>
      <c r="H3448" s="23"/>
      <c r="I3448" s="23"/>
      <c r="J3448" s="23"/>
      <c r="K3448" s="27"/>
      <c r="N3448" s="1">
        <v>45935</v>
      </c>
    </row>
    <row r="3449" spans="1:14" x14ac:dyDescent="0.25">
      <c r="A3449" s="26"/>
      <c r="B3449" s="22"/>
      <c r="C3449" s="22"/>
      <c r="D3449" s="24"/>
      <c r="E3449" s="22"/>
      <c r="F3449" s="22"/>
      <c r="H3449" s="23"/>
      <c r="I3449" s="23"/>
      <c r="J3449" s="23"/>
      <c r="K3449" s="26"/>
      <c r="N3449" s="1">
        <v>45935</v>
      </c>
    </row>
    <row r="3450" spans="1:14" x14ac:dyDescent="0.25">
      <c r="A3450" s="26"/>
      <c r="B3450" s="22"/>
      <c r="C3450" s="22"/>
      <c r="D3450" s="24"/>
      <c r="E3450" s="22"/>
      <c r="F3450" s="22"/>
      <c r="H3450" s="23"/>
      <c r="I3450" s="23"/>
      <c r="J3450" s="23"/>
      <c r="K3450" s="26"/>
      <c r="N3450" s="1">
        <v>45935</v>
      </c>
    </row>
    <row r="3451" spans="1:14" x14ac:dyDescent="0.25">
      <c r="A3451" s="26"/>
      <c r="B3451" s="22"/>
      <c r="C3451" s="22"/>
      <c r="D3451" s="24"/>
      <c r="E3451" s="22"/>
      <c r="F3451" s="22"/>
      <c r="H3451" s="23"/>
      <c r="I3451" s="23"/>
      <c r="J3451" s="23"/>
      <c r="K3451" s="26"/>
      <c r="N3451" s="1">
        <v>45935</v>
      </c>
    </row>
    <row r="3452" spans="1:14" x14ac:dyDescent="0.25">
      <c r="A3452" s="26"/>
      <c r="B3452" s="22"/>
      <c r="C3452" s="22"/>
      <c r="D3452" s="24"/>
      <c r="E3452" s="22"/>
      <c r="F3452" s="22"/>
      <c r="H3452" s="23"/>
      <c r="I3452" s="23"/>
      <c r="J3452" s="23"/>
      <c r="K3452" s="26"/>
      <c r="N3452" s="1">
        <v>45935</v>
      </c>
    </row>
    <row r="3453" spans="1:14" x14ac:dyDescent="0.25">
      <c r="A3453" s="26"/>
      <c r="B3453" s="22"/>
      <c r="C3453" s="22"/>
      <c r="D3453" s="24"/>
      <c r="E3453" s="22"/>
      <c r="F3453" s="22"/>
      <c r="H3453" s="23"/>
      <c r="I3453" s="23"/>
      <c r="J3453" s="23"/>
      <c r="K3453" s="26"/>
      <c r="N3453" s="1">
        <v>45935</v>
      </c>
    </row>
    <row r="3454" spans="1:14" x14ac:dyDescent="0.25">
      <c r="A3454" s="26"/>
      <c r="B3454" s="22"/>
      <c r="C3454" s="22"/>
      <c r="D3454" s="24"/>
      <c r="E3454" s="22"/>
      <c r="F3454" s="22"/>
      <c r="H3454" s="23"/>
      <c r="I3454" s="23"/>
      <c r="J3454" s="23"/>
      <c r="K3454" s="26"/>
      <c r="N3454" s="1">
        <v>45935</v>
      </c>
    </row>
    <row r="3455" spans="1:14" x14ac:dyDescent="0.25">
      <c r="A3455" s="26"/>
      <c r="B3455" s="22"/>
      <c r="C3455" s="22"/>
      <c r="D3455" s="24"/>
      <c r="E3455" s="22"/>
      <c r="F3455" s="22"/>
      <c r="H3455" s="23"/>
      <c r="I3455" s="23"/>
      <c r="J3455" s="23"/>
      <c r="K3455" s="26"/>
      <c r="N3455" s="1">
        <v>45935</v>
      </c>
    </row>
    <row r="3456" spans="1:14" x14ac:dyDescent="0.25">
      <c r="A3456" s="26"/>
      <c r="B3456" s="22"/>
      <c r="C3456" s="22"/>
      <c r="D3456" s="24"/>
      <c r="E3456" s="22"/>
      <c r="F3456" s="22"/>
      <c r="H3456" s="23"/>
      <c r="I3456" s="23"/>
      <c r="J3456" s="23"/>
      <c r="K3456" s="26"/>
      <c r="N3456" s="1">
        <v>45935</v>
      </c>
    </row>
    <row r="3457" spans="1:14" x14ac:dyDescent="0.25">
      <c r="A3457" s="26"/>
      <c r="B3457" s="22"/>
      <c r="C3457" s="22"/>
      <c r="D3457" s="24"/>
      <c r="E3457" s="22"/>
      <c r="F3457" s="22"/>
      <c r="H3457" s="23"/>
      <c r="I3457" s="23"/>
      <c r="J3457" s="23"/>
      <c r="K3457" s="26"/>
      <c r="N3457" s="1">
        <v>45935</v>
      </c>
    </row>
    <row r="3458" spans="1:14" x14ac:dyDescent="0.25">
      <c r="A3458" s="26"/>
      <c r="B3458" s="22"/>
      <c r="C3458" s="22"/>
      <c r="D3458" s="24"/>
      <c r="E3458" s="22"/>
      <c r="F3458" s="22"/>
      <c r="H3458" s="23"/>
      <c r="I3458" s="23"/>
      <c r="J3458" s="23"/>
      <c r="K3458" s="26"/>
      <c r="N3458" s="1">
        <v>45935</v>
      </c>
    </row>
    <row r="3459" spans="1:14" x14ac:dyDescent="0.25">
      <c r="A3459" s="26"/>
      <c r="B3459" s="22"/>
      <c r="C3459" s="22"/>
      <c r="D3459" s="24"/>
      <c r="E3459" s="22"/>
      <c r="F3459" s="22"/>
      <c r="H3459" s="23"/>
      <c r="I3459" s="23"/>
      <c r="J3459" s="23"/>
      <c r="K3459" s="26"/>
      <c r="N3459" s="1">
        <v>45935</v>
      </c>
    </row>
    <row r="3460" spans="1:14" x14ac:dyDescent="0.25">
      <c r="A3460" s="26"/>
      <c r="B3460" s="22"/>
      <c r="C3460" s="22"/>
      <c r="D3460" s="24"/>
      <c r="E3460" s="22"/>
      <c r="F3460" s="22"/>
      <c r="H3460" s="23"/>
      <c r="I3460" s="23"/>
      <c r="J3460" s="23"/>
      <c r="K3460" s="26"/>
      <c r="N3460" s="1">
        <v>45935</v>
      </c>
    </row>
    <row r="3461" spans="1:14" x14ac:dyDescent="0.25">
      <c r="A3461" s="26"/>
      <c r="B3461" s="22"/>
      <c r="C3461" s="22"/>
      <c r="D3461" s="24"/>
      <c r="E3461" s="22"/>
      <c r="F3461" s="22"/>
      <c r="H3461" s="23"/>
      <c r="I3461" s="23"/>
      <c r="J3461" s="23"/>
      <c r="K3461" s="26"/>
      <c r="N3461" s="1">
        <v>45935</v>
      </c>
    </row>
    <row r="3462" spans="1:14" x14ac:dyDescent="0.25">
      <c r="A3462" s="26"/>
      <c r="B3462" s="22"/>
      <c r="C3462" s="22"/>
      <c r="D3462" s="24"/>
      <c r="E3462" s="22"/>
      <c r="F3462" s="22"/>
      <c r="H3462" s="23"/>
      <c r="I3462" s="23"/>
      <c r="J3462" s="23"/>
      <c r="K3462" s="26"/>
      <c r="N3462" s="1">
        <v>45935</v>
      </c>
    </row>
    <row r="3463" spans="1:14" x14ac:dyDescent="0.25">
      <c r="A3463" s="26"/>
      <c r="B3463" s="22"/>
      <c r="C3463" s="22"/>
      <c r="D3463" s="24"/>
      <c r="E3463" s="22"/>
      <c r="F3463" s="22"/>
      <c r="H3463" s="23"/>
      <c r="I3463" s="23"/>
      <c r="J3463" s="23"/>
      <c r="K3463" s="26"/>
      <c r="N3463" s="1">
        <v>45935</v>
      </c>
    </row>
    <row r="3464" spans="1:14" x14ac:dyDescent="0.25">
      <c r="A3464" s="26"/>
      <c r="B3464" s="22"/>
      <c r="C3464" s="22"/>
      <c r="D3464" s="24"/>
      <c r="E3464" s="22"/>
      <c r="F3464" s="22"/>
      <c r="H3464" s="23"/>
      <c r="I3464" s="23"/>
      <c r="J3464" s="23"/>
      <c r="K3464" s="26"/>
      <c r="N3464" s="1">
        <v>45935</v>
      </c>
    </row>
    <row r="3465" spans="1:14" x14ac:dyDescent="0.25">
      <c r="A3465" s="26"/>
      <c r="B3465" s="22"/>
      <c r="C3465" s="22"/>
      <c r="D3465" s="24"/>
      <c r="E3465" s="22"/>
      <c r="F3465" s="22"/>
      <c r="H3465" s="23"/>
      <c r="I3465" s="23"/>
      <c r="J3465" s="23"/>
      <c r="K3465" s="26"/>
      <c r="N3465" s="1">
        <v>45935</v>
      </c>
    </row>
    <row r="3466" spans="1:14" x14ac:dyDescent="0.25">
      <c r="A3466" s="26"/>
      <c r="B3466" s="22"/>
      <c r="C3466" s="22"/>
      <c r="D3466" s="24"/>
      <c r="E3466" s="22"/>
      <c r="F3466" s="22"/>
      <c r="H3466" s="23"/>
      <c r="I3466" s="23"/>
      <c r="J3466" s="23"/>
      <c r="K3466" s="26"/>
      <c r="N3466" s="1">
        <v>45935</v>
      </c>
    </row>
    <row r="3467" spans="1:14" x14ac:dyDescent="0.25">
      <c r="A3467" s="26"/>
      <c r="B3467" s="22"/>
      <c r="C3467" s="22"/>
      <c r="D3467" s="24"/>
      <c r="E3467" s="22"/>
      <c r="F3467" s="22"/>
      <c r="H3467" s="23"/>
      <c r="I3467" s="23"/>
      <c r="J3467" s="23"/>
      <c r="K3467" s="26"/>
      <c r="N3467" s="1">
        <v>45935</v>
      </c>
    </row>
    <row r="3468" spans="1:14" x14ac:dyDescent="0.25">
      <c r="A3468" s="26"/>
      <c r="B3468" s="22"/>
      <c r="C3468" s="22"/>
      <c r="D3468" s="24"/>
      <c r="E3468" s="22"/>
      <c r="F3468" s="22"/>
      <c r="H3468" s="23"/>
      <c r="I3468" s="23"/>
      <c r="J3468" s="23"/>
      <c r="K3468" s="26"/>
      <c r="N3468" s="1">
        <v>45935</v>
      </c>
    </row>
    <row r="3469" spans="1:14" x14ac:dyDescent="0.25">
      <c r="A3469" s="26"/>
      <c r="B3469" s="22"/>
      <c r="C3469" s="22"/>
      <c r="D3469" s="24"/>
      <c r="E3469" s="22"/>
      <c r="F3469" s="22"/>
      <c r="H3469" s="23"/>
      <c r="I3469" s="23"/>
      <c r="J3469" s="23"/>
      <c r="K3469" s="26"/>
      <c r="N3469" s="1">
        <v>45935</v>
      </c>
    </row>
    <row r="3470" spans="1:14" x14ac:dyDescent="0.25">
      <c r="A3470" s="26"/>
      <c r="B3470" s="22"/>
      <c r="C3470" s="22"/>
      <c r="D3470" s="24"/>
      <c r="E3470" s="22"/>
      <c r="F3470" s="22"/>
      <c r="H3470" s="23"/>
      <c r="I3470" s="23"/>
      <c r="J3470" s="23"/>
      <c r="K3470" s="26"/>
      <c r="N3470" s="1">
        <v>45935</v>
      </c>
    </row>
    <row r="3471" spans="1:14" x14ac:dyDescent="0.25">
      <c r="A3471" s="26"/>
      <c r="B3471" s="22"/>
      <c r="C3471" s="22"/>
      <c r="D3471" s="24"/>
      <c r="E3471" s="22"/>
      <c r="F3471" s="22"/>
      <c r="H3471" s="23"/>
      <c r="I3471" s="23"/>
      <c r="J3471" s="23"/>
      <c r="K3471" s="26"/>
      <c r="N3471" s="1">
        <v>45935</v>
      </c>
    </row>
    <row r="3472" spans="1:14" x14ac:dyDescent="0.25">
      <c r="A3472" s="26"/>
      <c r="B3472" s="22"/>
      <c r="C3472" s="22"/>
      <c r="D3472" s="24"/>
      <c r="E3472" s="22"/>
      <c r="F3472" s="22"/>
      <c r="H3472" s="23"/>
      <c r="I3472" s="23"/>
      <c r="J3472" s="23"/>
      <c r="K3472" s="26"/>
      <c r="N3472" s="1">
        <v>45935</v>
      </c>
    </row>
    <row r="3473" spans="1:14" x14ac:dyDescent="0.25">
      <c r="A3473" s="26"/>
      <c r="B3473" s="22"/>
      <c r="C3473" s="22"/>
      <c r="D3473" s="24"/>
      <c r="E3473" s="22"/>
      <c r="F3473" s="22"/>
      <c r="H3473" s="23"/>
      <c r="I3473" s="23"/>
      <c r="J3473" s="23"/>
      <c r="K3473" s="26"/>
      <c r="N3473" s="1">
        <v>45935</v>
      </c>
    </row>
    <row r="3474" spans="1:14" x14ac:dyDescent="0.25">
      <c r="A3474" s="26"/>
      <c r="B3474" s="22"/>
      <c r="C3474" s="22"/>
      <c r="D3474" s="24"/>
      <c r="E3474" s="22"/>
      <c r="F3474" s="22"/>
      <c r="H3474" s="23"/>
      <c r="I3474" s="23"/>
      <c r="J3474" s="23"/>
      <c r="K3474" s="26"/>
      <c r="N3474" s="1">
        <v>45935</v>
      </c>
    </row>
    <row r="3475" spans="1:14" x14ac:dyDescent="0.25">
      <c r="A3475" s="26"/>
      <c r="B3475" s="22"/>
      <c r="C3475" s="22"/>
      <c r="D3475" s="24"/>
      <c r="E3475" s="22"/>
      <c r="F3475" s="22"/>
      <c r="H3475" s="23"/>
      <c r="I3475" s="23"/>
      <c r="J3475" s="23"/>
      <c r="K3475" s="26"/>
      <c r="N3475" s="1">
        <v>45935</v>
      </c>
    </row>
    <row r="3476" spans="1:14" x14ac:dyDescent="0.25">
      <c r="A3476" s="26"/>
      <c r="B3476" s="22"/>
      <c r="C3476" s="22"/>
      <c r="D3476" s="24"/>
      <c r="E3476" s="22"/>
      <c r="F3476" s="22"/>
      <c r="H3476" s="23"/>
      <c r="I3476" s="23"/>
      <c r="J3476" s="23"/>
      <c r="K3476" s="26"/>
      <c r="N3476" s="1">
        <v>45935</v>
      </c>
    </row>
    <row r="3477" spans="1:14" x14ac:dyDescent="0.25">
      <c r="A3477" s="26"/>
      <c r="B3477" s="22"/>
      <c r="C3477" s="22"/>
      <c r="D3477" s="24"/>
      <c r="E3477" s="22"/>
      <c r="F3477" s="22"/>
      <c r="H3477" s="23"/>
      <c r="I3477" s="23"/>
      <c r="J3477" s="23"/>
      <c r="K3477" s="26"/>
      <c r="N3477" s="1">
        <v>45935</v>
      </c>
    </row>
    <row r="3478" spans="1:14" x14ac:dyDescent="0.25">
      <c r="A3478" s="26"/>
      <c r="B3478" s="22"/>
      <c r="C3478" s="22"/>
      <c r="D3478" s="24"/>
      <c r="E3478" s="22"/>
      <c r="F3478" s="22"/>
      <c r="H3478" s="23"/>
      <c r="I3478" s="23"/>
      <c r="J3478" s="23"/>
      <c r="K3478" s="26"/>
      <c r="N3478" s="1">
        <v>45935</v>
      </c>
    </row>
    <row r="3479" spans="1:14" x14ac:dyDescent="0.25">
      <c r="A3479" s="26"/>
      <c r="B3479" s="22"/>
      <c r="C3479" s="22"/>
      <c r="D3479" s="24"/>
      <c r="E3479" s="22"/>
      <c r="F3479" s="22"/>
      <c r="H3479" s="23"/>
      <c r="I3479" s="23"/>
      <c r="J3479" s="23"/>
      <c r="K3479" s="26"/>
      <c r="N3479" s="1">
        <v>45935</v>
      </c>
    </row>
    <row r="3480" spans="1:14" x14ac:dyDescent="0.25">
      <c r="A3480" s="26"/>
      <c r="B3480" s="22"/>
      <c r="C3480" s="22"/>
      <c r="D3480" s="24"/>
      <c r="E3480" s="22"/>
      <c r="F3480" s="22"/>
      <c r="H3480" s="23"/>
      <c r="I3480" s="23"/>
      <c r="J3480" s="23"/>
      <c r="K3480" s="26"/>
      <c r="N3480" s="1">
        <v>45935</v>
      </c>
    </row>
    <row r="3481" spans="1:14" x14ac:dyDescent="0.25">
      <c r="A3481" s="26"/>
      <c r="B3481" s="22"/>
      <c r="C3481" s="22"/>
      <c r="D3481" s="24"/>
      <c r="E3481" s="22"/>
      <c r="F3481" s="22"/>
      <c r="H3481" s="23"/>
      <c r="I3481" s="23"/>
      <c r="J3481" s="23"/>
      <c r="K3481" s="26"/>
      <c r="N3481" s="1">
        <v>45935</v>
      </c>
    </row>
    <row r="3482" spans="1:14" x14ac:dyDescent="0.25">
      <c r="A3482" s="26"/>
      <c r="B3482" s="22"/>
      <c r="C3482" s="22"/>
      <c r="D3482" s="24"/>
      <c r="E3482" s="22"/>
      <c r="F3482" s="22"/>
      <c r="H3482" s="23"/>
      <c r="I3482" s="23"/>
      <c r="J3482" s="23"/>
      <c r="K3482" s="26"/>
      <c r="N3482" s="1">
        <v>45935</v>
      </c>
    </row>
    <row r="3483" spans="1:14" x14ac:dyDescent="0.25">
      <c r="A3483" s="26"/>
      <c r="B3483" s="22"/>
      <c r="C3483" s="22"/>
      <c r="D3483" s="24"/>
      <c r="E3483" s="22"/>
      <c r="F3483" s="22"/>
      <c r="H3483" s="23"/>
      <c r="I3483" s="23"/>
      <c r="J3483" s="23"/>
      <c r="K3483" s="26"/>
      <c r="N3483" s="1">
        <v>45935</v>
      </c>
    </row>
    <row r="3484" spans="1:14" x14ac:dyDescent="0.25">
      <c r="A3484" s="26"/>
      <c r="B3484" s="22"/>
      <c r="C3484" s="22"/>
      <c r="D3484" s="24"/>
      <c r="E3484" s="22"/>
      <c r="F3484" s="22"/>
      <c r="H3484" s="23"/>
      <c r="I3484" s="23"/>
      <c r="J3484" s="23"/>
      <c r="K3484" s="26"/>
      <c r="N3484" s="1">
        <v>45935</v>
      </c>
    </row>
    <row r="3485" spans="1:14" x14ac:dyDescent="0.25">
      <c r="A3485" s="26"/>
      <c r="B3485" s="22"/>
      <c r="C3485" s="22"/>
      <c r="D3485" s="24"/>
      <c r="E3485" s="22"/>
      <c r="F3485" s="22"/>
      <c r="H3485" s="23"/>
      <c r="I3485" s="23"/>
      <c r="J3485" s="23"/>
      <c r="K3485" s="26"/>
      <c r="N3485" s="1">
        <v>45935</v>
      </c>
    </row>
    <row r="3486" spans="1:14" x14ac:dyDescent="0.25">
      <c r="A3486" s="26"/>
      <c r="B3486" s="22"/>
      <c r="C3486" s="22"/>
      <c r="D3486" s="24"/>
      <c r="E3486" s="22"/>
      <c r="F3486" s="22"/>
      <c r="H3486" s="23"/>
      <c r="I3486" s="23"/>
      <c r="J3486" s="23"/>
      <c r="K3486" s="26"/>
      <c r="N3486" s="1">
        <v>45935</v>
      </c>
    </row>
    <row r="3487" spans="1:14" x14ac:dyDescent="0.25">
      <c r="A3487" s="26"/>
      <c r="B3487" s="22"/>
      <c r="C3487" s="22"/>
      <c r="D3487" s="24"/>
      <c r="E3487" s="22"/>
      <c r="F3487" s="22"/>
      <c r="H3487" s="23"/>
      <c r="I3487" s="23"/>
      <c r="J3487" s="23"/>
      <c r="K3487" s="26"/>
      <c r="N3487" s="1">
        <v>45935</v>
      </c>
    </row>
    <row r="3488" spans="1:14" x14ac:dyDescent="0.25">
      <c r="A3488" s="26"/>
      <c r="B3488" s="22"/>
      <c r="C3488" s="22"/>
      <c r="D3488" s="24"/>
      <c r="E3488" s="22"/>
      <c r="F3488" s="22"/>
      <c r="H3488" s="23"/>
      <c r="I3488" s="23"/>
      <c r="J3488" s="23"/>
      <c r="K3488" s="26"/>
      <c r="N3488" s="1">
        <v>45935</v>
      </c>
    </row>
    <row r="3489" spans="1:14" x14ac:dyDescent="0.25">
      <c r="A3489" s="26"/>
      <c r="B3489" s="22"/>
      <c r="C3489" s="22"/>
      <c r="D3489" s="24"/>
      <c r="E3489" s="22"/>
      <c r="F3489" s="22"/>
      <c r="H3489" s="23"/>
      <c r="I3489" s="23"/>
      <c r="J3489" s="23"/>
      <c r="K3489" s="26"/>
      <c r="N3489" s="1">
        <v>45935</v>
      </c>
    </row>
    <row r="3490" spans="1:14" x14ac:dyDescent="0.25">
      <c r="A3490" s="26"/>
      <c r="B3490" s="22"/>
      <c r="C3490" s="22"/>
      <c r="D3490" s="24"/>
      <c r="E3490" s="22"/>
      <c r="F3490" s="22"/>
      <c r="H3490" s="23"/>
      <c r="I3490" s="23"/>
      <c r="J3490" s="23"/>
      <c r="K3490" s="26"/>
      <c r="N3490" s="1">
        <v>45935</v>
      </c>
    </row>
    <row r="3491" spans="1:14" x14ac:dyDescent="0.25">
      <c r="A3491" s="26"/>
      <c r="B3491" s="22"/>
      <c r="C3491" s="22"/>
      <c r="D3491" s="24"/>
      <c r="E3491" s="22"/>
      <c r="F3491" s="22"/>
      <c r="H3491" s="23"/>
      <c r="I3491" s="23"/>
      <c r="J3491" s="23"/>
      <c r="K3491" s="26"/>
      <c r="N3491" s="1">
        <v>45935</v>
      </c>
    </row>
    <row r="3492" spans="1:14" x14ac:dyDescent="0.25">
      <c r="A3492" s="26"/>
      <c r="B3492" s="22"/>
      <c r="C3492" s="22"/>
      <c r="D3492" s="24"/>
      <c r="E3492" s="22"/>
      <c r="F3492" s="22"/>
      <c r="H3492" s="23"/>
      <c r="I3492" s="23"/>
      <c r="J3492" s="23"/>
      <c r="K3492" s="26"/>
      <c r="N3492" s="1">
        <v>45935</v>
      </c>
    </row>
    <row r="3493" spans="1:14" x14ac:dyDescent="0.25">
      <c r="A3493" s="26"/>
      <c r="B3493" s="22"/>
      <c r="C3493" s="22"/>
      <c r="D3493" s="24"/>
      <c r="E3493" s="22"/>
      <c r="F3493" s="22"/>
      <c r="H3493" s="23"/>
      <c r="I3493" s="23"/>
      <c r="J3493" s="23"/>
      <c r="K3493" s="26"/>
      <c r="N3493" s="1">
        <v>45935</v>
      </c>
    </row>
    <row r="3494" spans="1:14" x14ac:dyDescent="0.25">
      <c r="A3494" s="26"/>
      <c r="B3494" s="22"/>
      <c r="C3494" s="22"/>
      <c r="D3494" s="24"/>
      <c r="E3494" s="22"/>
      <c r="F3494" s="22"/>
      <c r="H3494" s="23"/>
      <c r="I3494" s="23"/>
      <c r="J3494" s="23"/>
      <c r="K3494" s="26"/>
      <c r="N3494" s="1">
        <v>45935</v>
      </c>
    </row>
    <row r="3495" spans="1:14" x14ac:dyDescent="0.25">
      <c r="A3495" s="26"/>
      <c r="B3495" s="22"/>
      <c r="C3495" s="22"/>
      <c r="D3495" s="24"/>
      <c r="E3495" s="22"/>
      <c r="F3495" s="22"/>
      <c r="H3495" s="23"/>
      <c r="I3495" s="23"/>
      <c r="J3495" s="23"/>
      <c r="K3495" s="26"/>
      <c r="N3495" s="1">
        <v>45935</v>
      </c>
    </row>
    <row r="3496" spans="1:14" x14ac:dyDescent="0.25">
      <c r="A3496" s="26"/>
      <c r="B3496" s="22"/>
      <c r="C3496" s="22"/>
      <c r="D3496" s="24"/>
      <c r="E3496" s="22"/>
      <c r="F3496" s="22"/>
      <c r="H3496" s="23"/>
      <c r="I3496" s="23"/>
      <c r="J3496" s="23"/>
      <c r="K3496" s="26"/>
      <c r="N3496" s="1">
        <v>45935</v>
      </c>
    </row>
    <row r="3497" spans="1:14" x14ac:dyDescent="0.25">
      <c r="A3497" s="26"/>
      <c r="B3497" s="22"/>
      <c r="C3497" s="22"/>
      <c r="D3497" s="24"/>
      <c r="E3497" s="22"/>
      <c r="F3497" s="22"/>
      <c r="H3497" s="23"/>
      <c r="I3497" s="23"/>
      <c r="J3497" s="23"/>
      <c r="K3497" s="26"/>
      <c r="N3497" s="1">
        <v>45935</v>
      </c>
    </row>
    <row r="3498" spans="1:14" x14ac:dyDescent="0.25">
      <c r="A3498" s="26"/>
      <c r="B3498" s="22"/>
      <c r="C3498" s="22"/>
      <c r="D3498" s="24"/>
      <c r="E3498" s="22"/>
      <c r="F3498" s="22"/>
      <c r="H3498" s="23"/>
      <c r="I3498" s="23"/>
      <c r="J3498" s="23"/>
      <c r="K3498" s="26"/>
      <c r="N3498" s="1">
        <v>45935</v>
      </c>
    </row>
    <row r="3499" spans="1:14" x14ac:dyDescent="0.25">
      <c r="A3499" s="26"/>
      <c r="B3499" s="22"/>
      <c r="C3499" s="22"/>
      <c r="D3499" s="24"/>
      <c r="E3499" s="22"/>
      <c r="F3499" s="22"/>
      <c r="H3499" s="23"/>
      <c r="I3499" s="23"/>
      <c r="J3499" s="23"/>
      <c r="K3499" s="26"/>
      <c r="N3499" s="1">
        <v>45935</v>
      </c>
    </row>
    <row r="3500" spans="1:14" x14ac:dyDescent="0.25">
      <c r="A3500" s="26"/>
      <c r="B3500" s="22"/>
      <c r="C3500" s="22"/>
      <c r="D3500" s="24"/>
      <c r="E3500" s="22"/>
      <c r="F3500" s="22"/>
      <c r="H3500" s="23"/>
      <c r="I3500" s="23"/>
      <c r="J3500" s="23"/>
      <c r="K3500" s="26"/>
      <c r="N3500" s="1">
        <v>45935</v>
      </c>
    </row>
    <row r="3501" spans="1:14" x14ac:dyDescent="0.25">
      <c r="A3501" s="26"/>
      <c r="B3501" s="22"/>
      <c r="C3501" s="22"/>
      <c r="D3501" s="24"/>
      <c r="E3501" s="22"/>
      <c r="F3501" s="22"/>
      <c r="H3501" s="23"/>
      <c r="I3501" s="23"/>
      <c r="J3501" s="23"/>
      <c r="K3501" s="26"/>
      <c r="N3501" s="1">
        <v>45935</v>
      </c>
    </row>
    <row r="3502" spans="1:14" x14ac:dyDescent="0.25">
      <c r="A3502" s="26"/>
      <c r="B3502" s="22"/>
      <c r="C3502" s="22"/>
      <c r="D3502" s="24"/>
      <c r="E3502" s="22"/>
      <c r="F3502" s="22"/>
      <c r="H3502" s="23"/>
      <c r="I3502" s="23"/>
      <c r="J3502" s="23"/>
      <c r="K3502" s="26"/>
      <c r="N3502" s="1">
        <v>45935</v>
      </c>
    </row>
    <row r="3503" spans="1:14" x14ac:dyDescent="0.25">
      <c r="A3503" s="26"/>
      <c r="B3503" s="22"/>
      <c r="C3503" s="22"/>
      <c r="D3503" s="24"/>
      <c r="E3503" s="22"/>
      <c r="F3503" s="22"/>
      <c r="H3503" s="23"/>
      <c r="I3503" s="23"/>
      <c r="J3503" s="23"/>
      <c r="K3503" s="26"/>
      <c r="N3503" s="1">
        <v>45935</v>
      </c>
    </row>
    <row r="3504" spans="1:14" x14ac:dyDescent="0.25">
      <c r="A3504" s="26"/>
      <c r="B3504" s="22"/>
      <c r="C3504" s="22"/>
      <c r="D3504" s="24"/>
      <c r="E3504" s="22"/>
      <c r="F3504" s="22"/>
      <c r="H3504" s="23"/>
      <c r="I3504" s="23"/>
      <c r="J3504" s="23"/>
      <c r="K3504" s="26"/>
      <c r="N3504" s="1">
        <v>45935</v>
      </c>
    </row>
    <row r="3505" spans="1:14" x14ac:dyDescent="0.25">
      <c r="A3505" s="26"/>
      <c r="B3505" s="22"/>
      <c r="C3505" s="22"/>
      <c r="D3505" s="24"/>
      <c r="E3505" s="22"/>
      <c r="F3505" s="22"/>
      <c r="H3505" s="23"/>
      <c r="I3505" s="23"/>
      <c r="J3505" s="23"/>
      <c r="K3505" s="26"/>
      <c r="N3505" s="1">
        <v>45935</v>
      </c>
    </row>
    <row r="3506" spans="1:14" x14ac:dyDescent="0.25">
      <c r="A3506" s="26"/>
      <c r="B3506" s="22"/>
      <c r="C3506" s="22"/>
      <c r="D3506" s="24"/>
      <c r="E3506" s="22"/>
      <c r="F3506" s="22"/>
      <c r="H3506" s="23"/>
      <c r="I3506" s="23"/>
      <c r="J3506" s="23"/>
      <c r="K3506" s="26"/>
      <c r="N3506" s="1">
        <v>45935</v>
      </c>
    </row>
    <row r="3507" spans="1:14" x14ac:dyDescent="0.25">
      <c r="A3507" s="26"/>
      <c r="B3507" s="22"/>
      <c r="C3507" s="22"/>
      <c r="D3507" s="24"/>
      <c r="E3507" s="22"/>
      <c r="F3507" s="22"/>
      <c r="H3507" s="23"/>
      <c r="I3507" s="23"/>
      <c r="J3507" s="23"/>
      <c r="K3507" s="26"/>
      <c r="N3507" s="1">
        <v>45935</v>
      </c>
    </row>
    <row r="3508" spans="1:14" x14ac:dyDescent="0.25">
      <c r="A3508" s="26"/>
      <c r="B3508" s="22"/>
      <c r="C3508" s="22"/>
      <c r="D3508" s="24"/>
      <c r="E3508" s="22"/>
      <c r="F3508" s="22"/>
      <c r="H3508" s="23"/>
      <c r="I3508" s="23"/>
      <c r="J3508" s="23"/>
      <c r="K3508" s="26"/>
      <c r="N3508" s="1">
        <v>45935</v>
      </c>
    </row>
    <row r="3509" spans="1:14" x14ac:dyDescent="0.25">
      <c r="A3509" s="26"/>
      <c r="B3509" s="22"/>
      <c r="C3509" s="22"/>
      <c r="D3509" s="24"/>
      <c r="E3509" s="22"/>
      <c r="F3509" s="22"/>
      <c r="H3509" s="23"/>
      <c r="I3509" s="23"/>
      <c r="J3509" s="23"/>
      <c r="K3509" s="26"/>
      <c r="N3509" s="1">
        <v>45935</v>
      </c>
    </row>
    <row r="3510" spans="1:14" x14ac:dyDescent="0.25">
      <c r="A3510" s="26"/>
      <c r="B3510" s="22"/>
      <c r="C3510" s="22"/>
      <c r="D3510" s="24"/>
      <c r="E3510" s="22"/>
      <c r="F3510" s="22"/>
      <c r="H3510" s="23"/>
      <c r="I3510" s="23"/>
      <c r="J3510" s="23"/>
      <c r="K3510" s="26"/>
      <c r="N3510" s="1">
        <v>45935</v>
      </c>
    </row>
    <row r="3511" spans="1:14" x14ac:dyDescent="0.25">
      <c r="A3511" s="26"/>
      <c r="B3511" s="22"/>
      <c r="C3511" s="22"/>
      <c r="D3511" s="24"/>
      <c r="E3511" s="22"/>
      <c r="F3511" s="22"/>
      <c r="H3511" s="23"/>
      <c r="I3511" s="23"/>
      <c r="J3511" s="23"/>
      <c r="K3511" s="26"/>
      <c r="N3511" s="1">
        <v>45935</v>
      </c>
    </row>
    <row r="3512" spans="1:14" x14ac:dyDescent="0.25">
      <c r="A3512" s="26"/>
      <c r="B3512" s="22"/>
      <c r="C3512" s="22"/>
      <c r="D3512" s="24"/>
      <c r="E3512" s="22"/>
      <c r="F3512" s="22"/>
      <c r="H3512" s="23"/>
      <c r="I3512" s="23"/>
      <c r="J3512" s="23"/>
      <c r="K3512" s="26"/>
      <c r="N3512" s="1">
        <v>45935</v>
      </c>
    </row>
    <row r="3513" spans="1:14" x14ac:dyDescent="0.25">
      <c r="A3513" s="26"/>
      <c r="B3513" s="22"/>
      <c r="C3513" s="22"/>
      <c r="D3513" s="24"/>
      <c r="E3513" s="22"/>
      <c r="F3513" s="22"/>
      <c r="H3513" s="23"/>
      <c r="I3513" s="23"/>
      <c r="J3513" s="23"/>
      <c r="K3513" s="26"/>
      <c r="N3513" s="1">
        <v>45935</v>
      </c>
    </row>
    <row r="3514" spans="1:14" x14ac:dyDescent="0.25">
      <c r="A3514" s="26"/>
      <c r="B3514" s="22"/>
      <c r="C3514" s="22"/>
      <c r="D3514" s="24"/>
      <c r="E3514" s="22"/>
      <c r="F3514" s="22"/>
      <c r="H3514" s="23"/>
      <c r="I3514" s="23"/>
      <c r="J3514" s="23"/>
      <c r="K3514" s="26"/>
      <c r="N3514" s="1">
        <v>45935</v>
      </c>
    </row>
    <row r="3515" spans="1:14" x14ac:dyDescent="0.25">
      <c r="A3515" s="26"/>
      <c r="B3515" s="22"/>
      <c r="C3515" s="22"/>
      <c r="D3515" s="24"/>
      <c r="E3515" s="22"/>
      <c r="F3515" s="22"/>
      <c r="H3515" s="23"/>
      <c r="I3515" s="23"/>
      <c r="J3515" s="23"/>
      <c r="K3515" s="26"/>
      <c r="N3515" s="1">
        <v>45935</v>
      </c>
    </row>
    <row r="3516" spans="1:14" x14ac:dyDescent="0.25">
      <c r="A3516" s="26"/>
      <c r="B3516" s="22"/>
      <c r="C3516" s="22"/>
      <c r="D3516" s="24"/>
      <c r="E3516" s="22"/>
      <c r="F3516" s="22"/>
      <c r="H3516" s="23"/>
      <c r="I3516" s="23"/>
      <c r="J3516" s="23"/>
      <c r="K3516" s="26"/>
      <c r="N3516" s="1">
        <v>45935</v>
      </c>
    </row>
    <row r="3517" spans="1:14" x14ac:dyDescent="0.25">
      <c r="A3517" s="26"/>
      <c r="B3517" s="22"/>
      <c r="C3517" s="22"/>
      <c r="D3517" s="24"/>
      <c r="E3517" s="22"/>
      <c r="F3517" s="22"/>
      <c r="H3517" s="23"/>
      <c r="I3517" s="23"/>
      <c r="J3517" s="23"/>
      <c r="K3517" s="26"/>
      <c r="N3517" s="1">
        <v>45935</v>
      </c>
    </row>
    <row r="3518" spans="1:14" x14ac:dyDescent="0.25">
      <c r="A3518" s="26"/>
      <c r="B3518" s="22"/>
      <c r="C3518" s="22"/>
      <c r="D3518" s="24"/>
      <c r="E3518" s="22"/>
      <c r="F3518" s="22"/>
      <c r="H3518" s="23"/>
      <c r="I3518" s="23"/>
      <c r="J3518" s="23"/>
      <c r="K3518" s="26"/>
      <c r="N3518" s="1">
        <v>45935</v>
      </c>
    </row>
    <row r="3519" spans="1:14" x14ac:dyDescent="0.25">
      <c r="A3519" s="26"/>
      <c r="B3519" s="22"/>
      <c r="C3519" s="22"/>
      <c r="D3519" s="24"/>
      <c r="E3519" s="22"/>
      <c r="F3519" s="22"/>
      <c r="H3519" s="23"/>
      <c r="I3519" s="23"/>
      <c r="J3519" s="23"/>
      <c r="K3519" s="26"/>
      <c r="N3519" s="1">
        <v>45935</v>
      </c>
    </row>
    <row r="3520" spans="1:14" x14ac:dyDescent="0.25">
      <c r="A3520" s="26"/>
      <c r="B3520" s="22"/>
      <c r="C3520" s="22"/>
      <c r="D3520" s="24"/>
      <c r="E3520" s="22"/>
      <c r="F3520" s="22"/>
      <c r="H3520" s="23"/>
      <c r="I3520" s="23"/>
      <c r="J3520" s="23"/>
      <c r="K3520" s="26"/>
      <c r="N3520" s="1">
        <v>45935</v>
      </c>
    </row>
    <row r="3521" spans="1:14" x14ac:dyDescent="0.25">
      <c r="A3521" s="26"/>
      <c r="B3521" s="22"/>
      <c r="C3521" s="22"/>
      <c r="D3521" s="24"/>
      <c r="E3521" s="22"/>
      <c r="F3521" s="22"/>
      <c r="H3521" s="23"/>
      <c r="I3521" s="23"/>
      <c r="J3521" s="23"/>
      <c r="K3521" s="26"/>
      <c r="N3521" s="1">
        <v>45935</v>
      </c>
    </row>
    <row r="3522" spans="1:14" x14ac:dyDescent="0.25">
      <c r="A3522" s="26"/>
      <c r="B3522" s="22"/>
      <c r="C3522" s="22"/>
      <c r="D3522" s="24"/>
      <c r="E3522" s="22"/>
      <c r="F3522" s="22"/>
      <c r="H3522" s="23"/>
      <c r="I3522" s="23"/>
      <c r="J3522" s="23"/>
      <c r="K3522" s="26"/>
      <c r="N3522" s="1">
        <v>45935</v>
      </c>
    </row>
    <row r="3523" spans="1:14" x14ac:dyDescent="0.25">
      <c r="A3523" s="26"/>
      <c r="B3523" s="22"/>
      <c r="C3523" s="22"/>
      <c r="D3523" s="24"/>
      <c r="E3523" s="22"/>
      <c r="F3523" s="22"/>
      <c r="H3523" s="23"/>
      <c r="I3523" s="23"/>
      <c r="J3523" s="23"/>
      <c r="K3523" s="26"/>
      <c r="N3523" s="1">
        <v>45935</v>
      </c>
    </row>
    <row r="3524" spans="1:14" x14ac:dyDescent="0.25">
      <c r="A3524" s="26"/>
      <c r="B3524" s="22"/>
      <c r="C3524" s="22"/>
      <c r="D3524" s="24"/>
      <c r="E3524" s="22"/>
      <c r="F3524" s="22"/>
      <c r="H3524" s="23"/>
      <c r="I3524" s="23"/>
      <c r="J3524" s="23"/>
      <c r="K3524" s="26"/>
      <c r="N3524" s="1">
        <v>45935</v>
      </c>
    </row>
    <row r="3525" spans="1:14" x14ac:dyDescent="0.25">
      <c r="A3525" s="26"/>
      <c r="B3525" s="22"/>
      <c r="C3525" s="22"/>
      <c r="D3525" s="24"/>
      <c r="E3525" s="22"/>
      <c r="F3525" s="22"/>
      <c r="H3525" s="23"/>
      <c r="I3525" s="23"/>
      <c r="J3525" s="23"/>
      <c r="K3525" s="26"/>
      <c r="N3525" s="1">
        <v>45935</v>
      </c>
    </row>
    <row r="3526" spans="1:14" x14ac:dyDescent="0.25">
      <c r="A3526" s="26"/>
      <c r="B3526" s="22"/>
      <c r="C3526" s="22"/>
      <c r="D3526" s="24"/>
      <c r="E3526" s="22"/>
      <c r="F3526" s="22"/>
      <c r="H3526" s="23"/>
      <c r="I3526" s="23"/>
      <c r="J3526" s="23"/>
      <c r="K3526" s="26"/>
      <c r="N3526" s="1">
        <v>45935</v>
      </c>
    </row>
    <row r="3527" spans="1:14" x14ac:dyDescent="0.25">
      <c r="A3527" s="26"/>
      <c r="B3527" s="22"/>
      <c r="C3527" s="22"/>
      <c r="D3527" s="24"/>
      <c r="E3527" s="22"/>
      <c r="F3527" s="22"/>
      <c r="H3527" s="23"/>
      <c r="I3527" s="23"/>
      <c r="J3527" s="23"/>
      <c r="K3527" s="26"/>
      <c r="N3527" s="1">
        <v>45935</v>
      </c>
    </row>
    <row r="3528" spans="1:14" x14ac:dyDescent="0.25">
      <c r="A3528" s="26"/>
      <c r="B3528" s="22"/>
      <c r="C3528" s="22"/>
      <c r="D3528" s="24"/>
      <c r="E3528" s="22"/>
      <c r="F3528" s="22"/>
      <c r="H3528" s="23"/>
      <c r="I3528" s="23"/>
      <c r="J3528" s="23"/>
      <c r="K3528" s="26"/>
      <c r="N3528" s="1">
        <v>45935</v>
      </c>
    </row>
    <row r="3529" spans="1:14" x14ac:dyDescent="0.25">
      <c r="A3529" s="26"/>
      <c r="B3529" s="22"/>
      <c r="C3529" s="22"/>
      <c r="D3529" s="24"/>
      <c r="E3529" s="22"/>
      <c r="F3529" s="22"/>
      <c r="H3529" s="23"/>
      <c r="I3529" s="23"/>
      <c r="J3529" s="23"/>
      <c r="K3529" s="26"/>
      <c r="N3529" s="1">
        <v>45935</v>
      </c>
    </row>
    <row r="3530" spans="1:14" x14ac:dyDescent="0.25">
      <c r="A3530" s="26"/>
      <c r="B3530" s="22"/>
      <c r="C3530" s="22"/>
      <c r="D3530" s="24"/>
      <c r="E3530" s="22"/>
      <c r="F3530" s="22"/>
      <c r="H3530" s="23"/>
      <c r="I3530" s="23"/>
      <c r="J3530" s="23"/>
      <c r="K3530" s="26"/>
      <c r="N3530" s="1">
        <v>45935</v>
      </c>
    </row>
    <row r="3531" spans="1:14" x14ac:dyDescent="0.25">
      <c r="A3531" s="26"/>
      <c r="B3531" s="22"/>
      <c r="C3531" s="22"/>
      <c r="D3531" s="24"/>
      <c r="E3531" s="22"/>
      <c r="F3531" s="22"/>
      <c r="H3531" s="23"/>
      <c r="I3531" s="23"/>
      <c r="J3531" s="23"/>
      <c r="K3531" s="26"/>
      <c r="N3531" s="1">
        <v>45935</v>
      </c>
    </row>
    <row r="3532" spans="1:14" x14ac:dyDescent="0.25">
      <c r="A3532" s="26"/>
      <c r="B3532" s="22"/>
      <c r="C3532" s="22"/>
      <c r="D3532" s="24"/>
      <c r="E3532" s="22"/>
      <c r="F3532" s="22"/>
      <c r="H3532" s="23"/>
      <c r="I3532" s="23"/>
      <c r="J3532" s="23"/>
      <c r="K3532" s="26"/>
      <c r="N3532" s="1">
        <v>45935</v>
      </c>
    </row>
    <row r="3533" spans="1:14" x14ac:dyDescent="0.25">
      <c r="A3533" s="26"/>
      <c r="B3533" s="22"/>
      <c r="C3533" s="22"/>
      <c r="D3533" s="24"/>
      <c r="E3533" s="22"/>
      <c r="F3533" s="22"/>
      <c r="H3533" s="23"/>
      <c r="I3533" s="23"/>
      <c r="J3533" s="23"/>
      <c r="K3533" s="26"/>
      <c r="N3533" s="1">
        <v>45935</v>
      </c>
    </row>
    <row r="3534" spans="1:14" x14ac:dyDescent="0.25">
      <c r="A3534" s="26"/>
      <c r="B3534" s="22"/>
      <c r="C3534" s="22"/>
      <c r="D3534" s="24"/>
      <c r="E3534" s="22"/>
      <c r="F3534" s="22"/>
      <c r="H3534" s="23"/>
      <c r="I3534" s="23"/>
      <c r="J3534" s="23"/>
      <c r="K3534" s="26"/>
      <c r="N3534" s="1">
        <v>45935</v>
      </c>
    </row>
    <row r="3535" spans="1:14" x14ac:dyDescent="0.25">
      <c r="A3535" s="26"/>
      <c r="B3535" s="22"/>
      <c r="C3535" s="22"/>
      <c r="D3535" s="24"/>
      <c r="E3535" s="22"/>
      <c r="F3535" s="22"/>
      <c r="H3535" s="23"/>
      <c r="I3535" s="23"/>
      <c r="J3535" s="23"/>
      <c r="K3535" s="26"/>
      <c r="N3535" s="1">
        <v>45935</v>
      </c>
    </row>
    <row r="3536" spans="1:14" x14ac:dyDescent="0.25">
      <c r="A3536" s="26"/>
      <c r="B3536" s="22"/>
      <c r="C3536" s="22"/>
      <c r="D3536" s="24"/>
      <c r="E3536" s="22"/>
      <c r="F3536" s="22"/>
      <c r="H3536" s="23"/>
      <c r="I3536" s="23"/>
      <c r="J3536" s="23"/>
      <c r="K3536" s="26"/>
      <c r="N3536" s="1">
        <v>45935</v>
      </c>
    </row>
    <row r="3537" spans="1:14" x14ac:dyDescent="0.25">
      <c r="A3537" s="26"/>
      <c r="B3537" s="22"/>
      <c r="C3537" s="22"/>
      <c r="D3537" s="24"/>
      <c r="E3537" s="22"/>
      <c r="F3537" s="22"/>
      <c r="H3537" s="23"/>
      <c r="I3537" s="23"/>
      <c r="J3537" s="23"/>
      <c r="K3537" s="26"/>
      <c r="N3537" s="1">
        <v>45935</v>
      </c>
    </row>
    <row r="3538" spans="1:14" x14ac:dyDescent="0.25">
      <c r="A3538" s="26"/>
      <c r="B3538" s="22"/>
      <c r="C3538" s="22"/>
      <c r="D3538" s="24"/>
      <c r="E3538" s="22"/>
      <c r="F3538" s="22"/>
      <c r="H3538" s="23"/>
      <c r="I3538" s="23"/>
      <c r="J3538" s="23"/>
      <c r="K3538" s="26"/>
      <c r="N3538" s="1">
        <v>45935</v>
      </c>
    </row>
    <row r="3539" spans="1:14" x14ac:dyDescent="0.25">
      <c r="A3539" s="26"/>
      <c r="B3539" s="22"/>
      <c r="C3539" s="22"/>
      <c r="D3539" s="24"/>
      <c r="E3539" s="22"/>
      <c r="F3539" s="22"/>
      <c r="H3539" s="23"/>
      <c r="I3539" s="23"/>
      <c r="J3539" s="23"/>
      <c r="K3539" s="26"/>
      <c r="N3539" s="1">
        <v>45935</v>
      </c>
    </row>
    <row r="3540" spans="1:14" x14ac:dyDescent="0.25">
      <c r="A3540" s="26"/>
      <c r="B3540" s="22"/>
      <c r="C3540" s="22"/>
      <c r="D3540" s="24"/>
      <c r="E3540" s="22"/>
      <c r="F3540" s="22"/>
      <c r="H3540" s="23"/>
      <c r="I3540" s="23"/>
      <c r="J3540" s="23"/>
      <c r="K3540" s="26"/>
      <c r="N3540" s="1">
        <v>45935</v>
      </c>
    </row>
    <row r="3541" spans="1:14" x14ac:dyDescent="0.25">
      <c r="A3541" s="26"/>
      <c r="B3541" s="22"/>
      <c r="C3541" s="22"/>
      <c r="D3541" s="24"/>
      <c r="E3541" s="22"/>
      <c r="F3541" s="22"/>
      <c r="H3541" s="23"/>
      <c r="I3541" s="23"/>
      <c r="J3541" s="23"/>
      <c r="K3541" s="26"/>
      <c r="N3541" s="1">
        <v>45935</v>
      </c>
    </row>
    <row r="3542" spans="1:14" x14ac:dyDescent="0.25">
      <c r="A3542" s="26"/>
      <c r="B3542" s="22"/>
      <c r="C3542" s="22"/>
      <c r="D3542" s="24"/>
      <c r="E3542" s="22"/>
      <c r="F3542" s="22"/>
      <c r="H3542" s="23"/>
      <c r="I3542" s="23"/>
      <c r="J3542" s="23"/>
      <c r="K3542" s="26"/>
      <c r="N3542" s="1">
        <v>45935</v>
      </c>
    </row>
    <row r="3543" spans="1:14" x14ac:dyDescent="0.25">
      <c r="A3543" s="26"/>
      <c r="B3543" s="22"/>
      <c r="C3543" s="22"/>
      <c r="D3543" s="24"/>
      <c r="E3543" s="22"/>
      <c r="F3543" s="22"/>
      <c r="H3543" s="23"/>
      <c r="I3543" s="23"/>
      <c r="J3543" s="23"/>
      <c r="K3543" s="26"/>
      <c r="N3543" s="1">
        <v>45935</v>
      </c>
    </row>
    <row r="3544" spans="1:14" x14ac:dyDescent="0.25">
      <c r="A3544" s="26"/>
      <c r="B3544" s="22"/>
      <c r="C3544" s="22"/>
      <c r="D3544" s="24"/>
      <c r="E3544" s="22"/>
      <c r="F3544" s="22"/>
      <c r="H3544" s="23"/>
      <c r="I3544" s="23"/>
      <c r="J3544" s="23"/>
      <c r="K3544" s="26"/>
      <c r="N3544" s="1">
        <v>45935</v>
      </c>
    </row>
    <row r="3545" spans="1:14" x14ac:dyDescent="0.25">
      <c r="A3545" s="26"/>
      <c r="B3545" s="22"/>
      <c r="C3545" s="22"/>
      <c r="D3545" s="24"/>
      <c r="E3545" s="22"/>
      <c r="F3545" s="22"/>
      <c r="H3545" s="23"/>
      <c r="I3545" s="23"/>
      <c r="J3545" s="23"/>
      <c r="K3545" s="26"/>
      <c r="N3545" s="1">
        <v>45935</v>
      </c>
    </row>
    <row r="3546" spans="1:14" x14ac:dyDescent="0.25">
      <c r="A3546" s="26"/>
      <c r="B3546" s="22"/>
      <c r="C3546" s="22"/>
      <c r="D3546" s="24"/>
      <c r="E3546" s="22"/>
      <c r="F3546" s="22"/>
      <c r="H3546" s="23"/>
      <c r="I3546" s="23"/>
      <c r="J3546" s="23"/>
      <c r="K3546" s="26"/>
      <c r="N3546" s="1">
        <v>45935</v>
      </c>
    </row>
    <row r="3547" spans="1:14" x14ac:dyDescent="0.25">
      <c r="A3547" s="26"/>
      <c r="B3547" s="22"/>
      <c r="C3547" s="22"/>
      <c r="D3547" s="24"/>
      <c r="E3547" s="22"/>
      <c r="F3547" s="22"/>
      <c r="H3547" s="23"/>
      <c r="I3547" s="23"/>
      <c r="J3547" s="23"/>
      <c r="K3547" s="26"/>
      <c r="N3547" s="1">
        <v>45935</v>
      </c>
    </row>
    <row r="3548" spans="1:14" x14ac:dyDescent="0.25">
      <c r="A3548" s="26"/>
      <c r="B3548" s="22"/>
      <c r="C3548" s="22"/>
      <c r="D3548" s="24"/>
      <c r="E3548" s="22"/>
      <c r="F3548" s="22"/>
      <c r="H3548" s="23"/>
      <c r="I3548" s="23"/>
      <c r="J3548" s="23"/>
      <c r="K3548" s="26"/>
      <c r="N3548" s="1">
        <v>45935</v>
      </c>
    </row>
    <row r="3549" spans="1:14" x14ac:dyDescent="0.25">
      <c r="A3549" s="26"/>
      <c r="B3549" s="22"/>
      <c r="C3549" s="22"/>
      <c r="D3549" s="24"/>
      <c r="E3549" s="22"/>
      <c r="F3549" s="22"/>
      <c r="H3549" s="23"/>
      <c r="I3549" s="23"/>
      <c r="J3549" s="23"/>
      <c r="K3549" s="26"/>
      <c r="N3549" s="1">
        <v>45935</v>
      </c>
    </row>
    <row r="3550" spans="1:14" x14ac:dyDescent="0.25">
      <c r="A3550" s="26"/>
      <c r="B3550" s="22"/>
      <c r="C3550" s="22"/>
      <c r="D3550" s="24"/>
      <c r="E3550" s="22"/>
      <c r="F3550" s="22"/>
      <c r="H3550" s="23"/>
      <c r="I3550" s="23"/>
      <c r="J3550" s="23"/>
      <c r="K3550" s="26"/>
      <c r="N3550" s="1">
        <v>45935</v>
      </c>
    </row>
    <row r="3551" spans="1:14" x14ac:dyDescent="0.25">
      <c r="A3551" s="26"/>
      <c r="B3551" s="22"/>
      <c r="C3551" s="22"/>
      <c r="D3551" s="24"/>
      <c r="E3551" s="22"/>
      <c r="F3551" s="22"/>
      <c r="H3551" s="23"/>
      <c r="I3551" s="23"/>
      <c r="J3551" s="23"/>
      <c r="K3551" s="26"/>
      <c r="N3551" s="1">
        <v>45935</v>
      </c>
    </row>
    <row r="3552" spans="1:14" x14ac:dyDescent="0.25">
      <c r="A3552" s="26"/>
      <c r="B3552" s="22"/>
      <c r="C3552" s="22"/>
      <c r="D3552" s="24"/>
      <c r="E3552" s="22"/>
      <c r="F3552" s="22"/>
      <c r="H3552" s="23"/>
      <c r="I3552" s="23"/>
      <c r="J3552" s="23"/>
      <c r="K3552" s="26"/>
      <c r="N3552" s="1">
        <v>45935</v>
      </c>
    </row>
    <row r="3553" spans="1:14" x14ac:dyDescent="0.25">
      <c r="A3553" s="26"/>
      <c r="B3553" s="22"/>
      <c r="C3553" s="22"/>
      <c r="D3553" s="24"/>
      <c r="E3553" s="22"/>
      <c r="F3553" s="22"/>
      <c r="H3553" s="23"/>
      <c r="I3553" s="23"/>
      <c r="J3553" s="23"/>
      <c r="K3553" s="26"/>
      <c r="N3553" s="1">
        <v>45935</v>
      </c>
    </row>
    <row r="3554" spans="1:14" x14ac:dyDescent="0.25">
      <c r="A3554" s="26"/>
      <c r="B3554" s="22"/>
      <c r="C3554" s="22"/>
      <c r="D3554" s="24"/>
      <c r="E3554" s="22"/>
      <c r="F3554" s="22"/>
      <c r="H3554" s="23"/>
      <c r="I3554" s="23"/>
      <c r="J3554" s="23"/>
      <c r="K3554" s="26"/>
      <c r="N3554" s="1">
        <v>45935</v>
      </c>
    </row>
    <row r="3555" spans="1:14" x14ac:dyDescent="0.25">
      <c r="A3555" s="26"/>
      <c r="B3555" s="22"/>
      <c r="C3555" s="22"/>
      <c r="D3555" s="24"/>
      <c r="E3555" s="22"/>
      <c r="F3555" s="22"/>
      <c r="H3555" s="23"/>
      <c r="I3555" s="23"/>
      <c r="J3555" s="23"/>
      <c r="K3555" s="26"/>
      <c r="N3555" s="1">
        <v>45935</v>
      </c>
    </row>
    <row r="3556" spans="1:14" x14ac:dyDescent="0.25">
      <c r="A3556" s="26"/>
      <c r="B3556" s="22"/>
      <c r="C3556" s="22"/>
      <c r="D3556" s="24"/>
      <c r="E3556" s="22"/>
      <c r="F3556" s="22"/>
      <c r="H3556" s="23"/>
      <c r="I3556" s="23"/>
      <c r="J3556" s="23"/>
      <c r="K3556" s="26"/>
      <c r="N3556" s="1">
        <v>45935</v>
      </c>
    </row>
    <row r="3557" spans="1:14" x14ac:dyDescent="0.25">
      <c r="A3557" s="26"/>
      <c r="B3557" s="22"/>
      <c r="C3557" s="22"/>
      <c r="D3557" s="24"/>
      <c r="E3557" s="22"/>
      <c r="F3557" s="22"/>
      <c r="H3557" s="23"/>
      <c r="I3557" s="23"/>
      <c r="J3557" s="23"/>
      <c r="K3557" s="26"/>
      <c r="N3557" s="1">
        <v>45935</v>
      </c>
    </row>
    <row r="3558" spans="1:14" x14ac:dyDescent="0.25">
      <c r="A3558" s="26"/>
      <c r="B3558" s="22"/>
      <c r="C3558" s="22"/>
      <c r="D3558" s="24"/>
      <c r="E3558" s="22"/>
      <c r="F3558" s="22"/>
      <c r="H3558" s="23"/>
      <c r="I3558" s="23"/>
      <c r="J3558" s="23"/>
      <c r="K3558" s="26"/>
      <c r="N3558" s="1">
        <v>45935</v>
      </c>
    </row>
    <row r="3559" spans="1:14" x14ac:dyDescent="0.25">
      <c r="A3559" s="26"/>
      <c r="B3559" s="22"/>
      <c r="C3559" s="22"/>
      <c r="D3559" s="24"/>
      <c r="E3559" s="22"/>
      <c r="F3559" s="22"/>
      <c r="H3559" s="23"/>
      <c r="I3559" s="23"/>
      <c r="J3559" s="23"/>
      <c r="K3559" s="26"/>
      <c r="N3559" s="1">
        <v>45935</v>
      </c>
    </row>
    <row r="3560" spans="1:14" x14ac:dyDescent="0.25">
      <c r="A3560" s="26"/>
      <c r="B3560" s="22"/>
      <c r="C3560" s="22"/>
      <c r="D3560" s="24"/>
      <c r="E3560" s="22"/>
      <c r="F3560" s="22"/>
      <c r="H3560" s="23"/>
      <c r="I3560" s="23"/>
      <c r="J3560" s="23"/>
      <c r="K3560" s="26"/>
      <c r="N3560" s="1">
        <v>45935</v>
      </c>
    </row>
    <row r="3561" spans="1:14" x14ac:dyDescent="0.25">
      <c r="A3561" s="26"/>
      <c r="B3561" s="22"/>
      <c r="C3561" s="22"/>
      <c r="D3561" s="24"/>
      <c r="E3561" s="22"/>
      <c r="F3561" s="22"/>
      <c r="H3561" s="23"/>
      <c r="I3561" s="23"/>
      <c r="J3561" s="23"/>
      <c r="K3561" s="26"/>
      <c r="N3561" s="1">
        <v>45935</v>
      </c>
    </row>
    <row r="3562" spans="1:14" x14ac:dyDescent="0.25">
      <c r="A3562" s="26"/>
      <c r="B3562" s="22"/>
      <c r="C3562" s="22"/>
      <c r="D3562" s="24"/>
      <c r="E3562" s="22"/>
      <c r="F3562" s="22"/>
      <c r="H3562" s="23"/>
      <c r="I3562" s="23"/>
      <c r="J3562" s="23"/>
      <c r="K3562" s="26"/>
      <c r="N3562" s="1">
        <v>45935</v>
      </c>
    </row>
    <row r="3563" spans="1:14" x14ac:dyDescent="0.25">
      <c r="A3563" s="26"/>
      <c r="B3563" s="22"/>
      <c r="C3563" s="22"/>
      <c r="D3563" s="24"/>
      <c r="E3563" s="22"/>
      <c r="F3563" s="22"/>
      <c r="H3563" s="23"/>
      <c r="I3563" s="23"/>
      <c r="J3563" s="23"/>
      <c r="K3563" s="26"/>
      <c r="N3563" s="1">
        <v>45935</v>
      </c>
    </row>
    <row r="3564" spans="1:14" x14ac:dyDescent="0.25">
      <c r="A3564" s="26"/>
      <c r="B3564" s="22"/>
      <c r="C3564" s="22"/>
      <c r="D3564" s="24"/>
      <c r="E3564" s="22"/>
      <c r="F3564" s="22"/>
      <c r="H3564" s="23"/>
      <c r="I3564" s="23"/>
      <c r="J3564" s="23"/>
      <c r="K3564" s="26"/>
      <c r="N3564" s="1">
        <v>45935</v>
      </c>
    </row>
    <row r="3565" spans="1:14" x14ac:dyDescent="0.25">
      <c r="A3565" s="26"/>
      <c r="B3565" s="22"/>
      <c r="C3565" s="22"/>
      <c r="D3565" s="24"/>
      <c r="E3565" s="22"/>
      <c r="F3565" s="22"/>
      <c r="H3565" s="23"/>
      <c r="I3565" s="23"/>
      <c r="J3565" s="23"/>
      <c r="K3565" s="26"/>
      <c r="N3565" s="1">
        <v>45935</v>
      </c>
    </row>
    <row r="3566" spans="1:14" x14ac:dyDescent="0.25">
      <c r="A3566" s="26"/>
      <c r="B3566" s="22"/>
      <c r="C3566" s="22"/>
      <c r="D3566" s="24"/>
      <c r="E3566" s="22"/>
      <c r="F3566" s="22"/>
      <c r="H3566" s="23"/>
      <c r="I3566" s="23"/>
      <c r="J3566" s="23"/>
      <c r="K3566" s="26"/>
      <c r="N3566" s="1">
        <v>45935</v>
      </c>
    </row>
    <row r="3567" spans="1:14" x14ac:dyDescent="0.25">
      <c r="A3567" s="26"/>
      <c r="B3567" s="22"/>
      <c r="C3567" s="22"/>
      <c r="D3567" s="24"/>
      <c r="E3567" s="22"/>
      <c r="F3567" s="22"/>
      <c r="H3567" s="23"/>
      <c r="I3567" s="23"/>
      <c r="J3567" s="23"/>
      <c r="K3567" s="26"/>
      <c r="N3567" s="1">
        <v>45935</v>
      </c>
    </row>
    <row r="3568" spans="1:14" x14ac:dyDescent="0.25">
      <c r="A3568" s="26"/>
      <c r="B3568" s="22"/>
      <c r="C3568" s="22"/>
      <c r="D3568" s="24"/>
      <c r="E3568" s="22"/>
      <c r="F3568" s="22"/>
      <c r="H3568" s="23"/>
      <c r="I3568" s="23"/>
      <c r="J3568" s="23"/>
      <c r="K3568" s="26"/>
      <c r="N3568" s="1">
        <v>45935</v>
      </c>
    </row>
    <row r="3569" spans="1:14" x14ac:dyDescent="0.25">
      <c r="A3569" s="26"/>
      <c r="B3569" s="22"/>
      <c r="C3569" s="22"/>
      <c r="D3569" s="24"/>
      <c r="E3569" s="22"/>
      <c r="F3569" s="22"/>
      <c r="H3569" s="23"/>
      <c r="I3569" s="23"/>
      <c r="J3569" s="23"/>
      <c r="K3569" s="26"/>
      <c r="N3569" s="1">
        <v>45935</v>
      </c>
    </row>
    <row r="3570" spans="1:14" x14ac:dyDescent="0.25">
      <c r="A3570" s="26"/>
      <c r="B3570" s="22"/>
      <c r="C3570" s="22"/>
      <c r="D3570" s="24"/>
      <c r="E3570" s="22"/>
      <c r="F3570" s="22"/>
      <c r="H3570" s="23"/>
      <c r="I3570" s="23"/>
      <c r="J3570" s="23"/>
      <c r="K3570" s="26"/>
      <c r="N3570" s="1">
        <v>45935</v>
      </c>
    </row>
    <row r="3571" spans="1:14" x14ac:dyDescent="0.25">
      <c r="A3571" s="26"/>
      <c r="B3571" s="22"/>
      <c r="C3571" s="22"/>
      <c r="D3571" s="24"/>
      <c r="E3571" s="22"/>
      <c r="F3571" s="22"/>
      <c r="H3571" s="23"/>
      <c r="I3571" s="23"/>
      <c r="J3571" s="23"/>
      <c r="K3571" s="26"/>
      <c r="N3571" s="1">
        <v>45935</v>
      </c>
    </row>
    <row r="3572" spans="1:14" x14ac:dyDescent="0.25">
      <c r="A3572" s="26"/>
      <c r="B3572" s="22"/>
      <c r="C3572" s="22"/>
      <c r="D3572" s="24"/>
      <c r="E3572" s="22"/>
      <c r="F3572" s="22"/>
      <c r="H3572" s="23"/>
      <c r="I3572" s="23"/>
      <c r="J3572" s="23"/>
      <c r="K3572" s="26"/>
      <c r="N3572" s="1">
        <v>45935</v>
      </c>
    </row>
    <row r="3573" spans="1:14" x14ac:dyDescent="0.25">
      <c r="A3573" s="26"/>
      <c r="B3573" s="22"/>
      <c r="C3573" s="22"/>
      <c r="D3573" s="24"/>
      <c r="E3573" s="22"/>
      <c r="F3573" s="22"/>
      <c r="H3573" s="23"/>
      <c r="I3573" s="23"/>
      <c r="J3573" s="23"/>
      <c r="K3573" s="26"/>
      <c r="N3573" s="1">
        <v>45935</v>
      </c>
    </row>
    <row r="3574" spans="1:14" x14ac:dyDescent="0.25">
      <c r="A3574" s="26"/>
      <c r="B3574" s="22"/>
      <c r="C3574" s="22"/>
      <c r="D3574" s="24"/>
      <c r="E3574" s="22"/>
      <c r="F3574" s="22"/>
      <c r="H3574" s="23"/>
      <c r="I3574" s="23"/>
      <c r="J3574" s="23"/>
      <c r="K3574" s="26"/>
      <c r="N3574" s="1">
        <v>45935</v>
      </c>
    </row>
    <row r="3575" spans="1:14" x14ac:dyDescent="0.25">
      <c r="A3575" s="26"/>
      <c r="B3575" s="22"/>
      <c r="C3575" s="22"/>
      <c r="D3575" s="24"/>
      <c r="E3575" s="22"/>
      <c r="F3575" s="22"/>
      <c r="H3575" s="23"/>
      <c r="I3575" s="23"/>
      <c r="J3575" s="23"/>
      <c r="K3575" s="26"/>
      <c r="N3575" s="1">
        <v>45935</v>
      </c>
    </row>
    <row r="3576" spans="1:14" x14ac:dyDescent="0.25">
      <c r="A3576" s="26"/>
      <c r="B3576" s="22"/>
      <c r="C3576" s="22"/>
      <c r="D3576" s="24"/>
      <c r="E3576" s="22"/>
      <c r="F3576" s="22"/>
      <c r="H3576" s="23"/>
      <c r="I3576" s="23"/>
      <c r="J3576" s="23"/>
      <c r="K3576" s="26"/>
      <c r="N3576" s="1">
        <v>45935</v>
      </c>
    </row>
    <row r="3577" spans="1:14" x14ac:dyDescent="0.25">
      <c r="A3577" s="26"/>
      <c r="B3577" s="22"/>
      <c r="C3577" s="22"/>
      <c r="D3577" s="24"/>
      <c r="E3577" s="22"/>
      <c r="F3577" s="22"/>
      <c r="H3577" s="23"/>
      <c r="I3577" s="23"/>
      <c r="J3577" s="23"/>
      <c r="K3577" s="26"/>
      <c r="N3577" s="1">
        <v>45935</v>
      </c>
    </row>
    <row r="3578" spans="1:14" x14ac:dyDescent="0.25">
      <c r="A3578" s="26"/>
      <c r="B3578" s="22"/>
      <c r="C3578" s="22"/>
      <c r="D3578" s="24"/>
      <c r="E3578" s="22"/>
      <c r="F3578" s="22"/>
      <c r="H3578" s="23"/>
      <c r="I3578" s="23"/>
      <c r="J3578" s="23"/>
      <c r="K3578" s="26"/>
      <c r="N3578" s="1">
        <v>45935</v>
      </c>
    </row>
    <row r="3579" spans="1:14" x14ac:dyDescent="0.25">
      <c r="A3579" s="26"/>
      <c r="B3579" s="22"/>
      <c r="C3579" s="22"/>
      <c r="D3579" s="24"/>
      <c r="E3579" s="22"/>
      <c r="F3579" s="22"/>
      <c r="H3579" s="23"/>
      <c r="I3579" s="23"/>
      <c r="J3579" s="23"/>
      <c r="K3579" s="26"/>
      <c r="N3579" s="1">
        <v>45935</v>
      </c>
    </row>
    <row r="3580" spans="1:14" x14ac:dyDescent="0.25">
      <c r="A3580" s="26"/>
      <c r="B3580" s="22"/>
      <c r="C3580" s="22"/>
      <c r="D3580" s="24"/>
      <c r="E3580" s="22"/>
      <c r="F3580" s="22"/>
      <c r="H3580" s="23"/>
      <c r="I3580" s="23"/>
      <c r="J3580" s="23"/>
      <c r="K3580" s="26"/>
      <c r="N3580" s="1">
        <v>45935</v>
      </c>
    </row>
    <row r="3581" spans="1:14" x14ac:dyDescent="0.25">
      <c r="A3581" s="26"/>
      <c r="B3581" s="22"/>
      <c r="C3581" s="22"/>
      <c r="D3581" s="24"/>
      <c r="E3581" s="22"/>
      <c r="F3581" s="22"/>
      <c r="H3581" s="23"/>
      <c r="I3581" s="23"/>
      <c r="J3581" s="23"/>
      <c r="K3581" s="26"/>
      <c r="N3581" s="1">
        <v>45935</v>
      </c>
    </row>
    <row r="3582" spans="1:14" x14ac:dyDescent="0.25">
      <c r="A3582" s="26"/>
      <c r="B3582" s="22"/>
      <c r="C3582" s="22"/>
      <c r="D3582" s="24"/>
      <c r="E3582" s="22"/>
      <c r="F3582" s="22"/>
      <c r="H3582" s="23"/>
      <c r="I3582" s="23"/>
      <c r="J3582" s="23"/>
      <c r="K3582" s="26"/>
      <c r="N3582" s="1">
        <v>45935</v>
      </c>
    </row>
    <row r="3583" spans="1:14" x14ac:dyDescent="0.25">
      <c r="A3583" s="26"/>
      <c r="B3583" s="22"/>
      <c r="C3583" s="22"/>
      <c r="D3583" s="24"/>
      <c r="E3583" s="22"/>
      <c r="F3583" s="22"/>
      <c r="H3583" s="23"/>
      <c r="I3583" s="23"/>
      <c r="J3583" s="23"/>
      <c r="K3583" s="26"/>
      <c r="N3583" s="1">
        <v>45935</v>
      </c>
    </row>
    <row r="3584" spans="1:14" x14ac:dyDescent="0.25">
      <c r="A3584" s="26"/>
      <c r="B3584" s="22"/>
      <c r="C3584" s="22"/>
      <c r="D3584" s="24"/>
      <c r="E3584" s="22"/>
      <c r="F3584" s="22"/>
      <c r="H3584" s="23"/>
      <c r="I3584" s="23"/>
      <c r="J3584" s="23"/>
      <c r="K3584" s="26"/>
      <c r="N3584" s="1">
        <v>45935</v>
      </c>
    </row>
    <row r="3585" spans="1:14" x14ac:dyDescent="0.25">
      <c r="A3585" s="26"/>
      <c r="B3585" s="22"/>
      <c r="C3585" s="22"/>
      <c r="D3585" s="24"/>
      <c r="E3585" s="22"/>
      <c r="F3585" s="22"/>
      <c r="H3585" s="23"/>
      <c r="I3585" s="23"/>
      <c r="J3585" s="23"/>
      <c r="K3585" s="26"/>
      <c r="N3585" s="1">
        <v>45935</v>
      </c>
    </row>
    <row r="3586" spans="1:14" x14ac:dyDescent="0.25">
      <c r="A3586" s="26"/>
      <c r="B3586" s="22"/>
      <c r="C3586" s="22"/>
      <c r="D3586" s="24"/>
      <c r="E3586" s="22"/>
      <c r="F3586" s="22"/>
      <c r="H3586" s="23"/>
      <c r="I3586" s="23"/>
      <c r="J3586" s="23"/>
      <c r="K3586" s="26"/>
      <c r="N3586" s="1">
        <v>45935</v>
      </c>
    </row>
    <row r="3587" spans="1:14" x14ac:dyDescent="0.25">
      <c r="A3587" s="26"/>
      <c r="B3587" s="22"/>
      <c r="C3587" s="22"/>
      <c r="D3587" s="24"/>
      <c r="E3587" s="22"/>
      <c r="F3587" s="22"/>
      <c r="H3587" s="23"/>
      <c r="I3587" s="23"/>
      <c r="J3587" s="23"/>
      <c r="K3587" s="26"/>
      <c r="N3587" s="1">
        <v>45935</v>
      </c>
    </row>
    <row r="3588" spans="1:14" x14ac:dyDescent="0.25">
      <c r="A3588" s="26"/>
      <c r="B3588" s="22"/>
      <c r="C3588" s="22"/>
      <c r="D3588" s="24"/>
      <c r="E3588" s="22"/>
      <c r="F3588" s="22"/>
      <c r="H3588" s="23"/>
      <c r="I3588" s="23"/>
      <c r="J3588" s="23"/>
      <c r="K3588" s="26"/>
      <c r="N3588" s="1">
        <v>45935</v>
      </c>
    </row>
    <row r="3589" spans="1:14" x14ac:dyDescent="0.25">
      <c r="A3589" s="26"/>
      <c r="B3589" s="22"/>
      <c r="C3589" s="22"/>
      <c r="D3589" s="24"/>
      <c r="E3589" s="22"/>
      <c r="F3589" s="22"/>
      <c r="H3589" s="23"/>
      <c r="I3589" s="23"/>
      <c r="J3589" s="23"/>
      <c r="K3589" s="26"/>
      <c r="N3589" s="1">
        <v>45935</v>
      </c>
    </row>
    <row r="3590" spans="1:14" x14ac:dyDescent="0.25">
      <c r="A3590" s="26"/>
      <c r="B3590" s="22"/>
      <c r="C3590" s="22"/>
      <c r="D3590" s="24"/>
      <c r="E3590" s="22"/>
      <c r="F3590" s="22"/>
      <c r="H3590" s="23"/>
      <c r="I3590" s="23"/>
      <c r="J3590" s="23"/>
      <c r="K3590" s="26"/>
      <c r="N3590" s="1">
        <v>45935</v>
      </c>
    </row>
    <row r="3591" spans="1:14" x14ac:dyDescent="0.25">
      <c r="A3591" s="26"/>
      <c r="B3591" s="22"/>
      <c r="C3591" s="22"/>
      <c r="D3591" s="24"/>
      <c r="E3591" s="22"/>
      <c r="F3591" s="22"/>
      <c r="H3591" s="23"/>
      <c r="I3591" s="23"/>
      <c r="J3591" s="23"/>
      <c r="K3591" s="26"/>
      <c r="N3591" s="1">
        <v>45935</v>
      </c>
    </row>
    <row r="3592" spans="1:14" x14ac:dyDescent="0.25">
      <c r="A3592" s="26"/>
      <c r="B3592" s="22"/>
      <c r="C3592" s="22"/>
      <c r="D3592" s="24"/>
      <c r="E3592" s="22"/>
      <c r="F3592" s="22"/>
      <c r="H3592" s="23"/>
      <c r="I3592" s="23"/>
      <c r="J3592" s="23"/>
      <c r="K3592" s="26"/>
      <c r="N3592" s="1">
        <v>45935</v>
      </c>
    </row>
    <row r="3593" spans="1:14" x14ac:dyDescent="0.25">
      <c r="A3593" s="26"/>
      <c r="B3593" s="22"/>
      <c r="C3593" s="22"/>
      <c r="D3593" s="24"/>
      <c r="E3593" s="22"/>
      <c r="F3593" s="22"/>
      <c r="H3593" s="23"/>
      <c r="I3593" s="23"/>
      <c r="J3593" s="23"/>
      <c r="K3593" s="26"/>
      <c r="N3593" s="1">
        <v>45935</v>
      </c>
    </row>
    <row r="3594" spans="1:14" x14ac:dyDescent="0.25">
      <c r="A3594" s="26"/>
      <c r="B3594" s="22"/>
      <c r="C3594" s="22"/>
      <c r="D3594" s="24"/>
      <c r="E3594" s="22"/>
      <c r="F3594" s="22"/>
      <c r="H3594" s="23"/>
      <c r="I3594" s="23"/>
      <c r="J3594" s="23"/>
      <c r="K3594" s="26"/>
      <c r="N3594" s="1">
        <v>45935</v>
      </c>
    </row>
    <row r="3595" spans="1:14" x14ac:dyDescent="0.25">
      <c r="A3595" s="26"/>
      <c r="B3595" s="22"/>
      <c r="C3595" s="22"/>
      <c r="D3595" s="24"/>
      <c r="E3595" s="22"/>
      <c r="F3595" s="22"/>
      <c r="H3595" s="23"/>
      <c r="I3595" s="23"/>
      <c r="J3595" s="23"/>
      <c r="K3595" s="26"/>
      <c r="N3595" s="1">
        <v>45935</v>
      </c>
    </row>
    <row r="3596" spans="1:14" x14ac:dyDescent="0.25">
      <c r="A3596" s="26"/>
      <c r="B3596" s="22"/>
      <c r="C3596" s="22"/>
      <c r="D3596" s="24"/>
      <c r="E3596" s="22"/>
      <c r="F3596" s="22"/>
      <c r="H3596" s="23"/>
      <c r="I3596" s="23"/>
      <c r="J3596" s="23"/>
      <c r="K3596" s="26"/>
      <c r="N3596" s="1">
        <v>45935</v>
      </c>
    </row>
    <row r="3597" spans="1:14" x14ac:dyDescent="0.25">
      <c r="A3597" s="26"/>
      <c r="B3597" s="22"/>
      <c r="C3597" s="22"/>
      <c r="D3597" s="24"/>
      <c r="E3597" s="22"/>
      <c r="F3597" s="22"/>
      <c r="H3597" s="23"/>
      <c r="I3597" s="23"/>
      <c r="J3597" s="23"/>
      <c r="K3597" s="26"/>
      <c r="N3597" s="1">
        <v>45935</v>
      </c>
    </row>
    <row r="3598" spans="1:14" x14ac:dyDescent="0.25">
      <c r="A3598" s="26"/>
      <c r="B3598" s="22"/>
      <c r="C3598" s="22"/>
      <c r="D3598" s="24"/>
      <c r="E3598" s="22"/>
      <c r="F3598" s="22"/>
      <c r="H3598" s="23"/>
      <c r="I3598" s="23"/>
      <c r="J3598" s="23"/>
      <c r="K3598" s="26"/>
      <c r="N3598" s="1">
        <v>45935</v>
      </c>
    </row>
    <row r="3599" spans="1:14" x14ac:dyDescent="0.25">
      <c r="A3599" s="26"/>
      <c r="B3599" s="22"/>
      <c r="C3599" s="22"/>
      <c r="D3599" s="24"/>
      <c r="E3599" s="22"/>
      <c r="F3599" s="22"/>
      <c r="H3599" s="23"/>
      <c r="I3599" s="23"/>
      <c r="J3599" s="23"/>
      <c r="K3599" s="26"/>
      <c r="N3599" s="1">
        <v>45935</v>
      </c>
    </row>
    <row r="3600" spans="1:14" x14ac:dyDescent="0.25">
      <c r="A3600" s="26"/>
      <c r="B3600" s="22"/>
      <c r="C3600" s="22"/>
      <c r="D3600" s="24"/>
      <c r="E3600" s="22"/>
      <c r="F3600" s="22"/>
      <c r="H3600" s="23"/>
      <c r="I3600" s="23"/>
      <c r="J3600" s="23"/>
      <c r="K3600" s="26"/>
      <c r="N3600" s="1">
        <v>45935</v>
      </c>
    </row>
    <row r="3601" spans="1:14" x14ac:dyDescent="0.25">
      <c r="A3601" s="26"/>
      <c r="B3601" s="22"/>
      <c r="C3601" s="22"/>
      <c r="D3601" s="24"/>
      <c r="E3601" s="22"/>
      <c r="F3601" s="22"/>
      <c r="H3601" s="23"/>
      <c r="I3601" s="23"/>
      <c r="J3601" s="23"/>
      <c r="K3601" s="26"/>
      <c r="N3601" s="1">
        <v>45935</v>
      </c>
    </row>
    <row r="3602" spans="1:14" x14ac:dyDescent="0.25">
      <c r="A3602" s="26"/>
      <c r="B3602" s="22"/>
      <c r="C3602" s="22"/>
      <c r="D3602" s="24"/>
      <c r="E3602" s="22"/>
      <c r="F3602" s="22"/>
      <c r="H3602" s="23"/>
      <c r="I3602" s="23"/>
      <c r="J3602" s="23"/>
      <c r="K3602" s="26"/>
      <c r="N3602" s="1">
        <v>45935</v>
      </c>
    </row>
    <row r="3603" spans="1:14" x14ac:dyDescent="0.25">
      <c r="A3603" s="26"/>
      <c r="B3603" s="22"/>
      <c r="C3603" s="22"/>
      <c r="D3603" s="24"/>
      <c r="E3603" s="22"/>
      <c r="F3603" s="22"/>
      <c r="H3603" s="23"/>
      <c r="I3603" s="23"/>
      <c r="J3603" s="23"/>
      <c r="K3603" s="26"/>
      <c r="N3603" s="1">
        <v>45935</v>
      </c>
    </row>
    <row r="3604" spans="1:14" x14ac:dyDescent="0.25">
      <c r="A3604" s="26"/>
      <c r="B3604" s="22"/>
      <c r="C3604" s="22"/>
      <c r="D3604" s="24"/>
      <c r="E3604" s="22"/>
      <c r="F3604" s="22"/>
      <c r="H3604" s="23"/>
      <c r="I3604" s="23"/>
      <c r="J3604" s="23"/>
      <c r="K3604" s="26"/>
      <c r="N3604" s="1">
        <v>45935</v>
      </c>
    </row>
    <row r="3605" spans="1:14" x14ac:dyDescent="0.25">
      <c r="A3605" s="26"/>
      <c r="B3605" s="22"/>
      <c r="C3605" s="22"/>
      <c r="D3605" s="24"/>
      <c r="E3605" s="22"/>
      <c r="F3605" s="22"/>
      <c r="H3605" s="23"/>
      <c r="I3605" s="23"/>
      <c r="J3605" s="23"/>
      <c r="K3605" s="26"/>
      <c r="N3605" s="1">
        <v>45935</v>
      </c>
    </row>
    <row r="3606" spans="1:14" x14ac:dyDescent="0.25">
      <c r="A3606" s="26"/>
      <c r="B3606" s="22"/>
      <c r="C3606" s="22"/>
      <c r="D3606" s="24"/>
      <c r="E3606" s="22"/>
      <c r="F3606" s="22"/>
      <c r="H3606" s="23"/>
      <c r="I3606" s="23"/>
      <c r="J3606" s="23"/>
      <c r="K3606" s="26"/>
      <c r="N3606" s="1">
        <v>45935</v>
      </c>
    </row>
    <row r="3607" spans="1:14" x14ac:dyDescent="0.25">
      <c r="A3607" s="26"/>
      <c r="B3607" s="22"/>
      <c r="C3607" s="22"/>
      <c r="D3607" s="24"/>
      <c r="E3607" s="22"/>
      <c r="F3607" s="22"/>
      <c r="H3607" s="23"/>
      <c r="I3607" s="23"/>
      <c r="J3607" s="23"/>
      <c r="K3607" s="26"/>
      <c r="N3607" s="1">
        <v>45935</v>
      </c>
    </row>
    <row r="3608" spans="1:14" x14ac:dyDescent="0.25">
      <c r="A3608" s="26"/>
      <c r="B3608" s="22"/>
      <c r="C3608" s="22"/>
      <c r="D3608" s="24"/>
      <c r="E3608" s="22"/>
      <c r="F3608" s="22"/>
      <c r="H3608" s="23"/>
      <c r="I3608" s="23"/>
      <c r="J3608" s="23"/>
      <c r="K3608" s="26"/>
      <c r="N3608" s="1">
        <v>45935</v>
      </c>
    </row>
    <row r="3609" spans="1:14" x14ac:dyDescent="0.25">
      <c r="A3609" s="26"/>
      <c r="B3609" s="22"/>
      <c r="C3609" s="22"/>
      <c r="D3609" s="24"/>
      <c r="E3609" s="22"/>
      <c r="F3609" s="22"/>
      <c r="H3609" s="23"/>
      <c r="I3609" s="23"/>
      <c r="J3609" s="23"/>
      <c r="K3609" s="26"/>
      <c r="N3609" s="1">
        <v>45935</v>
      </c>
    </row>
    <row r="3610" spans="1:14" x14ac:dyDescent="0.25">
      <c r="A3610" s="26"/>
      <c r="B3610" s="22"/>
      <c r="C3610" s="22"/>
      <c r="D3610" s="24"/>
      <c r="E3610" s="22"/>
      <c r="F3610" s="22"/>
      <c r="H3610" s="23"/>
      <c r="I3610" s="23"/>
      <c r="J3610" s="23"/>
      <c r="K3610" s="26"/>
      <c r="N3610" s="1">
        <v>45935</v>
      </c>
    </row>
    <row r="3611" spans="1:14" x14ac:dyDescent="0.25">
      <c r="A3611" s="26"/>
      <c r="B3611" s="22"/>
      <c r="C3611" s="22"/>
      <c r="D3611" s="24"/>
      <c r="E3611" s="22"/>
      <c r="F3611" s="22"/>
      <c r="H3611" s="23"/>
      <c r="I3611" s="23"/>
      <c r="J3611" s="23"/>
      <c r="K3611" s="26"/>
      <c r="N3611" s="1">
        <v>45935</v>
      </c>
    </row>
    <row r="3612" spans="1:14" x14ac:dyDescent="0.25">
      <c r="A3612" s="26"/>
      <c r="B3612" s="22"/>
      <c r="C3612" s="22"/>
      <c r="D3612" s="24"/>
      <c r="E3612" s="22"/>
      <c r="F3612" s="22"/>
      <c r="H3612" s="23"/>
      <c r="I3612" s="23"/>
      <c r="J3612" s="23"/>
      <c r="K3612" s="26"/>
      <c r="N3612" s="1">
        <v>45935</v>
      </c>
    </row>
    <row r="3613" spans="1:14" x14ac:dyDescent="0.25">
      <c r="A3613" s="26"/>
      <c r="B3613" s="22"/>
      <c r="C3613" s="22"/>
      <c r="D3613" s="24"/>
      <c r="E3613" s="22"/>
      <c r="F3613" s="22"/>
      <c r="H3613" s="23"/>
      <c r="I3613" s="23"/>
      <c r="J3613" s="23"/>
      <c r="K3613" s="26"/>
      <c r="N3613" s="1">
        <v>45935</v>
      </c>
    </row>
    <row r="3614" spans="1:14" x14ac:dyDescent="0.25">
      <c r="A3614" s="26"/>
      <c r="B3614" s="22"/>
      <c r="C3614" s="22"/>
      <c r="D3614" s="24"/>
      <c r="E3614" s="22"/>
      <c r="F3614" s="22"/>
      <c r="H3614" s="23"/>
      <c r="I3614" s="23"/>
      <c r="J3614" s="23"/>
      <c r="K3614" s="26"/>
    </row>
    <row r="3615" spans="1:14" x14ac:dyDescent="0.25">
      <c r="A3615" s="26"/>
      <c r="B3615" s="22"/>
      <c r="C3615" s="22"/>
      <c r="D3615" s="24"/>
      <c r="E3615" s="22"/>
      <c r="F3615" s="22"/>
      <c r="H3615" s="23"/>
      <c r="I3615" s="23"/>
      <c r="J3615" s="23"/>
      <c r="K3615" s="26"/>
    </row>
    <row r="3616" spans="1:14" x14ac:dyDescent="0.25">
      <c r="A3616" s="26"/>
      <c r="B3616" s="22"/>
      <c r="C3616" s="22"/>
      <c r="D3616" s="24"/>
      <c r="E3616" s="22"/>
      <c r="F3616" s="22"/>
      <c r="H3616" s="23"/>
      <c r="I3616" s="23"/>
      <c r="J3616" s="23"/>
      <c r="K3616" s="26"/>
    </row>
    <row r="3617" spans="1:12" x14ac:dyDescent="0.25">
      <c r="A3617" s="26"/>
      <c r="B3617" s="22"/>
      <c r="C3617" s="22"/>
      <c r="D3617" s="24"/>
      <c r="E3617" s="22"/>
      <c r="F3617" s="22"/>
      <c r="H3617" s="23"/>
      <c r="I3617" s="23"/>
      <c r="J3617" s="23"/>
      <c r="K3617" s="26"/>
    </row>
    <row r="3618" spans="1:12" x14ac:dyDescent="0.25">
      <c r="A3618" s="26"/>
      <c r="B3618" s="22"/>
      <c r="C3618" s="22"/>
      <c r="D3618" s="24"/>
      <c r="E3618" s="22"/>
      <c r="F3618" s="22"/>
      <c r="H3618" s="23"/>
      <c r="I3618" s="23"/>
      <c r="J3618" s="23"/>
      <c r="K3618" s="26"/>
    </row>
    <row r="3619" spans="1:12" x14ac:dyDescent="0.25">
      <c r="A3619" s="26"/>
      <c r="B3619" s="22"/>
      <c r="C3619" s="22"/>
      <c r="D3619" s="24"/>
      <c r="E3619" s="22"/>
      <c r="F3619" s="22"/>
      <c r="H3619" s="23"/>
      <c r="I3619" s="23"/>
      <c r="J3619" s="23"/>
      <c r="K3619" s="26"/>
    </row>
    <row r="3620" spans="1:12" x14ac:dyDescent="0.25">
      <c r="A3620" s="26"/>
      <c r="B3620" s="22"/>
      <c r="C3620" s="22"/>
      <c r="D3620" s="24"/>
      <c r="E3620" s="22"/>
      <c r="F3620" s="22"/>
      <c r="H3620" s="23"/>
      <c r="I3620" s="23"/>
      <c r="J3620" s="23"/>
      <c r="K3620" s="26"/>
    </row>
    <row r="3621" spans="1:12" x14ac:dyDescent="0.25">
      <c r="A3621" s="26"/>
      <c r="B3621" s="22"/>
      <c r="C3621" s="22"/>
      <c r="D3621" s="24"/>
      <c r="E3621" s="22"/>
      <c r="F3621" s="22"/>
      <c r="H3621" s="23"/>
      <c r="I3621" s="23"/>
      <c r="J3621" s="23"/>
      <c r="K3621" s="26"/>
    </row>
    <row r="3622" spans="1:12" x14ac:dyDescent="0.25">
      <c r="A3622" s="26"/>
      <c r="B3622" s="22"/>
      <c r="C3622" s="22"/>
      <c r="D3622" s="24"/>
      <c r="E3622" s="22"/>
      <c r="F3622" s="22"/>
      <c r="H3622" s="23"/>
      <c r="I3622" s="23"/>
      <c r="J3622" s="23"/>
      <c r="K3622" s="26"/>
    </row>
    <row r="3623" spans="1:12" x14ac:dyDescent="0.25">
      <c r="A3623" s="26"/>
      <c r="B3623" s="22"/>
      <c r="C3623" s="22"/>
      <c r="D3623" s="24"/>
      <c r="E3623" s="22"/>
      <c r="F3623" s="22"/>
      <c r="H3623" s="23"/>
      <c r="I3623" s="23"/>
      <c r="J3623" s="23"/>
      <c r="K3623" s="26"/>
      <c r="L3623" s="9"/>
    </row>
    <row r="3624" spans="1:12" x14ac:dyDescent="0.25">
      <c r="A3624" s="26"/>
      <c r="B3624" s="22"/>
      <c r="C3624" s="22"/>
      <c r="D3624" s="24"/>
      <c r="E3624" s="22"/>
      <c r="F3624" s="22"/>
      <c r="H3624" s="23"/>
      <c r="I3624" s="23"/>
      <c r="J3624" s="23"/>
      <c r="K3624" s="26"/>
    </row>
    <row r="3625" spans="1:12" x14ac:dyDescent="0.25">
      <c r="A3625" s="26"/>
      <c r="B3625" s="22"/>
      <c r="C3625" s="22"/>
      <c r="D3625" s="24"/>
      <c r="E3625" s="22"/>
      <c r="F3625" s="22"/>
      <c r="H3625" s="23"/>
      <c r="I3625" s="23"/>
      <c r="J3625" s="23"/>
      <c r="K3625" s="26"/>
    </row>
    <row r="3626" spans="1:12" x14ac:dyDescent="0.25">
      <c r="A3626" s="26"/>
      <c r="B3626" s="22"/>
      <c r="C3626" s="22"/>
      <c r="D3626" s="24"/>
      <c r="E3626" s="22"/>
      <c r="F3626" s="22"/>
      <c r="H3626" s="23"/>
      <c r="I3626" s="23"/>
      <c r="J3626" s="23"/>
      <c r="K3626" s="26"/>
    </row>
    <row r="3627" spans="1:12" x14ac:dyDescent="0.25">
      <c r="A3627" s="26"/>
      <c r="B3627" s="22"/>
      <c r="C3627" s="22"/>
      <c r="D3627" s="24"/>
      <c r="E3627" s="22"/>
      <c r="F3627" s="22"/>
      <c r="H3627" s="23"/>
      <c r="I3627" s="23"/>
      <c r="J3627" s="23"/>
      <c r="K3627" s="26"/>
    </row>
    <row r="3628" spans="1:12" x14ac:dyDescent="0.25">
      <c r="A3628" s="26"/>
      <c r="B3628" s="22"/>
      <c r="C3628" s="22"/>
      <c r="D3628" s="24"/>
      <c r="E3628" s="22"/>
      <c r="F3628" s="22"/>
      <c r="H3628" s="23"/>
      <c r="I3628" s="23"/>
      <c r="J3628" s="23"/>
      <c r="K3628" s="26"/>
    </row>
    <row r="3629" spans="1:12" x14ac:dyDescent="0.25">
      <c r="A3629" s="26"/>
      <c r="B3629" s="22"/>
      <c r="C3629" s="22"/>
      <c r="D3629" s="24"/>
      <c r="E3629" s="22"/>
      <c r="F3629" s="22"/>
      <c r="H3629" s="23"/>
      <c r="I3629" s="23"/>
      <c r="J3629" s="23"/>
      <c r="K3629" s="26"/>
    </row>
    <row r="3630" spans="1:12" x14ac:dyDescent="0.25">
      <c r="A3630" s="26"/>
      <c r="B3630" s="22"/>
      <c r="C3630" s="22"/>
      <c r="D3630" s="24"/>
      <c r="E3630" s="22"/>
      <c r="F3630" s="22"/>
      <c r="H3630" s="23"/>
      <c r="I3630" s="23"/>
      <c r="J3630" s="23"/>
      <c r="K3630" s="26"/>
    </row>
    <row r="3631" spans="1:12" x14ac:dyDescent="0.25">
      <c r="A3631" s="26"/>
      <c r="B3631" s="22"/>
      <c r="C3631" s="22"/>
      <c r="D3631" s="24"/>
      <c r="E3631" s="22"/>
      <c r="F3631" s="22"/>
      <c r="H3631" s="23"/>
      <c r="I3631" s="23"/>
      <c r="J3631" s="23"/>
      <c r="K3631" s="26"/>
    </row>
    <row r="3632" spans="1:12" x14ac:dyDescent="0.25">
      <c r="A3632" s="26"/>
      <c r="B3632" s="22"/>
      <c r="C3632" s="22"/>
      <c r="D3632" s="24"/>
      <c r="E3632" s="22"/>
      <c r="F3632" s="22"/>
      <c r="H3632" s="23"/>
      <c r="I3632" s="23"/>
      <c r="J3632" s="23"/>
      <c r="K3632" s="26"/>
    </row>
    <row r="3633" spans="1:11" x14ac:dyDescent="0.25">
      <c r="A3633" s="26"/>
      <c r="B3633" s="22"/>
      <c r="C3633" s="22"/>
      <c r="D3633" s="24"/>
      <c r="E3633" s="22"/>
      <c r="F3633" s="22"/>
      <c r="H3633" s="23"/>
      <c r="I3633" s="23"/>
      <c r="J3633" s="23"/>
      <c r="K3633" s="26"/>
    </row>
    <row r="3634" spans="1:11" x14ac:dyDescent="0.25">
      <c r="A3634" s="26"/>
      <c r="B3634" s="22"/>
      <c r="C3634" s="22"/>
      <c r="D3634" s="24"/>
      <c r="E3634" s="22"/>
      <c r="F3634" s="22"/>
      <c r="H3634" s="23"/>
      <c r="I3634" s="23"/>
      <c r="J3634" s="23"/>
      <c r="K3634" s="26"/>
    </row>
    <row r="3635" spans="1:11" x14ac:dyDescent="0.25">
      <c r="A3635" s="26"/>
      <c r="B3635" s="22"/>
      <c r="C3635" s="22"/>
      <c r="D3635" s="24"/>
      <c r="E3635" s="22"/>
      <c r="F3635" s="22"/>
      <c r="H3635" s="23"/>
      <c r="I3635" s="23"/>
      <c r="J3635" s="23"/>
      <c r="K3635" s="26"/>
    </row>
    <row r="3636" spans="1:11" x14ac:dyDescent="0.25">
      <c r="A3636" s="26"/>
      <c r="B3636" s="22"/>
      <c r="C3636" s="22"/>
      <c r="D3636" s="24"/>
      <c r="E3636" s="22"/>
      <c r="F3636" s="22"/>
      <c r="H3636" s="23"/>
      <c r="I3636" s="23"/>
      <c r="J3636" s="23"/>
      <c r="K3636" s="26"/>
    </row>
    <row r="3637" spans="1:11" x14ac:dyDescent="0.25">
      <c r="A3637" s="26"/>
      <c r="B3637" s="22"/>
      <c r="C3637" s="22"/>
      <c r="D3637" s="24"/>
      <c r="E3637" s="22"/>
      <c r="F3637" s="22"/>
      <c r="H3637" s="23"/>
      <c r="I3637" s="23"/>
      <c r="J3637" s="23"/>
      <c r="K3637" s="26"/>
    </row>
    <row r="3638" spans="1:11" x14ac:dyDescent="0.25">
      <c r="A3638" s="26"/>
      <c r="B3638" s="22"/>
      <c r="C3638" s="22"/>
      <c r="D3638" s="24"/>
      <c r="E3638" s="22"/>
      <c r="F3638" s="22"/>
      <c r="H3638" s="23"/>
      <c r="I3638" s="23"/>
      <c r="J3638" s="23"/>
      <c r="K3638" s="26"/>
    </row>
    <row r="3639" spans="1:11" x14ac:dyDescent="0.25">
      <c r="A3639" s="26"/>
      <c r="B3639" s="22"/>
      <c r="C3639" s="22"/>
      <c r="D3639" s="24"/>
      <c r="E3639" s="22"/>
      <c r="F3639" s="22"/>
      <c r="H3639" s="23"/>
      <c r="I3639" s="23"/>
      <c r="J3639" s="23"/>
      <c r="K3639" s="26"/>
    </row>
    <row r="3640" spans="1:11" x14ac:dyDescent="0.25">
      <c r="A3640" s="26"/>
      <c r="B3640" s="22"/>
      <c r="C3640" s="22"/>
      <c r="D3640" s="24"/>
      <c r="E3640" s="22"/>
      <c r="F3640" s="22"/>
      <c r="H3640" s="23"/>
      <c r="I3640" s="23"/>
      <c r="J3640" s="23"/>
      <c r="K3640" s="26"/>
    </row>
    <row r="3641" spans="1:11" x14ac:dyDescent="0.25">
      <c r="A3641" s="26"/>
      <c r="B3641" s="22"/>
      <c r="C3641" s="22"/>
      <c r="D3641" s="24"/>
      <c r="E3641" s="22"/>
      <c r="F3641" s="22"/>
      <c r="H3641" s="23"/>
      <c r="I3641" s="23"/>
      <c r="J3641" s="23"/>
      <c r="K3641" s="26"/>
    </row>
    <row r="3642" spans="1:11" x14ac:dyDescent="0.25">
      <c r="A3642" s="26"/>
      <c r="B3642" s="22"/>
      <c r="C3642" s="22"/>
      <c r="D3642" s="24"/>
      <c r="E3642" s="22"/>
      <c r="F3642" s="22"/>
      <c r="H3642" s="23"/>
      <c r="I3642" s="23"/>
      <c r="J3642" s="23"/>
      <c r="K3642" s="27"/>
    </row>
    <row r="3643" spans="1:11" x14ac:dyDescent="0.25">
      <c r="A3643" s="26"/>
      <c r="B3643" s="22"/>
      <c r="C3643" s="22"/>
      <c r="D3643" s="24"/>
      <c r="E3643" s="22"/>
      <c r="F3643" s="22"/>
      <c r="H3643" s="23"/>
      <c r="I3643" s="23"/>
      <c r="J3643" s="23"/>
      <c r="K3643" s="27"/>
    </row>
    <row r="3644" spans="1:11" x14ac:dyDescent="0.25">
      <c r="A3644" s="26"/>
      <c r="B3644" s="22"/>
      <c r="C3644" s="22"/>
      <c r="D3644" s="24"/>
      <c r="E3644" s="22"/>
      <c r="F3644" s="22"/>
      <c r="H3644" s="23"/>
      <c r="I3644" s="23"/>
      <c r="J3644" s="23"/>
      <c r="K3644" s="28"/>
    </row>
    <row r="3645" spans="1:11" x14ac:dyDescent="0.25">
      <c r="A3645" s="26"/>
      <c r="B3645" s="22"/>
      <c r="C3645" s="22"/>
      <c r="D3645" s="24"/>
      <c r="E3645" s="22"/>
      <c r="F3645" s="22"/>
      <c r="H3645" s="23"/>
      <c r="I3645" s="23"/>
      <c r="J3645" s="23"/>
      <c r="K3645" s="26"/>
    </row>
    <row r="3646" spans="1:11" x14ac:dyDescent="0.25">
      <c r="A3646" s="26"/>
      <c r="B3646" s="22"/>
      <c r="C3646" s="22"/>
      <c r="D3646" s="24"/>
      <c r="E3646" s="22"/>
      <c r="F3646" s="22"/>
      <c r="H3646" s="23"/>
      <c r="I3646" s="23"/>
      <c r="J3646" s="23"/>
      <c r="K3646" s="26"/>
    </row>
    <row r="3647" spans="1:11" x14ac:dyDescent="0.25">
      <c r="A3647" s="26"/>
      <c r="B3647" s="22"/>
      <c r="C3647" s="22"/>
      <c r="D3647" s="24"/>
      <c r="E3647" s="22"/>
      <c r="F3647" s="22"/>
      <c r="H3647" s="23"/>
      <c r="I3647" s="23"/>
      <c r="J3647" s="23"/>
      <c r="K3647" s="26"/>
    </row>
    <row r="3648" spans="1:11" x14ac:dyDescent="0.25">
      <c r="A3648" s="26"/>
      <c r="B3648" s="22"/>
      <c r="C3648" s="22"/>
      <c r="D3648" s="24"/>
      <c r="E3648" s="22"/>
      <c r="F3648" s="22"/>
      <c r="H3648" s="23"/>
      <c r="I3648" s="23"/>
      <c r="J3648" s="23"/>
      <c r="K3648" s="26"/>
    </row>
    <row r="3649" spans="1:11" x14ac:dyDescent="0.25">
      <c r="A3649" s="26"/>
      <c r="B3649" s="22"/>
      <c r="C3649" s="22"/>
      <c r="D3649" s="24"/>
      <c r="E3649" s="22"/>
      <c r="F3649" s="22"/>
      <c r="H3649" s="23"/>
      <c r="I3649" s="23"/>
      <c r="J3649" s="23"/>
      <c r="K3649" s="26"/>
    </row>
    <row r="3650" spans="1:11" x14ac:dyDescent="0.25">
      <c r="A3650" s="26"/>
      <c r="B3650" s="22"/>
      <c r="C3650" s="22"/>
      <c r="D3650" s="24"/>
      <c r="E3650" s="22"/>
      <c r="F3650" s="22"/>
      <c r="H3650" s="23"/>
      <c r="I3650" s="23"/>
      <c r="J3650" s="23"/>
      <c r="K3650" s="26"/>
    </row>
    <row r="3651" spans="1:11" x14ac:dyDescent="0.25">
      <c r="A3651" s="26"/>
      <c r="B3651" s="22"/>
      <c r="C3651" s="25"/>
      <c r="D3651" s="24"/>
      <c r="E3651" s="22"/>
      <c r="F3651" s="22"/>
      <c r="H3651" s="23"/>
      <c r="I3651" s="23"/>
      <c r="J3651" s="23"/>
      <c r="K3651" s="26"/>
    </row>
    <row r="3652" spans="1:11" x14ac:dyDescent="0.25">
      <c r="A3652" s="26"/>
      <c r="B3652" s="22"/>
      <c r="C3652" s="25"/>
      <c r="D3652" s="24"/>
      <c r="E3652" s="22"/>
      <c r="F3652" s="22"/>
      <c r="H3652" s="23"/>
      <c r="I3652" s="23"/>
      <c r="J3652" s="23"/>
      <c r="K3652" s="26"/>
    </row>
    <row r="3653" spans="1:11" x14ac:dyDescent="0.25">
      <c r="A3653" s="26"/>
      <c r="B3653" s="22"/>
      <c r="C3653" s="22"/>
      <c r="D3653" s="24"/>
      <c r="E3653" s="22"/>
      <c r="F3653" s="22"/>
      <c r="H3653" s="23"/>
      <c r="I3653" s="23"/>
      <c r="J3653" s="23"/>
      <c r="K3653" s="26"/>
    </row>
    <row r="3654" spans="1:11" x14ac:dyDescent="0.25">
      <c r="A3654" s="26"/>
      <c r="B3654" s="22"/>
      <c r="C3654" s="22"/>
      <c r="D3654" s="24"/>
      <c r="E3654" s="22"/>
      <c r="F3654" s="22"/>
      <c r="H3654" s="23"/>
      <c r="I3654" s="23"/>
      <c r="J3654" s="23"/>
      <c r="K3654" s="26"/>
    </row>
    <row r="3655" spans="1:11" x14ac:dyDescent="0.25">
      <c r="A3655" s="26"/>
      <c r="B3655" s="22"/>
      <c r="C3655" s="22"/>
      <c r="D3655" s="24"/>
      <c r="E3655" s="22"/>
      <c r="F3655" s="22"/>
      <c r="H3655" s="23"/>
      <c r="I3655" s="23"/>
      <c r="J3655" s="23"/>
      <c r="K3655" s="26"/>
    </row>
    <row r="3656" spans="1:11" x14ac:dyDescent="0.25">
      <c r="A3656" s="26"/>
      <c r="B3656" s="22"/>
      <c r="C3656" s="22"/>
      <c r="D3656" s="24"/>
      <c r="E3656" s="22"/>
      <c r="F3656" s="22"/>
      <c r="H3656" s="23"/>
      <c r="I3656" s="23"/>
      <c r="J3656" s="23"/>
      <c r="K3656" s="26"/>
    </row>
    <row r="3657" spans="1:11" x14ac:dyDescent="0.25">
      <c r="A3657" s="26"/>
      <c r="B3657" s="22"/>
      <c r="C3657" s="22"/>
      <c r="D3657" s="24"/>
      <c r="E3657" s="22"/>
      <c r="F3657" s="22"/>
      <c r="H3657" s="23"/>
      <c r="I3657" s="23"/>
      <c r="J3657" s="23"/>
      <c r="K3657" s="26"/>
    </row>
    <row r="3658" spans="1:11" x14ac:dyDescent="0.25">
      <c r="A3658" s="26"/>
      <c r="B3658" s="22"/>
      <c r="C3658" s="22"/>
      <c r="D3658" s="24"/>
      <c r="E3658" s="22"/>
      <c r="F3658" s="22"/>
      <c r="H3658" s="23"/>
      <c r="I3658" s="23"/>
      <c r="J3658" s="23"/>
      <c r="K3658" s="26"/>
    </row>
    <row r="3659" spans="1:11" x14ac:dyDescent="0.25">
      <c r="A3659" s="26"/>
      <c r="B3659" s="22"/>
      <c r="C3659" s="22"/>
      <c r="D3659" s="24"/>
      <c r="E3659" s="22"/>
      <c r="F3659" s="22"/>
      <c r="H3659" s="23"/>
      <c r="I3659" s="23"/>
      <c r="J3659" s="23"/>
      <c r="K3659" s="26"/>
    </row>
    <row r="3660" spans="1:11" x14ac:dyDescent="0.25">
      <c r="A3660" s="26"/>
      <c r="B3660" s="22"/>
      <c r="C3660" s="22"/>
      <c r="D3660" s="24"/>
      <c r="E3660" s="22"/>
      <c r="F3660" s="22"/>
      <c r="H3660" s="23"/>
      <c r="I3660" s="23"/>
      <c r="J3660" s="23"/>
      <c r="K3660" s="26"/>
    </row>
    <row r="3661" spans="1:11" x14ac:dyDescent="0.25">
      <c r="A3661" s="26"/>
      <c r="B3661" s="22"/>
      <c r="C3661" s="22"/>
      <c r="D3661" s="24"/>
      <c r="E3661" s="22"/>
      <c r="F3661" s="22"/>
      <c r="H3661" s="23"/>
      <c r="I3661" s="23"/>
      <c r="J3661" s="23"/>
      <c r="K3661" s="26"/>
    </row>
    <row r="3662" spans="1:11" x14ac:dyDescent="0.25">
      <c r="A3662" s="26"/>
      <c r="B3662" s="22"/>
      <c r="C3662" s="22"/>
      <c r="D3662" s="24"/>
      <c r="E3662" s="22"/>
      <c r="F3662" s="22"/>
      <c r="H3662" s="23"/>
      <c r="I3662" s="23"/>
      <c r="J3662" s="23"/>
      <c r="K3662" s="26"/>
    </row>
    <row r="3663" spans="1:11" x14ac:dyDescent="0.25">
      <c r="A3663" s="26"/>
      <c r="B3663" s="22"/>
      <c r="C3663" s="22"/>
      <c r="D3663" s="24"/>
      <c r="E3663" s="22"/>
      <c r="F3663" s="22"/>
      <c r="H3663" s="23"/>
      <c r="I3663" s="23"/>
      <c r="J3663" s="23"/>
      <c r="K3663" s="26"/>
    </row>
    <row r="3664" spans="1:11" x14ac:dyDescent="0.25">
      <c r="A3664" s="26"/>
      <c r="B3664" s="22"/>
      <c r="C3664" s="22"/>
      <c r="D3664" s="24"/>
      <c r="E3664" s="22"/>
      <c r="F3664" s="22"/>
      <c r="H3664" s="23"/>
      <c r="I3664" s="23"/>
      <c r="J3664" s="23"/>
      <c r="K3664" s="26"/>
    </row>
    <row r="3665" spans="1:11" x14ac:dyDescent="0.25">
      <c r="A3665" s="26"/>
      <c r="B3665" s="22"/>
      <c r="C3665" s="22"/>
      <c r="D3665" s="24"/>
      <c r="E3665" s="22"/>
      <c r="F3665" s="22"/>
      <c r="H3665" s="23"/>
      <c r="I3665" s="23"/>
      <c r="J3665" s="23"/>
      <c r="K3665" s="26"/>
    </row>
    <row r="3666" spans="1:11" x14ac:dyDescent="0.25">
      <c r="A3666" s="26"/>
      <c r="B3666" s="22"/>
      <c r="C3666" s="22"/>
      <c r="D3666" s="24"/>
      <c r="E3666" s="22"/>
      <c r="F3666" s="22"/>
      <c r="H3666" s="23"/>
      <c r="I3666" s="23"/>
      <c r="J3666" s="23"/>
      <c r="K3666" s="26"/>
    </row>
    <row r="3667" spans="1:11" x14ac:dyDescent="0.25">
      <c r="A3667" s="26"/>
      <c r="B3667" s="22"/>
      <c r="C3667" s="22"/>
      <c r="D3667" s="24"/>
      <c r="E3667" s="22"/>
      <c r="F3667" s="22"/>
      <c r="H3667" s="23"/>
      <c r="I3667" s="23"/>
      <c r="J3667" s="23"/>
      <c r="K3667" s="26"/>
    </row>
    <row r="3668" spans="1:11" x14ac:dyDescent="0.25">
      <c r="A3668" s="26"/>
      <c r="B3668" s="22"/>
      <c r="C3668" s="22"/>
      <c r="D3668" s="24"/>
      <c r="E3668" s="22"/>
      <c r="F3668" s="22"/>
      <c r="H3668" s="23"/>
      <c r="I3668" s="23"/>
      <c r="J3668" s="23"/>
      <c r="K3668" s="26"/>
    </row>
    <row r="3669" spans="1:11" x14ac:dyDescent="0.25">
      <c r="A3669" s="26"/>
      <c r="B3669" s="22"/>
      <c r="C3669" s="22"/>
      <c r="D3669" s="24"/>
      <c r="E3669" s="22"/>
      <c r="F3669" s="22"/>
      <c r="H3669" s="23"/>
      <c r="I3669" s="23"/>
      <c r="J3669" s="23"/>
      <c r="K3669" s="26"/>
    </row>
    <row r="3670" spans="1:11" x14ac:dyDescent="0.25">
      <c r="A3670" s="26"/>
      <c r="B3670" s="22"/>
      <c r="C3670" s="22"/>
      <c r="D3670" s="24"/>
      <c r="E3670" s="22"/>
      <c r="F3670" s="22"/>
      <c r="H3670" s="23"/>
      <c r="I3670" s="23"/>
      <c r="J3670" s="23"/>
      <c r="K3670" s="26"/>
    </row>
    <row r="3671" spans="1:11" x14ac:dyDescent="0.25">
      <c r="A3671" s="26"/>
      <c r="B3671" s="22"/>
      <c r="C3671" s="22"/>
      <c r="D3671" s="24"/>
      <c r="E3671" s="22"/>
      <c r="F3671" s="22"/>
      <c r="H3671" s="23"/>
      <c r="I3671" s="23"/>
      <c r="J3671" s="23"/>
      <c r="K3671" s="26"/>
    </row>
    <row r="3672" spans="1:11" x14ac:dyDescent="0.25">
      <c r="A3672" s="26"/>
      <c r="B3672" s="22"/>
      <c r="C3672" s="22"/>
      <c r="D3672" s="24"/>
      <c r="E3672" s="22"/>
      <c r="F3672" s="22"/>
      <c r="H3672" s="23"/>
      <c r="I3672" s="23"/>
      <c r="J3672" s="23"/>
      <c r="K3672" s="26"/>
    </row>
    <row r="3673" spans="1:11" x14ac:dyDescent="0.25">
      <c r="A3673" s="26"/>
      <c r="B3673" s="22"/>
      <c r="C3673" s="22"/>
      <c r="D3673" s="24"/>
      <c r="E3673" s="22"/>
      <c r="F3673" s="22"/>
      <c r="H3673" s="23"/>
      <c r="I3673" s="23"/>
      <c r="J3673" s="23"/>
      <c r="K3673" s="26"/>
    </row>
    <row r="3674" spans="1:11" x14ac:dyDescent="0.25">
      <c r="A3674" s="26"/>
      <c r="B3674" s="22"/>
      <c r="C3674" s="22"/>
      <c r="D3674" s="24"/>
      <c r="E3674" s="22"/>
      <c r="F3674" s="22"/>
      <c r="H3674" s="23"/>
      <c r="I3674" s="23"/>
      <c r="J3674" s="23"/>
      <c r="K3674" s="26"/>
    </row>
    <row r="3675" spans="1:11" x14ac:dyDescent="0.25">
      <c r="A3675" s="26"/>
      <c r="B3675" s="22"/>
      <c r="C3675" s="22"/>
      <c r="D3675" s="24"/>
      <c r="E3675" s="22"/>
      <c r="F3675" s="22"/>
      <c r="H3675" s="23"/>
      <c r="I3675" s="23"/>
      <c r="J3675" s="23"/>
      <c r="K3675" s="26"/>
    </row>
    <row r="3676" spans="1:11" x14ac:dyDescent="0.25">
      <c r="A3676" s="26"/>
      <c r="B3676" s="22"/>
      <c r="C3676" s="22"/>
      <c r="D3676" s="24"/>
      <c r="E3676" s="22"/>
      <c r="F3676" s="22"/>
      <c r="H3676" s="23"/>
      <c r="I3676" s="23"/>
      <c r="J3676" s="23"/>
      <c r="K3676" s="26"/>
    </row>
    <row r="3677" spans="1:11" x14ac:dyDescent="0.25">
      <c r="A3677" s="26"/>
      <c r="B3677" s="22"/>
      <c r="C3677" s="22"/>
      <c r="D3677" s="24"/>
      <c r="E3677" s="22"/>
      <c r="F3677" s="22"/>
      <c r="H3677" s="23"/>
      <c r="I3677" s="23"/>
      <c r="J3677" s="23"/>
      <c r="K3677" s="26"/>
    </row>
    <row r="3678" spans="1:11" x14ac:dyDescent="0.25">
      <c r="A3678" s="26"/>
      <c r="B3678" s="22"/>
      <c r="C3678" s="22"/>
      <c r="D3678" s="24"/>
      <c r="E3678" s="22"/>
      <c r="F3678" s="22"/>
      <c r="H3678" s="23"/>
      <c r="I3678" s="23"/>
      <c r="J3678" s="23"/>
      <c r="K3678" s="27"/>
    </row>
    <row r="3679" spans="1:11" x14ac:dyDescent="0.25">
      <c r="A3679" s="26"/>
      <c r="B3679" s="22"/>
      <c r="C3679" s="22"/>
      <c r="D3679" s="24"/>
      <c r="E3679" s="22"/>
      <c r="F3679" s="22"/>
      <c r="H3679" s="23"/>
      <c r="I3679" s="23"/>
      <c r="J3679" s="23"/>
      <c r="K3679" s="26"/>
    </row>
    <row r="3680" spans="1:11" x14ac:dyDescent="0.25">
      <c r="A3680" s="26"/>
      <c r="B3680" s="22"/>
      <c r="C3680" s="22"/>
      <c r="D3680" s="24"/>
      <c r="E3680" s="22"/>
      <c r="F3680" s="22"/>
      <c r="H3680" s="23"/>
      <c r="I3680" s="23"/>
      <c r="J3680" s="23"/>
      <c r="K3680" s="26"/>
    </row>
    <row r="3681" spans="1:11" x14ac:dyDescent="0.25">
      <c r="A3681" s="26"/>
      <c r="B3681" s="22"/>
      <c r="C3681" s="22"/>
      <c r="D3681" s="24"/>
      <c r="E3681" s="22"/>
      <c r="F3681" s="22"/>
      <c r="H3681" s="23"/>
      <c r="I3681" s="23"/>
      <c r="J3681" s="23"/>
      <c r="K3681" s="26"/>
    </row>
    <row r="3682" spans="1:11" x14ac:dyDescent="0.25">
      <c r="A3682" s="26"/>
      <c r="B3682" s="22"/>
      <c r="C3682" s="22"/>
      <c r="D3682" s="24"/>
      <c r="E3682" s="22"/>
      <c r="F3682" s="22"/>
      <c r="H3682" s="23"/>
      <c r="I3682" s="23"/>
      <c r="J3682" s="23"/>
      <c r="K3682" s="26"/>
    </row>
    <row r="3683" spans="1:11" x14ac:dyDescent="0.25">
      <c r="A3683" s="26"/>
      <c r="B3683" s="22"/>
      <c r="C3683" s="22"/>
      <c r="D3683" s="24"/>
      <c r="E3683" s="22"/>
      <c r="F3683" s="22"/>
      <c r="H3683" s="23"/>
      <c r="I3683" s="23"/>
      <c r="J3683" s="23"/>
      <c r="K3683" s="26"/>
    </row>
    <row r="3684" spans="1:11" x14ac:dyDescent="0.25">
      <c r="A3684" s="26"/>
      <c r="B3684" s="22"/>
      <c r="C3684" s="22"/>
      <c r="D3684" s="24"/>
      <c r="E3684" s="22"/>
      <c r="F3684" s="22"/>
      <c r="H3684" s="23"/>
      <c r="I3684" s="23"/>
      <c r="J3684" s="23"/>
      <c r="K3684" s="26"/>
    </row>
    <row r="3685" spans="1:11" x14ac:dyDescent="0.25">
      <c r="A3685" s="26"/>
      <c r="B3685" s="22"/>
      <c r="C3685" s="22"/>
      <c r="D3685" s="24"/>
      <c r="E3685" s="22"/>
      <c r="F3685" s="22"/>
      <c r="H3685" s="23"/>
      <c r="I3685" s="23"/>
      <c r="J3685" s="23"/>
      <c r="K3685" s="26"/>
    </row>
    <row r="3686" spans="1:11" x14ac:dyDescent="0.25">
      <c r="A3686" s="26"/>
      <c r="B3686" s="22"/>
      <c r="C3686" s="22"/>
      <c r="D3686" s="24"/>
      <c r="E3686" s="22"/>
      <c r="F3686" s="22"/>
      <c r="H3686" s="23"/>
      <c r="I3686" s="23"/>
      <c r="J3686" s="23"/>
      <c r="K3686" s="26"/>
    </row>
    <row r="3687" spans="1:11" x14ac:dyDescent="0.25">
      <c r="A3687" s="26"/>
      <c r="B3687" s="22"/>
      <c r="C3687" s="22"/>
      <c r="D3687" s="24"/>
      <c r="E3687" s="22"/>
      <c r="F3687" s="22"/>
      <c r="H3687" s="23"/>
      <c r="I3687" s="23"/>
      <c r="J3687" s="23"/>
      <c r="K3687" s="26"/>
    </row>
    <row r="3688" spans="1:11" x14ac:dyDescent="0.25">
      <c r="A3688" s="26"/>
      <c r="B3688" s="22"/>
      <c r="C3688" s="22"/>
      <c r="D3688" s="24"/>
      <c r="E3688" s="22"/>
      <c r="F3688" s="22"/>
      <c r="H3688" s="23"/>
      <c r="I3688" s="23"/>
      <c r="J3688" s="23"/>
      <c r="K3688" s="26"/>
    </row>
    <row r="3689" spans="1:11" x14ac:dyDescent="0.25">
      <c r="A3689" s="26"/>
      <c r="B3689" s="22"/>
      <c r="C3689" s="22"/>
      <c r="D3689" s="24"/>
      <c r="E3689" s="22"/>
      <c r="F3689" s="22"/>
      <c r="H3689" s="23"/>
      <c r="I3689" s="23"/>
      <c r="J3689" s="23"/>
      <c r="K3689" s="26"/>
    </row>
    <row r="3690" spans="1:11" x14ac:dyDescent="0.25">
      <c r="A3690" s="26"/>
      <c r="B3690" s="22"/>
      <c r="C3690" s="22"/>
      <c r="D3690" s="24"/>
      <c r="E3690" s="22"/>
      <c r="F3690" s="22"/>
      <c r="H3690" s="23"/>
      <c r="I3690" s="23"/>
      <c r="J3690" s="23"/>
      <c r="K3690" s="26"/>
    </row>
    <row r="3691" spans="1:11" x14ac:dyDescent="0.25">
      <c r="A3691" s="26"/>
      <c r="B3691" s="22"/>
      <c r="C3691" s="22"/>
      <c r="D3691" s="24"/>
      <c r="E3691" s="22"/>
      <c r="F3691" s="22"/>
      <c r="H3691" s="23"/>
      <c r="I3691" s="23"/>
      <c r="J3691" s="23"/>
      <c r="K3691" s="26"/>
    </row>
    <row r="3692" spans="1:11" x14ac:dyDescent="0.25">
      <c r="A3692" s="26"/>
      <c r="B3692" s="22"/>
      <c r="C3692" s="22"/>
      <c r="D3692" s="24"/>
      <c r="E3692" s="22"/>
      <c r="F3692" s="22"/>
      <c r="H3692" s="23"/>
      <c r="I3692" s="23"/>
      <c r="J3692" s="23"/>
      <c r="K3692" s="26"/>
    </row>
    <row r="3693" spans="1:11" x14ac:dyDescent="0.25">
      <c r="A3693" s="26"/>
      <c r="B3693" s="22"/>
      <c r="C3693" s="22"/>
      <c r="D3693" s="24"/>
      <c r="E3693" s="22"/>
      <c r="F3693" s="22"/>
      <c r="H3693" s="23"/>
      <c r="I3693" s="23"/>
      <c r="J3693" s="23"/>
      <c r="K3693" s="26"/>
    </row>
    <row r="3694" spans="1:11" x14ac:dyDescent="0.25">
      <c r="A3694" s="26"/>
      <c r="B3694" s="22"/>
      <c r="C3694" s="22"/>
      <c r="D3694" s="24"/>
      <c r="E3694" s="22"/>
      <c r="F3694" s="22"/>
      <c r="H3694" s="23"/>
      <c r="I3694" s="23"/>
      <c r="J3694" s="23"/>
      <c r="K3694" s="26"/>
    </row>
    <row r="3695" spans="1:11" x14ac:dyDescent="0.25">
      <c r="A3695" s="26"/>
      <c r="B3695" s="22"/>
      <c r="C3695" s="22"/>
      <c r="D3695" s="24"/>
      <c r="E3695" s="22"/>
      <c r="F3695" s="22"/>
      <c r="H3695" s="23"/>
      <c r="I3695" s="23"/>
      <c r="J3695" s="23"/>
      <c r="K3695" s="26"/>
    </row>
    <row r="3696" spans="1:11" x14ac:dyDescent="0.25">
      <c r="A3696" s="26"/>
      <c r="B3696" s="22"/>
      <c r="C3696" s="22"/>
      <c r="D3696" s="24"/>
      <c r="E3696" s="22"/>
      <c r="F3696" s="22"/>
      <c r="H3696" s="23"/>
      <c r="I3696" s="23"/>
      <c r="J3696" s="23"/>
      <c r="K3696" s="26"/>
    </row>
    <row r="3697" spans="1:11" x14ac:dyDescent="0.25">
      <c r="A3697" s="26"/>
      <c r="B3697" s="22"/>
      <c r="C3697" s="22"/>
      <c r="D3697" s="24"/>
      <c r="E3697" s="22"/>
      <c r="F3697" s="22"/>
      <c r="H3697" s="23"/>
      <c r="I3697" s="23"/>
      <c r="J3697" s="23"/>
      <c r="K3697" s="26"/>
    </row>
    <row r="3698" spans="1:11" x14ac:dyDescent="0.25">
      <c r="A3698" s="26"/>
      <c r="B3698" s="22"/>
      <c r="C3698" s="22"/>
      <c r="D3698" s="24"/>
      <c r="E3698" s="22"/>
      <c r="F3698" s="22"/>
      <c r="H3698" s="23"/>
      <c r="I3698" s="23"/>
      <c r="J3698" s="23"/>
      <c r="K3698" s="26"/>
    </row>
    <row r="3699" spans="1:11" x14ac:dyDescent="0.25">
      <c r="A3699" s="26"/>
      <c r="B3699" s="22"/>
      <c r="C3699" s="22"/>
      <c r="D3699" s="24"/>
      <c r="E3699" s="22"/>
      <c r="F3699" s="22"/>
      <c r="H3699" s="23"/>
      <c r="I3699" s="23"/>
      <c r="J3699" s="23"/>
      <c r="K3699" s="26"/>
    </row>
    <row r="3700" spans="1:11" x14ac:dyDescent="0.25">
      <c r="A3700" s="26"/>
      <c r="B3700" s="22"/>
      <c r="C3700" s="22"/>
      <c r="D3700" s="24"/>
      <c r="E3700" s="22"/>
      <c r="F3700" s="22"/>
      <c r="H3700" s="23"/>
      <c r="I3700" s="23"/>
      <c r="J3700" s="23"/>
      <c r="K3700" s="26"/>
    </row>
    <row r="3701" spans="1:11" x14ac:dyDescent="0.25">
      <c r="A3701" s="26"/>
      <c r="B3701" s="22"/>
      <c r="C3701" s="22"/>
      <c r="D3701" s="24"/>
      <c r="E3701" s="22"/>
      <c r="F3701" s="22"/>
      <c r="H3701" s="23"/>
      <c r="I3701" s="23"/>
      <c r="J3701" s="23"/>
      <c r="K3701" s="26"/>
    </row>
    <row r="3702" spans="1:11" x14ac:dyDescent="0.25">
      <c r="A3702" s="26"/>
      <c r="B3702" s="22"/>
      <c r="C3702" s="22"/>
      <c r="D3702" s="24"/>
      <c r="E3702" s="22"/>
      <c r="F3702" s="22"/>
      <c r="H3702" s="23"/>
      <c r="I3702" s="23"/>
      <c r="J3702" s="23"/>
      <c r="K3702" s="26"/>
    </row>
    <row r="3703" spans="1:11" x14ac:dyDescent="0.25">
      <c r="A3703" s="26"/>
      <c r="B3703" s="22"/>
      <c r="C3703" s="22"/>
      <c r="D3703" s="24"/>
      <c r="E3703" s="22"/>
      <c r="F3703" s="22"/>
      <c r="H3703" s="23"/>
      <c r="I3703" s="23"/>
      <c r="J3703" s="23"/>
      <c r="K3703" s="26"/>
    </row>
    <row r="3704" spans="1:11" x14ac:dyDescent="0.25">
      <c r="A3704" s="26"/>
      <c r="B3704" s="22"/>
      <c r="C3704" s="22"/>
      <c r="D3704" s="24"/>
      <c r="E3704" s="22"/>
      <c r="F3704" s="22"/>
      <c r="H3704" s="23"/>
      <c r="I3704" s="23"/>
      <c r="J3704" s="23"/>
      <c r="K3704" s="26"/>
    </row>
    <row r="3705" spans="1:11" x14ac:dyDescent="0.25">
      <c r="A3705" s="26"/>
      <c r="B3705" s="22"/>
      <c r="C3705" s="22"/>
      <c r="D3705" s="24"/>
      <c r="E3705" s="22"/>
      <c r="F3705" s="22"/>
      <c r="H3705" s="23"/>
      <c r="I3705" s="23"/>
      <c r="J3705" s="23"/>
      <c r="K3705" s="26"/>
    </row>
    <row r="3706" spans="1:11" x14ac:dyDescent="0.25">
      <c r="A3706" s="26"/>
      <c r="B3706" s="22"/>
      <c r="C3706" s="22"/>
      <c r="D3706" s="24"/>
      <c r="E3706" s="22"/>
      <c r="F3706" s="22"/>
      <c r="H3706" s="23"/>
      <c r="I3706" s="23"/>
      <c r="J3706" s="23"/>
      <c r="K3706" s="27"/>
    </row>
    <row r="3707" spans="1:11" x14ac:dyDescent="0.25">
      <c r="A3707" s="26"/>
      <c r="B3707" s="22"/>
      <c r="C3707" s="22"/>
      <c r="D3707" s="24"/>
      <c r="E3707" s="22"/>
      <c r="F3707" s="22"/>
      <c r="H3707" s="23"/>
      <c r="I3707" s="23"/>
      <c r="J3707" s="23"/>
      <c r="K3707" s="26"/>
    </row>
    <row r="3708" spans="1:11" x14ac:dyDescent="0.25">
      <c r="A3708" s="26"/>
      <c r="B3708" s="22"/>
      <c r="C3708" s="22"/>
      <c r="D3708" s="24"/>
      <c r="E3708" s="22"/>
      <c r="F3708" s="22"/>
      <c r="H3708" s="23"/>
      <c r="I3708" s="23"/>
      <c r="J3708" s="23"/>
      <c r="K3708" s="26"/>
    </row>
    <row r="3709" spans="1:11" x14ac:dyDescent="0.25">
      <c r="A3709" s="26"/>
      <c r="B3709" s="22"/>
      <c r="C3709" s="22"/>
      <c r="D3709" s="24"/>
      <c r="E3709" s="22"/>
      <c r="F3709" s="22"/>
      <c r="H3709" s="23"/>
      <c r="I3709" s="23"/>
      <c r="J3709" s="23"/>
      <c r="K3709" s="26"/>
    </row>
    <row r="3710" spans="1:11" x14ac:dyDescent="0.25">
      <c r="A3710" s="26"/>
      <c r="B3710" s="22"/>
      <c r="C3710" s="22"/>
      <c r="D3710" s="24"/>
      <c r="E3710" s="22"/>
      <c r="F3710" s="22"/>
      <c r="H3710" s="23"/>
      <c r="I3710" s="23"/>
      <c r="J3710" s="23"/>
      <c r="K3710" s="26"/>
    </row>
    <row r="3711" spans="1:11" x14ac:dyDescent="0.25">
      <c r="A3711" s="26"/>
      <c r="B3711" s="22"/>
      <c r="C3711" s="22"/>
      <c r="D3711" s="24"/>
      <c r="E3711" s="22"/>
      <c r="F3711" s="22"/>
      <c r="H3711" s="23"/>
      <c r="I3711" s="23"/>
      <c r="J3711" s="23"/>
      <c r="K3711" s="26"/>
    </row>
    <row r="3712" spans="1:11" x14ac:dyDescent="0.25">
      <c r="A3712" s="26"/>
      <c r="B3712" s="22"/>
      <c r="C3712" s="22"/>
      <c r="D3712" s="24"/>
      <c r="E3712" s="22"/>
      <c r="F3712" s="22"/>
      <c r="H3712" s="23"/>
      <c r="I3712" s="23"/>
      <c r="J3712" s="23"/>
      <c r="K3712" s="26"/>
    </row>
    <row r="3713" spans="1:11" x14ac:dyDescent="0.25">
      <c r="A3713" s="26"/>
      <c r="B3713" s="22"/>
      <c r="C3713" s="22"/>
      <c r="D3713" s="24"/>
      <c r="E3713" s="22"/>
      <c r="F3713" s="22"/>
      <c r="H3713" s="23"/>
      <c r="I3713" s="23"/>
      <c r="J3713" s="23"/>
      <c r="K3713" s="26"/>
    </row>
    <row r="3714" spans="1:11" x14ac:dyDescent="0.25">
      <c r="A3714" s="26"/>
      <c r="B3714" s="22"/>
      <c r="C3714" s="22"/>
      <c r="D3714" s="24"/>
      <c r="E3714" s="22"/>
      <c r="F3714" s="22"/>
      <c r="H3714" s="23"/>
      <c r="I3714" s="23"/>
      <c r="J3714" s="23"/>
      <c r="K3714" s="26"/>
    </row>
    <row r="3715" spans="1:11" x14ac:dyDescent="0.25">
      <c r="A3715" s="26"/>
      <c r="B3715" s="22"/>
      <c r="C3715" s="22"/>
      <c r="D3715" s="24"/>
      <c r="E3715" s="22"/>
      <c r="F3715" s="22"/>
      <c r="H3715" s="23"/>
      <c r="I3715" s="23"/>
      <c r="J3715" s="23"/>
      <c r="K3715" s="26"/>
    </row>
    <row r="3716" spans="1:11" x14ac:dyDescent="0.25">
      <c r="A3716" s="26"/>
      <c r="B3716" s="22"/>
      <c r="C3716" s="22"/>
      <c r="D3716" s="24"/>
      <c r="E3716" s="22"/>
      <c r="F3716" s="22"/>
      <c r="H3716" s="23"/>
      <c r="I3716" s="23"/>
      <c r="J3716" s="23"/>
      <c r="K3716" s="26"/>
    </row>
    <row r="3717" spans="1:11" x14ac:dyDescent="0.25">
      <c r="A3717" s="26"/>
      <c r="B3717" s="22"/>
      <c r="C3717" s="22"/>
      <c r="D3717" s="24"/>
      <c r="E3717" s="22"/>
      <c r="F3717" s="22"/>
      <c r="H3717" s="23"/>
      <c r="I3717" s="23"/>
      <c r="J3717" s="23"/>
      <c r="K3717" s="26"/>
    </row>
    <row r="3718" spans="1:11" x14ac:dyDescent="0.25">
      <c r="A3718" s="26"/>
      <c r="B3718" s="22"/>
      <c r="C3718" s="22"/>
      <c r="D3718" s="24"/>
      <c r="E3718" s="22"/>
      <c r="F3718" s="22"/>
      <c r="H3718" s="23"/>
      <c r="I3718" s="23"/>
      <c r="J3718" s="23"/>
      <c r="K3718" s="26"/>
    </row>
    <row r="3719" spans="1:11" x14ac:dyDescent="0.25">
      <c r="A3719" s="26"/>
      <c r="B3719" s="22"/>
      <c r="C3719" s="22"/>
      <c r="D3719" s="24"/>
      <c r="E3719" s="22"/>
      <c r="F3719" s="22"/>
      <c r="H3719" s="23"/>
      <c r="I3719" s="23"/>
      <c r="J3719" s="23"/>
      <c r="K3719" s="26"/>
    </row>
    <row r="3720" spans="1:11" x14ac:dyDescent="0.25">
      <c r="A3720" s="26"/>
      <c r="B3720" s="22"/>
      <c r="C3720" s="22"/>
      <c r="D3720" s="24"/>
      <c r="E3720" s="22"/>
      <c r="F3720" s="22"/>
      <c r="H3720" s="23"/>
      <c r="I3720" s="23"/>
      <c r="J3720" s="23"/>
      <c r="K3720" s="26"/>
    </row>
    <row r="3721" spans="1:11" x14ac:dyDescent="0.25">
      <c r="A3721" s="26"/>
      <c r="B3721" s="22"/>
      <c r="C3721" s="22"/>
      <c r="D3721" s="24"/>
      <c r="E3721" s="22"/>
      <c r="F3721" s="22"/>
      <c r="H3721" s="23"/>
      <c r="I3721" s="23"/>
      <c r="J3721" s="23"/>
      <c r="K3721" s="26"/>
    </row>
    <row r="3722" spans="1:11" x14ac:dyDescent="0.25">
      <c r="A3722" s="26"/>
      <c r="B3722" s="22"/>
      <c r="C3722" s="22"/>
      <c r="D3722" s="24"/>
      <c r="E3722" s="22"/>
      <c r="F3722" s="22"/>
      <c r="H3722" s="23"/>
      <c r="I3722" s="23"/>
      <c r="J3722" s="23"/>
      <c r="K3722" s="26"/>
    </row>
    <row r="3723" spans="1:11" x14ac:dyDescent="0.25">
      <c r="A3723" s="26"/>
      <c r="B3723" s="22"/>
      <c r="C3723" s="22"/>
      <c r="D3723" s="24"/>
      <c r="E3723" s="22"/>
      <c r="F3723" s="22"/>
      <c r="H3723" s="23"/>
      <c r="I3723" s="23"/>
      <c r="J3723" s="23"/>
      <c r="K3723" s="26"/>
    </row>
    <row r="3724" spans="1:11" x14ac:dyDescent="0.25">
      <c r="A3724" s="26"/>
      <c r="B3724" s="22"/>
      <c r="C3724" s="22"/>
      <c r="D3724" s="24"/>
      <c r="E3724" s="22"/>
      <c r="F3724" s="22"/>
      <c r="H3724" s="23"/>
      <c r="I3724" s="23"/>
      <c r="J3724" s="23"/>
      <c r="K3724" s="26"/>
    </row>
    <row r="3725" spans="1:11" x14ac:dyDescent="0.25">
      <c r="A3725" s="26"/>
      <c r="B3725" s="22"/>
      <c r="C3725" s="22"/>
      <c r="D3725" s="24"/>
      <c r="E3725" s="22"/>
      <c r="F3725" s="22"/>
      <c r="H3725" s="23"/>
      <c r="I3725" s="23"/>
      <c r="J3725" s="23"/>
      <c r="K3725" s="26"/>
    </row>
    <row r="3726" spans="1:11" x14ac:dyDescent="0.25">
      <c r="A3726" s="26"/>
      <c r="B3726" s="22"/>
      <c r="C3726" s="22"/>
      <c r="D3726" s="24"/>
      <c r="E3726" s="22"/>
      <c r="F3726" s="22"/>
      <c r="H3726" s="23"/>
      <c r="I3726" s="23"/>
      <c r="J3726" s="23"/>
      <c r="K3726" s="26"/>
    </row>
    <row r="3727" spans="1:11" x14ac:dyDescent="0.25">
      <c r="A3727" s="26"/>
      <c r="B3727" s="22"/>
      <c r="C3727" s="22"/>
      <c r="D3727" s="24"/>
      <c r="E3727" s="22"/>
      <c r="F3727" s="22"/>
      <c r="H3727" s="23"/>
      <c r="I3727" s="23"/>
      <c r="J3727" s="23"/>
      <c r="K3727" s="26"/>
    </row>
    <row r="3728" spans="1:11" x14ac:dyDescent="0.25">
      <c r="A3728" s="26"/>
      <c r="B3728" s="22"/>
      <c r="C3728" s="22"/>
      <c r="D3728" s="24"/>
      <c r="E3728" s="22"/>
      <c r="F3728" s="22"/>
      <c r="H3728" s="23"/>
      <c r="I3728" s="23"/>
      <c r="J3728" s="23"/>
      <c r="K3728" s="26"/>
    </row>
    <row r="3729" spans="1:11" x14ac:dyDescent="0.25">
      <c r="A3729" s="26"/>
      <c r="B3729" s="22"/>
      <c r="C3729" s="22"/>
      <c r="D3729" s="24"/>
      <c r="E3729" s="22"/>
      <c r="F3729" s="22"/>
      <c r="H3729" s="23"/>
      <c r="I3729" s="23"/>
      <c r="J3729" s="23"/>
      <c r="K3729" s="26"/>
    </row>
    <row r="3730" spans="1:11" x14ac:dyDescent="0.25">
      <c r="A3730" s="26"/>
      <c r="B3730" s="22"/>
      <c r="C3730" s="22"/>
      <c r="D3730" s="24"/>
      <c r="E3730" s="22"/>
      <c r="F3730" s="22"/>
      <c r="H3730" s="23"/>
      <c r="I3730" s="23"/>
      <c r="J3730" s="23"/>
      <c r="K3730" s="26"/>
    </row>
    <row r="3731" spans="1:11" x14ac:dyDescent="0.25">
      <c r="A3731" s="26"/>
      <c r="B3731" s="22"/>
      <c r="C3731" s="22"/>
      <c r="D3731" s="24"/>
      <c r="E3731" s="22"/>
      <c r="F3731" s="22"/>
      <c r="H3731" s="23"/>
      <c r="I3731" s="23"/>
      <c r="J3731" s="23"/>
      <c r="K3731" s="26"/>
    </row>
    <row r="3732" spans="1:11" x14ac:dyDescent="0.25">
      <c r="A3732" s="26"/>
      <c r="B3732" s="22"/>
      <c r="C3732" s="22"/>
      <c r="D3732" s="24"/>
      <c r="E3732" s="22"/>
      <c r="F3732" s="22"/>
      <c r="H3732" s="23"/>
      <c r="I3732" s="23"/>
      <c r="J3732" s="23"/>
      <c r="K3732" s="26"/>
    </row>
    <row r="3733" spans="1:11" x14ac:dyDescent="0.25">
      <c r="A3733" s="26"/>
      <c r="B3733" s="22"/>
      <c r="C3733" s="22"/>
      <c r="D3733" s="24"/>
      <c r="E3733" s="22"/>
      <c r="F3733" s="22"/>
      <c r="H3733" s="23"/>
      <c r="I3733" s="23"/>
      <c r="J3733" s="23"/>
      <c r="K3733" s="26"/>
    </row>
    <row r="3734" spans="1:11" x14ac:dyDescent="0.25">
      <c r="A3734" s="26"/>
      <c r="B3734" s="22"/>
      <c r="C3734" s="22"/>
      <c r="D3734" s="24"/>
      <c r="E3734" s="22"/>
      <c r="F3734" s="22"/>
      <c r="H3734" s="23"/>
      <c r="I3734" s="23"/>
      <c r="J3734" s="23"/>
      <c r="K3734" s="26"/>
    </row>
    <row r="3735" spans="1:11" x14ac:dyDescent="0.25">
      <c r="A3735" s="26"/>
      <c r="B3735" s="22"/>
      <c r="C3735" s="22"/>
      <c r="D3735" s="24"/>
      <c r="E3735" s="22"/>
      <c r="F3735" s="22"/>
      <c r="H3735" s="23"/>
      <c r="I3735" s="23"/>
      <c r="J3735" s="23"/>
      <c r="K3735" s="26"/>
    </row>
    <row r="3736" spans="1:11" x14ac:dyDescent="0.25">
      <c r="A3736" s="26"/>
      <c r="B3736" s="22"/>
      <c r="C3736" s="22"/>
      <c r="D3736" s="24"/>
      <c r="E3736" s="22"/>
      <c r="F3736" s="22"/>
      <c r="H3736" s="23"/>
      <c r="I3736" s="23"/>
      <c r="J3736" s="23"/>
      <c r="K3736" s="26"/>
    </row>
    <row r="3737" spans="1:11" x14ac:dyDescent="0.25">
      <c r="A3737" s="26"/>
      <c r="B3737" s="22"/>
      <c r="C3737" s="22"/>
      <c r="D3737" s="24"/>
      <c r="E3737" s="22"/>
      <c r="F3737" s="22"/>
      <c r="H3737" s="23"/>
      <c r="I3737" s="23"/>
      <c r="J3737" s="23"/>
      <c r="K3737" s="26"/>
    </row>
    <row r="3738" spans="1:11" x14ac:dyDescent="0.25">
      <c r="A3738" s="26"/>
      <c r="B3738" s="22"/>
      <c r="C3738" s="22"/>
      <c r="D3738" s="24"/>
      <c r="E3738" s="22"/>
      <c r="F3738" s="22"/>
      <c r="H3738" s="23"/>
      <c r="I3738" s="23"/>
      <c r="J3738" s="23"/>
      <c r="K3738" s="26"/>
    </row>
    <row r="3739" spans="1:11" x14ac:dyDescent="0.25">
      <c r="A3739" s="26"/>
      <c r="B3739" s="22"/>
      <c r="C3739" s="22"/>
      <c r="D3739" s="24"/>
      <c r="E3739" s="22"/>
      <c r="F3739" s="22"/>
      <c r="H3739" s="23"/>
      <c r="I3739" s="23"/>
      <c r="J3739" s="23"/>
      <c r="K3739" s="26"/>
    </row>
    <row r="3740" spans="1:11" x14ac:dyDescent="0.25">
      <c r="A3740" s="26"/>
      <c r="B3740" s="22"/>
      <c r="C3740" s="22"/>
      <c r="D3740" s="24"/>
      <c r="E3740" s="22"/>
      <c r="F3740" s="22"/>
      <c r="H3740" s="23"/>
      <c r="I3740" s="23"/>
      <c r="J3740" s="23"/>
      <c r="K3740" s="26"/>
    </row>
    <row r="3741" spans="1:11" x14ac:dyDescent="0.25">
      <c r="A3741" s="26"/>
      <c r="B3741" s="22"/>
      <c r="C3741" s="22"/>
      <c r="D3741" s="24"/>
      <c r="E3741" s="22"/>
      <c r="F3741" s="22"/>
      <c r="H3741" s="23"/>
      <c r="I3741" s="23"/>
      <c r="J3741" s="23"/>
      <c r="K3741" s="26"/>
    </row>
    <row r="3742" spans="1:11" x14ac:dyDescent="0.25">
      <c r="A3742" s="26"/>
      <c r="B3742" s="22"/>
      <c r="C3742" s="22"/>
      <c r="D3742" s="24"/>
      <c r="E3742" s="22"/>
      <c r="F3742" s="22"/>
      <c r="H3742" s="23"/>
      <c r="I3742" s="23"/>
      <c r="J3742" s="23"/>
      <c r="K3742" s="26"/>
    </row>
    <row r="3743" spans="1:11" x14ac:dyDescent="0.25">
      <c r="A3743" s="26"/>
      <c r="B3743" s="22"/>
      <c r="C3743" s="22"/>
      <c r="D3743" s="24"/>
      <c r="E3743" s="22"/>
      <c r="F3743" s="22"/>
      <c r="H3743" s="23"/>
      <c r="I3743" s="23"/>
      <c r="J3743" s="23"/>
      <c r="K3743" s="26"/>
    </row>
    <row r="3744" spans="1:11" x14ac:dyDescent="0.25">
      <c r="A3744" s="26"/>
      <c r="B3744" s="22"/>
      <c r="C3744" s="22"/>
      <c r="D3744" s="24"/>
      <c r="E3744" s="22"/>
      <c r="F3744" s="22"/>
      <c r="H3744" s="23"/>
      <c r="I3744" s="23"/>
      <c r="J3744" s="23"/>
      <c r="K3744" s="26"/>
    </row>
    <row r="3745" spans="1:11" x14ac:dyDescent="0.25">
      <c r="A3745" s="26"/>
      <c r="B3745" s="22"/>
      <c r="C3745" s="22"/>
      <c r="D3745" s="24"/>
      <c r="E3745" s="22"/>
      <c r="F3745" s="22"/>
      <c r="H3745" s="23"/>
      <c r="I3745" s="23"/>
      <c r="J3745" s="23"/>
      <c r="K3745" s="26"/>
    </row>
    <row r="3746" spans="1:11" x14ac:dyDescent="0.25">
      <c r="A3746" s="26"/>
      <c r="B3746" s="22"/>
      <c r="C3746" s="22"/>
      <c r="D3746" s="24"/>
      <c r="E3746" s="22"/>
      <c r="F3746" s="22"/>
      <c r="H3746" s="23"/>
      <c r="I3746" s="23"/>
      <c r="J3746" s="23"/>
      <c r="K3746" s="26"/>
    </row>
    <row r="3747" spans="1:11" x14ac:dyDescent="0.25">
      <c r="A3747" s="26"/>
      <c r="B3747" s="22"/>
      <c r="C3747" s="22"/>
      <c r="D3747" s="24"/>
      <c r="E3747" s="22"/>
      <c r="F3747" s="22"/>
      <c r="H3747" s="23"/>
      <c r="I3747" s="23"/>
      <c r="J3747" s="23"/>
      <c r="K3747" s="26"/>
    </row>
    <row r="3748" spans="1:11" x14ac:dyDescent="0.25">
      <c r="A3748" s="26"/>
      <c r="B3748" s="22"/>
      <c r="C3748" s="22"/>
      <c r="D3748" s="24"/>
      <c r="E3748" s="22"/>
      <c r="F3748" s="22"/>
      <c r="H3748" s="23"/>
      <c r="I3748" s="23"/>
      <c r="J3748" s="23"/>
      <c r="K3748" s="26"/>
    </row>
    <row r="3749" spans="1:11" x14ac:dyDescent="0.25">
      <c r="A3749" s="26"/>
      <c r="B3749" s="22"/>
      <c r="C3749" s="22"/>
      <c r="D3749" s="24"/>
      <c r="E3749" s="22"/>
      <c r="F3749" s="22"/>
      <c r="H3749" s="23"/>
      <c r="I3749" s="23"/>
      <c r="J3749" s="23"/>
      <c r="K3749" s="26"/>
    </row>
    <row r="3750" spans="1:11" x14ac:dyDescent="0.25">
      <c r="A3750" s="26"/>
      <c r="B3750" s="22"/>
      <c r="C3750" s="22"/>
      <c r="D3750" s="24"/>
      <c r="E3750" s="22"/>
      <c r="F3750" s="22"/>
      <c r="H3750" s="23"/>
      <c r="I3750" s="23"/>
      <c r="J3750" s="23"/>
      <c r="K3750" s="26"/>
    </row>
    <row r="3751" spans="1:11" x14ac:dyDescent="0.25">
      <c r="A3751" s="26"/>
      <c r="B3751" s="22"/>
      <c r="C3751" s="22"/>
      <c r="D3751" s="24"/>
      <c r="E3751" s="22"/>
      <c r="F3751" s="22"/>
      <c r="H3751" s="23"/>
      <c r="I3751" s="23"/>
      <c r="J3751" s="23"/>
      <c r="K3751" s="26"/>
    </row>
    <row r="3752" spans="1:11" x14ac:dyDescent="0.25">
      <c r="A3752" s="26"/>
      <c r="B3752" s="22"/>
      <c r="C3752" s="22"/>
      <c r="D3752" s="24"/>
      <c r="E3752" s="22"/>
      <c r="F3752" s="22"/>
      <c r="H3752" s="23"/>
      <c r="I3752" s="23"/>
      <c r="J3752" s="23"/>
      <c r="K3752" s="26"/>
    </row>
    <row r="3753" spans="1:11" x14ac:dyDescent="0.25">
      <c r="A3753" s="26"/>
      <c r="B3753" s="22"/>
      <c r="C3753" s="22"/>
      <c r="D3753" s="24"/>
      <c r="E3753" s="22"/>
      <c r="F3753" s="22"/>
      <c r="H3753" s="23"/>
      <c r="I3753" s="23"/>
      <c r="J3753" s="23"/>
      <c r="K3753" s="26"/>
    </row>
    <row r="3754" spans="1:11" x14ac:dyDescent="0.25">
      <c r="A3754" s="26"/>
      <c r="B3754" s="22"/>
      <c r="C3754" s="22"/>
      <c r="D3754" s="24"/>
      <c r="E3754" s="22"/>
      <c r="F3754" s="22"/>
      <c r="H3754" s="23"/>
      <c r="I3754" s="23"/>
      <c r="J3754" s="23"/>
      <c r="K3754" s="26"/>
    </row>
    <row r="3755" spans="1:11" x14ac:dyDescent="0.25">
      <c r="A3755" s="26"/>
      <c r="B3755" s="22"/>
      <c r="C3755" s="22"/>
      <c r="D3755" s="24"/>
      <c r="E3755" s="22"/>
      <c r="F3755" s="22"/>
      <c r="H3755" s="23"/>
      <c r="I3755" s="23"/>
      <c r="J3755" s="23"/>
      <c r="K3755" s="26"/>
    </row>
    <row r="3756" spans="1:11" x14ac:dyDescent="0.25">
      <c r="A3756" s="26"/>
      <c r="B3756" s="22"/>
      <c r="C3756" s="22"/>
      <c r="D3756" s="24"/>
      <c r="E3756" s="22"/>
      <c r="F3756" s="22"/>
      <c r="H3756" s="23"/>
      <c r="I3756" s="23"/>
      <c r="J3756" s="23"/>
      <c r="K3756" s="26"/>
    </row>
    <row r="3757" spans="1:11" x14ac:dyDescent="0.25">
      <c r="A3757" s="26"/>
      <c r="B3757" s="22"/>
      <c r="C3757" s="22"/>
      <c r="D3757" s="24"/>
      <c r="E3757" s="22"/>
      <c r="F3757" s="22"/>
      <c r="H3757" s="23"/>
      <c r="I3757" s="23"/>
      <c r="J3757" s="23"/>
      <c r="K3757" s="26"/>
    </row>
    <row r="3758" spans="1:11" x14ac:dyDescent="0.25">
      <c r="A3758" s="26"/>
      <c r="B3758" s="22"/>
      <c r="C3758" s="22"/>
      <c r="D3758" s="24"/>
      <c r="E3758" s="22"/>
      <c r="F3758" s="22"/>
      <c r="H3758" s="23"/>
      <c r="I3758" s="23"/>
      <c r="J3758" s="23"/>
      <c r="K3758" s="26"/>
    </row>
    <row r="3759" spans="1:11" x14ac:dyDescent="0.25">
      <c r="A3759" s="26"/>
      <c r="B3759" s="22"/>
      <c r="C3759" s="22"/>
      <c r="D3759" s="24"/>
      <c r="E3759" s="22"/>
      <c r="F3759" s="22"/>
      <c r="H3759" s="23"/>
      <c r="I3759" s="23"/>
      <c r="J3759" s="23"/>
      <c r="K3759" s="26"/>
    </row>
    <row r="3760" spans="1:11" x14ac:dyDescent="0.25">
      <c r="A3760" s="26"/>
      <c r="B3760" s="22"/>
      <c r="C3760" s="22"/>
      <c r="D3760" s="24"/>
      <c r="E3760" s="22"/>
      <c r="F3760" s="22"/>
      <c r="H3760" s="23"/>
      <c r="I3760" s="23"/>
      <c r="J3760" s="23"/>
      <c r="K3760" s="26"/>
    </row>
    <row r="3761" spans="1:11" x14ac:dyDescent="0.25">
      <c r="A3761" s="26"/>
      <c r="B3761" s="22"/>
      <c r="C3761" s="22"/>
      <c r="D3761" s="24"/>
      <c r="E3761" s="22"/>
      <c r="F3761" s="22"/>
      <c r="H3761" s="23"/>
      <c r="I3761" s="23"/>
      <c r="J3761" s="23"/>
      <c r="K3761" s="26"/>
    </row>
    <row r="3762" spans="1:11" x14ac:dyDescent="0.25">
      <c r="A3762" s="26"/>
      <c r="B3762" s="22"/>
      <c r="C3762" s="22"/>
      <c r="D3762" s="24"/>
      <c r="E3762" s="22"/>
      <c r="F3762" s="22"/>
      <c r="H3762" s="23"/>
      <c r="I3762" s="23"/>
      <c r="J3762" s="23"/>
      <c r="K3762" s="26"/>
    </row>
    <row r="3763" spans="1:11" x14ac:dyDescent="0.25">
      <c r="A3763" s="26"/>
      <c r="B3763" s="22"/>
      <c r="C3763" s="22"/>
      <c r="D3763" s="24"/>
      <c r="E3763" s="22"/>
      <c r="F3763" s="22"/>
      <c r="H3763" s="23"/>
      <c r="I3763" s="23"/>
      <c r="J3763" s="23"/>
      <c r="K3763" s="26"/>
    </row>
    <row r="3764" spans="1:11" x14ac:dyDescent="0.25">
      <c r="A3764" s="26"/>
      <c r="B3764" s="22"/>
      <c r="C3764" s="22"/>
      <c r="D3764" s="24"/>
      <c r="E3764" s="22"/>
      <c r="F3764" s="22"/>
      <c r="H3764" s="23"/>
      <c r="I3764" s="23"/>
      <c r="J3764" s="23"/>
      <c r="K3764" s="26"/>
    </row>
    <row r="3765" spans="1:11" x14ac:dyDescent="0.25">
      <c r="A3765" s="26"/>
      <c r="B3765" s="22"/>
      <c r="C3765" s="22"/>
      <c r="D3765" s="24"/>
      <c r="E3765" s="22"/>
      <c r="F3765" s="22"/>
      <c r="H3765" s="23"/>
      <c r="I3765" s="23"/>
      <c r="J3765" s="23"/>
      <c r="K3765" s="26"/>
    </row>
    <row r="3766" spans="1:11" x14ac:dyDescent="0.25">
      <c r="A3766" s="26"/>
      <c r="B3766" s="22"/>
      <c r="C3766" s="22"/>
      <c r="D3766" s="24"/>
      <c r="E3766" s="22"/>
      <c r="F3766" s="22"/>
      <c r="H3766" s="23"/>
      <c r="I3766" s="23"/>
      <c r="J3766" s="23"/>
      <c r="K3766" s="26"/>
    </row>
    <row r="3767" spans="1:11" x14ac:dyDescent="0.25">
      <c r="A3767" s="26"/>
      <c r="B3767" s="22"/>
      <c r="C3767" s="22"/>
      <c r="D3767" s="24"/>
      <c r="E3767" s="22"/>
      <c r="F3767" s="22"/>
      <c r="H3767" s="23"/>
      <c r="I3767" s="23"/>
      <c r="J3767" s="23"/>
      <c r="K3767" s="26"/>
    </row>
    <row r="3768" spans="1:11" x14ac:dyDescent="0.25">
      <c r="A3768" s="26"/>
      <c r="B3768" s="22"/>
      <c r="C3768" s="22"/>
      <c r="D3768" s="24"/>
      <c r="E3768" s="22"/>
      <c r="F3768" s="22"/>
      <c r="H3768" s="23"/>
      <c r="I3768" s="23"/>
      <c r="J3768" s="23"/>
      <c r="K3768" s="26"/>
    </row>
    <row r="3769" spans="1:11" x14ac:dyDescent="0.25">
      <c r="A3769" s="26"/>
      <c r="B3769" s="22"/>
      <c r="C3769" s="22"/>
      <c r="D3769" s="24"/>
      <c r="E3769" s="22"/>
      <c r="F3769" s="22"/>
      <c r="H3769" s="23"/>
      <c r="I3769" s="23"/>
      <c r="J3769" s="23"/>
      <c r="K3769" s="26"/>
    </row>
    <row r="3770" spans="1:11" x14ac:dyDescent="0.25">
      <c r="A3770" s="26"/>
      <c r="B3770" s="22"/>
      <c r="C3770" s="22"/>
      <c r="D3770" s="24"/>
      <c r="E3770" s="22"/>
      <c r="F3770" s="22"/>
      <c r="H3770" s="23"/>
      <c r="I3770" s="23"/>
      <c r="J3770" s="23"/>
      <c r="K3770" s="26"/>
    </row>
    <row r="3771" spans="1:11" x14ac:dyDescent="0.25">
      <c r="A3771" s="26"/>
      <c r="B3771" s="22"/>
      <c r="C3771" s="22"/>
      <c r="D3771" s="24"/>
      <c r="E3771" s="22"/>
      <c r="F3771" s="22"/>
      <c r="H3771" s="23"/>
      <c r="I3771" s="23"/>
      <c r="J3771" s="23"/>
      <c r="K3771" s="26"/>
    </row>
    <row r="3772" spans="1:11" x14ac:dyDescent="0.25">
      <c r="A3772" s="26"/>
      <c r="B3772" s="22"/>
      <c r="C3772" s="22"/>
      <c r="D3772" s="24"/>
      <c r="E3772" s="22"/>
      <c r="F3772" s="22"/>
      <c r="H3772" s="23"/>
      <c r="I3772" s="23"/>
      <c r="J3772" s="23"/>
      <c r="K3772" s="26"/>
    </row>
    <row r="3773" spans="1:11" x14ac:dyDescent="0.25">
      <c r="A3773" s="26"/>
      <c r="B3773" s="22"/>
      <c r="C3773" s="22"/>
      <c r="D3773" s="24"/>
      <c r="E3773" s="22"/>
      <c r="F3773" s="22"/>
      <c r="H3773" s="23"/>
      <c r="I3773" s="23"/>
      <c r="J3773" s="23"/>
      <c r="K3773" s="26"/>
    </row>
    <row r="3774" spans="1:11" x14ac:dyDescent="0.25">
      <c r="A3774" s="26"/>
      <c r="B3774" s="22"/>
      <c r="C3774" s="22"/>
      <c r="D3774" s="24"/>
      <c r="E3774" s="22"/>
      <c r="F3774" s="22"/>
      <c r="H3774" s="23"/>
      <c r="I3774" s="23"/>
      <c r="J3774" s="23"/>
      <c r="K3774" s="26"/>
    </row>
    <row r="3775" spans="1:11" x14ac:dyDescent="0.25">
      <c r="A3775" s="26"/>
      <c r="B3775" s="22"/>
      <c r="C3775" s="22"/>
      <c r="D3775" s="24"/>
      <c r="E3775" s="22"/>
      <c r="F3775" s="22"/>
      <c r="H3775" s="23"/>
      <c r="I3775" s="23"/>
      <c r="J3775" s="23"/>
      <c r="K3775" s="26"/>
    </row>
    <row r="3776" spans="1:11" x14ac:dyDescent="0.25">
      <c r="A3776" s="26"/>
      <c r="B3776" s="22"/>
      <c r="C3776" s="22"/>
      <c r="D3776" s="24"/>
      <c r="E3776" s="22"/>
      <c r="F3776" s="22"/>
      <c r="H3776" s="23"/>
      <c r="I3776" s="23"/>
      <c r="J3776" s="23"/>
      <c r="K3776" s="26"/>
    </row>
    <row r="3777" spans="1:11" x14ac:dyDescent="0.25">
      <c r="A3777" s="26"/>
      <c r="B3777" s="22"/>
      <c r="C3777" s="22"/>
      <c r="D3777" s="24"/>
      <c r="E3777" s="22"/>
      <c r="F3777" s="22"/>
      <c r="H3777" s="23"/>
      <c r="I3777" s="23"/>
      <c r="J3777" s="23"/>
      <c r="K3777" s="26"/>
    </row>
    <row r="3778" spans="1:11" x14ac:dyDescent="0.25">
      <c r="A3778" s="26"/>
      <c r="B3778" s="22"/>
      <c r="C3778" s="22"/>
      <c r="D3778" s="24"/>
      <c r="E3778" s="22"/>
      <c r="F3778" s="22"/>
      <c r="H3778" s="23"/>
      <c r="I3778" s="23"/>
      <c r="J3778" s="23"/>
      <c r="K3778" s="26"/>
    </row>
    <row r="3779" spans="1:11" x14ac:dyDescent="0.25">
      <c r="A3779" s="26"/>
      <c r="B3779" s="22"/>
      <c r="C3779" s="22"/>
      <c r="D3779" s="24"/>
      <c r="E3779" s="22"/>
      <c r="F3779" s="22"/>
      <c r="H3779" s="23"/>
      <c r="I3779" s="23"/>
      <c r="J3779" s="23"/>
      <c r="K3779" s="26"/>
    </row>
    <row r="3780" spans="1:11" x14ac:dyDescent="0.25">
      <c r="A3780" s="26"/>
      <c r="B3780" s="22"/>
      <c r="C3780" s="22"/>
      <c r="D3780" s="24"/>
      <c r="E3780" s="22"/>
      <c r="F3780" s="22"/>
      <c r="H3780" s="23"/>
      <c r="I3780" s="23"/>
      <c r="J3780" s="23"/>
      <c r="K3780" s="26"/>
    </row>
    <row r="3781" spans="1:11" x14ac:dyDescent="0.25">
      <c r="A3781" s="26"/>
      <c r="B3781" s="22"/>
      <c r="C3781" s="22"/>
      <c r="D3781" s="24"/>
      <c r="E3781" s="22"/>
      <c r="F3781" s="22"/>
      <c r="H3781" s="23"/>
      <c r="I3781" s="23"/>
      <c r="J3781" s="23"/>
      <c r="K3781" s="26"/>
    </row>
    <row r="3782" spans="1:11" x14ac:dyDescent="0.25">
      <c r="A3782" s="26"/>
      <c r="B3782" s="22"/>
      <c r="C3782" s="22"/>
      <c r="D3782" s="24"/>
      <c r="E3782" s="22"/>
      <c r="F3782" s="22"/>
      <c r="H3782" s="23"/>
      <c r="I3782" s="23"/>
      <c r="J3782" s="23"/>
      <c r="K3782" s="26"/>
    </row>
    <row r="3783" spans="1:11" x14ac:dyDescent="0.25">
      <c r="A3783" s="26"/>
      <c r="B3783" s="22"/>
      <c r="C3783" s="22"/>
      <c r="D3783" s="24"/>
      <c r="E3783" s="22"/>
      <c r="F3783" s="22"/>
      <c r="H3783" s="23"/>
      <c r="I3783" s="23"/>
      <c r="J3783" s="23"/>
      <c r="K3783" s="26"/>
    </row>
    <row r="3784" spans="1:11" x14ac:dyDescent="0.25">
      <c r="A3784" s="26"/>
      <c r="B3784" s="22"/>
      <c r="C3784" s="22"/>
      <c r="D3784" s="24"/>
      <c r="E3784" s="22"/>
      <c r="F3784" s="22"/>
      <c r="H3784" s="23"/>
      <c r="I3784" s="23"/>
      <c r="J3784" s="23"/>
      <c r="K3784" s="26"/>
    </row>
    <row r="3785" spans="1:11" x14ac:dyDescent="0.25">
      <c r="A3785" s="26"/>
      <c r="B3785" s="22"/>
      <c r="C3785" s="22"/>
      <c r="D3785" s="24"/>
      <c r="E3785" s="22"/>
      <c r="F3785" s="22"/>
      <c r="H3785" s="23"/>
      <c r="I3785" s="23"/>
      <c r="J3785" s="23"/>
      <c r="K3785" s="26"/>
    </row>
    <row r="3786" spans="1:11" x14ac:dyDescent="0.25">
      <c r="A3786" s="26"/>
      <c r="B3786" s="22"/>
      <c r="C3786" s="22"/>
      <c r="D3786" s="24"/>
      <c r="E3786" s="22"/>
      <c r="F3786" s="22"/>
      <c r="H3786" s="23"/>
      <c r="I3786" s="23"/>
      <c r="J3786" s="23"/>
      <c r="K3786" s="26"/>
    </row>
    <row r="3787" spans="1:11" x14ac:dyDescent="0.25">
      <c r="A3787" s="26"/>
      <c r="B3787" s="22"/>
      <c r="C3787" s="22"/>
      <c r="D3787" s="24"/>
      <c r="E3787" s="22"/>
      <c r="F3787" s="22"/>
      <c r="H3787" s="23"/>
      <c r="I3787" s="23"/>
      <c r="J3787" s="23"/>
      <c r="K3787" s="26"/>
    </row>
    <row r="3788" spans="1:11" x14ac:dyDescent="0.25">
      <c r="A3788" s="26"/>
      <c r="B3788" s="22"/>
      <c r="C3788" s="22"/>
      <c r="D3788" s="24"/>
      <c r="E3788" s="22"/>
      <c r="F3788" s="22"/>
      <c r="H3788" s="23"/>
      <c r="I3788" s="23"/>
      <c r="J3788" s="23"/>
      <c r="K3788" s="26"/>
    </row>
    <row r="3789" spans="1:11" x14ac:dyDescent="0.25">
      <c r="A3789" s="26"/>
      <c r="B3789" s="22"/>
      <c r="C3789" s="22"/>
      <c r="D3789" s="24"/>
      <c r="E3789" s="22"/>
      <c r="F3789" s="22"/>
      <c r="H3789" s="23"/>
      <c r="I3789" s="23"/>
      <c r="J3789" s="23"/>
      <c r="K3789" s="26"/>
    </row>
    <row r="3790" spans="1:11" x14ac:dyDescent="0.25">
      <c r="A3790" s="26"/>
      <c r="B3790" s="22"/>
      <c r="C3790" s="22"/>
      <c r="D3790" s="24"/>
      <c r="E3790" s="22"/>
      <c r="F3790" s="22"/>
      <c r="H3790" s="23"/>
      <c r="I3790" s="23"/>
      <c r="J3790" s="23"/>
      <c r="K3790" s="26"/>
    </row>
    <row r="3791" spans="1:11" x14ac:dyDescent="0.25">
      <c r="A3791" s="26"/>
      <c r="B3791" s="22"/>
      <c r="C3791" s="22"/>
      <c r="D3791" s="24"/>
      <c r="E3791" s="22"/>
      <c r="F3791" s="22"/>
      <c r="H3791" s="23"/>
      <c r="I3791" s="23"/>
      <c r="J3791" s="23"/>
      <c r="K3791" s="26"/>
    </row>
    <row r="3792" spans="1:11" x14ac:dyDescent="0.25">
      <c r="A3792" s="26"/>
      <c r="B3792" s="22"/>
      <c r="C3792" s="22"/>
      <c r="D3792" s="24"/>
      <c r="E3792" s="22"/>
      <c r="F3792" s="22"/>
      <c r="H3792" s="23"/>
      <c r="I3792" s="23"/>
      <c r="J3792" s="23"/>
      <c r="K3792" s="26"/>
    </row>
    <row r="3793" spans="1:11" x14ac:dyDescent="0.25">
      <c r="A3793" s="26"/>
      <c r="B3793" s="22"/>
      <c r="C3793" s="22"/>
      <c r="D3793" s="24"/>
      <c r="E3793" s="22"/>
      <c r="F3793" s="22"/>
      <c r="H3793" s="23"/>
      <c r="I3793" s="23"/>
      <c r="J3793" s="23"/>
      <c r="K3793" s="26"/>
    </row>
    <row r="3794" spans="1:11" x14ac:dyDescent="0.25">
      <c r="A3794" s="26"/>
      <c r="B3794" s="22"/>
      <c r="C3794" s="22"/>
      <c r="D3794" s="24"/>
      <c r="E3794" s="22"/>
      <c r="F3794" s="22"/>
      <c r="H3794" s="23"/>
      <c r="I3794" s="23"/>
      <c r="J3794" s="23"/>
      <c r="K3794" s="26"/>
    </row>
    <row r="3795" spans="1:11" x14ac:dyDescent="0.25">
      <c r="A3795" s="26"/>
      <c r="B3795" s="22"/>
      <c r="C3795" s="22"/>
      <c r="D3795" s="24"/>
      <c r="E3795" s="22"/>
      <c r="F3795" s="22"/>
      <c r="H3795" s="23"/>
      <c r="I3795" s="23"/>
      <c r="J3795" s="23"/>
      <c r="K3795" s="26"/>
    </row>
    <row r="3796" spans="1:11" x14ac:dyDescent="0.25">
      <c r="A3796" s="26"/>
      <c r="B3796" s="22"/>
      <c r="C3796" s="22"/>
      <c r="D3796" s="24"/>
      <c r="E3796" s="22"/>
      <c r="F3796" s="22"/>
      <c r="H3796" s="23"/>
      <c r="I3796" s="23"/>
      <c r="J3796" s="23"/>
      <c r="K3796" s="26"/>
    </row>
    <row r="3797" spans="1:11" x14ac:dyDescent="0.25">
      <c r="A3797" s="26"/>
      <c r="B3797" s="22"/>
      <c r="C3797" s="22"/>
      <c r="D3797" s="24"/>
      <c r="E3797" s="22"/>
      <c r="F3797" s="22"/>
      <c r="H3797" s="23"/>
      <c r="I3797" s="23"/>
      <c r="J3797" s="23"/>
      <c r="K3797" s="26"/>
    </row>
    <row r="3798" spans="1:11" x14ac:dyDescent="0.25">
      <c r="A3798" s="26"/>
      <c r="B3798" s="22"/>
      <c r="C3798" s="22"/>
      <c r="D3798" s="24"/>
      <c r="E3798" s="22"/>
      <c r="F3798" s="22"/>
      <c r="H3798" s="23"/>
      <c r="I3798" s="23"/>
      <c r="J3798" s="23"/>
      <c r="K3798" s="26"/>
    </row>
    <row r="3799" spans="1:11" x14ac:dyDescent="0.25">
      <c r="A3799" s="26"/>
      <c r="B3799" s="22"/>
      <c r="C3799" s="22"/>
      <c r="D3799" s="24"/>
      <c r="E3799" s="22"/>
      <c r="F3799" s="22"/>
      <c r="H3799" s="23"/>
      <c r="I3799" s="23"/>
      <c r="J3799" s="23"/>
      <c r="K3799" s="26"/>
    </row>
    <row r="3800" spans="1:11" x14ac:dyDescent="0.25">
      <c r="A3800" s="26"/>
      <c r="B3800" s="22"/>
      <c r="C3800" s="22"/>
      <c r="D3800" s="24"/>
      <c r="E3800" s="22"/>
      <c r="F3800" s="22"/>
      <c r="H3800" s="23"/>
      <c r="I3800" s="23"/>
      <c r="J3800" s="23"/>
      <c r="K3800" s="26"/>
    </row>
    <row r="3801" spans="1:11" x14ac:dyDescent="0.25">
      <c r="A3801" s="26"/>
      <c r="B3801" s="22"/>
      <c r="C3801" s="22"/>
      <c r="D3801" s="24"/>
      <c r="E3801" s="22"/>
      <c r="F3801" s="22"/>
      <c r="H3801" s="23"/>
      <c r="I3801" s="23"/>
      <c r="J3801" s="23"/>
      <c r="K3801" s="26"/>
    </row>
    <row r="3802" spans="1:11" x14ac:dyDescent="0.25">
      <c r="A3802" s="26"/>
      <c r="B3802" s="22"/>
      <c r="C3802" s="22"/>
      <c r="D3802" s="24"/>
      <c r="E3802" s="22"/>
      <c r="F3802" s="22"/>
      <c r="H3802" s="23"/>
      <c r="I3802" s="23"/>
      <c r="J3802" s="23"/>
      <c r="K3802" s="26"/>
    </row>
    <row r="3803" spans="1:11" x14ac:dyDescent="0.25">
      <c r="A3803" s="26"/>
      <c r="B3803" s="22"/>
      <c r="C3803" s="22"/>
      <c r="D3803" s="24"/>
      <c r="E3803" s="22"/>
      <c r="F3803" s="22"/>
      <c r="H3803" s="23"/>
      <c r="I3803" s="23"/>
      <c r="J3803" s="23"/>
      <c r="K3803" s="26"/>
    </row>
    <row r="3804" spans="1:11" x14ac:dyDescent="0.25">
      <c r="A3804" s="26"/>
      <c r="B3804" s="22"/>
      <c r="C3804" s="22"/>
      <c r="D3804" s="24"/>
      <c r="E3804" s="22"/>
      <c r="F3804" s="22"/>
      <c r="H3804" s="23"/>
      <c r="I3804" s="23"/>
      <c r="J3804" s="23"/>
      <c r="K3804" s="26"/>
    </row>
    <row r="3805" spans="1:11" x14ac:dyDescent="0.25">
      <c r="A3805" s="26"/>
      <c r="B3805" s="22"/>
      <c r="C3805" s="22"/>
      <c r="D3805" s="24"/>
      <c r="E3805" s="22"/>
      <c r="F3805" s="22"/>
      <c r="H3805" s="23"/>
      <c r="I3805" s="23"/>
      <c r="J3805" s="23"/>
      <c r="K3805" s="26"/>
    </row>
    <row r="3806" spans="1:11" x14ac:dyDescent="0.25">
      <c r="A3806" s="26"/>
      <c r="B3806" s="22"/>
      <c r="C3806" s="22"/>
      <c r="D3806" s="24"/>
      <c r="E3806" s="22"/>
      <c r="F3806" s="22"/>
      <c r="H3806" s="23"/>
      <c r="I3806" s="23"/>
      <c r="J3806" s="23"/>
      <c r="K3806" s="26"/>
    </row>
    <row r="3807" spans="1:11" x14ac:dyDescent="0.25">
      <c r="A3807" s="26"/>
      <c r="B3807" s="22"/>
      <c r="C3807" s="22"/>
      <c r="D3807" s="24"/>
      <c r="E3807" s="22"/>
      <c r="F3807" s="22"/>
      <c r="H3807" s="23"/>
      <c r="I3807" s="23"/>
      <c r="J3807" s="23"/>
      <c r="K3807" s="26"/>
    </row>
    <row r="3808" spans="1:11" x14ac:dyDescent="0.25">
      <c r="A3808" s="26"/>
      <c r="B3808" s="22"/>
      <c r="C3808" s="22"/>
      <c r="D3808" s="24"/>
      <c r="E3808" s="22"/>
      <c r="F3808" s="22"/>
      <c r="H3808" s="23"/>
      <c r="I3808" s="23"/>
      <c r="J3808" s="23"/>
      <c r="K3808" s="26"/>
    </row>
    <row r="3809" spans="1:11" x14ac:dyDescent="0.25">
      <c r="A3809" s="26"/>
      <c r="B3809" s="22"/>
      <c r="C3809" s="22"/>
      <c r="D3809" s="24"/>
      <c r="E3809" s="22"/>
      <c r="F3809" s="22"/>
      <c r="H3809" s="23"/>
      <c r="I3809" s="23"/>
      <c r="J3809" s="23"/>
      <c r="K3809" s="26"/>
    </row>
    <row r="3810" spans="1:11" x14ac:dyDescent="0.25">
      <c r="A3810" s="26"/>
      <c r="B3810" s="22"/>
      <c r="C3810" s="22"/>
      <c r="D3810" s="24"/>
      <c r="E3810" s="22"/>
      <c r="F3810" s="22"/>
      <c r="H3810" s="23"/>
      <c r="I3810" s="23"/>
      <c r="J3810" s="23"/>
      <c r="K3810" s="26"/>
    </row>
    <row r="3811" spans="1:11" x14ac:dyDescent="0.25">
      <c r="A3811" s="26"/>
      <c r="B3811" s="22"/>
      <c r="C3811" s="22"/>
      <c r="D3811" s="24"/>
      <c r="E3811" s="22"/>
      <c r="F3811" s="22"/>
      <c r="H3811" s="23"/>
      <c r="I3811" s="23"/>
      <c r="J3811" s="23"/>
      <c r="K3811" s="26"/>
    </row>
    <row r="3812" spans="1:11" x14ac:dyDescent="0.25">
      <c r="A3812" s="26"/>
      <c r="B3812" s="22"/>
      <c r="C3812" s="22"/>
      <c r="D3812" s="24"/>
      <c r="E3812" s="22"/>
      <c r="F3812" s="22"/>
      <c r="H3812" s="23"/>
      <c r="I3812" s="23"/>
      <c r="J3812" s="23"/>
      <c r="K3812" s="26"/>
    </row>
    <row r="3813" spans="1:11" x14ac:dyDescent="0.25">
      <c r="A3813" s="26"/>
      <c r="B3813" s="22"/>
      <c r="C3813" s="22"/>
      <c r="D3813" s="24"/>
      <c r="E3813" s="22"/>
      <c r="F3813" s="22"/>
      <c r="H3813" s="23"/>
      <c r="I3813" s="23"/>
      <c r="J3813" s="23"/>
      <c r="K3813" s="26"/>
    </row>
    <row r="3814" spans="1:11" x14ac:dyDescent="0.25">
      <c r="A3814" s="26"/>
      <c r="B3814" s="22"/>
      <c r="C3814" s="22"/>
      <c r="D3814" s="24"/>
      <c r="E3814" s="22"/>
      <c r="F3814" s="22"/>
      <c r="H3814" s="23"/>
      <c r="I3814" s="23"/>
      <c r="J3814" s="23"/>
      <c r="K3814" s="26"/>
    </row>
    <row r="3815" spans="1:11" x14ac:dyDescent="0.25">
      <c r="A3815" s="26"/>
      <c r="B3815" s="22"/>
      <c r="C3815" s="22"/>
      <c r="D3815" s="24"/>
      <c r="E3815" s="22"/>
      <c r="F3815" s="22"/>
      <c r="H3815" s="23"/>
      <c r="I3815" s="23"/>
      <c r="J3815" s="23"/>
      <c r="K3815" s="26"/>
    </row>
    <row r="3816" spans="1:11" x14ac:dyDescent="0.25">
      <c r="A3816" s="26"/>
      <c r="B3816" s="22"/>
      <c r="C3816" s="22"/>
      <c r="D3816" s="24"/>
      <c r="E3816" s="22"/>
      <c r="F3816" s="22"/>
      <c r="H3816" s="23"/>
      <c r="I3816" s="23"/>
      <c r="J3816" s="23"/>
      <c r="K3816" s="26"/>
    </row>
    <row r="3817" spans="1:11" x14ac:dyDescent="0.25">
      <c r="A3817" s="26"/>
      <c r="B3817" s="22"/>
      <c r="C3817" s="22"/>
      <c r="D3817" s="24"/>
      <c r="E3817" s="22"/>
      <c r="F3817" s="22"/>
      <c r="H3817" s="23"/>
      <c r="I3817" s="23"/>
      <c r="J3817" s="23"/>
      <c r="K3817" s="26"/>
    </row>
    <row r="3818" spans="1:11" x14ac:dyDescent="0.25">
      <c r="A3818" s="26"/>
      <c r="B3818" s="22"/>
      <c r="C3818" s="22"/>
      <c r="D3818" s="24"/>
      <c r="E3818" s="22"/>
      <c r="F3818" s="22"/>
      <c r="H3818" s="23"/>
      <c r="I3818" s="23"/>
      <c r="J3818" s="23"/>
      <c r="K3818" s="26"/>
    </row>
    <row r="3819" spans="1:11" x14ac:dyDescent="0.25">
      <c r="A3819" s="26"/>
      <c r="B3819" s="22"/>
      <c r="C3819" s="22"/>
      <c r="D3819" s="24"/>
      <c r="E3819" s="22"/>
      <c r="F3819" s="22"/>
      <c r="H3819" s="23"/>
      <c r="I3819" s="23"/>
      <c r="J3819" s="23"/>
      <c r="K3819" s="26"/>
    </row>
    <row r="3820" spans="1:11" x14ac:dyDescent="0.25">
      <c r="A3820" s="26"/>
      <c r="B3820" s="22"/>
      <c r="C3820" s="22"/>
      <c r="D3820" s="24"/>
      <c r="E3820" s="22"/>
      <c r="F3820" s="22"/>
      <c r="H3820" s="23"/>
      <c r="I3820" s="23"/>
      <c r="J3820" s="23"/>
      <c r="K3820" s="26"/>
    </row>
    <row r="3821" spans="1:11" x14ac:dyDescent="0.25">
      <c r="A3821" s="26"/>
      <c r="B3821" s="22"/>
      <c r="C3821" s="22"/>
      <c r="D3821" s="24"/>
      <c r="E3821" s="22"/>
      <c r="F3821" s="22"/>
      <c r="H3821" s="23"/>
      <c r="I3821" s="23"/>
      <c r="J3821" s="23"/>
      <c r="K3821" s="26"/>
    </row>
    <row r="3822" spans="1:11" x14ac:dyDescent="0.25">
      <c r="A3822" s="26"/>
      <c r="B3822" s="22"/>
      <c r="C3822" s="22"/>
      <c r="D3822" s="24"/>
      <c r="E3822" s="22"/>
      <c r="F3822" s="22"/>
      <c r="H3822" s="23"/>
      <c r="I3822" s="23"/>
      <c r="J3822" s="23"/>
      <c r="K3822" s="26"/>
    </row>
    <row r="3823" spans="1:11" x14ac:dyDescent="0.25">
      <c r="A3823" s="26"/>
      <c r="B3823" s="22"/>
      <c r="C3823" s="22"/>
      <c r="D3823" s="24"/>
      <c r="E3823" s="22"/>
      <c r="F3823" s="22"/>
      <c r="H3823" s="23"/>
      <c r="I3823" s="23"/>
      <c r="J3823" s="23"/>
      <c r="K3823" s="26"/>
    </row>
    <row r="3824" spans="1:11" x14ac:dyDescent="0.25">
      <c r="A3824" s="26"/>
      <c r="B3824" s="22"/>
      <c r="C3824" s="22"/>
      <c r="D3824" s="24"/>
      <c r="E3824" s="22"/>
      <c r="F3824" s="22"/>
      <c r="H3824" s="23"/>
      <c r="I3824" s="23"/>
      <c r="J3824" s="23"/>
      <c r="K3824" s="26"/>
    </row>
    <row r="3825" spans="1:11" x14ac:dyDescent="0.25">
      <c r="A3825" s="26"/>
      <c r="B3825" s="22"/>
      <c r="C3825" s="22"/>
      <c r="D3825" s="24"/>
      <c r="E3825" s="22"/>
      <c r="F3825" s="22"/>
      <c r="H3825" s="23"/>
      <c r="I3825" s="23"/>
      <c r="J3825" s="23"/>
      <c r="K3825" s="26"/>
    </row>
    <row r="3826" spans="1:11" x14ac:dyDescent="0.25">
      <c r="A3826" s="26"/>
      <c r="B3826" s="22"/>
      <c r="C3826" s="22"/>
      <c r="D3826" s="24"/>
      <c r="E3826" s="22"/>
      <c r="F3826" s="22"/>
      <c r="H3826" s="23"/>
      <c r="I3826" s="23"/>
      <c r="J3826" s="23"/>
      <c r="K3826" s="26"/>
    </row>
    <row r="3827" spans="1:11" x14ac:dyDescent="0.25">
      <c r="A3827" s="26"/>
      <c r="B3827" s="22"/>
      <c r="C3827" s="22"/>
      <c r="D3827" s="24"/>
      <c r="E3827" s="22"/>
      <c r="F3827" s="22"/>
      <c r="H3827" s="23"/>
      <c r="I3827" s="23"/>
      <c r="J3827" s="23"/>
      <c r="K3827" s="26"/>
    </row>
    <row r="3828" spans="1:11" x14ac:dyDescent="0.25">
      <c r="A3828" s="26"/>
      <c r="B3828" s="22"/>
      <c r="C3828" s="22"/>
      <c r="D3828" s="24"/>
      <c r="E3828" s="22"/>
      <c r="F3828" s="22"/>
      <c r="H3828" s="23"/>
      <c r="I3828" s="23"/>
      <c r="J3828" s="23"/>
      <c r="K3828" s="26"/>
    </row>
    <row r="3829" spans="1:11" x14ac:dyDescent="0.25">
      <c r="A3829" s="26"/>
      <c r="B3829" s="22"/>
      <c r="C3829" s="22"/>
      <c r="D3829" s="24"/>
      <c r="E3829" s="22"/>
      <c r="F3829" s="22"/>
      <c r="H3829" s="23"/>
      <c r="I3829" s="23"/>
      <c r="J3829" s="23"/>
      <c r="K3829" s="26"/>
    </row>
    <row r="3830" spans="1:11" x14ac:dyDescent="0.25">
      <c r="A3830" s="26"/>
      <c r="B3830" s="22"/>
      <c r="C3830" s="22"/>
      <c r="D3830" s="24"/>
      <c r="E3830" s="22"/>
      <c r="F3830" s="22"/>
      <c r="H3830" s="23"/>
      <c r="I3830" s="23"/>
      <c r="J3830" s="23"/>
      <c r="K3830" s="26"/>
    </row>
    <row r="3831" spans="1:11" x14ac:dyDescent="0.25">
      <c r="A3831" s="26"/>
      <c r="B3831" s="22"/>
      <c r="C3831" s="22"/>
      <c r="D3831" s="24"/>
      <c r="E3831" s="22"/>
      <c r="F3831" s="22"/>
      <c r="H3831" s="23"/>
      <c r="I3831" s="23"/>
      <c r="J3831" s="23"/>
      <c r="K3831" s="26"/>
    </row>
    <row r="3832" spans="1:11" x14ac:dyDescent="0.25">
      <c r="A3832" s="26"/>
      <c r="B3832" s="22"/>
      <c r="C3832" s="22"/>
      <c r="D3832" s="24"/>
      <c r="E3832" s="22"/>
      <c r="F3832" s="22"/>
      <c r="H3832" s="23"/>
      <c r="I3832" s="23"/>
      <c r="J3832" s="23"/>
      <c r="K3832" s="26"/>
    </row>
    <row r="3833" spans="1:11" x14ac:dyDescent="0.25">
      <c r="A3833" s="26"/>
      <c r="B3833" s="22"/>
      <c r="C3833" s="22"/>
      <c r="D3833" s="24"/>
      <c r="E3833" s="22"/>
      <c r="F3833" s="22"/>
      <c r="H3833" s="23"/>
      <c r="I3833" s="23"/>
      <c r="J3833" s="23"/>
      <c r="K3833" s="26"/>
    </row>
    <row r="3834" spans="1:11" x14ac:dyDescent="0.25">
      <c r="A3834" s="26"/>
      <c r="B3834" s="22"/>
      <c r="C3834" s="22"/>
      <c r="D3834" s="24"/>
      <c r="E3834" s="22"/>
      <c r="F3834" s="22"/>
      <c r="H3834" s="23"/>
      <c r="I3834" s="23"/>
      <c r="J3834" s="23"/>
      <c r="K3834" s="26"/>
    </row>
    <row r="3835" spans="1:11" x14ac:dyDescent="0.25">
      <c r="A3835" s="26"/>
      <c r="B3835" s="22"/>
      <c r="C3835" s="22"/>
      <c r="D3835" s="24"/>
      <c r="E3835" s="22"/>
      <c r="F3835" s="22"/>
      <c r="H3835" s="23"/>
      <c r="I3835" s="23"/>
      <c r="J3835" s="23"/>
      <c r="K3835" s="26"/>
    </row>
    <row r="3836" spans="1:11" x14ac:dyDescent="0.25">
      <c r="A3836" s="26"/>
      <c r="B3836" s="22"/>
      <c r="C3836" s="22"/>
      <c r="D3836" s="24"/>
      <c r="E3836" s="22"/>
      <c r="F3836" s="22"/>
      <c r="H3836" s="23"/>
      <c r="I3836" s="23"/>
      <c r="J3836" s="23"/>
      <c r="K3836" s="26"/>
    </row>
    <row r="3837" spans="1:11" x14ac:dyDescent="0.25">
      <c r="A3837" s="26"/>
      <c r="B3837" s="22"/>
      <c r="C3837" s="22"/>
      <c r="D3837" s="24"/>
      <c r="E3837" s="22"/>
      <c r="F3837" s="22"/>
      <c r="H3837" s="23"/>
      <c r="I3837" s="23"/>
      <c r="J3837" s="23"/>
      <c r="K3837" s="26"/>
    </row>
    <row r="3838" spans="1:11" x14ac:dyDescent="0.25">
      <c r="A3838" s="26"/>
      <c r="B3838" s="22"/>
      <c r="C3838" s="22"/>
      <c r="D3838" s="24"/>
      <c r="E3838" s="22"/>
      <c r="F3838" s="22"/>
      <c r="H3838" s="23"/>
      <c r="I3838" s="23"/>
      <c r="J3838" s="23"/>
      <c r="K3838" s="26"/>
    </row>
    <row r="3839" spans="1:11" x14ac:dyDescent="0.25">
      <c r="A3839" s="26"/>
      <c r="B3839" s="22"/>
      <c r="C3839" s="22"/>
      <c r="D3839" s="24"/>
      <c r="E3839" s="22"/>
      <c r="F3839" s="22"/>
      <c r="H3839" s="23"/>
      <c r="I3839" s="23"/>
      <c r="J3839" s="23"/>
      <c r="K3839" s="26"/>
    </row>
    <row r="3840" spans="1:11" x14ac:dyDescent="0.25">
      <c r="A3840" s="26"/>
      <c r="B3840" s="22"/>
      <c r="C3840" s="22"/>
      <c r="D3840" s="24"/>
      <c r="E3840" s="22"/>
      <c r="F3840" s="22"/>
      <c r="H3840" s="23"/>
      <c r="I3840" s="23"/>
      <c r="J3840" s="23"/>
      <c r="K3840" s="26"/>
    </row>
    <row r="3841" spans="1:11" x14ac:dyDescent="0.25">
      <c r="A3841" s="26"/>
      <c r="B3841" s="22"/>
      <c r="C3841" s="22"/>
      <c r="D3841" s="24"/>
      <c r="E3841" s="22"/>
      <c r="F3841" s="22"/>
      <c r="H3841" s="23"/>
      <c r="I3841" s="23"/>
      <c r="J3841" s="23"/>
      <c r="K3841" s="26"/>
    </row>
    <row r="3842" spans="1:11" x14ac:dyDescent="0.25">
      <c r="A3842" s="26"/>
      <c r="B3842" s="22"/>
      <c r="C3842" s="22"/>
      <c r="D3842" s="24"/>
      <c r="E3842" s="22"/>
      <c r="F3842" s="22"/>
      <c r="H3842" s="23"/>
      <c r="I3842" s="23"/>
      <c r="J3842" s="23"/>
      <c r="K3842" s="26"/>
    </row>
    <row r="3843" spans="1:11" x14ac:dyDescent="0.25">
      <c r="A3843" s="26"/>
      <c r="B3843" s="22"/>
      <c r="C3843" s="22"/>
      <c r="D3843" s="24"/>
      <c r="E3843" s="22"/>
      <c r="F3843" s="22"/>
      <c r="H3843" s="23"/>
      <c r="I3843" s="23"/>
      <c r="J3843" s="23"/>
      <c r="K3843" s="26"/>
    </row>
    <row r="3844" spans="1:11" x14ac:dyDescent="0.25">
      <c r="A3844" s="26"/>
      <c r="B3844" s="22"/>
      <c r="C3844" s="22"/>
      <c r="D3844" s="24"/>
      <c r="E3844" s="22"/>
      <c r="F3844" s="22"/>
      <c r="H3844" s="23"/>
      <c r="I3844" s="23"/>
      <c r="J3844" s="23"/>
      <c r="K3844" s="26"/>
    </row>
    <row r="3845" spans="1:11" x14ac:dyDescent="0.25">
      <c r="A3845" s="26"/>
      <c r="B3845" s="22"/>
      <c r="C3845" s="22"/>
      <c r="D3845" s="24"/>
      <c r="E3845" s="22"/>
      <c r="F3845" s="22"/>
      <c r="H3845" s="23"/>
      <c r="I3845" s="23"/>
      <c r="J3845" s="23"/>
      <c r="K3845" s="26"/>
    </row>
    <row r="3846" spans="1:11" x14ac:dyDescent="0.25">
      <c r="A3846" s="26"/>
      <c r="B3846" s="22"/>
      <c r="C3846" s="22"/>
      <c r="D3846" s="24"/>
      <c r="E3846" s="22"/>
      <c r="F3846" s="22"/>
      <c r="H3846" s="23"/>
      <c r="I3846" s="23"/>
      <c r="J3846" s="23"/>
      <c r="K3846" s="26"/>
    </row>
    <row r="3847" spans="1:11" x14ac:dyDescent="0.25">
      <c r="A3847" s="26"/>
      <c r="B3847" s="22"/>
      <c r="C3847" s="22"/>
      <c r="D3847" s="24"/>
      <c r="E3847" s="22"/>
      <c r="F3847" s="22"/>
      <c r="H3847" s="23"/>
      <c r="I3847" s="23"/>
      <c r="J3847" s="23"/>
      <c r="K3847" s="26"/>
    </row>
    <row r="3848" spans="1:11" x14ac:dyDescent="0.25">
      <c r="A3848" s="26"/>
      <c r="B3848" s="22"/>
      <c r="C3848" s="22"/>
      <c r="D3848" s="24"/>
      <c r="E3848" s="22"/>
      <c r="F3848" s="22"/>
      <c r="H3848" s="23"/>
      <c r="I3848" s="23"/>
      <c r="J3848" s="23"/>
      <c r="K3848" s="26"/>
    </row>
    <row r="3849" spans="1:11" x14ac:dyDescent="0.25">
      <c r="A3849" s="26"/>
      <c r="B3849" s="22"/>
      <c r="C3849" s="22"/>
      <c r="D3849" s="24"/>
      <c r="E3849" s="22"/>
      <c r="F3849" s="22"/>
      <c r="H3849" s="23"/>
      <c r="I3849" s="23"/>
      <c r="J3849" s="23"/>
      <c r="K3849" s="26"/>
    </row>
    <row r="3850" spans="1:11" x14ac:dyDescent="0.25">
      <c r="A3850" s="26"/>
      <c r="B3850" s="22"/>
      <c r="C3850" s="22"/>
      <c r="D3850" s="24"/>
      <c r="E3850" s="22"/>
      <c r="F3850" s="22"/>
      <c r="H3850" s="23"/>
      <c r="I3850" s="23"/>
      <c r="J3850" s="23"/>
      <c r="K3850" s="26"/>
    </row>
    <row r="3851" spans="1:11" x14ac:dyDescent="0.25">
      <c r="A3851" s="26"/>
      <c r="B3851" s="22"/>
      <c r="C3851" s="22"/>
      <c r="D3851" s="24"/>
      <c r="E3851" s="22"/>
      <c r="F3851" s="22"/>
      <c r="H3851" s="23"/>
      <c r="I3851" s="23"/>
      <c r="J3851" s="23"/>
      <c r="K3851" s="26"/>
    </row>
    <row r="3852" spans="1:11" x14ac:dyDescent="0.25">
      <c r="A3852" s="26"/>
      <c r="B3852" s="22"/>
      <c r="C3852" s="22"/>
      <c r="D3852" s="24"/>
      <c r="E3852" s="22"/>
      <c r="F3852" s="22"/>
      <c r="H3852" s="23"/>
      <c r="I3852" s="23"/>
      <c r="J3852" s="23"/>
      <c r="K3852" s="26"/>
    </row>
    <row r="3853" spans="1:11" x14ac:dyDescent="0.25">
      <c r="A3853" s="26"/>
      <c r="B3853" s="22"/>
      <c r="C3853" s="22"/>
      <c r="D3853" s="24"/>
      <c r="E3853" s="22"/>
      <c r="F3853" s="22"/>
      <c r="H3853" s="23"/>
      <c r="I3853" s="23"/>
      <c r="J3853" s="23"/>
      <c r="K3853" s="26"/>
    </row>
    <row r="3854" spans="1:11" x14ac:dyDescent="0.25">
      <c r="A3854" s="26"/>
      <c r="B3854" s="22"/>
      <c r="C3854" s="22"/>
      <c r="D3854" s="24"/>
      <c r="E3854" s="22"/>
      <c r="F3854" s="22"/>
      <c r="H3854" s="23"/>
      <c r="I3854" s="23"/>
      <c r="J3854" s="23"/>
      <c r="K3854" s="26"/>
    </row>
    <row r="3855" spans="1:11" x14ac:dyDescent="0.25">
      <c r="A3855" s="26"/>
      <c r="B3855" s="22"/>
      <c r="C3855" s="22"/>
      <c r="D3855" s="24"/>
      <c r="E3855" s="22"/>
      <c r="F3855" s="22"/>
      <c r="H3855" s="23"/>
      <c r="I3855" s="23"/>
      <c r="J3855" s="23"/>
      <c r="K3855" s="26"/>
    </row>
    <row r="3856" spans="1:11" x14ac:dyDescent="0.25">
      <c r="A3856" s="26"/>
      <c r="B3856" s="22"/>
      <c r="C3856" s="22"/>
      <c r="D3856" s="24"/>
      <c r="E3856" s="22"/>
      <c r="F3856" s="22"/>
      <c r="H3856" s="23"/>
      <c r="I3856" s="23"/>
      <c r="J3856" s="23"/>
      <c r="K3856" s="26"/>
    </row>
    <row r="3857" spans="1:14" x14ac:dyDescent="0.25">
      <c r="A3857" s="26"/>
      <c r="B3857" s="22"/>
      <c r="C3857" s="22"/>
      <c r="D3857" s="24"/>
      <c r="E3857" s="22"/>
      <c r="F3857" s="22"/>
      <c r="H3857" s="23"/>
      <c r="I3857" s="23"/>
      <c r="J3857" s="23"/>
      <c r="K3857" s="26"/>
    </row>
    <row r="3858" spans="1:14" x14ac:dyDescent="0.25">
      <c r="A3858" s="26"/>
      <c r="B3858" s="22"/>
      <c r="C3858" s="22"/>
      <c r="D3858" s="24"/>
      <c r="E3858" s="22"/>
      <c r="F3858" s="22"/>
      <c r="H3858" s="23"/>
      <c r="I3858" s="23"/>
      <c r="J3858" s="23"/>
      <c r="K3858" s="26"/>
    </row>
    <row r="3859" spans="1:14" x14ac:dyDescent="0.25">
      <c r="A3859" s="26"/>
      <c r="B3859" s="22"/>
      <c r="C3859" s="22"/>
      <c r="D3859" s="24"/>
      <c r="E3859" s="22"/>
      <c r="F3859" s="22"/>
      <c r="H3859" s="23"/>
      <c r="I3859" s="23"/>
      <c r="J3859" s="23"/>
      <c r="K3859" s="26"/>
    </row>
    <row r="3860" spans="1:14" x14ac:dyDescent="0.25">
      <c r="A3860" s="26"/>
      <c r="B3860" s="22"/>
      <c r="C3860" s="22"/>
      <c r="D3860" s="24"/>
      <c r="E3860" s="22"/>
      <c r="F3860" s="22"/>
      <c r="H3860" s="23"/>
      <c r="I3860" s="23"/>
      <c r="J3860" s="23"/>
      <c r="K3860" s="26"/>
    </row>
    <row r="3861" spans="1:14" x14ac:dyDescent="0.25">
      <c r="A3861" s="26"/>
      <c r="B3861" s="22"/>
      <c r="C3861" s="22"/>
      <c r="D3861" s="24"/>
      <c r="E3861" s="22"/>
      <c r="F3861" s="22"/>
      <c r="H3861" s="23"/>
      <c r="I3861" s="23"/>
      <c r="J3861" s="23"/>
      <c r="K3861" s="26"/>
    </row>
    <row r="3862" spans="1:14" x14ac:dyDescent="0.25">
      <c r="A3862" s="26"/>
      <c r="B3862" s="22"/>
      <c r="C3862" s="22"/>
      <c r="D3862" s="24"/>
      <c r="E3862" s="22"/>
      <c r="F3862" s="22"/>
      <c r="H3862" s="23"/>
      <c r="I3862" s="23"/>
      <c r="J3862" s="23"/>
      <c r="K3862" s="26"/>
    </row>
    <row r="3863" spans="1:14" x14ac:dyDescent="0.25">
      <c r="A3863" s="26"/>
      <c r="B3863" s="22"/>
      <c r="C3863" s="22"/>
      <c r="D3863" s="24"/>
      <c r="E3863" s="22"/>
      <c r="F3863" s="22"/>
      <c r="H3863" s="23"/>
      <c r="I3863" s="23"/>
      <c r="J3863" s="23"/>
      <c r="K3863" s="26"/>
    </row>
    <row r="3864" spans="1:14" x14ac:dyDescent="0.25">
      <c r="A3864" s="26"/>
      <c r="B3864" s="22"/>
      <c r="C3864" s="22"/>
      <c r="D3864" s="24"/>
      <c r="E3864" s="22"/>
      <c r="F3864" s="22"/>
      <c r="H3864" s="23"/>
      <c r="I3864" s="23"/>
      <c r="J3864" s="23"/>
      <c r="K3864" s="26"/>
    </row>
    <row r="3865" spans="1:14" x14ac:dyDescent="0.25">
      <c r="A3865" s="26"/>
      <c r="B3865" s="22"/>
      <c r="C3865" s="22"/>
      <c r="D3865" s="24"/>
      <c r="E3865" s="22"/>
      <c r="F3865" s="22"/>
      <c r="H3865" s="23"/>
      <c r="I3865" s="23"/>
      <c r="J3865" s="23"/>
      <c r="K3865" s="26"/>
    </row>
    <row r="3866" spans="1:14" x14ac:dyDescent="0.25">
      <c r="A3866" s="26"/>
      <c r="B3866" s="22"/>
      <c r="C3866" s="22"/>
      <c r="D3866" s="24"/>
      <c r="E3866" s="22"/>
      <c r="F3866" s="22"/>
      <c r="H3866" s="23"/>
      <c r="I3866" s="23"/>
      <c r="J3866" s="23"/>
      <c r="K3866" s="26"/>
    </row>
    <row r="3867" spans="1:14" x14ac:dyDescent="0.25">
      <c r="A3867" s="26"/>
      <c r="B3867" s="22"/>
      <c r="C3867" s="22"/>
      <c r="D3867" s="24"/>
      <c r="E3867" s="22"/>
      <c r="F3867" s="22"/>
      <c r="H3867" s="23"/>
      <c r="I3867" s="23"/>
      <c r="J3867" s="23"/>
      <c r="K3867" s="26"/>
    </row>
    <row r="3868" spans="1:14" x14ac:dyDescent="0.25">
      <c r="A3868" s="26"/>
      <c r="B3868" s="22"/>
      <c r="C3868" s="22"/>
      <c r="D3868" s="24"/>
      <c r="E3868" s="22"/>
      <c r="F3868" s="22"/>
      <c r="H3868" s="23"/>
      <c r="I3868" s="23"/>
      <c r="J3868" s="23"/>
      <c r="K3868" s="26"/>
    </row>
    <row r="3869" spans="1:14" x14ac:dyDescent="0.25">
      <c r="A3869" s="26"/>
      <c r="B3869" s="22"/>
      <c r="C3869" s="22"/>
      <c r="D3869" s="24"/>
      <c r="E3869" s="22"/>
      <c r="F3869" s="22"/>
      <c r="H3869" s="23"/>
      <c r="I3869" s="23"/>
      <c r="J3869" s="23"/>
      <c r="K3869" s="26"/>
    </row>
    <row r="3870" spans="1:14" x14ac:dyDescent="0.25">
      <c r="A3870" s="26"/>
      <c r="B3870" s="22"/>
      <c r="C3870" s="22"/>
      <c r="D3870" s="24"/>
      <c r="E3870" s="22"/>
      <c r="F3870" s="22"/>
      <c r="H3870" s="23"/>
      <c r="I3870" s="23"/>
      <c r="J3870" s="23"/>
      <c r="K3870" s="26"/>
    </row>
    <row r="3871" spans="1:14" x14ac:dyDescent="0.25">
      <c r="A3871" s="26"/>
      <c r="B3871" s="22"/>
      <c r="C3871" s="22"/>
      <c r="D3871" s="24"/>
      <c r="E3871" s="22"/>
      <c r="F3871" s="22"/>
      <c r="H3871" s="23"/>
      <c r="I3871" s="23"/>
      <c r="J3871" s="23"/>
      <c r="K3871" s="26"/>
    </row>
    <row r="3872" spans="1:14" x14ac:dyDescent="0.25">
      <c r="A3872" s="26"/>
      <c r="B3872" s="22"/>
      <c r="C3872" s="22"/>
      <c r="D3872" s="24"/>
      <c r="E3872" s="22"/>
      <c r="F3872" s="22"/>
      <c r="H3872" s="23"/>
      <c r="I3872" s="23"/>
      <c r="J3872" s="23"/>
      <c r="K3872" s="26"/>
      <c r="N3872" s="1">
        <v>45935</v>
      </c>
    </row>
    <row r="3873" spans="1:14" x14ac:dyDescent="0.25">
      <c r="A3873" s="26"/>
      <c r="B3873" s="22"/>
      <c r="C3873" s="22"/>
      <c r="D3873" s="24"/>
      <c r="E3873" s="22"/>
      <c r="F3873" s="22"/>
      <c r="H3873" s="23"/>
      <c r="I3873" s="23"/>
      <c r="J3873" s="23"/>
      <c r="K3873" s="26"/>
      <c r="N3873" s="1">
        <v>45935</v>
      </c>
    </row>
    <row r="3874" spans="1:14" x14ac:dyDescent="0.25">
      <c r="A3874" s="26"/>
      <c r="B3874" s="22"/>
      <c r="C3874" s="22"/>
      <c r="D3874" s="24"/>
      <c r="E3874" s="22"/>
      <c r="F3874" s="22"/>
      <c r="H3874" s="23"/>
      <c r="I3874" s="23"/>
      <c r="J3874" s="23"/>
      <c r="K3874" s="26"/>
      <c r="N3874" s="1">
        <v>45935</v>
      </c>
    </row>
    <row r="3875" spans="1:14" x14ac:dyDescent="0.25">
      <c r="A3875" s="26"/>
      <c r="B3875" s="22"/>
      <c r="C3875" s="22"/>
      <c r="D3875" s="24"/>
      <c r="E3875" s="22"/>
      <c r="F3875" s="22"/>
      <c r="H3875" s="23"/>
      <c r="I3875" s="23"/>
      <c r="J3875" s="23"/>
      <c r="K3875" s="26"/>
      <c r="N3875" s="1">
        <v>45935</v>
      </c>
    </row>
    <row r="3876" spans="1:14" x14ac:dyDescent="0.25">
      <c r="A3876" s="26"/>
      <c r="B3876" s="22"/>
      <c r="C3876" s="22"/>
      <c r="D3876" s="24"/>
      <c r="E3876" s="22"/>
      <c r="F3876" s="22"/>
      <c r="H3876" s="23"/>
      <c r="I3876" s="23"/>
      <c r="J3876" s="23"/>
      <c r="K3876" s="26"/>
      <c r="N3876" s="1">
        <v>45935</v>
      </c>
    </row>
    <row r="3877" spans="1:14" x14ac:dyDescent="0.25">
      <c r="A3877" s="26"/>
      <c r="B3877" s="22"/>
      <c r="C3877" s="22"/>
      <c r="D3877" s="24"/>
      <c r="E3877" s="22"/>
      <c r="F3877" s="22"/>
      <c r="H3877" s="23"/>
      <c r="I3877" s="23"/>
      <c r="J3877" s="23"/>
      <c r="K3877" s="26"/>
      <c r="N3877" s="1">
        <v>45935</v>
      </c>
    </row>
    <row r="3878" spans="1:14" x14ac:dyDescent="0.25">
      <c r="A3878" s="26"/>
      <c r="B3878" s="22"/>
      <c r="C3878" s="22"/>
      <c r="D3878" s="24"/>
      <c r="E3878" s="22"/>
      <c r="F3878" s="22"/>
      <c r="H3878" s="23"/>
      <c r="I3878" s="23"/>
      <c r="J3878" s="23"/>
      <c r="K3878" s="26"/>
      <c r="N3878" s="1">
        <v>45935</v>
      </c>
    </row>
    <row r="3879" spans="1:14" x14ac:dyDescent="0.25">
      <c r="A3879" s="26"/>
      <c r="B3879" s="22"/>
      <c r="C3879" s="22"/>
      <c r="D3879" s="24"/>
      <c r="E3879" s="22"/>
      <c r="F3879" s="22"/>
      <c r="H3879" s="23"/>
      <c r="I3879" s="23"/>
      <c r="J3879" s="23"/>
      <c r="K3879" s="26"/>
      <c r="N3879" s="1">
        <v>45935</v>
      </c>
    </row>
    <row r="3880" spans="1:14" x14ac:dyDescent="0.25">
      <c r="A3880" s="26"/>
      <c r="B3880" s="22"/>
      <c r="C3880" s="22"/>
      <c r="D3880" s="24"/>
      <c r="E3880" s="22"/>
      <c r="F3880" s="22"/>
      <c r="H3880" s="23"/>
      <c r="I3880" s="23"/>
      <c r="J3880" s="23"/>
      <c r="K3880" s="26"/>
      <c r="N3880" s="1">
        <v>45935</v>
      </c>
    </row>
    <row r="3881" spans="1:14" x14ac:dyDescent="0.25">
      <c r="A3881" s="26"/>
      <c r="B3881" s="22"/>
      <c r="C3881" s="22"/>
      <c r="D3881" s="24"/>
      <c r="E3881" s="22"/>
      <c r="F3881" s="22"/>
      <c r="H3881" s="23"/>
      <c r="I3881" s="23"/>
      <c r="J3881" s="23"/>
      <c r="K3881" s="26"/>
      <c r="L3881" s="9"/>
      <c r="N3881" s="1">
        <v>45935</v>
      </c>
    </row>
    <row r="3882" spans="1:14" x14ac:dyDescent="0.25">
      <c r="A3882" s="26"/>
      <c r="B3882" s="22"/>
      <c r="C3882" s="22"/>
      <c r="D3882" s="24"/>
      <c r="E3882" s="22"/>
      <c r="F3882" s="22"/>
      <c r="H3882" s="23"/>
      <c r="I3882" s="23"/>
      <c r="J3882" s="23"/>
      <c r="K3882" s="26"/>
      <c r="N3882" s="1">
        <v>45935</v>
      </c>
    </row>
    <row r="3883" spans="1:14" x14ac:dyDescent="0.25">
      <c r="A3883" s="26"/>
      <c r="B3883" s="22"/>
      <c r="C3883" s="22"/>
      <c r="D3883" s="24"/>
      <c r="E3883" s="22"/>
      <c r="F3883" s="22"/>
      <c r="H3883" s="23"/>
      <c r="I3883" s="23"/>
      <c r="J3883" s="23"/>
      <c r="K3883" s="26"/>
      <c r="N3883" s="1">
        <v>45935</v>
      </c>
    </row>
    <row r="3884" spans="1:14" x14ac:dyDescent="0.25">
      <c r="A3884" s="26"/>
      <c r="B3884" s="22"/>
      <c r="C3884" s="22"/>
      <c r="D3884" s="24"/>
      <c r="E3884" s="22"/>
      <c r="F3884" s="22"/>
      <c r="H3884" s="23"/>
      <c r="I3884" s="23"/>
      <c r="J3884" s="23"/>
      <c r="K3884" s="26"/>
      <c r="N3884" s="1">
        <v>45935</v>
      </c>
    </row>
    <row r="3885" spans="1:14" x14ac:dyDescent="0.25">
      <c r="A3885" s="26"/>
      <c r="B3885" s="22"/>
      <c r="C3885" s="22"/>
      <c r="D3885" s="24"/>
      <c r="E3885" s="22"/>
      <c r="F3885" s="22"/>
      <c r="H3885" s="23"/>
      <c r="I3885" s="23"/>
      <c r="J3885" s="23"/>
      <c r="K3885" s="26"/>
      <c r="N3885" s="1">
        <v>45935</v>
      </c>
    </row>
    <row r="3886" spans="1:14" x14ac:dyDescent="0.25">
      <c r="A3886" s="26"/>
      <c r="B3886" s="22"/>
      <c r="C3886" s="22"/>
      <c r="D3886" s="24"/>
      <c r="E3886" s="22"/>
      <c r="F3886" s="22"/>
      <c r="H3886" s="23"/>
      <c r="I3886" s="23"/>
      <c r="J3886" s="23"/>
      <c r="K3886" s="26"/>
      <c r="N3886" s="1">
        <v>45935</v>
      </c>
    </row>
    <row r="3887" spans="1:14" x14ac:dyDescent="0.25">
      <c r="A3887" s="26"/>
      <c r="B3887" s="22"/>
      <c r="C3887" s="22"/>
      <c r="D3887" s="24"/>
      <c r="E3887" s="22"/>
      <c r="F3887" s="22"/>
      <c r="H3887" s="23"/>
      <c r="I3887" s="23"/>
      <c r="J3887" s="23"/>
      <c r="K3887" s="26"/>
      <c r="N3887" s="1">
        <v>45935</v>
      </c>
    </row>
    <row r="3888" spans="1:14" x14ac:dyDescent="0.25">
      <c r="A3888" s="26"/>
      <c r="B3888" s="22"/>
      <c r="C3888" s="22"/>
      <c r="D3888" s="24"/>
      <c r="E3888" s="22"/>
      <c r="F3888" s="22"/>
      <c r="H3888" s="23"/>
      <c r="I3888" s="23"/>
      <c r="J3888" s="23"/>
      <c r="K3888" s="26"/>
      <c r="N3888" s="1">
        <v>45935</v>
      </c>
    </row>
    <row r="3889" spans="1:14" x14ac:dyDescent="0.25">
      <c r="A3889" s="26"/>
      <c r="B3889" s="22"/>
      <c r="C3889" s="22"/>
      <c r="D3889" s="24"/>
      <c r="E3889" s="22"/>
      <c r="F3889" s="22"/>
      <c r="H3889" s="23"/>
      <c r="I3889" s="23"/>
      <c r="J3889" s="23"/>
      <c r="K3889" s="26"/>
      <c r="N3889" s="1">
        <v>45935</v>
      </c>
    </row>
    <row r="3890" spans="1:14" x14ac:dyDescent="0.25">
      <c r="A3890" s="26"/>
      <c r="B3890" s="22"/>
      <c r="C3890" s="22"/>
      <c r="D3890" s="24"/>
      <c r="E3890" s="22"/>
      <c r="F3890" s="22"/>
      <c r="H3890" s="23"/>
      <c r="I3890" s="23"/>
      <c r="J3890" s="23"/>
      <c r="K3890" s="26"/>
      <c r="N3890" s="1">
        <v>45935</v>
      </c>
    </row>
    <row r="3891" spans="1:14" x14ac:dyDescent="0.25">
      <c r="A3891" s="26"/>
      <c r="B3891" s="22"/>
      <c r="C3891" s="22"/>
      <c r="D3891" s="24"/>
      <c r="E3891" s="22"/>
      <c r="F3891" s="22"/>
      <c r="H3891" s="23"/>
      <c r="I3891" s="23"/>
      <c r="J3891" s="23"/>
      <c r="K3891" s="26"/>
      <c r="N3891" s="1">
        <v>45935</v>
      </c>
    </row>
    <row r="3892" spans="1:14" x14ac:dyDescent="0.25">
      <c r="A3892" s="26"/>
      <c r="B3892" s="22"/>
      <c r="C3892" s="22"/>
      <c r="D3892" s="24"/>
      <c r="E3892" s="22"/>
      <c r="F3892" s="22"/>
      <c r="H3892" s="23"/>
      <c r="I3892" s="23"/>
      <c r="J3892" s="23"/>
      <c r="K3892" s="26"/>
      <c r="N3892" s="1">
        <v>45935</v>
      </c>
    </row>
    <row r="3893" spans="1:14" x14ac:dyDescent="0.25">
      <c r="A3893" s="26"/>
      <c r="B3893" s="22"/>
      <c r="C3893" s="22"/>
      <c r="D3893" s="24"/>
      <c r="E3893" s="22"/>
      <c r="F3893" s="22"/>
      <c r="H3893" s="23"/>
      <c r="I3893" s="23"/>
      <c r="J3893" s="23"/>
      <c r="K3893" s="26"/>
      <c r="N3893" s="1">
        <v>45935</v>
      </c>
    </row>
    <row r="3894" spans="1:14" x14ac:dyDescent="0.25">
      <c r="A3894" s="26"/>
      <c r="B3894" s="22"/>
      <c r="C3894" s="22"/>
      <c r="D3894" s="24"/>
      <c r="E3894" s="22"/>
      <c r="F3894" s="22"/>
      <c r="H3894" s="23"/>
      <c r="I3894" s="23"/>
      <c r="J3894" s="23"/>
      <c r="K3894" s="26"/>
      <c r="N3894" s="1">
        <v>45935</v>
      </c>
    </row>
    <row r="3895" spans="1:14" x14ac:dyDescent="0.25">
      <c r="A3895" s="26"/>
      <c r="B3895" s="22"/>
      <c r="C3895" s="22"/>
      <c r="D3895" s="24"/>
      <c r="E3895" s="22"/>
      <c r="F3895" s="22"/>
      <c r="H3895" s="23"/>
      <c r="I3895" s="23"/>
      <c r="J3895" s="23"/>
      <c r="K3895" s="26"/>
      <c r="N3895" s="1">
        <v>45935</v>
      </c>
    </row>
    <row r="3896" spans="1:14" x14ac:dyDescent="0.25">
      <c r="A3896" s="26"/>
      <c r="B3896" s="22"/>
      <c r="C3896" s="22"/>
      <c r="D3896" s="24"/>
      <c r="E3896" s="22"/>
      <c r="F3896" s="22"/>
      <c r="H3896" s="23"/>
      <c r="I3896" s="23"/>
      <c r="J3896" s="23"/>
      <c r="K3896" s="26"/>
      <c r="N3896" s="1">
        <v>45935</v>
      </c>
    </row>
    <row r="3897" spans="1:14" x14ac:dyDescent="0.25">
      <c r="A3897" s="26"/>
      <c r="B3897" s="22"/>
      <c r="C3897" s="22"/>
      <c r="D3897" s="24"/>
      <c r="E3897" s="22"/>
      <c r="F3897" s="22"/>
      <c r="H3897" s="23"/>
      <c r="I3897" s="23"/>
      <c r="J3897" s="23"/>
      <c r="K3897" s="26"/>
      <c r="N3897" s="1">
        <v>45935</v>
      </c>
    </row>
    <row r="3898" spans="1:14" x14ac:dyDescent="0.25">
      <c r="A3898" s="26"/>
      <c r="B3898" s="22"/>
      <c r="C3898" s="22"/>
      <c r="D3898" s="24"/>
      <c r="E3898" s="22"/>
      <c r="F3898" s="22"/>
      <c r="H3898" s="23"/>
      <c r="I3898" s="23"/>
      <c r="J3898" s="23"/>
      <c r="K3898" s="26"/>
      <c r="N3898" s="1">
        <v>45935</v>
      </c>
    </row>
    <row r="3899" spans="1:14" x14ac:dyDescent="0.25">
      <c r="A3899" s="26"/>
      <c r="B3899" s="22"/>
      <c r="C3899" s="22"/>
      <c r="D3899" s="24"/>
      <c r="E3899" s="22"/>
      <c r="F3899" s="22"/>
      <c r="H3899" s="23"/>
      <c r="I3899" s="23"/>
      <c r="J3899" s="23"/>
      <c r="K3899" s="26"/>
      <c r="N3899" s="1">
        <v>45935</v>
      </c>
    </row>
    <row r="3900" spans="1:14" x14ac:dyDescent="0.25">
      <c r="A3900" s="26"/>
      <c r="B3900" s="22"/>
      <c r="C3900" s="22"/>
      <c r="D3900" s="24"/>
      <c r="E3900" s="22"/>
      <c r="F3900" s="22"/>
      <c r="H3900" s="23"/>
      <c r="I3900" s="23"/>
      <c r="J3900" s="23"/>
      <c r="K3900" s="27"/>
      <c r="N3900" s="1">
        <v>45935</v>
      </c>
    </row>
    <row r="3901" spans="1:14" x14ac:dyDescent="0.25">
      <c r="A3901" s="26"/>
      <c r="B3901" s="22"/>
      <c r="C3901" s="22"/>
      <c r="D3901" s="24"/>
      <c r="E3901" s="22"/>
      <c r="F3901" s="22"/>
      <c r="H3901" s="23"/>
      <c r="I3901" s="23"/>
      <c r="J3901" s="23"/>
      <c r="K3901" s="27"/>
      <c r="N3901" s="1">
        <v>45935</v>
      </c>
    </row>
    <row r="3902" spans="1:14" x14ac:dyDescent="0.25">
      <c r="A3902" s="26"/>
      <c r="B3902" s="22"/>
      <c r="C3902" s="22"/>
      <c r="D3902" s="24"/>
      <c r="E3902" s="22"/>
      <c r="F3902" s="22"/>
      <c r="H3902" s="23"/>
      <c r="I3902" s="23"/>
      <c r="J3902" s="23"/>
      <c r="K3902" s="28"/>
      <c r="N3902" s="1">
        <v>45935</v>
      </c>
    </row>
    <row r="3903" spans="1:14" x14ac:dyDescent="0.25">
      <c r="A3903" s="26"/>
      <c r="B3903" s="22"/>
      <c r="C3903" s="22"/>
      <c r="D3903" s="24"/>
      <c r="E3903" s="22"/>
      <c r="F3903" s="22"/>
      <c r="H3903" s="23"/>
      <c r="I3903" s="23"/>
      <c r="J3903" s="23"/>
      <c r="K3903" s="26"/>
      <c r="N3903" s="1">
        <v>45935</v>
      </c>
    </row>
    <row r="3904" spans="1:14" x14ac:dyDescent="0.25">
      <c r="A3904" s="26"/>
      <c r="B3904" s="22"/>
      <c r="C3904" s="22"/>
      <c r="D3904" s="24"/>
      <c r="E3904" s="22"/>
      <c r="F3904" s="22"/>
      <c r="H3904" s="23"/>
      <c r="I3904" s="23"/>
      <c r="J3904" s="23"/>
      <c r="K3904" s="26"/>
      <c r="N3904" s="1">
        <v>45935</v>
      </c>
    </row>
    <row r="3905" spans="1:14" x14ac:dyDescent="0.25">
      <c r="A3905" s="26"/>
      <c r="B3905" s="22"/>
      <c r="C3905" s="22"/>
      <c r="D3905" s="24"/>
      <c r="E3905" s="22"/>
      <c r="F3905" s="22"/>
      <c r="H3905" s="23"/>
      <c r="I3905" s="23"/>
      <c r="J3905" s="23"/>
      <c r="K3905" s="26"/>
      <c r="N3905" s="1">
        <v>45935</v>
      </c>
    </row>
    <row r="3906" spans="1:14" x14ac:dyDescent="0.25">
      <c r="A3906" s="26"/>
      <c r="B3906" s="22"/>
      <c r="C3906" s="22"/>
      <c r="D3906" s="24"/>
      <c r="E3906" s="22"/>
      <c r="F3906" s="22"/>
      <c r="H3906" s="23"/>
      <c r="I3906" s="23"/>
      <c r="J3906" s="23"/>
      <c r="K3906" s="26"/>
      <c r="N3906" s="1">
        <v>45935</v>
      </c>
    </row>
    <row r="3907" spans="1:14" x14ac:dyDescent="0.25">
      <c r="A3907" s="26"/>
      <c r="B3907" s="22"/>
      <c r="C3907" s="22"/>
      <c r="D3907" s="24"/>
      <c r="E3907" s="22"/>
      <c r="F3907" s="22"/>
      <c r="H3907" s="23"/>
      <c r="I3907" s="23"/>
      <c r="J3907" s="23"/>
      <c r="K3907" s="26"/>
      <c r="N3907" s="1">
        <v>45935</v>
      </c>
    </row>
    <row r="3908" spans="1:14" x14ac:dyDescent="0.25">
      <c r="A3908" s="26"/>
      <c r="B3908" s="22"/>
      <c r="C3908" s="22"/>
      <c r="D3908" s="24"/>
      <c r="E3908" s="22"/>
      <c r="F3908" s="22"/>
      <c r="H3908" s="23"/>
      <c r="I3908" s="23"/>
      <c r="J3908" s="23"/>
      <c r="K3908" s="26"/>
      <c r="N3908" s="1">
        <v>45935</v>
      </c>
    </row>
    <row r="3909" spans="1:14" x14ac:dyDescent="0.25">
      <c r="A3909" s="26"/>
      <c r="B3909" s="22"/>
      <c r="C3909" s="25"/>
      <c r="D3909" s="24"/>
      <c r="E3909" s="22"/>
      <c r="F3909" s="22"/>
      <c r="H3909" s="23"/>
      <c r="I3909" s="23"/>
      <c r="J3909" s="23"/>
      <c r="K3909" s="26"/>
      <c r="N3909" s="1">
        <v>45935</v>
      </c>
    </row>
    <row r="3910" spans="1:14" x14ac:dyDescent="0.25">
      <c r="A3910" s="26"/>
      <c r="B3910" s="22"/>
      <c r="C3910" s="25"/>
      <c r="D3910" s="24"/>
      <c r="E3910" s="22"/>
      <c r="F3910" s="22"/>
      <c r="H3910" s="23"/>
      <c r="I3910" s="23"/>
      <c r="J3910" s="23"/>
      <c r="K3910" s="26"/>
      <c r="N3910" s="1">
        <v>45935</v>
      </c>
    </row>
    <row r="3911" spans="1:14" x14ac:dyDescent="0.25">
      <c r="A3911" s="26"/>
      <c r="B3911" s="22"/>
      <c r="C3911" s="22"/>
      <c r="D3911" s="24"/>
      <c r="E3911" s="22"/>
      <c r="F3911" s="22"/>
      <c r="H3911" s="23"/>
      <c r="I3911" s="23"/>
      <c r="J3911" s="23"/>
      <c r="K3911" s="26"/>
      <c r="N3911" s="1">
        <v>45935</v>
      </c>
    </row>
    <row r="3912" spans="1:14" x14ac:dyDescent="0.25">
      <c r="A3912" s="26"/>
      <c r="B3912" s="22"/>
      <c r="C3912" s="22"/>
      <c r="D3912" s="24"/>
      <c r="E3912" s="22"/>
      <c r="F3912" s="22"/>
      <c r="H3912" s="23"/>
      <c r="I3912" s="23"/>
      <c r="J3912" s="23"/>
      <c r="K3912" s="26"/>
      <c r="N3912" s="1">
        <v>45935</v>
      </c>
    </row>
    <row r="3913" spans="1:14" x14ac:dyDescent="0.25">
      <c r="A3913" s="26"/>
      <c r="B3913" s="22"/>
      <c r="C3913" s="22"/>
      <c r="D3913" s="24"/>
      <c r="E3913" s="22"/>
      <c r="F3913" s="22"/>
      <c r="H3913" s="23"/>
      <c r="I3913" s="23"/>
      <c r="J3913" s="23"/>
      <c r="K3913" s="26"/>
      <c r="N3913" s="1">
        <v>45935</v>
      </c>
    </row>
    <row r="3914" spans="1:14" x14ac:dyDescent="0.25">
      <c r="A3914" s="26"/>
      <c r="B3914" s="22"/>
      <c r="C3914" s="22"/>
      <c r="D3914" s="24"/>
      <c r="E3914" s="22"/>
      <c r="F3914" s="22"/>
      <c r="H3914" s="23"/>
      <c r="I3914" s="23"/>
      <c r="J3914" s="23"/>
      <c r="K3914" s="26"/>
      <c r="N3914" s="1">
        <v>45935</v>
      </c>
    </row>
    <row r="3915" spans="1:14" x14ac:dyDescent="0.25">
      <c r="A3915" s="26"/>
      <c r="B3915" s="22"/>
      <c r="C3915" s="22"/>
      <c r="D3915" s="24"/>
      <c r="E3915" s="22"/>
      <c r="F3915" s="22"/>
      <c r="H3915" s="23"/>
      <c r="I3915" s="23"/>
      <c r="J3915" s="23"/>
      <c r="K3915" s="26"/>
      <c r="N3915" s="1">
        <v>45935</v>
      </c>
    </row>
    <row r="3916" spans="1:14" x14ac:dyDescent="0.25">
      <c r="A3916" s="26"/>
      <c r="B3916" s="22"/>
      <c r="C3916" s="22"/>
      <c r="D3916" s="24"/>
      <c r="E3916" s="22"/>
      <c r="F3916" s="22"/>
      <c r="H3916" s="23"/>
      <c r="I3916" s="23"/>
      <c r="J3916" s="23"/>
      <c r="K3916" s="26"/>
      <c r="N3916" s="1">
        <v>45935</v>
      </c>
    </row>
    <row r="3917" spans="1:14" x14ac:dyDescent="0.25">
      <c r="A3917" s="26"/>
      <c r="B3917" s="22"/>
      <c r="C3917" s="22"/>
      <c r="D3917" s="24"/>
      <c r="E3917" s="22"/>
      <c r="F3917" s="22"/>
      <c r="H3917" s="23"/>
      <c r="I3917" s="23"/>
      <c r="J3917" s="23"/>
      <c r="K3917" s="26"/>
      <c r="N3917" s="1">
        <v>45935</v>
      </c>
    </row>
    <row r="3918" spans="1:14" x14ac:dyDescent="0.25">
      <c r="A3918" s="26"/>
      <c r="B3918" s="22"/>
      <c r="C3918" s="22"/>
      <c r="D3918" s="24"/>
      <c r="E3918" s="22"/>
      <c r="F3918" s="22"/>
      <c r="H3918" s="23"/>
      <c r="I3918" s="23"/>
      <c r="J3918" s="23"/>
      <c r="K3918" s="26"/>
      <c r="N3918" s="1">
        <v>45935</v>
      </c>
    </row>
    <row r="3919" spans="1:14" x14ac:dyDescent="0.25">
      <c r="A3919" s="26"/>
      <c r="B3919" s="22"/>
      <c r="C3919" s="22"/>
      <c r="D3919" s="24"/>
      <c r="E3919" s="22"/>
      <c r="F3919" s="22"/>
      <c r="H3919" s="23"/>
      <c r="I3919" s="23"/>
      <c r="J3919" s="23"/>
      <c r="K3919" s="26"/>
      <c r="N3919" s="1">
        <v>45935</v>
      </c>
    </row>
    <row r="3920" spans="1:14" x14ac:dyDescent="0.25">
      <c r="A3920" s="26"/>
      <c r="B3920" s="22"/>
      <c r="C3920" s="22"/>
      <c r="D3920" s="24"/>
      <c r="E3920" s="22"/>
      <c r="F3920" s="22"/>
      <c r="H3920" s="23"/>
      <c r="I3920" s="23"/>
      <c r="J3920" s="23"/>
      <c r="K3920" s="26"/>
      <c r="N3920" s="1">
        <v>45935</v>
      </c>
    </row>
    <row r="3921" spans="1:14" x14ac:dyDescent="0.25">
      <c r="A3921" s="26"/>
      <c r="B3921" s="22"/>
      <c r="C3921" s="22"/>
      <c r="D3921" s="24"/>
      <c r="E3921" s="22"/>
      <c r="F3921" s="22"/>
      <c r="H3921" s="23"/>
      <c r="I3921" s="23"/>
      <c r="J3921" s="23"/>
      <c r="K3921" s="26"/>
      <c r="N3921" s="1">
        <v>45935</v>
      </c>
    </row>
    <row r="3922" spans="1:14" x14ac:dyDescent="0.25">
      <c r="A3922" s="26"/>
      <c r="B3922" s="22"/>
      <c r="C3922" s="22"/>
      <c r="D3922" s="24"/>
      <c r="E3922" s="22"/>
      <c r="F3922" s="22"/>
      <c r="H3922" s="23"/>
      <c r="I3922" s="23"/>
      <c r="J3922" s="23"/>
      <c r="K3922" s="26"/>
      <c r="N3922" s="1">
        <v>45935</v>
      </c>
    </row>
    <row r="3923" spans="1:14" x14ac:dyDescent="0.25">
      <c r="A3923" s="26"/>
      <c r="B3923" s="22"/>
      <c r="C3923" s="22"/>
      <c r="D3923" s="24"/>
      <c r="E3923" s="22"/>
      <c r="F3923" s="22"/>
      <c r="H3923" s="23"/>
      <c r="I3923" s="23"/>
      <c r="J3923" s="23"/>
      <c r="K3923" s="26"/>
      <c r="N3923" s="1">
        <v>45935</v>
      </c>
    </row>
    <row r="3924" spans="1:14" x14ac:dyDescent="0.25">
      <c r="A3924" s="26"/>
      <c r="B3924" s="22"/>
      <c r="C3924" s="22"/>
      <c r="D3924" s="24"/>
      <c r="E3924" s="22"/>
      <c r="F3924" s="22"/>
      <c r="H3924" s="23"/>
      <c r="I3924" s="23"/>
      <c r="J3924" s="23"/>
      <c r="K3924" s="26"/>
      <c r="N3924" s="1">
        <v>45935</v>
      </c>
    </row>
    <row r="3925" spans="1:14" x14ac:dyDescent="0.25">
      <c r="A3925" s="26"/>
      <c r="B3925" s="22"/>
      <c r="C3925" s="22"/>
      <c r="D3925" s="24"/>
      <c r="E3925" s="22"/>
      <c r="F3925" s="22"/>
      <c r="H3925" s="23"/>
      <c r="I3925" s="23"/>
      <c r="J3925" s="23"/>
      <c r="K3925" s="26"/>
      <c r="N3925" s="1">
        <v>45935</v>
      </c>
    </row>
    <row r="3926" spans="1:14" x14ac:dyDescent="0.25">
      <c r="A3926" s="26"/>
      <c r="B3926" s="22"/>
      <c r="C3926" s="22"/>
      <c r="D3926" s="24"/>
      <c r="E3926" s="22"/>
      <c r="F3926" s="22"/>
      <c r="H3926" s="23"/>
      <c r="I3926" s="23"/>
      <c r="J3926" s="23"/>
      <c r="K3926" s="26"/>
      <c r="N3926" s="1">
        <v>45935</v>
      </c>
    </row>
    <row r="3927" spans="1:14" x14ac:dyDescent="0.25">
      <c r="A3927" s="26"/>
      <c r="B3927" s="22"/>
      <c r="C3927" s="22"/>
      <c r="D3927" s="24"/>
      <c r="E3927" s="22"/>
      <c r="F3927" s="22"/>
      <c r="H3927" s="23"/>
      <c r="I3927" s="23"/>
      <c r="J3927" s="23"/>
      <c r="K3927" s="26"/>
      <c r="N3927" s="1">
        <v>45935</v>
      </c>
    </row>
    <row r="3928" spans="1:14" x14ac:dyDescent="0.25">
      <c r="A3928" s="26"/>
      <c r="B3928" s="22"/>
      <c r="C3928" s="22"/>
      <c r="D3928" s="24"/>
      <c r="E3928" s="22"/>
      <c r="F3928" s="22"/>
      <c r="H3928" s="23"/>
      <c r="I3928" s="23"/>
      <c r="J3928" s="23"/>
      <c r="K3928" s="26"/>
      <c r="N3928" s="1">
        <v>45935</v>
      </c>
    </row>
    <row r="3929" spans="1:14" x14ac:dyDescent="0.25">
      <c r="A3929" s="26"/>
      <c r="B3929" s="22"/>
      <c r="C3929" s="22"/>
      <c r="D3929" s="24"/>
      <c r="E3929" s="22"/>
      <c r="F3929" s="22"/>
      <c r="H3929" s="23"/>
      <c r="I3929" s="23"/>
      <c r="J3929" s="23"/>
      <c r="K3929" s="26"/>
      <c r="N3929" s="1">
        <v>45935</v>
      </c>
    </row>
    <row r="3930" spans="1:14" x14ac:dyDescent="0.25">
      <c r="A3930" s="26"/>
      <c r="B3930" s="22"/>
      <c r="C3930" s="22"/>
      <c r="D3930" s="24"/>
      <c r="E3930" s="22"/>
      <c r="F3930" s="22"/>
      <c r="H3930" s="23"/>
      <c r="I3930" s="23"/>
      <c r="J3930" s="23"/>
      <c r="K3930" s="26"/>
      <c r="N3930" s="1">
        <v>45935</v>
      </c>
    </row>
    <row r="3931" spans="1:14" x14ac:dyDescent="0.25">
      <c r="A3931" s="26"/>
      <c r="B3931" s="22"/>
      <c r="C3931" s="22"/>
      <c r="D3931" s="24"/>
      <c r="E3931" s="22"/>
      <c r="F3931" s="22"/>
      <c r="H3931" s="23"/>
      <c r="I3931" s="23"/>
      <c r="J3931" s="23"/>
      <c r="K3931" s="26"/>
      <c r="N3931" s="1">
        <v>45935</v>
      </c>
    </row>
    <row r="3932" spans="1:14" x14ac:dyDescent="0.25">
      <c r="A3932" s="26"/>
      <c r="B3932" s="22"/>
      <c r="C3932" s="22"/>
      <c r="D3932" s="24"/>
      <c r="E3932" s="22"/>
      <c r="F3932" s="22"/>
      <c r="H3932" s="23"/>
      <c r="I3932" s="23"/>
      <c r="J3932" s="23"/>
      <c r="K3932" s="26"/>
      <c r="N3932" s="1">
        <v>45935</v>
      </c>
    </row>
    <row r="3933" spans="1:14" x14ac:dyDescent="0.25">
      <c r="A3933" s="26"/>
      <c r="B3933" s="22"/>
      <c r="C3933" s="22"/>
      <c r="D3933" s="24"/>
      <c r="E3933" s="22"/>
      <c r="F3933" s="22"/>
      <c r="H3933" s="23"/>
      <c r="I3933" s="23"/>
      <c r="J3933" s="23"/>
      <c r="K3933" s="26"/>
      <c r="N3933" s="1">
        <v>45935</v>
      </c>
    </row>
    <row r="3934" spans="1:14" x14ac:dyDescent="0.25">
      <c r="A3934" s="26"/>
      <c r="B3934" s="22"/>
      <c r="C3934" s="22"/>
      <c r="D3934" s="24"/>
      <c r="E3934" s="22"/>
      <c r="F3934" s="22"/>
      <c r="H3934" s="23"/>
      <c r="I3934" s="23"/>
      <c r="J3934" s="23"/>
      <c r="K3934" s="26"/>
      <c r="N3934" s="1">
        <v>45935</v>
      </c>
    </row>
    <row r="3935" spans="1:14" x14ac:dyDescent="0.25">
      <c r="A3935" s="26"/>
      <c r="B3935" s="22"/>
      <c r="C3935" s="22"/>
      <c r="D3935" s="24"/>
      <c r="E3935" s="22"/>
      <c r="F3935" s="22"/>
      <c r="H3935" s="23"/>
      <c r="I3935" s="23"/>
      <c r="J3935" s="23"/>
      <c r="K3935" s="26"/>
      <c r="N3935" s="1">
        <v>45935</v>
      </c>
    </row>
    <row r="3936" spans="1:14" x14ac:dyDescent="0.25">
      <c r="A3936" s="26"/>
      <c r="B3936" s="22"/>
      <c r="C3936" s="22"/>
      <c r="D3936" s="24"/>
      <c r="E3936" s="22"/>
      <c r="F3936" s="22"/>
      <c r="H3936" s="23"/>
      <c r="I3936" s="23"/>
      <c r="J3936" s="23"/>
      <c r="K3936" s="27"/>
      <c r="N3936" s="1">
        <v>45935</v>
      </c>
    </row>
    <row r="3937" spans="1:14" x14ac:dyDescent="0.25">
      <c r="A3937" s="26"/>
      <c r="B3937" s="22"/>
      <c r="C3937" s="22"/>
      <c r="D3937" s="24"/>
      <c r="E3937" s="22"/>
      <c r="F3937" s="22"/>
      <c r="H3937" s="23"/>
      <c r="I3937" s="23"/>
      <c r="J3937" s="23"/>
      <c r="K3937" s="26"/>
      <c r="N3937" s="1">
        <v>45935</v>
      </c>
    </row>
    <row r="3938" spans="1:14" x14ac:dyDescent="0.25">
      <c r="A3938" s="26"/>
      <c r="B3938" s="22"/>
      <c r="C3938" s="22"/>
      <c r="D3938" s="24"/>
      <c r="E3938" s="22"/>
      <c r="F3938" s="22"/>
      <c r="H3938" s="23"/>
      <c r="I3938" s="23"/>
      <c r="J3938" s="23"/>
      <c r="K3938" s="26"/>
      <c r="N3938" s="1">
        <v>45935</v>
      </c>
    </row>
    <row r="3939" spans="1:14" x14ac:dyDescent="0.25">
      <c r="A3939" s="26"/>
      <c r="B3939" s="22"/>
      <c r="C3939" s="22"/>
      <c r="D3939" s="24"/>
      <c r="E3939" s="22"/>
      <c r="F3939" s="22"/>
      <c r="H3939" s="23"/>
      <c r="I3939" s="23"/>
      <c r="J3939" s="23"/>
      <c r="K3939" s="26"/>
      <c r="N3939" s="1">
        <v>45935</v>
      </c>
    </row>
    <row r="3940" spans="1:14" x14ac:dyDescent="0.25">
      <c r="A3940" s="26"/>
      <c r="B3940" s="22"/>
      <c r="C3940" s="22"/>
      <c r="D3940" s="24"/>
      <c r="E3940" s="22"/>
      <c r="F3940" s="22"/>
      <c r="H3940" s="23"/>
      <c r="I3940" s="23"/>
      <c r="J3940" s="23"/>
      <c r="K3940" s="26"/>
      <c r="N3940" s="1">
        <v>45935</v>
      </c>
    </row>
    <row r="3941" spans="1:14" x14ac:dyDescent="0.25">
      <c r="A3941" s="26"/>
      <c r="B3941" s="22"/>
      <c r="C3941" s="22"/>
      <c r="D3941" s="24"/>
      <c r="E3941" s="22"/>
      <c r="F3941" s="22"/>
      <c r="H3941" s="23"/>
      <c r="I3941" s="23"/>
      <c r="J3941" s="23"/>
      <c r="K3941" s="26"/>
      <c r="N3941" s="1">
        <v>45935</v>
      </c>
    </row>
    <row r="3942" spans="1:14" x14ac:dyDescent="0.25">
      <c r="A3942" s="26"/>
      <c r="B3942" s="22"/>
      <c r="C3942" s="22"/>
      <c r="D3942" s="24"/>
      <c r="E3942" s="22"/>
      <c r="F3942" s="22"/>
      <c r="H3942" s="23"/>
      <c r="I3942" s="23"/>
      <c r="J3942" s="23"/>
      <c r="K3942" s="26"/>
      <c r="N3942" s="1">
        <v>45935</v>
      </c>
    </row>
    <row r="3943" spans="1:14" x14ac:dyDescent="0.25">
      <c r="A3943" s="26"/>
      <c r="B3943" s="22"/>
      <c r="C3943" s="22"/>
      <c r="D3943" s="24"/>
      <c r="E3943" s="22"/>
      <c r="F3943" s="22"/>
      <c r="H3943" s="23"/>
      <c r="I3943" s="23"/>
      <c r="J3943" s="23"/>
      <c r="K3943" s="26"/>
      <c r="N3943" s="1">
        <v>45935</v>
      </c>
    </row>
    <row r="3944" spans="1:14" x14ac:dyDescent="0.25">
      <c r="A3944" s="26"/>
      <c r="B3944" s="22"/>
      <c r="C3944" s="22"/>
      <c r="D3944" s="24"/>
      <c r="E3944" s="22"/>
      <c r="F3944" s="22"/>
      <c r="H3944" s="23"/>
      <c r="I3944" s="23"/>
      <c r="J3944" s="23"/>
      <c r="K3944" s="26"/>
      <c r="N3944" s="1">
        <v>45935</v>
      </c>
    </row>
    <row r="3945" spans="1:14" x14ac:dyDescent="0.25">
      <c r="A3945" s="26"/>
      <c r="B3945" s="22"/>
      <c r="C3945" s="22"/>
      <c r="D3945" s="24"/>
      <c r="E3945" s="22"/>
      <c r="F3945" s="22"/>
      <c r="H3945" s="23"/>
      <c r="I3945" s="23"/>
      <c r="J3945" s="23"/>
      <c r="K3945" s="26"/>
      <c r="N3945" s="1">
        <v>45935</v>
      </c>
    </row>
    <row r="3946" spans="1:14" x14ac:dyDescent="0.25">
      <c r="A3946" s="26"/>
      <c r="B3946" s="22"/>
      <c r="C3946" s="22"/>
      <c r="D3946" s="24"/>
      <c r="E3946" s="22"/>
      <c r="F3946" s="22"/>
      <c r="H3946" s="23"/>
      <c r="I3946" s="23"/>
      <c r="J3946" s="23"/>
      <c r="K3946" s="26"/>
      <c r="N3946" s="1">
        <v>45935</v>
      </c>
    </row>
    <row r="3947" spans="1:14" x14ac:dyDescent="0.25">
      <c r="A3947" s="26"/>
      <c r="B3947" s="22"/>
      <c r="C3947" s="22"/>
      <c r="D3947" s="24"/>
      <c r="E3947" s="22"/>
      <c r="F3947" s="22"/>
      <c r="H3947" s="23"/>
      <c r="I3947" s="23"/>
      <c r="J3947" s="23"/>
      <c r="K3947" s="26"/>
      <c r="N3947" s="1">
        <v>45935</v>
      </c>
    </row>
    <row r="3948" spans="1:14" x14ac:dyDescent="0.25">
      <c r="A3948" s="26"/>
      <c r="B3948" s="22"/>
      <c r="C3948" s="22"/>
      <c r="D3948" s="24"/>
      <c r="E3948" s="22"/>
      <c r="F3948" s="22"/>
      <c r="H3948" s="23"/>
      <c r="I3948" s="23"/>
      <c r="J3948" s="23"/>
      <c r="K3948" s="26"/>
      <c r="N3948" s="1">
        <v>45935</v>
      </c>
    </row>
    <row r="3949" spans="1:14" x14ac:dyDescent="0.25">
      <c r="A3949" s="26"/>
      <c r="B3949" s="22"/>
      <c r="C3949" s="22"/>
      <c r="D3949" s="24"/>
      <c r="E3949" s="22"/>
      <c r="F3949" s="22"/>
      <c r="H3949" s="23"/>
      <c r="I3949" s="23"/>
      <c r="J3949" s="23"/>
      <c r="K3949" s="26"/>
      <c r="N3949" s="1">
        <v>45935</v>
      </c>
    </row>
    <row r="3950" spans="1:14" x14ac:dyDescent="0.25">
      <c r="A3950" s="26"/>
      <c r="B3950" s="22"/>
      <c r="C3950" s="22"/>
      <c r="D3950" s="24"/>
      <c r="E3950" s="22"/>
      <c r="F3950" s="22"/>
      <c r="H3950" s="23"/>
      <c r="I3950" s="23"/>
      <c r="J3950" s="23"/>
      <c r="K3950" s="26"/>
      <c r="N3950" s="1">
        <v>45935</v>
      </c>
    </row>
    <row r="3951" spans="1:14" x14ac:dyDescent="0.25">
      <c r="A3951" s="26"/>
      <c r="B3951" s="22"/>
      <c r="C3951" s="22"/>
      <c r="D3951" s="24"/>
      <c r="E3951" s="22"/>
      <c r="F3951" s="22"/>
      <c r="H3951" s="23"/>
      <c r="I3951" s="23"/>
      <c r="J3951" s="23"/>
      <c r="K3951" s="26"/>
      <c r="N3951" s="1">
        <v>45935</v>
      </c>
    </row>
    <row r="3952" spans="1:14" x14ac:dyDescent="0.25">
      <c r="A3952" s="26"/>
      <c r="B3952" s="22"/>
      <c r="C3952" s="22"/>
      <c r="D3952" s="24"/>
      <c r="E3952" s="22"/>
      <c r="F3952" s="22"/>
      <c r="H3952" s="23"/>
      <c r="I3952" s="23"/>
      <c r="J3952" s="23"/>
      <c r="K3952" s="26"/>
      <c r="N3952" s="1">
        <v>45935</v>
      </c>
    </row>
    <row r="3953" spans="1:14" x14ac:dyDescent="0.25">
      <c r="A3953" s="26"/>
      <c r="B3953" s="22"/>
      <c r="C3953" s="22"/>
      <c r="D3953" s="24"/>
      <c r="E3953" s="22"/>
      <c r="F3953" s="22"/>
      <c r="H3953" s="23"/>
      <c r="I3953" s="23"/>
      <c r="J3953" s="23"/>
      <c r="K3953" s="26"/>
      <c r="N3953" s="1">
        <v>45935</v>
      </c>
    </row>
    <row r="3954" spans="1:14" x14ac:dyDescent="0.25">
      <c r="A3954" s="26"/>
      <c r="B3954" s="22"/>
      <c r="C3954" s="22"/>
      <c r="D3954" s="24"/>
      <c r="E3954" s="22"/>
      <c r="F3954" s="22"/>
      <c r="H3954" s="23"/>
      <c r="I3954" s="23"/>
      <c r="J3954" s="23"/>
      <c r="K3954" s="26"/>
      <c r="N3954" s="1">
        <v>45935</v>
      </c>
    </row>
    <row r="3955" spans="1:14" x14ac:dyDescent="0.25">
      <c r="A3955" s="26"/>
      <c r="B3955" s="22"/>
      <c r="C3955" s="22"/>
      <c r="D3955" s="24"/>
      <c r="E3955" s="22"/>
      <c r="F3955" s="22"/>
      <c r="H3955" s="23"/>
      <c r="I3955" s="23"/>
      <c r="J3955" s="23"/>
      <c r="K3955" s="26"/>
      <c r="N3955" s="1">
        <v>45935</v>
      </c>
    </row>
    <row r="3956" spans="1:14" x14ac:dyDescent="0.25">
      <c r="A3956" s="26"/>
      <c r="B3956" s="22"/>
      <c r="C3956" s="22"/>
      <c r="D3956" s="24"/>
      <c r="E3956" s="22"/>
      <c r="F3956" s="22"/>
      <c r="H3956" s="23"/>
      <c r="I3956" s="23"/>
      <c r="J3956" s="23"/>
      <c r="K3956" s="26"/>
      <c r="N3956" s="1">
        <v>45935</v>
      </c>
    </row>
    <row r="3957" spans="1:14" x14ac:dyDescent="0.25">
      <c r="A3957" s="26"/>
      <c r="B3957" s="22"/>
      <c r="C3957" s="22"/>
      <c r="D3957" s="24"/>
      <c r="E3957" s="22"/>
      <c r="F3957" s="22"/>
      <c r="H3957" s="23"/>
      <c r="I3957" s="23"/>
      <c r="J3957" s="23"/>
      <c r="K3957" s="26"/>
      <c r="N3957" s="1">
        <v>45935</v>
      </c>
    </row>
    <row r="3958" spans="1:14" x14ac:dyDescent="0.25">
      <c r="A3958" s="26"/>
      <c r="B3958" s="22"/>
      <c r="C3958" s="22"/>
      <c r="D3958" s="24"/>
      <c r="E3958" s="22"/>
      <c r="F3958" s="22"/>
      <c r="H3958" s="23"/>
      <c r="I3958" s="23"/>
      <c r="J3958" s="23"/>
      <c r="K3958" s="26"/>
      <c r="N3958" s="1">
        <v>45935</v>
      </c>
    </row>
    <row r="3959" spans="1:14" x14ac:dyDescent="0.25">
      <c r="A3959" s="26"/>
      <c r="B3959" s="22"/>
      <c r="C3959" s="22"/>
      <c r="D3959" s="24"/>
      <c r="E3959" s="22"/>
      <c r="F3959" s="22"/>
      <c r="H3959" s="23"/>
      <c r="I3959" s="23"/>
      <c r="J3959" s="23"/>
      <c r="K3959" s="26"/>
      <c r="N3959" s="1">
        <v>45935</v>
      </c>
    </row>
    <row r="3960" spans="1:14" x14ac:dyDescent="0.25">
      <c r="A3960" s="26"/>
      <c r="B3960" s="22"/>
      <c r="C3960" s="22"/>
      <c r="D3960" s="24"/>
      <c r="E3960" s="22"/>
      <c r="F3960" s="22"/>
      <c r="H3960" s="23"/>
      <c r="I3960" s="23"/>
      <c r="J3960" s="23"/>
      <c r="K3960" s="26"/>
      <c r="N3960" s="1">
        <v>45935</v>
      </c>
    </row>
    <row r="3961" spans="1:14" x14ac:dyDescent="0.25">
      <c r="A3961" s="26"/>
      <c r="B3961" s="22"/>
      <c r="C3961" s="22"/>
      <c r="D3961" s="24"/>
      <c r="E3961" s="22"/>
      <c r="F3961" s="22"/>
      <c r="H3961" s="23"/>
      <c r="I3961" s="23"/>
      <c r="J3961" s="23"/>
      <c r="K3961" s="26"/>
      <c r="N3961" s="1">
        <v>45935</v>
      </c>
    </row>
    <row r="3962" spans="1:14" x14ac:dyDescent="0.25">
      <c r="A3962" s="26"/>
      <c r="B3962" s="22"/>
      <c r="C3962" s="22"/>
      <c r="D3962" s="24"/>
      <c r="E3962" s="22"/>
      <c r="F3962" s="22"/>
      <c r="H3962" s="23"/>
      <c r="I3962" s="23"/>
      <c r="J3962" s="23"/>
      <c r="K3962" s="26"/>
      <c r="N3962" s="1">
        <v>45935</v>
      </c>
    </row>
    <row r="3963" spans="1:14" x14ac:dyDescent="0.25">
      <c r="A3963" s="26"/>
      <c r="B3963" s="22"/>
      <c r="C3963" s="22"/>
      <c r="D3963" s="24"/>
      <c r="E3963" s="22"/>
      <c r="F3963" s="22"/>
      <c r="H3963" s="23"/>
      <c r="I3963" s="23"/>
      <c r="J3963" s="23"/>
      <c r="K3963" s="26"/>
      <c r="N3963" s="1">
        <v>45935</v>
      </c>
    </row>
    <row r="3964" spans="1:14" x14ac:dyDescent="0.25">
      <c r="A3964" s="26"/>
      <c r="B3964" s="22"/>
      <c r="C3964" s="22"/>
      <c r="D3964" s="24"/>
      <c r="E3964" s="22"/>
      <c r="F3964" s="22"/>
      <c r="H3964" s="23"/>
      <c r="I3964" s="23"/>
      <c r="J3964" s="23"/>
      <c r="K3964" s="27"/>
      <c r="N3964" s="1">
        <v>45935</v>
      </c>
    </row>
    <row r="3965" spans="1:14" x14ac:dyDescent="0.25">
      <c r="A3965" s="26"/>
      <c r="B3965" s="22"/>
      <c r="C3965" s="22"/>
      <c r="D3965" s="24"/>
      <c r="E3965" s="22"/>
      <c r="F3965" s="22"/>
      <c r="H3965" s="23"/>
      <c r="I3965" s="23"/>
      <c r="J3965" s="23"/>
      <c r="K3965" s="26"/>
      <c r="N3965" s="1">
        <v>45935</v>
      </c>
    </row>
    <row r="3966" spans="1:14" x14ac:dyDescent="0.25">
      <c r="A3966" s="26"/>
      <c r="B3966" s="22"/>
      <c r="C3966" s="22"/>
      <c r="D3966" s="24"/>
      <c r="E3966" s="22"/>
      <c r="F3966" s="22"/>
      <c r="H3966" s="23"/>
      <c r="I3966" s="23"/>
      <c r="J3966" s="23"/>
      <c r="K3966" s="26"/>
      <c r="N3966" s="1">
        <v>45935</v>
      </c>
    </row>
    <row r="3967" spans="1:14" x14ac:dyDescent="0.25">
      <c r="A3967" s="26"/>
      <c r="B3967" s="22"/>
      <c r="C3967" s="22"/>
      <c r="D3967" s="24"/>
      <c r="E3967" s="22"/>
      <c r="F3967" s="22"/>
      <c r="H3967" s="23"/>
      <c r="I3967" s="23"/>
      <c r="J3967" s="23"/>
      <c r="K3967" s="26"/>
      <c r="N3967" s="1">
        <v>45935</v>
      </c>
    </row>
    <row r="3968" spans="1:14" x14ac:dyDescent="0.25">
      <c r="A3968" s="26"/>
      <c r="B3968" s="22"/>
      <c r="C3968" s="22"/>
      <c r="D3968" s="24"/>
      <c r="E3968" s="22"/>
      <c r="F3968" s="22"/>
      <c r="H3968" s="23"/>
      <c r="I3968" s="23"/>
      <c r="J3968" s="23"/>
      <c r="K3968" s="26"/>
      <c r="N3968" s="1">
        <v>45935</v>
      </c>
    </row>
    <row r="3969" spans="1:14" x14ac:dyDescent="0.25">
      <c r="A3969" s="26"/>
      <c r="B3969" s="22"/>
      <c r="C3969" s="22"/>
      <c r="D3969" s="24"/>
      <c r="E3969" s="22"/>
      <c r="F3969" s="22"/>
      <c r="H3969" s="23"/>
      <c r="I3969" s="23"/>
      <c r="J3969" s="23"/>
      <c r="K3969" s="26"/>
      <c r="N3969" s="1">
        <v>45935</v>
      </c>
    </row>
    <row r="3970" spans="1:14" x14ac:dyDescent="0.25">
      <c r="A3970" s="26"/>
      <c r="B3970" s="22"/>
      <c r="C3970" s="22"/>
      <c r="D3970" s="24"/>
      <c r="E3970" s="22"/>
      <c r="F3970" s="22"/>
      <c r="H3970" s="23"/>
      <c r="I3970" s="23"/>
      <c r="J3970" s="23"/>
      <c r="K3970" s="26"/>
      <c r="N3970" s="1">
        <v>45935</v>
      </c>
    </row>
    <row r="3971" spans="1:14" x14ac:dyDescent="0.25">
      <c r="A3971" s="26"/>
      <c r="B3971" s="22"/>
      <c r="C3971" s="22"/>
      <c r="D3971" s="24"/>
      <c r="E3971" s="22"/>
      <c r="F3971" s="22"/>
      <c r="H3971" s="23"/>
      <c r="I3971" s="23"/>
      <c r="J3971" s="23"/>
      <c r="K3971" s="26"/>
      <c r="N3971" s="1">
        <v>45935</v>
      </c>
    </row>
    <row r="3972" spans="1:14" x14ac:dyDescent="0.25">
      <c r="A3972" s="26"/>
      <c r="B3972" s="22"/>
      <c r="C3972" s="22"/>
      <c r="D3972" s="24"/>
      <c r="E3972" s="22"/>
      <c r="F3972" s="22"/>
      <c r="H3972" s="23"/>
      <c r="I3972" s="23"/>
      <c r="J3972" s="23"/>
      <c r="K3972" s="26"/>
      <c r="N3972" s="1">
        <v>45935</v>
      </c>
    </row>
    <row r="3973" spans="1:14" x14ac:dyDescent="0.25">
      <c r="A3973" s="26"/>
      <c r="B3973" s="22"/>
      <c r="C3973" s="22"/>
      <c r="D3973" s="24"/>
      <c r="E3973" s="22"/>
      <c r="F3973" s="22"/>
      <c r="H3973" s="23"/>
      <c r="I3973" s="23"/>
      <c r="J3973" s="23"/>
      <c r="K3973" s="26"/>
      <c r="N3973" s="1">
        <v>45935</v>
      </c>
    </row>
    <row r="3974" spans="1:14" x14ac:dyDescent="0.25">
      <c r="A3974" s="26"/>
      <c r="B3974" s="22"/>
      <c r="C3974" s="22"/>
      <c r="D3974" s="24"/>
      <c r="E3974" s="22"/>
      <c r="F3974" s="22"/>
      <c r="H3974" s="23"/>
      <c r="I3974" s="23"/>
      <c r="J3974" s="23"/>
      <c r="K3974" s="26"/>
      <c r="N3974" s="1">
        <v>45935</v>
      </c>
    </row>
    <row r="3975" spans="1:14" x14ac:dyDescent="0.25">
      <c r="A3975" s="26"/>
      <c r="B3975" s="22"/>
      <c r="C3975" s="22"/>
      <c r="D3975" s="24"/>
      <c r="E3975" s="22"/>
      <c r="F3975" s="22"/>
      <c r="H3975" s="23"/>
      <c r="I3975" s="23"/>
      <c r="J3975" s="23"/>
      <c r="K3975" s="26"/>
      <c r="N3975" s="1">
        <v>45935</v>
      </c>
    </row>
    <row r="3976" spans="1:14" x14ac:dyDescent="0.25">
      <c r="A3976" s="26"/>
      <c r="B3976" s="22"/>
      <c r="C3976" s="22"/>
      <c r="D3976" s="24"/>
      <c r="E3976" s="22"/>
      <c r="F3976" s="22"/>
      <c r="H3976" s="23"/>
      <c r="I3976" s="23"/>
      <c r="J3976" s="23"/>
      <c r="K3976" s="26"/>
      <c r="N3976" s="1">
        <v>45935</v>
      </c>
    </row>
    <row r="3977" spans="1:14" x14ac:dyDescent="0.25">
      <c r="A3977" s="26"/>
      <c r="B3977" s="22"/>
      <c r="C3977" s="22"/>
      <c r="D3977" s="24"/>
      <c r="E3977" s="22"/>
      <c r="F3977" s="22"/>
      <c r="H3977" s="23"/>
      <c r="I3977" s="23"/>
      <c r="J3977" s="23"/>
      <c r="K3977" s="26"/>
      <c r="N3977" s="1">
        <v>45935</v>
      </c>
    </row>
    <row r="3978" spans="1:14" x14ac:dyDescent="0.25">
      <c r="A3978" s="26"/>
      <c r="B3978" s="22"/>
      <c r="C3978" s="22"/>
      <c r="D3978" s="24"/>
      <c r="E3978" s="22"/>
      <c r="F3978" s="22"/>
      <c r="H3978" s="23"/>
      <c r="I3978" s="23"/>
      <c r="J3978" s="23"/>
      <c r="K3978" s="26"/>
      <c r="N3978" s="1">
        <v>45935</v>
      </c>
    </row>
    <row r="3979" spans="1:14" x14ac:dyDescent="0.25">
      <c r="A3979" s="26"/>
      <c r="B3979" s="22"/>
      <c r="C3979" s="22"/>
      <c r="D3979" s="24"/>
      <c r="E3979" s="22"/>
      <c r="F3979" s="22"/>
      <c r="H3979" s="23"/>
      <c r="I3979" s="23"/>
      <c r="J3979" s="23"/>
      <c r="K3979" s="26"/>
      <c r="N3979" s="1">
        <v>45935</v>
      </c>
    </row>
    <row r="3980" spans="1:14" x14ac:dyDescent="0.25">
      <c r="A3980" s="26"/>
      <c r="B3980" s="22"/>
      <c r="C3980" s="22"/>
      <c r="D3980" s="24"/>
      <c r="E3980" s="22"/>
      <c r="F3980" s="22"/>
      <c r="H3980" s="23"/>
      <c r="I3980" s="23"/>
      <c r="J3980" s="23"/>
      <c r="K3980" s="26"/>
      <c r="N3980" s="1">
        <v>45935</v>
      </c>
    </row>
    <row r="3981" spans="1:14" x14ac:dyDescent="0.25">
      <c r="A3981" s="26"/>
      <c r="B3981" s="22"/>
      <c r="C3981" s="22"/>
      <c r="D3981" s="24"/>
      <c r="E3981" s="22"/>
      <c r="F3981" s="22"/>
      <c r="H3981" s="23"/>
      <c r="I3981" s="23"/>
      <c r="J3981" s="23"/>
      <c r="K3981" s="26"/>
      <c r="N3981" s="1">
        <v>45935</v>
      </c>
    </row>
    <row r="3982" spans="1:14" x14ac:dyDescent="0.25">
      <c r="A3982" s="26"/>
      <c r="B3982" s="22"/>
      <c r="C3982" s="22"/>
      <c r="D3982" s="24"/>
      <c r="E3982" s="22"/>
      <c r="F3982" s="22"/>
      <c r="H3982" s="23"/>
      <c r="I3982" s="23"/>
      <c r="J3982" s="23"/>
      <c r="K3982" s="26"/>
      <c r="N3982" s="1">
        <v>45935</v>
      </c>
    </row>
    <row r="3983" spans="1:14" x14ac:dyDescent="0.25">
      <c r="A3983" s="26"/>
      <c r="B3983" s="22"/>
      <c r="C3983" s="22"/>
      <c r="D3983" s="24"/>
      <c r="E3983" s="22"/>
      <c r="F3983" s="22"/>
      <c r="H3983" s="23"/>
      <c r="I3983" s="23"/>
      <c r="J3983" s="23"/>
      <c r="K3983" s="26"/>
      <c r="N3983" s="1">
        <v>45935</v>
      </c>
    </row>
    <row r="3984" spans="1:14" x14ac:dyDescent="0.25">
      <c r="A3984" s="26"/>
      <c r="B3984" s="22"/>
      <c r="C3984" s="22"/>
      <c r="D3984" s="24"/>
      <c r="E3984" s="22"/>
      <c r="F3984" s="22"/>
      <c r="H3984" s="23"/>
      <c r="I3984" s="23"/>
      <c r="J3984" s="23"/>
      <c r="K3984" s="26"/>
      <c r="N3984" s="1">
        <v>45935</v>
      </c>
    </row>
    <row r="3985" spans="1:14" x14ac:dyDescent="0.25">
      <c r="A3985" s="26"/>
      <c r="B3985" s="22"/>
      <c r="C3985" s="22"/>
      <c r="D3985" s="24"/>
      <c r="E3985" s="22"/>
      <c r="F3985" s="22"/>
      <c r="H3985" s="23"/>
      <c r="I3985" s="23"/>
      <c r="J3985" s="23"/>
      <c r="K3985" s="26"/>
      <c r="N3985" s="1">
        <v>45935</v>
      </c>
    </row>
    <row r="3986" spans="1:14" x14ac:dyDescent="0.25">
      <c r="A3986" s="26"/>
      <c r="B3986" s="22"/>
      <c r="C3986" s="22"/>
      <c r="D3986" s="24"/>
      <c r="E3986" s="22"/>
      <c r="F3986" s="22"/>
      <c r="H3986" s="23"/>
      <c r="I3986" s="23"/>
      <c r="J3986" s="23"/>
      <c r="K3986" s="26"/>
      <c r="N3986" s="1">
        <v>45935</v>
      </c>
    </row>
    <row r="3987" spans="1:14" x14ac:dyDescent="0.25">
      <c r="A3987" s="26"/>
      <c r="B3987" s="22"/>
      <c r="C3987" s="22"/>
      <c r="D3987" s="24"/>
      <c r="E3987" s="22"/>
      <c r="F3987" s="22"/>
      <c r="H3987" s="23"/>
      <c r="I3987" s="23"/>
      <c r="J3987" s="23"/>
      <c r="K3987" s="26"/>
      <c r="N3987" s="1">
        <v>45935</v>
      </c>
    </row>
    <row r="3988" spans="1:14" x14ac:dyDescent="0.25">
      <c r="A3988" s="26"/>
      <c r="B3988" s="22"/>
      <c r="C3988" s="22"/>
      <c r="D3988" s="24"/>
      <c r="E3988" s="22"/>
      <c r="F3988" s="22"/>
      <c r="H3988" s="23"/>
      <c r="I3988" s="23"/>
      <c r="J3988" s="23"/>
      <c r="K3988" s="26"/>
      <c r="N3988" s="1">
        <v>45935</v>
      </c>
    </row>
    <row r="3989" spans="1:14" x14ac:dyDescent="0.25">
      <c r="A3989" s="26"/>
      <c r="B3989" s="22"/>
      <c r="C3989" s="22"/>
      <c r="D3989" s="24"/>
      <c r="E3989" s="22"/>
      <c r="F3989" s="22"/>
      <c r="H3989" s="23"/>
      <c r="I3989" s="23"/>
      <c r="J3989" s="23"/>
      <c r="K3989" s="26"/>
      <c r="N3989" s="1">
        <v>45935</v>
      </c>
    </row>
    <row r="3990" spans="1:14" x14ac:dyDescent="0.25">
      <c r="A3990" s="26"/>
      <c r="B3990" s="22"/>
      <c r="C3990" s="22"/>
      <c r="D3990" s="24"/>
      <c r="E3990" s="22"/>
      <c r="F3990" s="22"/>
      <c r="H3990" s="23"/>
      <c r="I3990" s="23"/>
      <c r="J3990" s="23"/>
      <c r="K3990" s="26"/>
      <c r="N3990" s="1">
        <v>45935</v>
      </c>
    </row>
    <row r="3991" spans="1:14" x14ac:dyDescent="0.25">
      <c r="A3991" s="26"/>
      <c r="B3991" s="22"/>
      <c r="C3991" s="22"/>
      <c r="D3991" s="24"/>
      <c r="E3991" s="22"/>
      <c r="F3991" s="22"/>
      <c r="H3991" s="23"/>
      <c r="I3991" s="23"/>
      <c r="J3991" s="23"/>
      <c r="K3991" s="26"/>
      <c r="N3991" s="1">
        <v>45935</v>
      </c>
    </row>
    <row r="3992" spans="1:14" x14ac:dyDescent="0.25">
      <c r="A3992" s="26"/>
      <c r="B3992" s="22"/>
      <c r="C3992" s="22"/>
      <c r="D3992" s="24"/>
      <c r="E3992" s="22"/>
      <c r="F3992" s="22"/>
      <c r="H3992" s="23"/>
      <c r="I3992" s="23"/>
      <c r="J3992" s="23"/>
      <c r="K3992" s="26"/>
      <c r="N3992" s="1">
        <v>45935</v>
      </c>
    </row>
    <row r="3993" spans="1:14" x14ac:dyDescent="0.25">
      <c r="A3993" s="26"/>
      <c r="B3993" s="22"/>
      <c r="C3993" s="22"/>
      <c r="D3993" s="24"/>
      <c r="E3993" s="22"/>
      <c r="F3993" s="22"/>
      <c r="H3993" s="23"/>
      <c r="I3993" s="23"/>
      <c r="J3993" s="23"/>
      <c r="K3993" s="26"/>
      <c r="N3993" s="1">
        <v>45935</v>
      </c>
    </row>
    <row r="3994" spans="1:14" x14ac:dyDescent="0.25">
      <c r="A3994" s="26"/>
      <c r="B3994" s="22"/>
      <c r="C3994" s="22"/>
      <c r="D3994" s="24"/>
      <c r="E3994" s="22"/>
      <c r="F3994" s="22"/>
      <c r="H3994" s="23"/>
      <c r="I3994" s="23"/>
      <c r="J3994" s="23"/>
      <c r="K3994" s="26"/>
      <c r="N3994" s="1">
        <v>45935</v>
      </c>
    </row>
    <row r="3995" spans="1:14" x14ac:dyDescent="0.25">
      <c r="A3995" s="26"/>
      <c r="B3995" s="22"/>
      <c r="C3995" s="22"/>
      <c r="D3995" s="24"/>
      <c r="E3995" s="22"/>
      <c r="F3995" s="22"/>
      <c r="H3995" s="23"/>
      <c r="I3995" s="23"/>
      <c r="J3995" s="23"/>
      <c r="K3995" s="26"/>
      <c r="N3995" s="1">
        <v>45935</v>
      </c>
    </row>
    <row r="3996" spans="1:14" x14ac:dyDescent="0.25">
      <c r="A3996" s="26"/>
      <c r="B3996" s="22"/>
      <c r="C3996" s="22"/>
      <c r="D3996" s="24"/>
      <c r="E3996" s="22"/>
      <c r="F3996" s="22"/>
      <c r="H3996" s="23"/>
      <c r="I3996" s="23"/>
      <c r="J3996" s="23"/>
      <c r="K3996" s="26"/>
      <c r="N3996" s="1">
        <v>45935</v>
      </c>
    </row>
    <row r="3997" spans="1:14" x14ac:dyDescent="0.25">
      <c r="A3997" s="26"/>
      <c r="B3997" s="22"/>
      <c r="C3997" s="22"/>
      <c r="D3997" s="24"/>
      <c r="E3997" s="22"/>
      <c r="F3997" s="22"/>
      <c r="H3997" s="23"/>
      <c r="I3997" s="23"/>
      <c r="J3997" s="23"/>
      <c r="K3997" s="26"/>
      <c r="N3997" s="1">
        <v>45935</v>
      </c>
    </row>
    <row r="3998" spans="1:14" x14ac:dyDescent="0.25">
      <c r="A3998" s="26"/>
      <c r="B3998" s="22"/>
      <c r="C3998" s="22"/>
      <c r="D3998" s="24"/>
      <c r="E3998" s="22"/>
      <c r="F3998" s="22"/>
      <c r="H3998" s="23"/>
      <c r="I3998" s="23"/>
      <c r="J3998" s="23"/>
      <c r="K3998" s="26"/>
      <c r="N3998" s="1">
        <v>45935</v>
      </c>
    </row>
    <row r="3999" spans="1:14" x14ac:dyDescent="0.25">
      <c r="A3999" s="26"/>
      <c r="B3999" s="22"/>
      <c r="C3999" s="22"/>
      <c r="D3999" s="24"/>
      <c r="E3999" s="22"/>
      <c r="F3999" s="22"/>
      <c r="H3999" s="23"/>
      <c r="I3999" s="23"/>
      <c r="J3999" s="23"/>
      <c r="K3999" s="26"/>
      <c r="N3999" s="1">
        <v>45935</v>
      </c>
    </row>
    <row r="4000" spans="1:14" x14ac:dyDescent="0.25">
      <c r="A4000" s="26"/>
      <c r="B4000" s="22"/>
      <c r="C4000" s="22"/>
      <c r="D4000" s="24"/>
      <c r="E4000" s="22"/>
      <c r="F4000" s="22"/>
      <c r="H4000" s="23"/>
      <c r="I4000" s="23"/>
      <c r="J4000" s="23"/>
      <c r="K4000" s="26"/>
      <c r="N4000" s="1">
        <v>45935</v>
      </c>
    </row>
    <row r="4001" spans="1:14" x14ac:dyDescent="0.25">
      <c r="A4001" s="26"/>
      <c r="B4001" s="22"/>
      <c r="C4001" s="22"/>
      <c r="D4001" s="24"/>
      <c r="E4001" s="22"/>
      <c r="F4001" s="22"/>
      <c r="H4001" s="23"/>
      <c r="I4001" s="23"/>
      <c r="J4001" s="23"/>
      <c r="K4001" s="26"/>
      <c r="N4001" s="1">
        <v>45935</v>
      </c>
    </row>
    <row r="4002" spans="1:14" x14ac:dyDescent="0.25">
      <c r="A4002" s="26"/>
      <c r="B4002" s="22"/>
      <c r="C4002" s="22"/>
      <c r="D4002" s="24"/>
      <c r="E4002" s="22"/>
      <c r="F4002" s="22"/>
      <c r="H4002" s="23"/>
      <c r="I4002" s="23"/>
      <c r="J4002" s="23"/>
      <c r="K4002" s="26"/>
      <c r="N4002" s="1">
        <v>45935</v>
      </c>
    </row>
    <row r="4003" spans="1:14" x14ac:dyDescent="0.25">
      <c r="A4003" s="26"/>
      <c r="B4003" s="22"/>
      <c r="C4003" s="22"/>
      <c r="D4003" s="24"/>
      <c r="E4003" s="22"/>
      <c r="F4003" s="22"/>
      <c r="H4003" s="23"/>
      <c r="I4003" s="23"/>
      <c r="J4003" s="23"/>
      <c r="K4003" s="26"/>
      <c r="N4003" s="1">
        <v>45935</v>
      </c>
    </row>
    <row r="4004" spans="1:14" x14ac:dyDescent="0.25">
      <c r="A4004" s="26"/>
      <c r="B4004" s="22"/>
      <c r="C4004" s="22"/>
      <c r="D4004" s="24"/>
      <c r="E4004" s="22"/>
      <c r="F4004" s="22"/>
      <c r="H4004" s="23"/>
      <c r="I4004" s="23"/>
      <c r="J4004" s="23"/>
      <c r="K4004" s="26"/>
      <c r="N4004" s="1">
        <v>45935</v>
      </c>
    </row>
    <row r="4005" spans="1:14" x14ac:dyDescent="0.25">
      <c r="A4005" s="26"/>
      <c r="B4005" s="22"/>
      <c r="C4005" s="22"/>
      <c r="D4005" s="24"/>
      <c r="E4005" s="22"/>
      <c r="F4005" s="22"/>
      <c r="H4005" s="23"/>
      <c r="I4005" s="23"/>
      <c r="J4005" s="23"/>
      <c r="K4005" s="26"/>
      <c r="N4005" s="1">
        <v>45935</v>
      </c>
    </row>
    <row r="4006" spans="1:14" x14ac:dyDescent="0.25">
      <c r="A4006" s="26"/>
      <c r="B4006" s="22"/>
      <c r="C4006" s="22"/>
      <c r="D4006" s="24"/>
      <c r="E4006" s="22"/>
      <c r="F4006" s="22"/>
      <c r="H4006" s="23"/>
      <c r="I4006" s="23"/>
      <c r="J4006" s="23"/>
      <c r="K4006" s="26"/>
      <c r="N4006" s="1">
        <v>45935</v>
      </c>
    </row>
    <row r="4007" spans="1:14" x14ac:dyDescent="0.25">
      <c r="A4007" s="26"/>
      <c r="B4007" s="22"/>
      <c r="C4007" s="22"/>
      <c r="D4007" s="24"/>
      <c r="E4007" s="22"/>
      <c r="F4007" s="22"/>
      <c r="H4007" s="23"/>
      <c r="I4007" s="23"/>
      <c r="J4007" s="23"/>
      <c r="K4007" s="26"/>
      <c r="N4007" s="1">
        <v>45935</v>
      </c>
    </row>
    <row r="4008" spans="1:14" x14ac:dyDescent="0.25">
      <c r="A4008" s="26"/>
      <c r="B4008" s="22"/>
      <c r="C4008" s="22"/>
      <c r="D4008" s="24"/>
      <c r="E4008" s="22"/>
      <c r="F4008" s="22"/>
      <c r="H4008" s="23"/>
      <c r="I4008" s="23"/>
      <c r="J4008" s="23"/>
      <c r="K4008" s="26"/>
      <c r="N4008" s="1">
        <v>45935</v>
      </c>
    </row>
    <row r="4009" spans="1:14" x14ac:dyDescent="0.25">
      <c r="A4009" s="26"/>
      <c r="B4009" s="22"/>
      <c r="C4009" s="22"/>
      <c r="D4009" s="24"/>
      <c r="E4009" s="22"/>
      <c r="F4009" s="22"/>
      <c r="H4009" s="23"/>
      <c r="I4009" s="23"/>
      <c r="J4009" s="23"/>
      <c r="K4009" s="26"/>
      <c r="N4009" s="1">
        <v>45935</v>
      </c>
    </row>
    <row r="4010" spans="1:14" x14ac:dyDescent="0.25">
      <c r="A4010" s="26"/>
      <c r="B4010" s="22"/>
      <c r="C4010" s="22"/>
      <c r="D4010" s="24"/>
      <c r="E4010" s="22"/>
      <c r="F4010" s="22"/>
      <c r="H4010" s="23"/>
      <c r="I4010" s="23"/>
      <c r="J4010" s="23"/>
      <c r="K4010" s="26"/>
      <c r="N4010" s="1">
        <v>45935</v>
      </c>
    </row>
    <row r="4011" spans="1:14" x14ac:dyDescent="0.25">
      <c r="A4011" s="26"/>
      <c r="B4011" s="22"/>
      <c r="C4011" s="22"/>
      <c r="D4011" s="24"/>
      <c r="E4011" s="22"/>
      <c r="F4011" s="22"/>
      <c r="H4011" s="23"/>
      <c r="I4011" s="23"/>
      <c r="J4011" s="23"/>
      <c r="K4011" s="26"/>
      <c r="N4011" s="1">
        <v>45935</v>
      </c>
    </row>
    <row r="4012" spans="1:14" x14ac:dyDescent="0.25">
      <c r="A4012" s="26"/>
      <c r="B4012" s="22"/>
      <c r="C4012" s="22"/>
      <c r="D4012" s="24"/>
      <c r="E4012" s="22"/>
      <c r="F4012" s="22"/>
      <c r="H4012" s="23"/>
      <c r="I4012" s="23"/>
      <c r="J4012" s="23"/>
      <c r="K4012" s="26"/>
      <c r="N4012" s="1">
        <v>45935</v>
      </c>
    </row>
    <row r="4013" spans="1:14" x14ac:dyDescent="0.25">
      <c r="A4013" s="26"/>
      <c r="B4013" s="22"/>
      <c r="C4013" s="22"/>
      <c r="D4013" s="24"/>
      <c r="E4013" s="22"/>
      <c r="F4013" s="22"/>
      <c r="H4013" s="23"/>
      <c r="I4013" s="23"/>
      <c r="J4013" s="23"/>
      <c r="K4013" s="26"/>
      <c r="N4013" s="1">
        <v>45935</v>
      </c>
    </row>
    <row r="4014" spans="1:14" x14ac:dyDescent="0.25">
      <c r="A4014" s="26"/>
      <c r="B4014" s="22"/>
      <c r="C4014" s="22"/>
      <c r="D4014" s="24"/>
      <c r="E4014" s="22"/>
      <c r="F4014" s="22"/>
      <c r="H4014" s="23"/>
      <c r="I4014" s="23"/>
      <c r="J4014" s="23"/>
      <c r="K4014" s="26"/>
      <c r="N4014" s="1">
        <v>45935</v>
      </c>
    </row>
    <row r="4015" spans="1:14" x14ac:dyDescent="0.25">
      <c r="A4015" s="26"/>
      <c r="B4015" s="22"/>
      <c r="C4015" s="22"/>
      <c r="D4015" s="24"/>
      <c r="E4015" s="22"/>
      <c r="F4015" s="22"/>
      <c r="H4015" s="23"/>
      <c r="I4015" s="23"/>
      <c r="J4015" s="23"/>
      <c r="K4015" s="26"/>
      <c r="N4015" s="1">
        <v>45935</v>
      </c>
    </row>
    <row r="4016" spans="1:14" x14ac:dyDescent="0.25">
      <c r="A4016" s="26"/>
      <c r="B4016" s="22"/>
      <c r="C4016" s="22"/>
      <c r="D4016" s="24"/>
      <c r="E4016" s="22"/>
      <c r="F4016" s="22"/>
      <c r="H4016" s="23"/>
      <c r="I4016" s="23"/>
      <c r="J4016" s="23"/>
      <c r="K4016" s="26"/>
      <c r="N4016" s="1">
        <v>45935</v>
      </c>
    </row>
    <row r="4017" spans="1:14" x14ac:dyDescent="0.25">
      <c r="A4017" s="26"/>
      <c r="B4017" s="22"/>
      <c r="C4017" s="22"/>
      <c r="D4017" s="24"/>
      <c r="E4017" s="22"/>
      <c r="F4017" s="22"/>
      <c r="H4017" s="23"/>
      <c r="I4017" s="23"/>
      <c r="J4017" s="23"/>
      <c r="K4017" s="26"/>
      <c r="N4017" s="1">
        <v>45935</v>
      </c>
    </row>
    <row r="4018" spans="1:14" x14ac:dyDescent="0.25">
      <c r="A4018" s="26"/>
      <c r="B4018" s="22"/>
      <c r="C4018" s="22"/>
      <c r="D4018" s="24"/>
      <c r="E4018" s="22"/>
      <c r="F4018" s="22"/>
      <c r="H4018" s="23"/>
      <c r="I4018" s="23"/>
      <c r="J4018" s="23"/>
      <c r="K4018" s="26"/>
      <c r="N4018" s="1">
        <v>45935</v>
      </c>
    </row>
    <row r="4019" spans="1:14" x14ac:dyDescent="0.25">
      <c r="A4019" s="26"/>
      <c r="B4019" s="22"/>
      <c r="C4019" s="22"/>
      <c r="D4019" s="24"/>
      <c r="E4019" s="22"/>
      <c r="F4019" s="22"/>
      <c r="H4019" s="23"/>
      <c r="I4019" s="23"/>
      <c r="J4019" s="23"/>
      <c r="K4019" s="26"/>
      <c r="N4019" s="1">
        <v>45935</v>
      </c>
    </row>
    <row r="4020" spans="1:14" x14ac:dyDescent="0.25">
      <c r="A4020" s="26"/>
      <c r="B4020" s="22"/>
      <c r="C4020" s="22"/>
      <c r="D4020" s="24"/>
      <c r="E4020" s="22"/>
      <c r="F4020" s="22"/>
      <c r="H4020" s="23"/>
      <c r="I4020" s="23"/>
      <c r="J4020" s="23"/>
      <c r="K4020" s="26"/>
      <c r="N4020" s="1">
        <v>45935</v>
      </c>
    </row>
    <row r="4021" spans="1:14" x14ac:dyDescent="0.25">
      <c r="A4021" s="26"/>
      <c r="B4021" s="22"/>
      <c r="C4021" s="22"/>
      <c r="D4021" s="24"/>
      <c r="E4021" s="22"/>
      <c r="F4021" s="22"/>
      <c r="H4021" s="23"/>
      <c r="I4021" s="23"/>
      <c r="J4021" s="23"/>
      <c r="K4021" s="26"/>
      <c r="N4021" s="1">
        <v>45935</v>
      </c>
    </row>
    <row r="4022" spans="1:14" x14ac:dyDescent="0.25">
      <c r="A4022" s="26"/>
      <c r="B4022" s="22"/>
      <c r="C4022" s="22"/>
      <c r="D4022" s="24"/>
      <c r="E4022" s="22"/>
      <c r="F4022" s="22"/>
      <c r="H4022" s="23"/>
      <c r="I4022" s="23"/>
      <c r="J4022" s="23"/>
      <c r="K4022" s="26"/>
      <c r="N4022" s="1">
        <v>45935</v>
      </c>
    </row>
    <row r="4023" spans="1:14" x14ac:dyDescent="0.25">
      <c r="A4023" s="26"/>
      <c r="B4023" s="22"/>
      <c r="C4023" s="22"/>
      <c r="D4023" s="24"/>
      <c r="E4023" s="22"/>
      <c r="F4023" s="22"/>
      <c r="H4023" s="23"/>
      <c r="I4023" s="23"/>
      <c r="J4023" s="23"/>
      <c r="K4023" s="26"/>
      <c r="N4023" s="1">
        <v>45935</v>
      </c>
    </row>
    <row r="4024" spans="1:14" x14ac:dyDescent="0.25">
      <c r="A4024" s="26"/>
      <c r="B4024" s="22"/>
      <c r="C4024" s="22"/>
      <c r="D4024" s="24"/>
      <c r="E4024" s="22"/>
      <c r="F4024" s="22"/>
      <c r="H4024" s="23"/>
      <c r="I4024" s="23"/>
      <c r="J4024" s="23"/>
      <c r="K4024" s="26"/>
      <c r="N4024" s="1">
        <v>45935</v>
      </c>
    </row>
    <row r="4025" spans="1:14" x14ac:dyDescent="0.25">
      <c r="A4025" s="26"/>
      <c r="B4025" s="22"/>
      <c r="C4025" s="22"/>
      <c r="D4025" s="24"/>
      <c r="E4025" s="22"/>
      <c r="F4025" s="22"/>
      <c r="H4025" s="23"/>
      <c r="I4025" s="23"/>
      <c r="J4025" s="23"/>
      <c r="K4025" s="26"/>
      <c r="N4025" s="1">
        <v>45935</v>
      </c>
    </row>
    <row r="4026" spans="1:14" x14ac:dyDescent="0.25">
      <c r="A4026" s="26"/>
      <c r="B4026" s="22"/>
      <c r="C4026" s="22"/>
      <c r="D4026" s="24"/>
      <c r="E4026" s="22"/>
      <c r="F4026" s="22"/>
      <c r="H4026" s="23"/>
      <c r="I4026" s="23"/>
      <c r="J4026" s="23"/>
      <c r="K4026" s="26"/>
      <c r="N4026" s="1">
        <v>45935</v>
      </c>
    </row>
    <row r="4027" spans="1:14" x14ac:dyDescent="0.25">
      <c r="A4027" s="26"/>
      <c r="B4027" s="22"/>
      <c r="C4027" s="22"/>
      <c r="D4027" s="24"/>
      <c r="E4027" s="22"/>
      <c r="F4027" s="22"/>
      <c r="H4027" s="23"/>
      <c r="I4027" s="23"/>
      <c r="J4027" s="23"/>
      <c r="K4027" s="26"/>
      <c r="N4027" s="1">
        <v>45935</v>
      </c>
    </row>
    <row r="4028" spans="1:14" x14ac:dyDescent="0.25">
      <c r="A4028" s="26"/>
      <c r="B4028" s="22"/>
      <c r="C4028" s="22"/>
      <c r="D4028" s="24"/>
      <c r="E4028" s="22"/>
      <c r="F4028" s="22"/>
      <c r="H4028" s="23"/>
      <c r="I4028" s="23"/>
      <c r="J4028" s="23"/>
      <c r="K4028" s="26"/>
      <c r="N4028" s="1">
        <v>45935</v>
      </c>
    </row>
    <row r="4029" spans="1:14" x14ac:dyDescent="0.25">
      <c r="A4029" s="26"/>
      <c r="B4029" s="22"/>
      <c r="C4029" s="22"/>
      <c r="D4029" s="24"/>
      <c r="E4029" s="22"/>
      <c r="F4029" s="22"/>
      <c r="H4029" s="23"/>
      <c r="I4029" s="23"/>
      <c r="J4029" s="23"/>
      <c r="K4029" s="26"/>
      <c r="N4029" s="1">
        <v>45935</v>
      </c>
    </row>
    <row r="4030" spans="1:14" x14ac:dyDescent="0.25">
      <c r="A4030" s="26"/>
      <c r="B4030" s="22"/>
      <c r="C4030" s="22"/>
      <c r="D4030" s="24"/>
      <c r="E4030" s="22"/>
      <c r="F4030" s="22"/>
      <c r="H4030" s="23"/>
      <c r="I4030" s="23"/>
      <c r="J4030" s="23"/>
      <c r="K4030" s="26"/>
      <c r="N4030" s="1">
        <v>45935</v>
      </c>
    </row>
    <row r="4031" spans="1:14" x14ac:dyDescent="0.25">
      <c r="A4031" s="26"/>
      <c r="B4031" s="22"/>
      <c r="C4031" s="22"/>
      <c r="D4031" s="24"/>
      <c r="E4031" s="22"/>
      <c r="F4031" s="22"/>
      <c r="H4031" s="23"/>
      <c r="I4031" s="23"/>
      <c r="J4031" s="23"/>
      <c r="K4031" s="26"/>
      <c r="N4031" s="1">
        <v>45935</v>
      </c>
    </row>
    <row r="4032" spans="1:14" x14ac:dyDescent="0.25">
      <c r="A4032" s="26"/>
      <c r="B4032" s="22"/>
      <c r="C4032" s="22"/>
      <c r="D4032" s="24"/>
      <c r="E4032" s="22"/>
      <c r="F4032" s="22"/>
      <c r="H4032" s="23"/>
      <c r="I4032" s="23"/>
      <c r="J4032" s="23"/>
      <c r="K4032" s="26"/>
      <c r="N4032" s="1">
        <v>45935</v>
      </c>
    </row>
    <row r="4033" spans="1:14" x14ac:dyDescent="0.25">
      <c r="A4033" s="26"/>
      <c r="B4033" s="22"/>
      <c r="C4033" s="22"/>
      <c r="D4033" s="24"/>
      <c r="E4033" s="22"/>
      <c r="F4033" s="22"/>
      <c r="H4033" s="23"/>
      <c r="I4033" s="23"/>
      <c r="J4033" s="23"/>
      <c r="K4033" s="26"/>
      <c r="N4033" s="1">
        <v>45935</v>
      </c>
    </row>
    <row r="4034" spans="1:14" x14ac:dyDescent="0.25">
      <c r="A4034" s="26"/>
      <c r="B4034" s="22"/>
      <c r="C4034" s="22"/>
      <c r="D4034" s="24"/>
      <c r="E4034" s="22"/>
      <c r="F4034" s="22"/>
      <c r="H4034" s="23"/>
      <c r="I4034" s="23"/>
      <c r="J4034" s="23"/>
      <c r="K4034" s="26"/>
      <c r="N4034" s="1">
        <v>45935</v>
      </c>
    </row>
    <row r="4035" spans="1:14" x14ac:dyDescent="0.25">
      <c r="A4035" s="26"/>
      <c r="B4035" s="22"/>
      <c r="C4035" s="22"/>
      <c r="D4035" s="24"/>
      <c r="E4035" s="22"/>
      <c r="F4035" s="22"/>
      <c r="H4035" s="23"/>
      <c r="I4035" s="23"/>
      <c r="J4035" s="23"/>
      <c r="K4035" s="26"/>
      <c r="N4035" s="1">
        <v>45935</v>
      </c>
    </row>
    <row r="4036" spans="1:14" x14ac:dyDescent="0.25">
      <c r="A4036" s="26"/>
      <c r="B4036" s="22"/>
      <c r="C4036" s="22"/>
      <c r="D4036" s="24"/>
      <c r="E4036" s="22"/>
      <c r="F4036" s="22"/>
      <c r="H4036" s="23"/>
      <c r="I4036" s="23"/>
      <c r="J4036" s="23"/>
      <c r="K4036" s="26"/>
      <c r="N4036" s="1">
        <v>45935</v>
      </c>
    </row>
    <row r="4037" spans="1:14" x14ac:dyDescent="0.25">
      <c r="A4037" s="26"/>
      <c r="B4037" s="22"/>
      <c r="C4037" s="22"/>
      <c r="D4037" s="24"/>
      <c r="E4037" s="22"/>
      <c r="F4037" s="22"/>
      <c r="H4037" s="23"/>
      <c r="I4037" s="23"/>
      <c r="J4037" s="23"/>
      <c r="K4037" s="26"/>
      <c r="N4037" s="1">
        <v>45935</v>
      </c>
    </row>
    <row r="4038" spans="1:14" x14ac:dyDescent="0.25">
      <c r="A4038" s="26"/>
      <c r="B4038" s="22"/>
      <c r="C4038" s="22"/>
      <c r="D4038" s="24"/>
      <c r="E4038" s="22"/>
      <c r="F4038" s="22"/>
      <c r="H4038" s="23"/>
      <c r="I4038" s="23"/>
      <c r="J4038" s="23"/>
      <c r="K4038" s="26"/>
      <c r="N4038" s="1">
        <v>45935</v>
      </c>
    </row>
    <row r="4039" spans="1:14" x14ac:dyDescent="0.25">
      <c r="A4039" s="26"/>
      <c r="B4039" s="22"/>
      <c r="C4039" s="22"/>
      <c r="D4039" s="24"/>
      <c r="E4039" s="22"/>
      <c r="F4039" s="22"/>
      <c r="H4039" s="23"/>
      <c r="I4039" s="23"/>
      <c r="J4039" s="23"/>
      <c r="K4039" s="26"/>
      <c r="N4039" s="1">
        <v>45935</v>
      </c>
    </row>
    <row r="4040" spans="1:14" x14ac:dyDescent="0.25">
      <c r="A4040" s="26"/>
      <c r="B4040" s="22"/>
      <c r="C4040" s="22"/>
      <c r="D4040" s="24"/>
      <c r="E4040" s="22"/>
      <c r="F4040" s="22"/>
      <c r="H4040" s="23"/>
      <c r="I4040" s="23"/>
      <c r="J4040" s="23"/>
      <c r="K4040" s="26"/>
      <c r="N4040" s="1">
        <v>45935</v>
      </c>
    </row>
    <row r="4041" spans="1:14" x14ac:dyDescent="0.25">
      <c r="A4041" s="26"/>
      <c r="B4041" s="22"/>
      <c r="C4041" s="22"/>
      <c r="D4041" s="24"/>
      <c r="E4041" s="22"/>
      <c r="F4041" s="22"/>
      <c r="H4041" s="23"/>
      <c r="I4041" s="23"/>
      <c r="J4041" s="23"/>
      <c r="K4041" s="26"/>
      <c r="N4041" s="1">
        <v>45935</v>
      </c>
    </row>
    <row r="4042" spans="1:14" x14ac:dyDescent="0.25">
      <c r="A4042" s="26"/>
      <c r="B4042" s="22"/>
      <c r="C4042" s="22"/>
      <c r="D4042" s="24"/>
      <c r="E4042" s="22"/>
      <c r="F4042" s="22"/>
      <c r="H4042" s="23"/>
      <c r="I4042" s="23"/>
      <c r="J4042" s="23"/>
      <c r="K4042" s="26"/>
      <c r="N4042" s="1">
        <v>45935</v>
      </c>
    </row>
    <row r="4043" spans="1:14" x14ac:dyDescent="0.25">
      <c r="A4043" s="26"/>
      <c r="B4043" s="22"/>
      <c r="C4043" s="22"/>
      <c r="D4043" s="24"/>
      <c r="E4043" s="22"/>
      <c r="F4043" s="22"/>
      <c r="H4043" s="23"/>
      <c r="I4043" s="23"/>
      <c r="J4043" s="23"/>
      <c r="K4043" s="26"/>
      <c r="N4043" s="1">
        <v>45935</v>
      </c>
    </row>
    <row r="4044" spans="1:14" x14ac:dyDescent="0.25">
      <c r="A4044" s="26"/>
      <c r="B4044" s="22"/>
      <c r="C4044" s="22"/>
      <c r="D4044" s="24"/>
      <c r="E4044" s="22"/>
      <c r="F4044" s="22"/>
      <c r="H4044" s="23"/>
      <c r="I4044" s="23"/>
      <c r="J4044" s="23"/>
      <c r="K4044" s="26"/>
      <c r="N4044" s="1">
        <v>45935</v>
      </c>
    </row>
    <row r="4045" spans="1:14" x14ac:dyDescent="0.25">
      <c r="A4045" s="26"/>
      <c r="B4045" s="22"/>
      <c r="C4045" s="22"/>
      <c r="D4045" s="24"/>
      <c r="E4045" s="22"/>
      <c r="F4045" s="22"/>
      <c r="H4045" s="23"/>
      <c r="I4045" s="23"/>
      <c r="J4045" s="23"/>
      <c r="K4045" s="26"/>
      <c r="N4045" s="1">
        <v>45935</v>
      </c>
    </row>
    <row r="4046" spans="1:14" x14ac:dyDescent="0.25">
      <c r="A4046" s="26"/>
      <c r="B4046" s="22"/>
      <c r="C4046" s="22"/>
      <c r="D4046" s="24"/>
      <c r="E4046" s="22"/>
      <c r="F4046" s="22"/>
      <c r="H4046" s="23"/>
      <c r="I4046" s="23"/>
      <c r="J4046" s="23"/>
      <c r="K4046" s="26"/>
      <c r="N4046" s="1">
        <v>45935</v>
      </c>
    </row>
    <row r="4047" spans="1:14" x14ac:dyDescent="0.25">
      <c r="A4047" s="26"/>
      <c r="B4047" s="22"/>
      <c r="C4047" s="22"/>
      <c r="D4047" s="24"/>
      <c r="E4047" s="22"/>
      <c r="F4047" s="22"/>
      <c r="H4047" s="23"/>
      <c r="I4047" s="23"/>
      <c r="J4047" s="23"/>
      <c r="K4047" s="26"/>
      <c r="N4047" s="1">
        <v>45935</v>
      </c>
    </row>
    <row r="4048" spans="1:14" x14ac:dyDescent="0.25">
      <c r="A4048" s="26"/>
      <c r="B4048" s="22"/>
      <c r="C4048" s="22"/>
      <c r="D4048" s="24"/>
      <c r="E4048" s="22"/>
      <c r="F4048" s="22"/>
      <c r="H4048" s="23"/>
      <c r="I4048" s="23"/>
      <c r="J4048" s="23"/>
      <c r="K4048" s="26"/>
      <c r="N4048" s="1">
        <v>45935</v>
      </c>
    </row>
    <row r="4049" spans="1:14" x14ac:dyDescent="0.25">
      <c r="A4049" s="26"/>
      <c r="B4049" s="22"/>
      <c r="C4049" s="22"/>
      <c r="D4049" s="24"/>
      <c r="E4049" s="22"/>
      <c r="F4049" s="22"/>
      <c r="H4049" s="23"/>
      <c r="I4049" s="23"/>
      <c r="J4049" s="23"/>
      <c r="K4049" s="26"/>
      <c r="N4049" s="1">
        <v>45935</v>
      </c>
    </row>
    <row r="4050" spans="1:14" x14ac:dyDescent="0.25">
      <c r="A4050" s="26"/>
      <c r="B4050" s="22"/>
      <c r="C4050" s="22"/>
      <c r="D4050" s="24"/>
      <c r="E4050" s="22"/>
      <c r="F4050" s="22"/>
      <c r="H4050" s="23"/>
      <c r="I4050" s="23"/>
      <c r="J4050" s="23"/>
      <c r="K4050" s="26"/>
      <c r="N4050" s="1">
        <v>45935</v>
      </c>
    </row>
    <row r="4051" spans="1:14" x14ac:dyDescent="0.25">
      <c r="A4051" s="26"/>
      <c r="B4051" s="22"/>
      <c r="C4051" s="22"/>
      <c r="D4051" s="24"/>
      <c r="E4051" s="22"/>
      <c r="F4051" s="22"/>
      <c r="H4051" s="23"/>
      <c r="I4051" s="23"/>
      <c r="J4051" s="23"/>
      <c r="K4051" s="26"/>
      <c r="N4051" s="1">
        <v>45935</v>
      </c>
    </row>
    <row r="4052" spans="1:14" x14ac:dyDescent="0.25">
      <c r="A4052" s="26"/>
      <c r="B4052" s="22"/>
      <c r="C4052" s="22"/>
      <c r="D4052" s="24"/>
      <c r="E4052" s="22"/>
      <c r="F4052" s="22"/>
      <c r="H4052" s="23"/>
      <c r="I4052" s="23"/>
      <c r="J4052" s="23"/>
      <c r="K4052" s="26"/>
      <c r="N4052" s="1">
        <v>45935</v>
      </c>
    </row>
    <row r="4053" spans="1:14" x14ac:dyDescent="0.25">
      <c r="A4053" s="26"/>
      <c r="B4053" s="22"/>
      <c r="C4053" s="22"/>
      <c r="D4053" s="24"/>
      <c r="E4053" s="22"/>
      <c r="F4053" s="22"/>
      <c r="H4053" s="23"/>
      <c r="I4053" s="23"/>
      <c r="J4053" s="23"/>
      <c r="K4053" s="26"/>
      <c r="N4053" s="1">
        <v>45935</v>
      </c>
    </row>
    <row r="4054" spans="1:14" x14ac:dyDescent="0.25">
      <c r="A4054" s="26"/>
      <c r="B4054" s="22"/>
      <c r="C4054" s="22"/>
      <c r="D4054" s="24"/>
      <c r="E4054" s="22"/>
      <c r="F4054" s="22"/>
      <c r="H4054" s="23"/>
      <c r="I4054" s="23"/>
      <c r="J4054" s="23"/>
      <c r="K4054" s="26"/>
      <c r="N4054" s="1">
        <v>45935</v>
      </c>
    </row>
    <row r="4055" spans="1:14" x14ac:dyDescent="0.25">
      <c r="A4055" s="26"/>
      <c r="B4055" s="22"/>
      <c r="C4055" s="22"/>
      <c r="D4055" s="24"/>
      <c r="E4055" s="22"/>
      <c r="F4055" s="22"/>
      <c r="H4055" s="23"/>
      <c r="I4055" s="23"/>
      <c r="J4055" s="23"/>
      <c r="K4055" s="26"/>
      <c r="N4055" s="1">
        <v>45935</v>
      </c>
    </row>
    <row r="4056" spans="1:14" x14ac:dyDescent="0.25">
      <c r="A4056" s="26"/>
      <c r="B4056" s="22"/>
      <c r="C4056" s="22"/>
      <c r="D4056" s="24"/>
      <c r="E4056" s="22"/>
      <c r="F4056" s="22"/>
      <c r="H4056" s="23"/>
      <c r="I4056" s="23"/>
      <c r="J4056" s="23"/>
      <c r="K4056" s="26"/>
      <c r="N4056" s="1">
        <v>45935</v>
      </c>
    </row>
    <row r="4057" spans="1:14" x14ac:dyDescent="0.25">
      <c r="A4057" s="26"/>
      <c r="B4057" s="22"/>
      <c r="C4057" s="22"/>
      <c r="D4057" s="24"/>
      <c r="E4057" s="22"/>
      <c r="F4057" s="22"/>
      <c r="H4057" s="23"/>
      <c r="I4057" s="23"/>
      <c r="J4057" s="23"/>
      <c r="K4057" s="26"/>
      <c r="N4057" s="1">
        <v>45935</v>
      </c>
    </row>
    <row r="4058" spans="1:14" x14ac:dyDescent="0.25">
      <c r="A4058" s="26"/>
      <c r="B4058" s="22"/>
      <c r="C4058" s="22"/>
      <c r="D4058" s="24"/>
      <c r="E4058" s="22"/>
      <c r="F4058" s="22"/>
      <c r="H4058" s="23"/>
      <c r="I4058" s="23"/>
      <c r="J4058" s="23"/>
      <c r="K4058" s="26"/>
      <c r="N4058" s="1">
        <v>45935</v>
      </c>
    </row>
    <row r="4059" spans="1:14" x14ac:dyDescent="0.25">
      <c r="A4059" s="26"/>
      <c r="B4059" s="22"/>
      <c r="C4059" s="22"/>
      <c r="D4059" s="24"/>
      <c r="E4059" s="22"/>
      <c r="F4059" s="22"/>
      <c r="H4059" s="23"/>
      <c r="I4059" s="23"/>
      <c r="J4059" s="23"/>
      <c r="K4059" s="26"/>
      <c r="N4059" s="1">
        <v>45935</v>
      </c>
    </row>
    <row r="4060" spans="1:14" x14ac:dyDescent="0.25">
      <c r="A4060" s="26"/>
      <c r="B4060" s="22"/>
      <c r="C4060" s="22"/>
      <c r="D4060" s="24"/>
      <c r="E4060" s="22"/>
      <c r="F4060" s="22"/>
      <c r="H4060" s="23"/>
      <c r="I4060" s="23"/>
      <c r="J4060" s="23"/>
      <c r="K4060" s="26"/>
      <c r="N4060" s="1">
        <v>45935</v>
      </c>
    </row>
    <row r="4061" spans="1:14" x14ac:dyDescent="0.25">
      <c r="A4061" s="26"/>
      <c r="B4061" s="22"/>
      <c r="C4061" s="22"/>
      <c r="D4061" s="24"/>
      <c r="E4061" s="22"/>
      <c r="F4061" s="22"/>
      <c r="H4061" s="23"/>
      <c r="I4061" s="23"/>
      <c r="J4061" s="23"/>
      <c r="K4061" s="26"/>
      <c r="N4061" s="1">
        <v>45935</v>
      </c>
    </row>
    <row r="4062" spans="1:14" x14ac:dyDescent="0.25">
      <c r="A4062" s="26"/>
      <c r="B4062" s="22"/>
      <c r="C4062" s="22"/>
      <c r="D4062" s="24"/>
      <c r="E4062" s="22"/>
      <c r="F4062" s="22"/>
      <c r="H4062" s="23"/>
      <c r="I4062" s="23"/>
      <c r="J4062" s="23"/>
      <c r="K4062" s="26"/>
      <c r="N4062" s="1">
        <v>45935</v>
      </c>
    </row>
    <row r="4063" spans="1:14" x14ac:dyDescent="0.25">
      <c r="A4063" s="26"/>
      <c r="B4063" s="22"/>
      <c r="C4063" s="22"/>
      <c r="D4063" s="24"/>
      <c r="E4063" s="22"/>
      <c r="F4063" s="22"/>
      <c r="H4063" s="23"/>
      <c r="I4063" s="23"/>
      <c r="J4063" s="23"/>
      <c r="K4063" s="26"/>
      <c r="N4063" s="1">
        <v>45935</v>
      </c>
    </row>
    <row r="4064" spans="1:14" x14ac:dyDescent="0.25">
      <c r="A4064" s="26"/>
      <c r="B4064" s="22"/>
      <c r="C4064" s="22"/>
      <c r="D4064" s="24"/>
      <c r="E4064" s="22"/>
      <c r="F4064" s="22"/>
      <c r="H4064" s="23"/>
      <c r="I4064" s="23"/>
      <c r="J4064" s="23"/>
      <c r="K4064" s="26"/>
      <c r="N4064" s="1">
        <v>45935</v>
      </c>
    </row>
    <row r="4065" spans="1:14" x14ac:dyDescent="0.25">
      <c r="A4065" s="26"/>
      <c r="B4065" s="22"/>
      <c r="C4065" s="22"/>
      <c r="D4065" s="24"/>
      <c r="E4065" s="22"/>
      <c r="F4065" s="22"/>
      <c r="H4065" s="23"/>
      <c r="I4065" s="23"/>
      <c r="J4065" s="23"/>
      <c r="K4065" s="26"/>
      <c r="N4065" s="1">
        <v>45935</v>
      </c>
    </row>
    <row r="4066" spans="1:14" x14ac:dyDescent="0.25">
      <c r="A4066" s="26"/>
      <c r="B4066" s="22"/>
      <c r="C4066" s="22"/>
      <c r="D4066" s="24"/>
      <c r="E4066" s="22"/>
      <c r="F4066" s="22"/>
      <c r="H4066" s="23"/>
      <c r="I4066" s="23"/>
      <c r="J4066" s="23"/>
      <c r="K4066" s="26"/>
      <c r="N4066" s="1">
        <v>45935</v>
      </c>
    </row>
    <row r="4067" spans="1:14" x14ac:dyDescent="0.25">
      <c r="A4067" s="26"/>
      <c r="B4067" s="22"/>
      <c r="C4067" s="22"/>
      <c r="D4067" s="24"/>
      <c r="E4067" s="22"/>
      <c r="F4067" s="22"/>
      <c r="H4067" s="23"/>
      <c r="I4067" s="23"/>
      <c r="J4067" s="23"/>
      <c r="K4067" s="26"/>
      <c r="N4067" s="1">
        <v>45935</v>
      </c>
    </row>
    <row r="4068" spans="1:14" x14ac:dyDescent="0.25">
      <c r="A4068" s="26"/>
      <c r="B4068" s="22"/>
      <c r="C4068" s="22"/>
      <c r="D4068" s="24"/>
      <c r="E4068" s="22"/>
      <c r="F4068" s="22"/>
      <c r="H4068" s="23"/>
      <c r="I4068" s="23"/>
      <c r="J4068" s="23"/>
      <c r="K4068" s="26"/>
      <c r="N4068" s="1">
        <v>45935</v>
      </c>
    </row>
    <row r="4069" spans="1:14" x14ac:dyDescent="0.25">
      <c r="A4069" s="26"/>
      <c r="B4069" s="22"/>
      <c r="C4069" s="22"/>
      <c r="D4069" s="24"/>
      <c r="E4069" s="22"/>
      <c r="F4069" s="22"/>
      <c r="H4069" s="23"/>
      <c r="I4069" s="23"/>
      <c r="J4069" s="23"/>
      <c r="K4069" s="26"/>
      <c r="N4069" s="1">
        <v>45935</v>
      </c>
    </row>
    <row r="4070" spans="1:14" x14ac:dyDescent="0.25">
      <c r="A4070" s="26"/>
      <c r="B4070" s="22"/>
      <c r="C4070" s="22"/>
      <c r="D4070" s="24"/>
      <c r="E4070" s="22"/>
      <c r="F4070" s="22"/>
      <c r="H4070" s="23"/>
      <c r="I4070" s="23"/>
      <c r="J4070" s="23"/>
      <c r="K4070" s="26"/>
      <c r="N4070" s="1">
        <v>45935</v>
      </c>
    </row>
    <row r="4071" spans="1:14" x14ac:dyDescent="0.25">
      <c r="A4071" s="26"/>
      <c r="B4071" s="22"/>
      <c r="C4071" s="22"/>
      <c r="D4071" s="24"/>
      <c r="E4071" s="22"/>
      <c r="F4071" s="22"/>
      <c r="H4071" s="23"/>
      <c r="I4071" s="23"/>
      <c r="J4071" s="23"/>
      <c r="K4071" s="26"/>
      <c r="N4071" s="1">
        <v>45935</v>
      </c>
    </row>
    <row r="4072" spans="1:14" x14ac:dyDescent="0.25">
      <c r="A4072" s="26"/>
      <c r="B4072" s="22"/>
      <c r="C4072" s="22"/>
      <c r="D4072" s="24"/>
      <c r="E4072" s="22"/>
      <c r="F4072" s="22"/>
      <c r="H4072" s="23"/>
      <c r="I4072" s="23"/>
      <c r="J4072" s="23"/>
      <c r="K4072" s="26"/>
      <c r="N4072" s="1">
        <v>45935</v>
      </c>
    </row>
    <row r="4073" spans="1:14" x14ac:dyDescent="0.25">
      <c r="A4073" s="26"/>
      <c r="B4073" s="22"/>
      <c r="C4073" s="22"/>
      <c r="D4073" s="24"/>
      <c r="E4073" s="22"/>
      <c r="F4073" s="22"/>
      <c r="H4073" s="23"/>
      <c r="I4073" s="23"/>
      <c r="J4073" s="23"/>
      <c r="K4073" s="26"/>
      <c r="N4073" s="1">
        <v>45935</v>
      </c>
    </row>
    <row r="4074" spans="1:14" x14ac:dyDescent="0.25">
      <c r="A4074" s="26"/>
      <c r="B4074" s="22"/>
      <c r="C4074" s="22"/>
      <c r="D4074" s="24"/>
      <c r="E4074" s="22"/>
      <c r="F4074" s="22"/>
      <c r="H4074" s="23"/>
      <c r="I4074" s="23"/>
      <c r="J4074" s="23"/>
      <c r="K4074" s="26"/>
      <c r="N4074" s="1">
        <v>45935</v>
      </c>
    </row>
    <row r="4075" spans="1:14" x14ac:dyDescent="0.25">
      <c r="A4075" s="26"/>
      <c r="B4075" s="22"/>
      <c r="C4075" s="22"/>
      <c r="D4075" s="24"/>
      <c r="E4075" s="22"/>
      <c r="F4075" s="22"/>
      <c r="H4075" s="23"/>
      <c r="I4075" s="23"/>
      <c r="J4075" s="23"/>
      <c r="K4075" s="26"/>
      <c r="N4075" s="1">
        <v>45935</v>
      </c>
    </row>
    <row r="4076" spans="1:14" x14ac:dyDescent="0.25">
      <c r="A4076" s="26"/>
      <c r="B4076" s="22"/>
      <c r="C4076" s="22"/>
      <c r="D4076" s="24"/>
      <c r="E4076" s="22"/>
      <c r="F4076" s="22"/>
      <c r="H4076" s="23"/>
      <c r="I4076" s="23"/>
      <c r="J4076" s="23"/>
      <c r="K4076" s="26"/>
      <c r="N4076" s="1">
        <v>45935</v>
      </c>
    </row>
    <row r="4077" spans="1:14" x14ac:dyDescent="0.25">
      <c r="A4077" s="26"/>
      <c r="B4077" s="22"/>
      <c r="C4077" s="22"/>
      <c r="D4077" s="24"/>
      <c r="E4077" s="22"/>
      <c r="F4077" s="22"/>
      <c r="H4077" s="23"/>
      <c r="I4077" s="23"/>
      <c r="J4077" s="23"/>
      <c r="K4077" s="26"/>
      <c r="N4077" s="1">
        <v>45935</v>
      </c>
    </row>
    <row r="4078" spans="1:14" x14ac:dyDescent="0.25">
      <c r="A4078" s="26"/>
      <c r="B4078" s="22"/>
      <c r="C4078" s="22"/>
      <c r="D4078" s="24"/>
      <c r="E4078" s="22"/>
      <c r="F4078" s="22"/>
      <c r="H4078" s="23"/>
      <c r="I4078" s="23"/>
      <c r="J4078" s="23"/>
      <c r="K4078" s="26"/>
      <c r="N4078" s="1">
        <v>45935</v>
      </c>
    </row>
    <row r="4079" spans="1:14" x14ac:dyDescent="0.25">
      <c r="A4079" s="26"/>
      <c r="B4079" s="22"/>
      <c r="C4079" s="22"/>
      <c r="D4079" s="24"/>
      <c r="E4079" s="22"/>
      <c r="F4079" s="22"/>
      <c r="H4079" s="23"/>
      <c r="I4079" s="23"/>
      <c r="J4079" s="23"/>
      <c r="K4079" s="26"/>
      <c r="N4079" s="1">
        <v>45935</v>
      </c>
    </row>
    <row r="4080" spans="1:14" x14ac:dyDescent="0.25">
      <c r="A4080" s="26"/>
      <c r="B4080" s="22"/>
      <c r="C4080" s="22"/>
      <c r="D4080" s="24"/>
      <c r="E4080" s="22"/>
      <c r="F4080" s="22"/>
      <c r="H4080" s="23"/>
      <c r="I4080" s="23"/>
      <c r="J4080" s="23"/>
      <c r="K4080" s="26"/>
      <c r="N4080" s="1">
        <v>45935</v>
      </c>
    </row>
    <row r="4081" spans="1:14" x14ac:dyDescent="0.25">
      <c r="A4081" s="26"/>
      <c r="B4081" s="22"/>
      <c r="C4081" s="22"/>
      <c r="D4081" s="24"/>
      <c r="E4081" s="22"/>
      <c r="F4081" s="22"/>
      <c r="H4081" s="23"/>
      <c r="I4081" s="23"/>
      <c r="J4081" s="23"/>
      <c r="K4081" s="26"/>
      <c r="N4081" s="1">
        <v>45935</v>
      </c>
    </row>
    <row r="4082" spans="1:14" x14ac:dyDescent="0.25">
      <c r="A4082" s="26"/>
      <c r="B4082" s="22"/>
      <c r="C4082" s="22"/>
      <c r="D4082" s="24"/>
      <c r="E4082" s="22"/>
      <c r="F4082" s="22"/>
      <c r="H4082" s="23"/>
      <c r="I4082" s="23"/>
      <c r="J4082" s="23"/>
      <c r="K4082" s="26"/>
      <c r="N4082" s="1">
        <v>45935</v>
      </c>
    </row>
    <row r="4083" spans="1:14" x14ac:dyDescent="0.25">
      <c r="A4083" s="26"/>
      <c r="B4083" s="22"/>
      <c r="C4083" s="22"/>
      <c r="D4083" s="24"/>
      <c r="E4083" s="22"/>
      <c r="F4083" s="22"/>
      <c r="H4083" s="23"/>
      <c r="I4083" s="23"/>
      <c r="J4083" s="23"/>
      <c r="K4083" s="26"/>
      <c r="N4083" s="1">
        <v>45935</v>
      </c>
    </row>
    <row r="4084" spans="1:14" x14ac:dyDescent="0.25">
      <c r="A4084" s="26"/>
      <c r="B4084" s="22"/>
      <c r="C4084" s="22"/>
      <c r="D4084" s="24"/>
      <c r="E4084" s="22"/>
      <c r="F4084" s="22"/>
      <c r="H4084" s="23"/>
      <c r="I4084" s="23"/>
      <c r="J4084" s="23"/>
      <c r="K4084" s="26"/>
      <c r="N4084" s="1">
        <v>45935</v>
      </c>
    </row>
    <row r="4085" spans="1:14" x14ac:dyDescent="0.25">
      <c r="A4085" s="26"/>
      <c r="B4085" s="22"/>
      <c r="C4085" s="22"/>
      <c r="D4085" s="24"/>
      <c r="E4085" s="22"/>
      <c r="F4085" s="22"/>
      <c r="H4085" s="23"/>
      <c r="I4085" s="23"/>
      <c r="J4085" s="23"/>
      <c r="K4085" s="26"/>
      <c r="N4085" s="1">
        <v>45935</v>
      </c>
    </row>
    <row r="4086" spans="1:14" x14ac:dyDescent="0.25">
      <c r="A4086" s="26"/>
      <c r="B4086" s="22"/>
      <c r="C4086" s="22"/>
      <c r="D4086" s="24"/>
      <c r="E4086" s="22"/>
      <c r="F4086" s="22"/>
      <c r="H4086" s="23"/>
      <c r="I4086" s="23"/>
      <c r="J4086" s="23"/>
      <c r="K4086" s="26"/>
      <c r="N4086" s="1">
        <v>45935</v>
      </c>
    </row>
    <row r="4087" spans="1:14" x14ac:dyDescent="0.25">
      <c r="A4087" s="26"/>
      <c r="B4087" s="22"/>
      <c r="C4087" s="22"/>
      <c r="D4087" s="24"/>
      <c r="E4087" s="22"/>
      <c r="F4087" s="22"/>
      <c r="H4087" s="23"/>
      <c r="I4087" s="23"/>
      <c r="J4087" s="23"/>
      <c r="K4087" s="26"/>
      <c r="N4087" s="1">
        <v>45935</v>
      </c>
    </row>
    <row r="4088" spans="1:14" x14ac:dyDescent="0.25">
      <c r="A4088" s="26"/>
      <c r="B4088" s="22"/>
      <c r="C4088" s="22"/>
      <c r="D4088" s="24"/>
      <c r="E4088" s="22"/>
      <c r="F4088" s="22"/>
      <c r="H4088" s="23"/>
      <c r="I4088" s="23"/>
      <c r="J4088" s="23"/>
      <c r="K4088" s="26"/>
      <c r="N4088" s="1">
        <v>45935</v>
      </c>
    </row>
    <row r="4089" spans="1:14" x14ac:dyDescent="0.25">
      <c r="A4089" s="26"/>
      <c r="B4089" s="22"/>
      <c r="C4089" s="22"/>
      <c r="D4089" s="24"/>
      <c r="E4089" s="22"/>
      <c r="F4089" s="22"/>
      <c r="H4089" s="23"/>
      <c r="I4089" s="23"/>
      <c r="J4089" s="23"/>
      <c r="K4089" s="26"/>
      <c r="N4089" s="1">
        <v>45935</v>
      </c>
    </row>
    <row r="4090" spans="1:14" x14ac:dyDescent="0.25">
      <c r="A4090" s="26"/>
      <c r="B4090" s="22"/>
      <c r="C4090" s="22"/>
      <c r="D4090" s="24"/>
      <c r="E4090" s="22"/>
      <c r="F4090" s="22"/>
      <c r="H4090" s="23"/>
      <c r="I4090" s="23"/>
      <c r="J4090" s="23"/>
      <c r="K4090" s="26"/>
      <c r="N4090" s="1">
        <v>45935</v>
      </c>
    </row>
    <row r="4091" spans="1:14" x14ac:dyDescent="0.25">
      <c r="A4091" s="26"/>
      <c r="B4091" s="22"/>
      <c r="C4091" s="22"/>
      <c r="D4091" s="24"/>
      <c r="E4091" s="22"/>
      <c r="F4091" s="22"/>
      <c r="H4091" s="23"/>
      <c r="I4091" s="23"/>
      <c r="J4091" s="23"/>
      <c r="K4091" s="26"/>
      <c r="N4091" s="1">
        <v>45935</v>
      </c>
    </row>
    <row r="4092" spans="1:14" x14ac:dyDescent="0.25">
      <c r="A4092" s="26"/>
      <c r="B4092" s="22"/>
      <c r="C4092" s="22"/>
      <c r="D4092" s="24"/>
      <c r="E4092" s="22"/>
      <c r="F4092" s="22"/>
      <c r="H4092" s="23"/>
      <c r="I4092" s="23"/>
      <c r="J4092" s="23"/>
      <c r="K4092" s="26"/>
      <c r="N4092" s="1">
        <v>45935</v>
      </c>
    </row>
    <row r="4093" spans="1:14" x14ac:dyDescent="0.25">
      <c r="A4093" s="26"/>
      <c r="B4093" s="22"/>
      <c r="C4093" s="22"/>
      <c r="D4093" s="24"/>
      <c r="E4093" s="22"/>
      <c r="F4093" s="22"/>
      <c r="H4093" s="23"/>
      <c r="I4093" s="23"/>
      <c r="J4093" s="23"/>
      <c r="K4093" s="26"/>
      <c r="N4093" s="1">
        <v>45935</v>
      </c>
    </row>
    <row r="4094" spans="1:14" x14ac:dyDescent="0.25">
      <c r="A4094" s="26"/>
      <c r="B4094" s="22"/>
      <c r="C4094" s="22"/>
      <c r="D4094" s="24"/>
      <c r="E4094" s="22"/>
      <c r="F4094" s="22"/>
      <c r="H4094" s="23"/>
      <c r="I4094" s="23"/>
      <c r="J4094" s="23"/>
      <c r="K4094" s="26"/>
      <c r="N4094" s="1">
        <v>45935</v>
      </c>
    </row>
    <row r="4095" spans="1:14" x14ac:dyDescent="0.25">
      <c r="A4095" s="26"/>
      <c r="B4095" s="22"/>
      <c r="C4095" s="22"/>
      <c r="D4095" s="24"/>
      <c r="E4095" s="22"/>
      <c r="F4095" s="22"/>
      <c r="H4095" s="23"/>
      <c r="I4095" s="23"/>
      <c r="J4095" s="23"/>
      <c r="K4095" s="26"/>
      <c r="N4095" s="1">
        <v>45935</v>
      </c>
    </row>
    <row r="4096" spans="1:14" x14ac:dyDescent="0.25">
      <c r="A4096" s="26"/>
      <c r="B4096" s="22"/>
      <c r="C4096" s="22"/>
      <c r="D4096" s="24"/>
      <c r="E4096" s="22"/>
      <c r="F4096" s="22"/>
      <c r="H4096" s="23"/>
      <c r="I4096" s="23"/>
      <c r="J4096" s="23"/>
      <c r="K4096" s="26"/>
      <c r="N4096" s="1">
        <v>45935</v>
      </c>
    </row>
    <row r="4097" spans="1:14" x14ac:dyDescent="0.25">
      <c r="A4097" s="26"/>
      <c r="B4097" s="22"/>
      <c r="C4097" s="22"/>
      <c r="D4097" s="24"/>
      <c r="E4097" s="22"/>
      <c r="F4097" s="22"/>
      <c r="H4097" s="23"/>
      <c r="I4097" s="23"/>
      <c r="J4097" s="23"/>
      <c r="K4097" s="26"/>
      <c r="N4097" s="1">
        <v>45935</v>
      </c>
    </row>
    <row r="4098" spans="1:14" x14ac:dyDescent="0.25">
      <c r="A4098" s="26"/>
      <c r="B4098" s="22"/>
      <c r="C4098" s="22"/>
      <c r="D4098" s="24"/>
      <c r="E4098" s="22"/>
      <c r="F4098" s="22"/>
      <c r="H4098" s="23"/>
      <c r="I4098" s="23"/>
      <c r="J4098" s="23"/>
      <c r="K4098" s="26"/>
      <c r="N4098" s="1">
        <v>45935</v>
      </c>
    </row>
    <row r="4099" spans="1:14" x14ac:dyDescent="0.25">
      <c r="A4099" s="26"/>
      <c r="B4099" s="22"/>
      <c r="C4099" s="22"/>
      <c r="D4099" s="24"/>
      <c r="E4099" s="22"/>
      <c r="F4099" s="22"/>
      <c r="H4099" s="23"/>
      <c r="I4099" s="23"/>
      <c r="J4099" s="23"/>
      <c r="K4099" s="26"/>
      <c r="N4099" s="1">
        <v>45935</v>
      </c>
    </row>
    <row r="4100" spans="1:14" x14ac:dyDescent="0.25">
      <c r="A4100" s="26"/>
      <c r="B4100" s="22"/>
      <c r="C4100" s="22"/>
      <c r="D4100" s="24"/>
      <c r="E4100" s="22"/>
      <c r="F4100" s="22"/>
      <c r="H4100" s="23"/>
      <c r="I4100" s="23"/>
      <c r="J4100" s="23"/>
      <c r="K4100" s="26"/>
      <c r="N4100" s="1">
        <v>45935</v>
      </c>
    </row>
    <row r="4101" spans="1:14" x14ac:dyDescent="0.25">
      <c r="A4101" s="26"/>
      <c r="B4101" s="22"/>
      <c r="C4101" s="22"/>
      <c r="D4101" s="24"/>
      <c r="E4101" s="22"/>
      <c r="F4101" s="22"/>
      <c r="H4101" s="23"/>
      <c r="I4101" s="23"/>
      <c r="J4101" s="23"/>
      <c r="K4101" s="26"/>
      <c r="N4101" s="1">
        <v>45935</v>
      </c>
    </row>
    <row r="4102" spans="1:14" x14ac:dyDescent="0.25">
      <c r="A4102" s="26"/>
      <c r="B4102" s="22"/>
      <c r="C4102" s="22"/>
      <c r="D4102" s="24"/>
      <c r="E4102" s="22"/>
      <c r="F4102" s="22"/>
      <c r="H4102" s="23"/>
      <c r="I4102" s="23"/>
      <c r="J4102" s="23"/>
      <c r="K4102" s="26"/>
      <c r="N4102" s="1">
        <v>45935</v>
      </c>
    </row>
    <row r="4103" spans="1:14" x14ac:dyDescent="0.25">
      <c r="A4103" s="26"/>
      <c r="B4103" s="22"/>
      <c r="C4103" s="22"/>
      <c r="D4103" s="24"/>
      <c r="E4103" s="22"/>
      <c r="F4103" s="22"/>
      <c r="H4103" s="23"/>
      <c r="I4103" s="23"/>
      <c r="J4103" s="23"/>
      <c r="K4103" s="26"/>
      <c r="N4103" s="1">
        <v>45935</v>
      </c>
    </row>
    <row r="4104" spans="1:14" x14ac:dyDescent="0.25">
      <c r="A4104" s="26"/>
      <c r="B4104" s="22"/>
      <c r="C4104" s="22"/>
      <c r="D4104" s="24"/>
      <c r="E4104" s="22"/>
      <c r="F4104" s="22"/>
      <c r="H4104" s="23"/>
      <c r="I4104" s="23"/>
      <c r="J4104" s="23"/>
      <c r="K4104" s="26"/>
      <c r="N4104" s="1">
        <v>45935</v>
      </c>
    </row>
    <row r="4105" spans="1:14" x14ac:dyDescent="0.25">
      <c r="A4105" s="26"/>
      <c r="B4105" s="22"/>
      <c r="C4105" s="22"/>
      <c r="D4105" s="24"/>
      <c r="E4105" s="22"/>
      <c r="F4105" s="22"/>
      <c r="H4105" s="23"/>
      <c r="I4105" s="23"/>
      <c r="J4105" s="23"/>
      <c r="K4105" s="26"/>
      <c r="N4105" s="1">
        <v>45935</v>
      </c>
    </row>
    <row r="4106" spans="1:14" x14ac:dyDescent="0.25">
      <c r="A4106" s="26"/>
      <c r="B4106" s="22"/>
      <c r="C4106" s="22"/>
      <c r="D4106" s="24"/>
      <c r="E4106" s="22"/>
      <c r="F4106" s="22"/>
      <c r="H4106" s="23"/>
      <c r="I4106" s="23"/>
      <c r="J4106" s="23"/>
      <c r="K4106" s="26"/>
      <c r="N4106" s="1">
        <v>45935</v>
      </c>
    </row>
    <row r="4107" spans="1:14" x14ac:dyDescent="0.25">
      <c r="A4107" s="26"/>
      <c r="B4107" s="22"/>
      <c r="C4107" s="22"/>
      <c r="D4107" s="24"/>
      <c r="E4107" s="22"/>
      <c r="F4107" s="22"/>
      <c r="H4107" s="23"/>
      <c r="I4107" s="23"/>
      <c r="J4107" s="23"/>
      <c r="K4107" s="26"/>
      <c r="N4107" s="1">
        <v>45935</v>
      </c>
    </row>
    <row r="4108" spans="1:14" x14ac:dyDescent="0.25">
      <c r="A4108" s="26"/>
      <c r="B4108" s="22"/>
      <c r="C4108" s="22"/>
      <c r="D4108" s="24"/>
      <c r="E4108" s="22"/>
      <c r="F4108" s="22"/>
      <c r="H4108" s="23"/>
      <c r="I4108" s="23"/>
      <c r="J4108" s="23"/>
      <c r="K4108" s="26"/>
      <c r="N4108" s="1">
        <v>45935</v>
      </c>
    </row>
    <row r="4109" spans="1:14" x14ac:dyDescent="0.25">
      <c r="A4109" s="26"/>
      <c r="B4109" s="22"/>
      <c r="C4109" s="22"/>
      <c r="D4109" s="24"/>
      <c r="E4109" s="22"/>
      <c r="F4109" s="22"/>
      <c r="H4109" s="23"/>
      <c r="I4109" s="23"/>
      <c r="J4109" s="23"/>
      <c r="K4109" s="26"/>
      <c r="N4109" s="1">
        <v>45935</v>
      </c>
    </row>
    <row r="4110" spans="1:14" x14ac:dyDescent="0.25">
      <c r="A4110" s="26"/>
      <c r="B4110" s="22"/>
      <c r="C4110" s="22"/>
      <c r="D4110" s="24"/>
      <c r="E4110" s="22"/>
      <c r="F4110" s="22"/>
      <c r="H4110" s="23"/>
      <c r="I4110" s="23"/>
      <c r="J4110" s="23"/>
      <c r="K4110" s="26"/>
      <c r="N4110" s="1">
        <v>45935</v>
      </c>
    </row>
    <row r="4111" spans="1:14" x14ac:dyDescent="0.25">
      <c r="A4111" s="26"/>
      <c r="B4111" s="22"/>
      <c r="C4111" s="22"/>
      <c r="D4111" s="24"/>
      <c r="E4111" s="22"/>
      <c r="F4111" s="22"/>
      <c r="H4111" s="23"/>
      <c r="I4111" s="23"/>
      <c r="J4111" s="23"/>
      <c r="K4111" s="26"/>
      <c r="N4111" s="1">
        <v>45935</v>
      </c>
    </row>
    <row r="4112" spans="1:14" x14ac:dyDescent="0.25">
      <c r="A4112" s="26"/>
      <c r="B4112" s="22"/>
      <c r="C4112" s="22"/>
      <c r="D4112" s="24"/>
      <c r="E4112" s="22"/>
      <c r="F4112" s="22"/>
      <c r="H4112" s="23"/>
      <c r="I4112" s="23"/>
      <c r="J4112" s="23"/>
      <c r="K4112" s="26"/>
      <c r="N4112" s="1">
        <v>45935</v>
      </c>
    </row>
    <row r="4113" spans="1:14" x14ac:dyDescent="0.25">
      <c r="A4113" s="26"/>
      <c r="B4113" s="22"/>
      <c r="C4113" s="22"/>
      <c r="D4113" s="24"/>
      <c r="E4113" s="22"/>
      <c r="F4113" s="22"/>
      <c r="H4113" s="23"/>
      <c r="I4113" s="23"/>
      <c r="J4113" s="23"/>
      <c r="K4113" s="26"/>
      <c r="N4113" s="1">
        <v>45935</v>
      </c>
    </row>
    <row r="4114" spans="1:14" x14ac:dyDescent="0.25">
      <c r="A4114" s="26"/>
      <c r="B4114" s="22"/>
      <c r="C4114" s="22"/>
      <c r="D4114" s="24"/>
      <c r="E4114" s="22"/>
      <c r="F4114" s="22"/>
      <c r="H4114" s="23"/>
      <c r="I4114" s="23"/>
      <c r="J4114" s="23"/>
      <c r="K4114" s="26"/>
      <c r="N4114" s="1">
        <v>45935</v>
      </c>
    </row>
    <row r="4115" spans="1:14" x14ac:dyDescent="0.25">
      <c r="A4115" s="26"/>
      <c r="B4115" s="22"/>
      <c r="C4115" s="22"/>
      <c r="D4115" s="24"/>
      <c r="E4115" s="22"/>
      <c r="F4115" s="22"/>
      <c r="H4115" s="23"/>
      <c r="I4115" s="23"/>
      <c r="J4115" s="23"/>
      <c r="K4115" s="26"/>
      <c r="N4115" s="1">
        <v>45935</v>
      </c>
    </row>
    <row r="4116" spans="1:14" x14ac:dyDescent="0.25">
      <c r="A4116" s="26"/>
      <c r="B4116" s="22"/>
      <c r="C4116" s="22"/>
      <c r="D4116" s="24"/>
      <c r="E4116" s="22"/>
      <c r="F4116" s="22"/>
      <c r="H4116" s="23"/>
      <c r="I4116" s="23"/>
      <c r="J4116" s="23"/>
      <c r="K4116" s="26"/>
      <c r="N4116" s="1">
        <v>45935</v>
      </c>
    </row>
    <row r="4117" spans="1:14" x14ac:dyDescent="0.25">
      <c r="A4117" s="26"/>
      <c r="B4117" s="22"/>
      <c r="C4117" s="22"/>
      <c r="D4117" s="24"/>
      <c r="E4117" s="22"/>
      <c r="F4117" s="22"/>
      <c r="H4117" s="23"/>
      <c r="I4117" s="23"/>
      <c r="J4117" s="23"/>
      <c r="K4117" s="26"/>
      <c r="N4117" s="1">
        <v>45935</v>
      </c>
    </row>
    <row r="4118" spans="1:14" x14ac:dyDescent="0.25">
      <c r="A4118" s="26"/>
      <c r="B4118" s="22"/>
      <c r="C4118" s="22"/>
      <c r="D4118" s="24"/>
      <c r="E4118" s="22"/>
      <c r="F4118" s="22"/>
      <c r="H4118" s="23"/>
      <c r="I4118" s="23"/>
      <c r="J4118" s="23"/>
      <c r="K4118" s="26"/>
      <c r="N4118" s="1">
        <v>45935</v>
      </c>
    </row>
    <row r="4119" spans="1:14" x14ac:dyDescent="0.25">
      <c r="A4119" s="26"/>
      <c r="B4119" s="22"/>
      <c r="C4119" s="22"/>
      <c r="D4119" s="24"/>
      <c r="E4119" s="22"/>
      <c r="F4119" s="22"/>
      <c r="H4119" s="23"/>
      <c r="I4119" s="23"/>
      <c r="J4119" s="23"/>
      <c r="K4119" s="26"/>
      <c r="N4119" s="1">
        <v>45935</v>
      </c>
    </row>
    <row r="4120" spans="1:14" x14ac:dyDescent="0.25">
      <c r="A4120" s="26"/>
      <c r="B4120" s="22"/>
      <c r="C4120" s="22"/>
      <c r="D4120" s="24"/>
      <c r="E4120" s="22"/>
      <c r="F4120" s="22"/>
      <c r="H4120" s="23"/>
      <c r="I4120" s="23"/>
      <c r="J4120" s="23"/>
      <c r="K4120" s="26"/>
      <c r="N4120" s="1">
        <v>45935</v>
      </c>
    </row>
    <row r="4121" spans="1:14" x14ac:dyDescent="0.25">
      <c r="A4121" s="26"/>
      <c r="B4121" s="22"/>
      <c r="C4121" s="22"/>
      <c r="D4121" s="24"/>
      <c r="E4121" s="22"/>
      <c r="F4121" s="22"/>
      <c r="H4121" s="23"/>
      <c r="I4121" s="23"/>
      <c r="J4121" s="23"/>
      <c r="K4121" s="26"/>
      <c r="N4121" s="1">
        <v>45935</v>
      </c>
    </row>
    <row r="4122" spans="1:14" x14ac:dyDescent="0.25">
      <c r="A4122" s="26"/>
      <c r="B4122" s="22"/>
      <c r="C4122" s="22"/>
      <c r="D4122" s="24"/>
      <c r="E4122" s="22"/>
      <c r="F4122" s="22"/>
      <c r="H4122" s="23"/>
      <c r="I4122" s="23"/>
      <c r="J4122" s="23"/>
      <c r="K4122" s="26"/>
      <c r="N4122" s="1">
        <v>45935</v>
      </c>
    </row>
    <row r="4123" spans="1:14" x14ac:dyDescent="0.25">
      <c r="A4123" s="26"/>
      <c r="B4123" s="22"/>
      <c r="C4123" s="22"/>
      <c r="D4123" s="24"/>
      <c r="E4123" s="22"/>
      <c r="F4123" s="22"/>
      <c r="H4123" s="23"/>
      <c r="I4123" s="23"/>
      <c r="J4123" s="23"/>
      <c r="K4123" s="26"/>
      <c r="N4123" s="1">
        <v>45935</v>
      </c>
    </row>
    <row r="4124" spans="1:14" x14ac:dyDescent="0.25">
      <c r="A4124" s="26"/>
      <c r="B4124" s="22"/>
      <c r="C4124" s="22"/>
      <c r="D4124" s="24"/>
      <c r="E4124" s="22"/>
      <c r="F4124" s="22"/>
      <c r="H4124" s="23"/>
      <c r="I4124" s="23"/>
      <c r="J4124" s="23"/>
      <c r="K4124" s="26"/>
      <c r="N4124" s="1">
        <v>45935</v>
      </c>
    </row>
    <row r="4125" spans="1:14" x14ac:dyDescent="0.25">
      <c r="A4125" s="26"/>
      <c r="B4125" s="22"/>
      <c r="C4125" s="22"/>
      <c r="D4125" s="24"/>
      <c r="E4125" s="22"/>
      <c r="F4125" s="22"/>
      <c r="H4125" s="23"/>
      <c r="I4125" s="23"/>
      <c r="J4125" s="23"/>
      <c r="K4125" s="26"/>
      <c r="N4125" s="1">
        <v>45935</v>
      </c>
    </row>
    <row r="4126" spans="1:14" x14ac:dyDescent="0.25">
      <c r="A4126" s="26"/>
      <c r="B4126" s="22"/>
      <c r="C4126" s="22"/>
      <c r="D4126" s="24"/>
      <c r="E4126" s="22"/>
      <c r="F4126" s="22"/>
      <c r="H4126" s="23"/>
      <c r="I4126" s="23"/>
      <c r="J4126" s="23"/>
      <c r="K4126" s="26"/>
      <c r="N4126" s="1">
        <v>45935</v>
      </c>
    </row>
    <row r="4127" spans="1:14" x14ac:dyDescent="0.25">
      <c r="A4127" s="26"/>
      <c r="B4127" s="22"/>
      <c r="C4127" s="22"/>
      <c r="D4127" s="24"/>
      <c r="E4127" s="22"/>
      <c r="F4127" s="22"/>
      <c r="H4127" s="23"/>
      <c r="I4127" s="23"/>
      <c r="J4127" s="23"/>
      <c r="K4127" s="26"/>
      <c r="N4127" s="1">
        <v>45935</v>
      </c>
    </row>
    <row r="4128" spans="1:14" x14ac:dyDescent="0.25">
      <c r="A4128" s="26"/>
      <c r="B4128" s="22"/>
      <c r="C4128" s="22"/>
      <c r="D4128" s="24"/>
      <c r="E4128" s="22"/>
      <c r="F4128" s="22"/>
      <c r="H4128" s="23"/>
      <c r="I4128" s="23"/>
      <c r="J4128" s="23"/>
      <c r="K4128" s="26"/>
      <c r="N4128" s="1">
        <v>45935</v>
      </c>
    </row>
    <row r="4129" spans="1:15" x14ac:dyDescent="0.25">
      <c r="A4129" s="26"/>
      <c r="B4129" s="22"/>
      <c r="C4129" s="22"/>
      <c r="D4129" s="24"/>
      <c r="E4129" s="22"/>
      <c r="F4129" s="22"/>
      <c r="H4129" s="23"/>
      <c r="I4129" s="23"/>
      <c r="J4129" s="23"/>
      <c r="K4129" s="26"/>
      <c r="N4129" s="1">
        <v>45935</v>
      </c>
    </row>
    <row r="4130" spans="1:15" x14ac:dyDescent="0.25">
      <c r="A4130" s="26"/>
      <c r="B4130" s="22"/>
      <c r="C4130" s="22"/>
      <c r="D4130" s="24"/>
      <c r="E4130" s="22"/>
      <c r="F4130" s="22"/>
      <c r="G4130" s="14"/>
      <c r="H4130" s="23"/>
      <c r="I4130" s="23"/>
      <c r="J4130" s="23"/>
      <c r="K4130" s="26"/>
      <c r="O4130" s="1">
        <v>45935</v>
      </c>
    </row>
    <row r="4131" spans="1:15" x14ac:dyDescent="0.25">
      <c r="A4131" s="26"/>
      <c r="B4131" s="22"/>
      <c r="C4131" s="22"/>
      <c r="D4131" s="24"/>
      <c r="E4131" s="22"/>
      <c r="F4131" s="22"/>
      <c r="G4131" s="14"/>
      <c r="H4131" s="23"/>
      <c r="I4131" s="23"/>
      <c r="J4131" s="23"/>
      <c r="K4131" s="26"/>
      <c r="O4131" s="1">
        <v>45935</v>
      </c>
    </row>
    <row r="4132" spans="1:15" x14ac:dyDescent="0.25">
      <c r="A4132" s="26"/>
      <c r="B4132" s="22"/>
      <c r="C4132" s="22"/>
      <c r="D4132" s="24"/>
      <c r="E4132" s="22"/>
      <c r="F4132" s="22"/>
      <c r="G4132" s="14"/>
      <c r="H4132" s="23"/>
      <c r="I4132" s="23"/>
      <c r="J4132" s="23"/>
      <c r="K4132" s="26"/>
      <c r="O4132" s="1">
        <v>45935</v>
      </c>
    </row>
    <row r="4133" spans="1:15" x14ac:dyDescent="0.25">
      <c r="A4133" s="26"/>
      <c r="B4133" s="22"/>
      <c r="C4133" s="22"/>
      <c r="D4133" s="24"/>
      <c r="E4133" s="22"/>
      <c r="F4133" s="22"/>
      <c r="G4133" s="14"/>
      <c r="H4133" s="23"/>
      <c r="I4133" s="23"/>
      <c r="J4133" s="23"/>
      <c r="K4133" s="26"/>
      <c r="O4133" s="1">
        <v>45935</v>
      </c>
    </row>
    <row r="4134" spans="1:15" x14ac:dyDescent="0.25">
      <c r="A4134" s="26"/>
      <c r="B4134" s="22"/>
      <c r="C4134" s="22"/>
      <c r="D4134" s="24"/>
      <c r="E4134" s="22"/>
      <c r="F4134" s="22"/>
      <c r="G4134" s="14"/>
      <c r="H4134" s="23"/>
      <c r="I4134" s="23"/>
      <c r="J4134" s="23"/>
      <c r="K4134" s="26"/>
      <c r="O4134" s="1">
        <v>45935</v>
      </c>
    </row>
    <row r="4135" spans="1:15" x14ac:dyDescent="0.25">
      <c r="A4135" s="26"/>
      <c r="B4135" s="22"/>
      <c r="C4135" s="22"/>
      <c r="D4135" s="24"/>
      <c r="E4135" s="22"/>
      <c r="F4135" s="22"/>
      <c r="G4135" s="14"/>
      <c r="H4135" s="23"/>
      <c r="I4135" s="23"/>
      <c r="J4135" s="23"/>
      <c r="K4135" s="26"/>
      <c r="O4135" s="1">
        <v>45935</v>
      </c>
    </row>
    <row r="4136" spans="1:15" x14ac:dyDescent="0.25">
      <c r="A4136" s="26"/>
      <c r="B4136" s="22"/>
      <c r="C4136" s="22"/>
      <c r="D4136" s="24"/>
      <c r="E4136" s="22"/>
      <c r="F4136" s="22"/>
      <c r="G4136" s="14"/>
      <c r="H4136" s="23"/>
      <c r="I4136" s="23"/>
      <c r="J4136" s="23"/>
      <c r="K4136" s="26"/>
      <c r="O4136" s="1">
        <v>45935</v>
      </c>
    </row>
    <row r="4137" spans="1:15" x14ac:dyDescent="0.25">
      <c r="A4137" s="26"/>
      <c r="B4137" s="22"/>
      <c r="C4137" s="22"/>
      <c r="D4137" s="24"/>
      <c r="E4137" s="22"/>
      <c r="F4137" s="22"/>
      <c r="G4137" s="14"/>
      <c r="H4137" s="23"/>
      <c r="I4137" s="23"/>
      <c r="J4137" s="23"/>
      <c r="K4137" s="26"/>
      <c r="O4137" s="1">
        <v>45935</v>
      </c>
    </row>
    <row r="4138" spans="1:15" x14ac:dyDescent="0.25">
      <c r="A4138" s="26"/>
      <c r="B4138" s="22"/>
      <c r="C4138" s="22"/>
      <c r="D4138" s="24"/>
      <c r="E4138" s="22"/>
      <c r="F4138" s="22"/>
      <c r="G4138" s="14"/>
      <c r="H4138" s="23"/>
      <c r="I4138" s="23"/>
      <c r="J4138" s="23"/>
      <c r="K4138" s="26"/>
      <c r="O4138" s="1">
        <v>45935</v>
      </c>
    </row>
    <row r="4139" spans="1:15" x14ac:dyDescent="0.25">
      <c r="A4139" s="26"/>
      <c r="B4139" s="22"/>
      <c r="C4139" s="22"/>
      <c r="D4139" s="24"/>
      <c r="E4139" s="22"/>
      <c r="F4139" s="22"/>
      <c r="G4139" s="14"/>
      <c r="H4139" s="23"/>
      <c r="I4139" s="23"/>
      <c r="J4139" s="23"/>
      <c r="K4139" s="26"/>
      <c r="L4139" s="9"/>
      <c r="O4139" s="1">
        <v>45935</v>
      </c>
    </row>
    <row r="4140" spans="1:15" x14ac:dyDescent="0.25">
      <c r="A4140" s="26"/>
      <c r="B4140" s="22"/>
      <c r="C4140" s="22"/>
      <c r="D4140" s="24"/>
      <c r="E4140" s="22"/>
      <c r="F4140" s="22"/>
      <c r="G4140" s="14"/>
      <c r="H4140" s="23"/>
      <c r="I4140" s="23"/>
      <c r="J4140" s="23"/>
      <c r="K4140" s="26"/>
      <c r="O4140" s="1">
        <v>45935</v>
      </c>
    </row>
    <row r="4141" spans="1:15" x14ac:dyDescent="0.25">
      <c r="A4141" s="26"/>
      <c r="B4141" s="22"/>
      <c r="C4141" s="22"/>
      <c r="D4141" s="24"/>
      <c r="E4141" s="22"/>
      <c r="F4141" s="22"/>
      <c r="G4141" s="14"/>
      <c r="H4141" s="23"/>
      <c r="I4141" s="23"/>
      <c r="J4141" s="23"/>
      <c r="K4141" s="26"/>
      <c r="O4141" s="1">
        <v>45935</v>
      </c>
    </row>
    <row r="4142" spans="1:15" x14ac:dyDescent="0.25">
      <c r="A4142" s="26"/>
      <c r="B4142" s="22"/>
      <c r="C4142" s="22"/>
      <c r="D4142" s="24"/>
      <c r="E4142" s="22"/>
      <c r="F4142" s="22"/>
      <c r="G4142" s="14"/>
      <c r="H4142" s="23"/>
      <c r="I4142" s="23"/>
      <c r="J4142" s="23"/>
      <c r="K4142" s="26"/>
      <c r="O4142" s="1">
        <v>45935</v>
      </c>
    </row>
    <row r="4143" spans="1:15" x14ac:dyDescent="0.25">
      <c r="A4143" s="26"/>
      <c r="B4143" s="22"/>
      <c r="C4143" s="22"/>
      <c r="D4143" s="24"/>
      <c r="E4143" s="22"/>
      <c r="F4143" s="22"/>
      <c r="G4143" s="14"/>
      <c r="H4143" s="23"/>
      <c r="I4143" s="23"/>
      <c r="J4143" s="23"/>
      <c r="K4143" s="26"/>
      <c r="O4143" s="1">
        <v>45935</v>
      </c>
    </row>
    <row r="4144" spans="1:15" x14ac:dyDescent="0.25">
      <c r="A4144" s="26"/>
      <c r="B4144" s="22"/>
      <c r="C4144" s="22"/>
      <c r="D4144" s="24"/>
      <c r="E4144" s="22"/>
      <c r="F4144" s="22"/>
      <c r="G4144" s="14"/>
      <c r="H4144" s="23"/>
      <c r="I4144" s="23"/>
      <c r="J4144" s="23"/>
      <c r="K4144" s="26"/>
      <c r="O4144" s="1">
        <v>45935</v>
      </c>
    </row>
    <row r="4145" spans="1:15" x14ac:dyDescent="0.25">
      <c r="A4145" s="26"/>
      <c r="B4145" s="22"/>
      <c r="C4145" s="22"/>
      <c r="D4145" s="24"/>
      <c r="E4145" s="22"/>
      <c r="F4145" s="22"/>
      <c r="G4145" s="14"/>
      <c r="H4145" s="23"/>
      <c r="I4145" s="23"/>
      <c r="J4145" s="23"/>
      <c r="K4145" s="26"/>
      <c r="O4145" s="1">
        <v>45935</v>
      </c>
    </row>
    <row r="4146" spans="1:15" x14ac:dyDescent="0.25">
      <c r="A4146" s="26"/>
      <c r="B4146" s="22"/>
      <c r="C4146" s="22"/>
      <c r="D4146" s="24"/>
      <c r="E4146" s="22"/>
      <c r="F4146" s="22"/>
      <c r="G4146" s="14"/>
      <c r="H4146" s="23"/>
      <c r="I4146" s="23"/>
      <c r="J4146" s="23"/>
      <c r="K4146" s="26"/>
      <c r="O4146" s="1">
        <v>45935</v>
      </c>
    </row>
    <row r="4147" spans="1:15" x14ac:dyDescent="0.25">
      <c r="A4147" s="26"/>
      <c r="B4147" s="22"/>
      <c r="C4147" s="22"/>
      <c r="D4147" s="24"/>
      <c r="E4147" s="22"/>
      <c r="F4147" s="22"/>
      <c r="G4147" s="14"/>
      <c r="H4147" s="23"/>
      <c r="I4147" s="23"/>
      <c r="J4147" s="23"/>
      <c r="K4147" s="26"/>
      <c r="O4147" s="1">
        <v>45935</v>
      </c>
    </row>
    <row r="4148" spans="1:15" x14ac:dyDescent="0.25">
      <c r="A4148" s="26"/>
      <c r="B4148" s="22"/>
      <c r="C4148" s="22"/>
      <c r="D4148" s="24"/>
      <c r="E4148" s="22"/>
      <c r="F4148" s="22"/>
      <c r="G4148" s="14"/>
      <c r="H4148" s="23"/>
      <c r="I4148" s="23"/>
      <c r="J4148" s="23"/>
      <c r="K4148" s="26"/>
      <c r="O4148" s="1">
        <v>45935</v>
      </c>
    </row>
    <row r="4149" spans="1:15" x14ac:dyDescent="0.25">
      <c r="A4149" s="26"/>
      <c r="B4149" s="22"/>
      <c r="C4149" s="22"/>
      <c r="D4149" s="24"/>
      <c r="E4149" s="22"/>
      <c r="F4149" s="22"/>
      <c r="G4149" s="14"/>
      <c r="H4149" s="23"/>
      <c r="I4149" s="23"/>
      <c r="J4149" s="23"/>
      <c r="K4149" s="26"/>
      <c r="O4149" s="1">
        <v>45935</v>
      </c>
    </row>
    <row r="4150" spans="1:15" x14ac:dyDescent="0.25">
      <c r="A4150" s="26"/>
      <c r="B4150" s="22"/>
      <c r="C4150" s="22"/>
      <c r="D4150" s="24"/>
      <c r="E4150" s="22"/>
      <c r="F4150" s="22"/>
      <c r="G4150" s="14"/>
      <c r="H4150" s="23"/>
      <c r="I4150" s="23"/>
      <c r="J4150" s="23"/>
      <c r="K4150" s="26"/>
      <c r="O4150" s="1">
        <v>45935</v>
      </c>
    </row>
    <row r="4151" spans="1:15" x14ac:dyDescent="0.25">
      <c r="A4151" s="26"/>
      <c r="B4151" s="22"/>
      <c r="C4151" s="22"/>
      <c r="D4151" s="24"/>
      <c r="E4151" s="22"/>
      <c r="F4151" s="22"/>
      <c r="G4151" s="14"/>
      <c r="H4151" s="23"/>
      <c r="I4151" s="23"/>
      <c r="J4151" s="23"/>
      <c r="K4151" s="26"/>
      <c r="O4151" s="1">
        <v>45935</v>
      </c>
    </row>
    <row r="4152" spans="1:15" x14ac:dyDescent="0.25">
      <c r="A4152" s="26"/>
      <c r="B4152" s="22"/>
      <c r="C4152" s="22"/>
      <c r="D4152" s="24"/>
      <c r="E4152" s="22"/>
      <c r="F4152" s="22"/>
      <c r="G4152" s="14"/>
      <c r="H4152" s="23"/>
      <c r="I4152" s="23"/>
      <c r="J4152" s="23"/>
      <c r="K4152" s="26"/>
      <c r="O4152" s="1">
        <v>45935</v>
      </c>
    </row>
    <row r="4153" spans="1:15" x14ac:dyDescent="0.25">
      <c r="A4153" s="26"/>
      <c r="B4153" s="22"/>
      <c r="C4153" s="22"/>
      <c r="D4153" s="24"/>
      <c r="E4153" s="22"/>
      <c r="F4153" s="22"/>
      <c r="G4153" s="14"/>
      <c r="H4153" s="23"/>
      <c r="I4153" s="23"/>
      <c r="J4153" s="23"/>
      <c r="K4153" s="26"/>
      <c r="O4153" s="1">
        <v>45935</v>
      </c>
    </row>
    <row r="4154" spans="1:15" x14ac:dyDescent="0.25">
      <c r="A4154" s="26"/>
      <c r="B4154" s="22"/>
      <c r="C4154" s="22"/>
      <c r="D4154" s="24"/>
      <c r="E4154" s="22"/>
      <c r="F4154" s="22"/>
      <c r="G4154" s="14"/>
      <c r="H4154" s="23"/>
      <c r="I4154" s="23"/>
      <c r="J4154" s="23"/>
      <c r="K4154" s="26"/>
      <c r="O4154" s="1">
        <v>45935</v>
      </c>
    </row>
    <row r="4155" spans="1:15" x14ac:dyDescent="0.25">
      <c r="A4155" s="26"/>
      <c r="B4155" s="22"/>
      <c r="C4155" s="22"/>
      <c r="D4155" s="24"/>
      <c r="E4155" s="22"/>
      <c r="F4155" s="22"/>
      <c r="G4155" s="14"/>
      <c r="H4155" s="23"/>
      <c r="I4155" s="23"/>
      <c r="J4155" s="23"/>
      <c r="K4155" s="26"/>
      <c r="O4155" s="1">
        <v>45935</v>
      </c>
    </row>
    <row r="4156" spans="1:15" x14ac:dyDescent="0.25">
      <c r="A4156" s="26"/>
      <c r="B4156" s="22"/>
      <c r="C4156" s="22"/>
      <c r="D4156" s="24"/>
      <c r="E4156" s="22"/>
      <c r="F4156" s="22"/>
      <c r="G4156" s="14"/>
      <c r="H4156" s="23"/>
      <c r="I4156" s="23"/>
      <c r="J4156" s="23"/>
      <c r="K4156" s="26"/>
      <c r="O4156" s="1">
        <v>45935</v>
      </c>
    </row>
    <row r="4157" spans="1:15" x14ac:dyDescent="0.25">
      <c r="A4157" s="26"/>
      <c r="B4157" s="22"/>
      <c r="C4157" s="22"/>
      <c r="D4157" s="24"/>
      <c r="E4157" s="22"/>
      <c r="F4157" s="22"/>
      <c r="G4157" s="14"/>
      <c r="H4157" s="23"/>
      <c r="I4157" s="23"/>
      <c r="J4157" s="23"/>
      <c r="K4157" s="26"/>
      <c r="O4157" s="1">
        <v>45935</v>
      </c>
    </row>
    <row r="4158" spans="1:15" x14ac:dyDescent="0.25">
      <c r="A4158" s="26"/>
      <c r="B4158" s="22"/>
      <c r="C4158" s="22"/>
      <c r="D4158" s="24"/>
      <c r="E4158" s="22"/>
      <c r="F4158" s="22"/>
      <c r="G4158" s="14"/>
      <c r="H4158" s="23"/>
      <c r="I4158" s="23"/>
      <c r="J4158" s="23"/>
      <c r="K4158" s="27"/>
      <c r="O4158" s="1">
        <v>45935</v>
      </c>
    </row>
    <row r="4159" spans="1:15" x14ac:dyDescent="0.25">
      <c r="A4159" s="26"/>
      <c r="B4159" s="22"/>
      <c r="C4159" s="22"/>
      <c r="D4159" s="24"/>
      <c r="E4159" s="22"/>
      <c r="F4159" s="22"/>
      <c r="G4159" s="14"/>
      <c r="H4159" s="23"/>
      <c r="I4159" s="23"/>
      <c r="J4159" s="23"/>
      <c r="K4159" s="27"/>
      <c r="O4159" s="1">
        <v>45935</v>
      </c>
    </row>
    <row r="4160" spans="1:15" x14ac:dyDescent="0.25">
      <c r="A4160" s="26"/>
      <c r="B4160" s="22"/>
      <c r="C4160" s="22"/>
      <c r="D4160" s="24"/>
      <c r="E4160" s="22"/>
      <c r="F4160" s="22"/>
      <c r="G4160" s="14"/>
      <c r="H4160" s="23"/>
      <c r="I4160" s="23"/>
      <c r="J4160" s="23"/>
      <c r="K4160" s="28"/>
      <c r="O4160" s="1">
        <v>45935</v>
      </c>
    </row>
    <row r="4161" spans="1:15" x14ac:dyDescent="0.25">
      <c r="A4161" s="26"/>
      <c r="B4161" s="22"/>
      <c r="C4161" s="22"/>
      <c r="D4161" s="24"/>
      <c r="E4161" s="22"/>
      <c r="F4161" s="22"/>
      <c r="G4161" s="14"/>
      <c r="H4161" s="23"/>
      <c r="I4161" s="23"/>
      <c r="J4161" s="23"/>
      <c r="K4161" s="26"/>
      <c r="O4161" s="1">
        <v>45935</v>
      </c>
    </row>
    <row r="4162" spans="1:15" x14ac:dyDescent="0.25">
      <c r="A4162" s="26"/>
      <c r="B4162" s="22"/>
      <c r="C4162" s="22"/>
      <c r="D4162" s="24"/>
      <c r="E4162" s="22"/>
      <c r="F4162" s="22"/>
      <c r="G4162" s="14"/>
      <c r="H4162" s="23"/>
      <c r="I4162" s="23"/>
      <c r="J4162" s="23"/>
      <c r="K4162" s="26"/>
      <c r="O4162" s="1">
        <v>45935</v>
      </c>
    </row>
    <row r="4163" spans="1:15" x14ac:dyDescent="0.25">
      <c r="A4163" s="26"/>
      <c r="B4163" s="22"/>
      <c r="C4163" s="22"/>
      <c r="D4163" s="24"/>
      <c r="E4163" s="22"/>
      <c r="F4163" s="22"/>
      <c r="G4163" s="14"/>
      <c r="H4163" s="23"/>
      <c r="I4163" s="23"/>
      <c r="J4163" s="23"/>
      <c r="K4163" s="26"/>
      <c r="O4163" s="1">
        <v>45935</v>
      </c>
    </row>
    <row r="4164" spans="1:15" x14ac:dyDescent="0.25">
      <c r="A4164" s="26"/>
      <c r="B4164" s="22"/>
      <c r="C4164" s="22"/>
      <c r="D4164" s="24"/>
      <c r="E4164" s="22"/>
      <c r="F4164" s="22"/>
      <c r="G4164" s="14"/>
      <c r="H4164" s="23"/>
      <c r="I4164" s="23"/>
      <c r="J4164" s="23"/>
      <c r="K4164" s="26"/>
      <c r="O4164" s="1">
        <v>45935</v>
      </c>
    </row>
    <row r="4165" spans="1:15" x14ac:dyDescent="0.25">
      <c r="A4165" s="26"/>
      <c r="B4165" s="22"/>
      <c r="C4165" s="22"/>
      <c r="D4165" s="24"/>
      <c r="E4165" s="22"/>
      <c r="F4165" s="22"/>
      <c r="G4165" s="14"/>
      <c r="H4165" s="23"/>
      <c r="I4165" s="23"/>
      <c r="J4165" s="23"/>
      <c r="K4165" s="26"/>
      <c r="O4165" s="1">
        <v>45935</v>
      </c>
    </row>
    <row r="4166" spans="1:15" x14ac:dyDescent="0.25">
      <c r="A4166" s="26"/>
      <c r="B4166" s="22"/>
      <c r="C4166" s="22"/>
      <c r="D4166" s="24"/>
      <c r="E4166" s="22"/>
      <c r="F4166" s="22"/>
      <c r="G4166" s="14"/>
      <c r="H4166" s="23"/>
      <c r="I4166" s="23"/>
      <c r="J4166" s="23"/>
      <c r="K4166" s="26"/>
      <c r="O4166" s="1">
        <v>45935</v>
      </c>
    </row>
    <row r="4167" spans="1:15" x14ac:dyDescent="0.25">
      <c r="A4167" s="26"/>
      <c r="B4167" s="22"/>
      <c r="C4167" s="25"/>
      <c r="D4167" s="24"/>
      <c r="E4167" s="22"/>
      <c r="F4167" s="22"/>
      <c r="G4167" s="14"/>
      <c r="H4167" s="23"/>
      <c r="I4167" s="23"/>
      <c r="J4167" s="23"/>
      <c r="K4167" s="26"/>
      <c r="O4167" s="1">
        <v>45935</v>
      </c>
    </row>
    <row r="4168" spans="1:15" x14ac:dyDescent="0.25">
      <c r="A4168" s="26"/>
      <c r="B4168" s="22"/>
      <c r="C4168" s="25"/>
      <c r="D4168" s="24"/>
      <c r="E4168" s="22"/>
      <c r="F4168" s="22"/>
      <c r="G4168" s="14"/>
      <c r="H4168" s="23"/>
      <c r="I4168" s="23"/>
      <c r="J4168" s="23"/>
      <c r="K4168" s="26"/>
      <c r="O4168" s="1">
        <v>45935</v>
      </c>
    </row>
    <row r="4169" spans="1:15" x14ac:dyDescent="0.25">
      <c r="A4169" s="26"/>
      <c r="B4169" s="22"/>
      <c r="C4169" s="22"/>
      <c r="D4169" s="24"/>
      <c r="E4169" s="22"/>
      <c r="F4169" s="22"/>
      <c r="G4169" s="14"/>
      <c r="H4169" s="23"/>
      <c r="I4169" s="23"/>
      <c r="J4169" s="23"/>
      <c r="K4169" s="26"/>
      <c r="O4169" s="1">
        <v>45935</v>
      </c>
    </row>
    <row r="4170" spans="1:15" x14ac:dyDescent="0.25">
      <c r="A4170" s="26"/>
      <c r="B4170" s="22"/>
      <c r="C4170" s="22"/>
      <c r="D4170" s="24"/>
      <c r="E4170" s="22"/>
      <c r="F4170" s="22"/>
      <c r="G4170" s="14"/>
      <c r="H4170" s="23"/>
      <c r="I4170" s="23"/>
      <c r="J4170" s="23"/>
      <c r="K4170" s="26"/>
      <c r="O4170" s="1">
        <v>45935</v>
      </c>
    </row>
    <row r="4171" spans="1:15" x14ac:dyDescent="0.25">
      <c r="A4171" s="26"/>
      <c r="B4171" s="22"/>
      <c r="C4171" s="22"/>
      <c r="D4171" s="24"/>
      <c r="E4171" s="22"/>
      <c r="F4171" s="22"/>
      <c r="G4171" s="14"/>
      <c r="H4171" s="23"/>
      <c r="I4171" s="23"/>
      <c r="J4171" s="23"/>
      <c r="K4171" s="26"/>
      <c r="O4171" s="1">
        <v>45935</v>
      </c>
    </row>
    <row r="4172" spans="1:15" x14ac:dyDescent="0.25">
      <c r="A4172" s="26"/>
      <c r="B4172" s="22"/>
      <c r="C4172" s="22"/>
      <c r="D4172" s="24"/>
      <c r="E4172" s="22"/>
      <c r="F4172" s="22"/>
      <c r="G4172" s="14"/>
      <c r="H4172" s="23"/>
      <c r="I4172" s="23"/>
      <c r="J4172" s="23"/>
      <c r="K4172" s="26"/>
      <c r="O4172" s="1">
        <v>45935</v>
      </c>
    </row>
    <row r="4173" spans="1:15" x14ac:dyDescent="0.25">
      <c r="A4173" s="26"/>
      <c r="B4173" s="22"/>
      <c r="C4173" s="22"/>
      <c r="D4173" s="24"/>
      <c r="E4173" s="22"/>
      <c r="F4173" s="22"/>
      <c r="G4173" s="14"/>
      <c r="H4173" s="23"/>
      <c r="I4173" s="23"/>
      <c r="J4173" s="23"/>
      <c r="K4173" s="26"/>
      <c r="O4173" s="1">
        <v>45935</v>
      </c>
    </row>
    <row r="4174" spans="1:15" x14ac:dyDescent="0.25">
      <c r="A4174" s="26"/>
      <c r="B4174" s="22"/>
      <c r="C4174" s="22"/>
      <c r="D4174" s="24"/>
      <c r="E4174" s="22"/>
      <c r="F4174" s="22"/>
      <c r="G4174" s="14"/>
      <c r="H4174" s="23"/>
      <c r="I4174" s="23"/>
      <c r="J4174" s="23"/>
      <c r="K4174" s="26"/>
      <c r="O4174" s="1">
        <v>45935</v>
      </c>
    </row>
    <row r="4175" spans="1:15" x14ac:dyDescent="0.25">
      <c r="A4175" s="26"/>
      <c r="B4175" s="22"/>
      <c r="C4175" s="22"/>
      <c r="D4175" s="24"/>
      <c r="E4175" s="22"/>
      <c r="F4175" s="22"/>
      <c r="G4175" s="14"/>
      <c r="H4175" s="23"/>
      <c r="I4175" s="23"/>
      <c r="J4175" s="23"/>
      <c r="K4175" s="26"/>
      <c r="O4175" s="1">
        <v>45935</v>
      </c>
    </row>
    <row r="4176" spans="1:15" x14ac:dyDescent="0.25">
      <c r="A4176" s="26"/>
      <c r="B4176" s="22"/>
      <c r="C4176" s="22"/>
      <c r="D4176" s="24"/>
      <c r="E4176" s="22"/>
      <c r="F4176" s="22"/>
      <c r="G4176" s="14"/>
      <c r="H4176" s="23"/>
      <c r="I4176" s="23"/>
      <c r="J4176" s="23"/>
      <c r="K4176" s="26"/>
      <c r="O4176" s="1">
        <v>45935</v>
      </c>
    </row>
    <row r="4177" spans="1:15" x14ac:dyDescent="0.25">
      <c r="A4177" s="26"/>
      <c r="B4177" s="22"/>
      <c r="C4177" s="22"/>
      <c r="D4177" s="24"/>
      <c r="E4177" s="22"/>
      <c r="F4177" s="22"/>
      <c r="G4177" s="14"/>
      <c r="H4177" s="23"/>
      <c r="I4177" s="23"/>
      <c r="J4177" s="23"/>
      <c r="K4177" s="26"/>
      <c r="O4177" s="1">
        <v>45935</v>
      </c>
    </row>
    <row r="4178" spans="1:15" x14ac:dyDescent="0.25">
      <c r="A4178" s="26"/>
      <c r="B4178" s="22"/>
      <c r="C4178" s="22"/>
      <c r="D4178" s="24"/>
      <c r="E4178" s="22"/>
      <c r="F4178" s="22"/>
      <c r="G4178" s="14"/>
      <c r="H4178" s="23"/>
      <c r="I4178" s="23"/>
      <c r="J4178" s="23"/>
      <c r="K4178" s="26"/>
      <c r="O4178" s="1">
        <v>45935</v>
      </c>
    </row>
    <row r="4179" spans="1:15" x14ac:dyDescent="0.25">
      <c r="A4179" s="26"/>
      <c r="B4179" s="22"/>
      <c r="C4179" s="22"/>
      <c r="D4179" s="24"/>
      <c r="E4179" s="22"/>
      <c r="F4179" s="22"/>
      <c r="G4179" s="14"/>
      <c r="H4179" s="23"/>
      <c r="I4179" s="23"/>
      <c r="J4179" s="23"/>
      <c r="K4179" s="26"/>
      <c r="O4179" s="1">
        <v>45935</v>
      </c>
    </row>
    <row r="4180" spans="1:15" x14ac:dyDescent="0.25">
      <c r="A4180" s="26"/>
      <c r="B4180" s="22"/>
      <c r="C4180" s="22"/>
      <c r="D4180" s="24"/>
      <c r="E4180" s="22"/>
      <c r="F4180" s="22"/>
      <c r="G4180" s="14"/>
      <c r="H4180" s="23"/>
      <c r="I4180" s="23"/>
      <c r="J4180" s="23"/>
      <c r="K4180" s="26"/>
      <c r="O4180" s="1">
        <v>45935</v>
      </c>
    </row>
    <row r="4181" spans="1:15" x14ac:dyDescent="0.25">
      <c r="A4181" s="26"/>
      <c r="B4181" s="22"/>
      <c r="C4181" s="22"/>
      <c r="D4181" s="24"/>
      <c r="E4181" s="22"/>
      <c r="F4181" s="22"/>
      <c r="G4181" s="14"/>
      <c r="H4181" s="23"/>
      <c r="I4181" s="23"/>
      <c r="J4181" s="23"/>
      <c r="K4181" s="26"/>
      <c r="O4181" s="1">
        <v>45935</v>
      </c>
    </row>
    <row r="4182" spans="1:15" x14ac:dyDescent="0.25">
      <c r="A4182" s="26"/>
      <c r="B4182" s="22"/>
      <c r="C4182" s="22"/>
      <c r="D4182" s="24"/>
      <c r="E4182" s="22"/>
      <c r="F4182" s="22"/>
      <c r="G4182" s="14"/>
      <c r="H4182" s="23"/>
      <c r="I4182" s="23"/>
      <c r="J4182" s="23"/>
      <c r="K4182" s="26"/>
      <c r="O4182" s="1">
        <v>45935</v>
      </c>
    </row>
    <row r="4183" spans="1:15" x14ac:dyDescent="0.25">
      <c r="A4183" s="26"/>
      <c r="B4183" s="22"/>
      <c r="C4183" s="22"/>
      <c r="D4183" s="24"/>
      <c r="E4183" s="22"/>
      <c r="F4183" s="22"/>
      <c r="G4183" s="14"/>
      <c r="H4183" s="23"/>
      <c r="I4183" s="23"/>
      <c r="J4183" s="23"/>
      <c r="K4183" s="26"/>
      <c r="O4183" s="1">
        <v>45935</v>
      </c>
    </row>
    <row r="4184" spans="1:15" x14ac:dyDescent="0.25">
      <c r="A4184" s="26"/>
      <c r="B4184" s="22"/>
      <c r="C4184" s="22"/>
      <c r="D4184" s="24"/>
      <c r="E4184" s="22"/>
      <c r="F4184" s="22"/>
      <c r="G4184" s="14"/>
      <c r="H4184" s="23"/>
      <c r="I4184" s="23"/>
      <c r="J4184" s="23"/>
      <c r="K4184" s="26"/>
      <c r="O4184" s="1">
        <v>45935</v>
      </c>
    </row>
    <row r="4185" spans="1:15" x14ac:dyDescent="0.25">
      <c r="A4185" s="26"/>
      <c r="B4185" s="22"/>
      <c r="C4185" s="22"/>
      <c r="D4185" s="24"/>
      <c r="E4185" s="22"/>
      <c r="F4185" s="22"/>
      <c r="G4185" s="14"/>
      <c r="H4185" s="23"/>
      <c r="I4185" s="23"/>
      <c r="J4185" s="23"/>
      <c r="K4185" s="26"/>
      <c r="O4185" s="1">
        <v>45935</v>
      </c>
    </row>
    <row r="4186" spans="1:15" x14ac:dyDescent="0.25">
      <c r="A4186" s="26"/>
      <c r="B4186" s="22"/>
      <c r="C4186" s="22"/>
      <c r="D4186" s="24"/>
      <c r="E4186" s="22"/>
      <c r="F4186" s="22"/>
      <c r="G4186" s="14"/>
      <c r="H4186" s="23"/>
      <c r="I4186" s="23"/>
      <c r="J4186" s="23"/>
      <c r="K4186" s="26"/>
      <c r="O4186" s="1">
        <v>45935</v>
      </c>
    </row>
    <row r="4187" spans="1:15" x14ac:dyDescent="0.25">
      <c r="A4187" s="26"/>
      <c r="B4187" s="22"/>
      <c r="C4187" s="22"/>
      <c r="D4187" s="24"/>
      <c r="E4187" s="22"/>
      <c r="F4187" s="22"/>
      <c r="G4187" s="14"/>
      <c r="H4187" s="23"/>
      <c r="I4187" s="23"/>
      <c r="J4187" s="23"/>
      <c r="K4187" s="26"/>
      <c r="O4187" s="1">
        <v>45935</v>
      </c>
    </row>
    <row r="4188" spans="1:15" x14ac:dyDescent="0.25">
      <c r="A4188" s="26"/>
      <c r="B4188" s="22"/>
      <c r="C4188" s="22"/>
      <c r="D4188" s="24"/>
      <c r="E4188" s="22"/>
      <c r="F4188" s="22"/>
      <c r="G4188" s="14"/>
      <c r="H4188" s="23"/>
      <c r="I4188" s="23"/>
      <c r="J4188" s="23"/>
      <c r="K4188" s="26"/>
      <c r="O4188" s="1">
        <v>45935</v>
      </c>
    </row>
    <row r="4189" spans="1:15" x14ac:dyDescent="0.25">
      <c r="A4189" s="26"/>
      <c r="B4189" s="22"/>
      <c r="C4189" s="22"/>
      <c r="D4189" s="24"/>
      <c r="E4189" s="22"/>
      <c r="F4189" s="22"/>
      <c r="G4189" s="14"/>
      <c r="H4189" s="23"/>
      <c r="I4189" s="23"/>
      <c r="J4189" s="23"/>
      <c r="K4189" s="26"/>
      <c r="O4189" s="1">
        <v>45935</v>
      </c>
    </row>
    <row r="4190" spans="1:15" x14ac:dyDescent="0.25">
      <c r="A4190" s="26"/>
      <c r="B4190" s="22"/>
      <c r="C4190" s="22"/>
      <c r="D4190" s="24"/>
      <c r="E4190" s="22"/>
      <c r="F4190" s="22"/>
      <c r="G4190" s="14"/>
      <c r="H4190" s="23"/>
      <c r="I4190" s="23"/>
      <c r="J4190" s="23"/>
      <c r="K4190" s="26"/>
      <c r="O4190" s="1">
        <v>45935</v>
      </c>
    </row>
    <row r="4191" spans="1:15" x14ac:dyDescent="0.25">
      <c r="A4191" s="26"/>
      <c r="B4191" s="22"/>
      <c r="C4191" s="22"/>
      <c r="D4191" s="24"/>
      <c r="E4191" s="22"/>
      <c r="F4191" s="22"/>
      <c r="G4191" s="14"/>
      <c r="H4191" s="23"/>
      <c r="I4191" s="23"/>
      <c r="J4191" s="23"/>
      <c r="K4191" s="26"/>
      <c r="O4191" s="1">
        <v>45935</v>
      </c>
    </row>
    <row r="4192" spans="1:15" x14ac:dyDescent="0.25">
      <c r="A4192" s="26"/>
      <c r="B4192" s="22"/>
      <c r="C4192" s="22"/>
      <c r="D4192" s="24"/>
      <c r="E4192" s="22"/>
      <c r="F4192" s="22"/>
      <c r="G4192" s="14"/>
      <c r="H4192" s="23"/>
      <c r="I4192" s="23"/>
      <c r="J4192" s="23"/>
      <c r="K4192" s="26"/>
      <c r="O4192" s="1">
        <v>45935</v>
      </c>
    </row>
    <row r="4193" spans="1:15" x14ac:dyDescent="0.25">
      <c r="A4193" s="26"/>
      <c r="B4193" s="22"/>
      <c r="C4193" s="22"/>
      <c r="D4193" s="24"/>
      <c r="E4193" s="22"/>
      <c r="F4193" s="22"/>
      <c r="G4193" s="14"/>
      <c r="H4193" s="23"/>
      <c r="I4193" s="23"/>
      <c r="J4193" s="23"/>
      <c r="K4193" s="26"/>
      <c r="O4193" s="1">
        <v>45935</v>
      </c>
    </row>
    <row r="4194" spans="1:15" x14ac:dyDescent="0.25">
      <c r="A4194" s="26"/>
      <c r="B4194" s="22"/>
      <c r="C4194" s="22"/>
      <c r="D4194" s="24"/>
      <c r="E4194" s="22"/>
      <c r="F4194" s="22"/>
      <c r="G4194" s="14"/>
      <c r="H4194" s="23"/>
      <c r="I4194" s="23"/>
      <c r="J4194" s="23"/>
      <c r="K4194" s="27"/>
      <c r="O4194" s="1">
        <v>45935</v>
      </c>
    </row>
    <row r="4195" spans="1:15" x14ac:dyDescent="0.25">
      <c r="A4195" s="26"/>
      <c r="B4195" s="22"/>
      <c r="C4195" s="22"/>
      <c r="D4195" s="24"/>
      <c r="E4195" s="22"/>
      <c r="F4195" s="22"/>
      <c r="G4195" s="14"/>
      <c r="H4195" s="23"/>
      <c r="I4195" s="23"/>
      <c r="J4195" s="23"/>
      <c r="K4195" s="26"/>
      <c r="O4195" s="1">
        <v>45935</v>
      </c>
    </row>
    <row r="4196" spans="1:15" x14ac:dyDescent="0.25">
      <c r="A4196" s="26"/>
      <c r="B4196" s="22"/>
      <c r="C4196" s="22"/>
      <c r="D4196" s="24"/>
      <c r="E4196" s="22"/>
      <c r="F4196" s="22"/>
      <c r="G4196" s="14"/>
      <c r="H4196" s="23"/>
      <c r="I4196" s="23"/>
      <c r="J4196" s="23"/>
      <c r="K4196" s="26"/>
      <c r="O4196" s="1">
        <v>45935</v>
      </c>
    </row>
    <row r="4197" spans="1:15" x14ac:dyDescent="0.25">
      <c r="A4197" s="26"/>
      <c r="B4197" s="22"/>
      <c r="C4197" s="22"/>
      <c r="D4197" s="24"/>
      <c r="E4197" s="22"/>
      <c r="F4197" s="22"/>
      <c r="G4197" s="14"/>
      <c r="H4197" s="23"/>
      <c r="I4197" s="23"/>
      <c r="J4197" s="23"/>
      <c r="K4197" s="26"/>
      <c r="O4197" s="1">
        <v>45935</v>
      </c>
    </row>
    <row r="4198" spans="1:15" x14ac:dyDescent="0.25">
      <c r="A4198" s="26"/>
      <c r="B4198" s="22"/>
      <c r="C4198" s="22"/>
      <c r="D4198" s="24"/>
      <c r="E4198" s="22"/>
      <c r="F4198" s="22"/>
      <c r="G4198" s="14"/>
      <c r="H4198" s="23"/>
      <c r="I4198" s="23"/>
      <c r="J4198" s="23"/>
      <c r="K4198" s="26"/>
      <c r="O4198" s="1">
        <v>45935</v>
      </c>
    </row>
    <row r="4199" spans="1:15" x14ac:dyDescent="0.25">
      <c r="A4199" s="26"/>
      <c r="B4199" s="22"/>
      <c r="C4199" s="22"/>
      <c r="D4199" s="24"/>
      <c r="E4199" s="22"/>
      <c r="F4199" s="22"/>
      <c r="G4199" s="14"/>
      <c r="H4199" s="23"/>
      <c r="I4199" s="23"/>
      <c r="J4199" s="23"/>
      <c r="K4199" s="26"/>
      <c r="O4199" s="1">
        <v>45935</v>
      </c>
    </row>
    <row r="4200" spans="1:15" x14ac:dyDescent="0.25">
      <c r="A4200" s="26"/>
      <c r="B4200" s="22"/>
      <c r="C4200" s="22"/>
      <c r="D4200" s="24"/>
      <c r="E4200" s="22"/>
      <c r="F4200" s="22"/>
      <c r="G4200" s="14"/>
      <c r="H4200" s="23"/>
      <c r="I4200" s="23"/>
      <c r="J4200" s="23"/>
      <c r="K4200" s="26"/>
      <c r="O4200" s="1">
        <v>45935</v>
      </c>
    </row>
    <row r="4201" spans="1:15" x14ac:dyDescent="0.25">
      <c r="A4201" s="26"/>
      <c r="B4201" s="22"/>
      <c r="C4201" s="22"/>
      <c r="D4201" s="24"/>
      <c r="E4201" s="22"/>
      <c r="F4201" s="22"/>
      <c r="G4201" s="14"/>
      <c r="H4201" s="23"/>
      <c r="I4201" s="23"/>
      <c r="J4201" s="23"/>
      <c r="K4201" s="26"/>
      <c r="O4201" s="1">
        <v>45935</v>
      </c>
    </row>
    <row r="4202" spans="1:15" x14ac:dyDescent="0.25">
      <c r="A4202" s="26"/>
      <c r="B4202" s="22"/>
      <c r="C4202" s="22"/>
      <c r="D4202" s="24"/>
      <c r="E4202" s="22"/>
      <c r="F4202" s="22"/>
      <c r="G4202" s="14"/>
      <c r="H4202" s="23"/>
      <c r="I4202" s="23"/>
      <c r="J4202" s="23"/>
      <c r="K4202" s="26"/>
      <c r="O4202" s="1">
        <v>45935</v>
      </c>
    </row>
    <row r="4203" spans="1:15" x14ac:dyDescent="0.25">
      <c r="A4203" s="26"/>
      <c r="B4203" s="22"/>
      <c r="C4203" s="22"/>
      <c r="D4203" s="24"/>
      <c r="E4203" s="22"/>
      <c r="F4203" s="22"/>
      <c r="G4203" s="14"/>
      <c r="H4203" s="23"/>
      <c r="I4203" s="23"/>
      <c r="J4203" s="23"/>
      <c r="K4203" s="26"/>
      <c r="O4203" s="1">
        <v>45935</v>
      </c>
    </row>
    <row r="4204" spans="1:15" x14ac:dyDescent="0.25">
      <c r="A4204" s="26"/>
      <c r="B4204" s="22"/>
      <c r="C4204" s="22"/>
      <c r="D4204" s="24"/>
      <c r="E4204" s="22"/>
      <c r="F4204" s="22"/>
      <c r="G4204" s="14"/>
      <c r="H4204" s="23"/>
      <c r="I4204" s="23"/>
      <c r="J4204" s="23"/>
      <c r="K4204" s="26"/>
      <c r="O4204" s="1">
        <v>45935</v>
      </c>
    </row>
    <row r="4205" spans="1:15" x14ac:dyDescent="0.25">
      <c r="A4205" s="26"/>
      <c r="B4205" s="22"/>
      <c r="C4205" s="22"/>
      <c r="D4205" s="24"/>
      <c r="E4205" s="22"/>
      <c r="F4205" s="22"/>
      <c r="G4205" s="14"/>
      <c r="H4205" s="23"/>
      <c r="I4205" s="23"/>
      <c r="J4205" s="23"/>
      <c r="K4205" s="26"/>
      <c r="O4205" s="1">
        <v>45935</v>
      </c>
    </row>
    <row r="4206" spans="1:15" x14ac:dyDescent="0.25">
      <c r="A4206" s="26"/>
      <c r="B4206" s="22"/>
      <c r="C4206" s="22"/>
      <c r="D4206" s="24"/>
      <c r="E4206" s="22"/>
      <c r="F4206" s="22"/>
      <c r="G4206" s="14"/>
      <c r="H4206" s="23"/>
      <c r="I4206" s="23"/>
      <c r="J4206" s="23"/>
      <c r="K4206" s="26"/>
      <c r="O4206" s="1">
        <v>45935</v>
      </c>
    </row>
    <row r="4207" spans="1:15" x14ac:dyDescent="0.25">
      <c r="A4207" s="26"/>
      <c r="B4207" s="22"/>
      <c r="C4207" s="22"/>
      <c r="D4207" s="24"/>
      <c r="E4207" s="22"/>
      <c r="F4207" s="22"/>
      <c r="G4207" s="14"/>
      <c r="H4207" s="23"/>
      <c r="I4207" s="23"/>
      <c r="J4207" s="23"/>
      <c r="K4207" s="26"/>
      <c r="O4207" s="1">
        <v>45935</v>
      </c>
    </row>
    <row r="4208" spans="1:15" x14ac:dyDescent="0.25">
      <c r="A4208" s="26"/>
      <c r="B4208" s="22"/>
      <c r="C4208" s="22"/>
      <c r="D4208" s="24"/>
      <c r="E4208" s="22"/>
      <c r="F4208" s="22"/>
      <c r="G4208" s="14"/>
      <c r="H4208" s="23"/>
      <c r="I4208" s="23"/>
      <c r="J4208" s="23"/>
      <c r="K4208" s="26"/>
      <c r="O4208" s="1">
        <v>45935</v>
      </c>
    </row>
    <row r="4209" spans="1:15" x14ac:dyDescent="0.25">
      <c r="A4209" s="26"/>
      <c r="B4209" s="22"/>
      <c r="C4209" s="22"/>
      <c r="D4209" s="24"/>
      <c r="E4209" s="22"/>
      <c r="F4209" s="22"/>
      <c r="G4209" s="14"/>
      <c r="H4209" s="23"/>
      <c r="I4209" s="23"/>
      <c r="J4209" s="23"/>
      <c r="K4209" s="26"/>
      <c r="O4209" s="1">
        <v>45935</v>
      </c>
    </row>
    <row r="4210" spans="1:15" x14ac:dyDescent="0.25">
      <c r="A4210" s="26"/>
      <c r="B4210" s="22"/>
      <c r="C4210" s="22"/>
      <c r="D4210" s="24"/>
      <c r="E4210" s="22"/>
      <c r="F4210" s="22"/>
      <c r="G4210" s="14"/>
      <c r="H4210" s="23"/>
      <c r="I4210" s="23"/>
      <c r="J4210" s="23"/>
      <c r="K4210" s="26"/>
      <c r="O4210" s="1">
        <v>45935</v>
      </c>
    </row>
    <row r="4211" spans="1:15" x14ac:dyDescent="0.25">
      <c r="A4211" s="26"/>
      <c r="B4211" s="22"/>
      <c r="C4211" s="22"/>
      <c r="D4211" s="24"/>
      <c r="E4211" s="22"/>
      <c r="F4211" s="22"/>
      <c r="G4211" s="14"/>
      <c r="H4211" s="23"/>
      <c r="I4211" s="23"/>
      <c r="J4211" s="23"/>
      <c r="K4211" s="26"/>
      <c r="O4211" s="1">
        <v>45935</v>
      </c>
    </row>
    <row r="4212" spans="1:15" x14ac:dyDescent="0.25">
      <c r="A4212" s="26"/>
      <c r="B4212" s="22"/>
      <c r="C4212" s="22"/>
      <c r="D4212" s="24"/>
      <c r="E4212" s="22"/>
      <c r="F4212" s="22"/>
      <c r="G4212" s="14"/>
      <c r="H4212" s="23"/>
      <c r="I4212" s="23"/>
      <c r="J4212" s="23"/>
      <c r="K4212" s="26"/>
      <c r="O4212" s="1">
        <v>45935</v>
      </c>
    </row>
    <row r="4213" spans="1:15" x14ac:dyDescent="0.25">
      <c r="A4213" s="26"/>
      <c r="B4213" s="22"/>
      <c r="C4213" s="22"/>
      <c r="D4213" s="24"/>
      <c r="E4213" s="22"/>
      <c r="F4213" s="22"/>
      <c r="G4213" s="14"/>
      <c r="H4213" s="23"/>
      <c r="I4213" s="23"/>
      <c r="J4213" s="23"/>
      <c r="K4213" s="26"/>
      <c r="O4213" s="1">
        <v>45935</v>
      </c>
    </row>
    <row r="4214" spans="1:15" x14ac:dyDescent="0.25">
      <c r="A4214" s="26"/>
      <c r="B4214" s="22"/>
      <c r="C4214" s="22"/>
      <c r="D4214" s="24"/>
      <c r="E4214" s="22"/>
      <c r="F4214" s="22"/>
      <c r="G4214" s="14"/>
      <c r="H4214" s="23"/>
      <c r="I4214" s="23"/>
      <c r="J4214" s="23"/>
      <c r="K4214" s="26"/>
      <c r="O4214" s="1">
        <v>45935</v>
      </c>
    </row>
    <row r="4215" spans="1:15" x14ac:dyDescent="0.25">
      <c r="A4215" s="26"/>
      <c r="B4215" s="22"/>
      <c r="C4215" s="22"/>
      <c r="D4215" s="24"/>
      <c r="E4215" s="22"/>
      <c r="F4215" s="22"/>
      <c r="G4215" s="14"/>
      <c r="H4215" s="23"/>
      <c r="I4215" s="23"/>
      <c r="J4215" s="23"/>
      <c r="K4215" s="26"/>
      <c r="O4215" s="1">
        <v>45935</v>
      </c>
    </row>
    <row r="4216" spans="1:15" x14ac:dyDescent="0.25">
      <c r="A4216" s="26"/>
      <c r="B4216" s="22"/>
      <c r="C4216" s="22"/>
      <c r="D4216" s="24"/>
      <c r="E4216" s="22"/>
      <c r="F4216" s="22"/>
      <c r="G4216" s="14"/>
      <c r="H4216" s="23"/>
      <c r="I4216" s="23"/>
      <c r="J4216" s="23"/>
      <c r="K4216" s="26"/>
      <c r="O4216" s="1">
        <v>45935</v>
      </c>
    </row>
    <row r="4217" spans="1:15" x14ac:dyDescent="0.25">
      <c r="A4217" s="26"/>
      <c r="B4217" s="22"/>
      <c r="C4217" s="22"/>
      <c r="D4217" s="24"/>
      <c r="E4217" s="22"/>
      <c r="F4217" s="22"/>
      <c r="G4217" s="14"/>
      <c r="H4217" s="23"/>
      <c r="I4217" s="23"/>
      <c r="J4217" s="23"/>
      <c r="K4217" s="26"/>
      <c r="O4217" s="1">
        <v>45935</v>
      </c>
    </row>
    <row r="4218" spans="1:15" x14ac:dyDescent="0.25">
      <c r="A4218" s="26"/>
      <c r="B4218" s="22"/>
      <c r="C4218" s="22"/>
      <c r="D4218" s="24"/>
      <c r="E4218" s="22"/>
      <c r="F4218" s="22"/>
      <c r="G4218" s="14"/>
      <c r="H4218" s="23"/>
      <c r="I4218" s="23"/>
      <c r="J4218" s="23"/>
      <c r="K4218" s="26"/>
      <c r="O4218" s="1">
        <v>45935</v>
      </c>
    </row>
    <row r="4219" spans="1:15" x14ac:dyDescent="0.25">
      <c r="A4219" s="26"/>
      <c r="B4219" s="22"/>
      <c r="C4219" s="22"/>
      <c r="D4219" s="24"/>
      <c r="E4219" s="22"/>
      <c r="F4219" s="22"/>
      <c r="G4219" s="14"/>
      <c r="H4219" s="23"/>
      <c r="I4219" s="23"/>
      <c r="J4219" s="23"/>
      <c r="K4219" s="26"/>
      <c r="O4219" s="1">
        <v>45935</v>
      </c>
    </row>
    <row r="4220" spans="1:15" x14ac:dyDescent="0.25">
      <c r="A4220" s="26"/>
      <c r="B4220" s="22"/>
      <c r="C4220" s="22"/>
      <c r="D4220" s="24"/>
      <c r="E4220" s="22"/>
      <c r="F4220" s="22"/>
      <c r="G4220" s="14"/>
      <c r="H4220" s="23"/>
      <c r="I4220" s="23"/>
      <c r="J4220" s="23"/>
      <c r="K4220" s="26"/>
      <c r="O4220" s="1">
        <v>45935</v>
      </c>
    </row>
    <row r="4221" spans="1:15" x14ac:dyDescent="0.25">
      <c r="A4221" s="26"/>
      <c r="B4221" s="22"/>
      <c r="C4221" s="22"/>
      <c r="D4221" s="24"/>
      <c r="E4221" s="22"/>
      <c r="F4221" s="22"/>
      <c r="G4221" s="14"/>
      <c r="H4221" s="23"/>
      <c r="I4221" s="23"/>
      <c r="J4221" s="23"/>
      <c r="K4221" s="26"/>
      <c r="O4221" s="1">
        <v>45935</v>
      </c>
    </row>
    <row r="4222" spans="1:15" x14ac:dyDescent="0.25">
      <c r="A4222" s="26"/>
      <c r="B4222" s="22"/>
      <c r="C4222" s="22"/>
      <c r="D4222" s="24"/>
      <c r="E4222" s="22"/>
      <c r="F4222" s="22"/>
      <c r="G4222" s="14"/>
      <c r="H4222" s="23"/>
      <c r="I4222" s="23"/>
      <c r="J4222" s="23"/>
      <c r="K4222" s="27"/>
      <c r="O4222" s="1">
        <v>45935</v>
      </c>
    </row>
    <row r="4223" spans="1:15" x14ac:dyDescent="0.25">
      <c r="A4223" s="26"/>
      <c r="B4223" s="22"/>
      <c r="C4223" s="22"/>
      <c r="D4223" s="24"/>
      <c r="E4223" s="22"/>
      <c r="F4223" s="22"/>
      <c r="G4223" s="14"/>
      <c r="H4223" s="23"/>
      <c r="I4223" s="23"/>
      <c r="J4223" s="23"/>
      <c r="K4223" s="26"/>
      <c r="O4223" s="1">
        <v>45935</v>
      </c>
    </row>
    <row r="4224" spans="1:15" x14ac:dyDescent="0.25">
      <c r="A4224" s="26"/>
      <c r="B4224" s="22"/>
      <c r="C4224" s="22"/>
      <c r="D4224" s="24"/>
      <c r="E4224" s="22"/>
      <c r="F4224" s="22"/>
      <c r="G4224" s="14"/>
      <c r="H4224" s="23"/>
      <c r="I4224" s="23"/>
      <c r="J4224" s="23"/>
      <c r="K4224" s="26"/>
      <c r="O4224" s="1">
        <v>45935</v>
      </c>
    </row>
    <row r="4225" spans="1:15" x14ac:dyDescent="0.25">
      <c r="A4225" s="26"/>
      <c r="B4225" s="22"/>
      <c r="C4225" s="22"/>
      <c r="D4225" s="24"/>
      <c r="E4225" s="22"/>
      <c r="F4225" s="22"/>
      <c r="G4225" s="14"/>
      <c r="H4225" s="23"/>
      <c r="I4225" s="23"/>
      <c r="J4225" s="23"/>
      <c r="K4225" s="26"/>
      <c r="O4225" s="1">
        <v>45935</v>
      </c>
    </row>
    <row r="4226" spans="1:15" x14ac:dyDescent="0.25">
      <c r="A4226" s="26"/>
      <c r="B4226" s="22"/>
      <c r="C4226" s="22"/>
      <c r="D4226" s="24"/>
      <c r="E4226" s="22"/>
      <c r="F4226" s="22"/>
      <c r="G4226" s="14"/>
      <c r="H4226" s="23"/>
      <c r="I4226" s="23"/>
      <c r="J4226" s="23"/>
      <c r="K4226" s="26"/>
      <c r="O4226" s="1">
        <v>45935</v>
      </c>
    </row>
    <row r="4227" spans="1:15" x14ac:dyDescent="0.25">
      <c r="A4227" s="26"/>
      <c r="B4227" s="22"/>
      <c r="C4227" s="22"/>
      <c r="D4227" s="24"/>
      <c r="E4227" s="22"/>
      <c r="F4227" s="22"/>
      <c r="G4227" s="14"/>
      <c r="H4227" s="23"/>
      <c r="I4227" s="23"/>
      <c r="J4227" s="23"/>
      <c r="K4227" s="26"/>
      <c r="O4227" s="1">
        <v>45935</v>
      </c>
    </row>
    <row r="4228" spans="1:15" x14ac:dyDescent="0.25">
      <c r="A4228" s="26"/>
      <c r="B4228" s="22"/>
      <c r="C4228" s="22"/>
      <c r="D4228" s="24"/>
      <c r="E4228" s="22"/>
      <c r="F4228" s="22"/>
      <c r="G4228" s="14"/>
      <c r="H4228" s="23"/>
      <c r="I4228" s="23"/>
      <c r="J4228" s="23"/>
      <c r="K4228" s="26"/>
      <c r="O4228" s="1">
        <v>45935</v>
      </c>
    </row>
    <row r="4229" spans="1:15" x14ac:dyDescent="0.25">
      <c r="A4229" s="26"/>
      <c r="B4229" s="22"/>
      <c r="C4229" s="22"/>
      <c r="D4229" s="24"/>
      <c r="E4229" s="22"/>
      <c r="F4229" s="22"/>
      <c r="G4229" s="14"/>
      <c r="H4229" s="23"/>
      <c r="I4229" s="23"/>
      <c r="J4229" s="23"/>
      <c r="K4229" s="26"/>
      <c r="O4229" s="1">
        <v>45935</v>
      </c>
    </row>
    <row r="4230" spans="1:15" x14ac:dyDescent="0.25">
      <c r="A4230" s="26"/>
      <c r="B4230" s="22"/>
      <c r="C4230" s="22"/>
      <c r="D4230" s="24"/>
      <c r="E4230" s="22"/>
      <c r="F4230" s="22"/>
      <c r="G4230" s="14"/>
      <c r="H4230" s="23"/>
      <c r="I4230" s="23"/>
      <c r="J4230" s="23"/>
      <c r="K4230" s="26"/>
      <c r="O4230" s="1">
        <v>45935</v>
      </c>
    </row>
    <row r="4231" spans="1:15" x14ac:dyDescent="0.25">
      <c r="A4231" s="26"/>
      <c r="B4231" s="22"/>
      <c r="C4231" s="22"/>
      <c r="D4231" s="24"/>
      <c r="E4231" s="22"/>
      <c r="F4231" s="22"/>
      <c r="G4231" s="14"/>
      <c r="H4231" s="23"/>
      <c r="I4231" s="23"/>
      <c r="J4231" s="23"/>
      <c r="K4231" s="26"/>
      <c r="O4231" s="1">
        <v>45935</v>
      </c>
    </row>
    <row r="4232" spans="1:15" x14ac:dyDescent="0.25">
      <c r="A4232" s="26"/>
      <c r="B4232" s="22"/>
      <c r="C4232" s="22"/>
      <c r="D4232" s="24"/>
      <c r="E4232" s="22"/>
      <c r="F4232" s="22"/>
      <c r="G4232" s="14"/>
      <c r="H4232" s="23"/>
      <c r="I4232" s="23"/>
      <c r="J4232" s="23"/>
      <c r="K4232" s="26"/>
      <c r="O4232" s="1">
        <v>45935</v>
      </c>
    </row>
    <row r="4233" spans="1:15" x14ac:dyDescent="0.25">
      <c r="A4233" s="26"/>
      <c r="B4233" s="22"/>
      <c r="C4233" s="22"/>
      <c r="D4233" s="24"/>
      <c r="E4233" s="22"/>
      <c r="F4233" s="22"/>
      <c r="G4233" s="14"/>
      <c r="H4233" s="23"/>
      <c r="I4233" s="23"/>
      <c r="J4233" s="23"/>
      <c r="K4233" s="26"/>
      <c r="O4233" s="1">
        <v>45935</v>
      </c>
    </row>
    <row r="4234" spans="1:15" x14ac:dyDescent="0.25">
      <c r="A4234" s="26"/>
      <c r="B4234" s="22"/>
      <c r="C4234" s="22"/>
      <c r="D4234" s="24"/>
      <c r="E4234" s="22"/>
      <c r="F4234" s="22"/>
      <c r="G4234" s="14"/>
      <c r="H4234" s="23"/>
      <c r="I4234" s="23"/>
      <c r="J4234" s="23"/>
      <c r="K4234" s="26"/>
      <c r="O4234" s="1">
        <v>45935</v>
      </c>
    </row>
    <row r="4235" spans="1:15" x14ac:dyDescent="0.25">
      <c r="A4235" s="26"/>
      <c r="B4235" s="22"/>
      <c r="C4235" s="22"/>
      <c r="D4235" s="24"/>
      <c r="E4235" s="22"/>
      <c r="F4235" s="22"/>
      <c r="G4235" s="14"/>
      <c r="H4235" s="23"/>
      <c r="I4235" s="23"/>
      <c r="J4235" s="23"/>
      <c r="K4235" s="26"/>
      <c r="O4235" s="1">
        <v>45935</v>
      </c>
    </row>
    <row r="4236" spans="1:15" x14ac:dyDescent="0.25">
      <c r="A4236" s="26"/>
      <c r="B4236" s="22"/>
      <c r="C4236" s="22"/>
      <c r="D4236" s="24"/>
      <c r="E4236" s="22"/>
      <c r="F4236" s="22"/>
      <c r="G4236" s="14"/>
      <c r="H4236" s="23"/>
      <c r="I4236" s="23"/>
      <c r="J4236" s="23"/>
      <c r="K4236" s="26"/>
      <c r="O4236" s="1">
        <v>45935</v>
      </c>
    </row>
    <row r="4237" spans="1:15" x14ac:dyDescent="0.25">
      <c r="A4237" s="26"/>
      <c r="B4237" s="22"/>
      <c r="C4237" s="22"/>
      <c r="D4237" s="24"/>
      <c r="E4237" s="22"/>
      <c r="F4237" s="22"/>
      <c r="G4237" s="14"/>
      <c r="H4237" s="23"/>
      <c r="I4237" s="23"/>
      <c r="J4237" s="23"/>
      <c r="K4237" s="26"/>
      <c r="O4237" s="1">
        <v>45935</v>
      </c>
    </row>
    <row r="4238" spans="1:15" x14ac:dyDescent="0.25">
      <c r="A4238" s="26"/>
      <c r="B4238" s="22"/>
      <c r="C4238" s="22"/>
      <c r="D4238" s="24"/>
      <c r="E4238" s="22"/>
      <c r="F4238" s="22"/>
      <c r="G4238" s="14"/>
      <c r="H4238" s="23"/>
      <c r="I4238" s="23"/>
      <c r="J4238" s="23"/>
      <c r="K4238" s="26"/>
      <c r="O4238" s="1">
        <v>45935</v>
      </c>
    </row>
    <row r="4239" spans="1:15" x14ac:dyDescent="0.25">
      <c r="A4239" s="26"/>
      <c r="B4239" s="22"/>
      <c r="C4239" s="22"/>
      <c r="D4239" s="24"/>
      <c r="E4239" s="22"/>
      <c r="F4239" s="22"/>
      <c r="G4239" s="14"/>
      <c r="H4239" s="23"/>
      <c r="I4239" s="23"/>
      <c r="J4239" s="23"/>
      <c r="K4239" s="26"/>
      <c r="O4239" s="1">
        <v>45935</v>
      </c>
    </row>
    <row r="4240" spans="1:15" x14ac:dyDescent="0.25">
      <c r="A4240" s="26"/>
      <c r="B4240" s="22"/>
      <c r="C4240" s="22"/>
      <c r="D4240" s="24"/>
      <c r="E4240" s="22"/>
      <c r="F4240" s="22"/>
      <c r="G4240" s="14"/>
      <c r="H4240" s="23"/>
      <c r="I4240" s="23"/>
      <c r="J4240" s="23"/>
      <c r="K4240" s="26"/>
      <c r="O4240" s="1">
        <v>45935</v>
      </c>
    </row>
    <row r="4241" spans="1:15" x14ac:dyDescent="0.25">
      <c r="A4241" s="26"/>
      <c r="B4241" s="22"/>
      <c r="C4241" s="22"/>
      <c r="D4241" s="24"/>
      <c r="E4241" s="22"/>
      <c r="F4241" s="22"/>
      <c r="G4241" s="14"/>
      <c r="H4241" s="23"/>
      <c r="I4241" s="23"/>
      <c r="J4241" s="23"/>
      <c r="K4241" s="26"/>
      <c r="O4241" s="1">
        <v>45935</v>
      </c>
    </row>
    <row r="4242" spans="1:15" x14ac:dyDescent="0.25">
      <c r="A4242" s="26"/>
      <c r="B4242" s="22"/>
      <c r="C4242" s="22"/>
      <c r="D4242" s="24"/>
      <c r="E4242" s="22"/>
      <c r="F4242" s="22"/>
      <c r="G4242" s="14"/>
      <c r="H4242" s="23"/>
      <c r="I4242" s="23"/>
      <c r="J4242" s="23"/>
      <c r="K4242" s="26"/>
      <c r="O4242" s="1">
        <v>45935</v>
      </c>
    </row>
    <row r="4243" spans="1:15" x14ac:dyDescent="0.25">
      <c r="A4243" s="26"/>
      <c r="B4243" s="22"/>
      <c r="C4243" s="22"/>
      <c r="D4243" s="24"/>
      <c r="E4243" s="22"/>
      <c r="F4243" s="22"/>
      <c r="G4243" s="14"/>
      <c r="H4243" s="23"/>
      <c r="I4243" s="23"/>
      <c r="J4243" s="23"/>
      <c r="K4243" s="26"/>
      <c r="O4243" s="1">
        <v>45935</v>
      </c>
    </row>
    <row r="4244" spans="1:15" x14ac:dyDescent="0.25">
      <c r="A4244" s="26"/>
      <c r="B4244" s="22"/>
      <c r="C4244" s="22"/>
      <c r="D4244" s="24"/>
      <c r="E4244" s="22"/>
      <c r="F4244" s="22"/>
      <c r="G4244" s="14"/>
      <c r="H4244" s="23"/>
      <c r="I4244" s="23"/>
      <c r="J4244" s="23"/>
      <c r="K4244" s="26"/>
      <c r="O4244" s="1">
        <v>45935</v>
      </c>
    </row>
    <row r="4245" spans="1:15" x14ac:dyDescent="0.25">
      <c r="A4245" s="26"/>
      <c r="B4245" s="22"/>
      <c r="C4245" s="22"/>
      <c r="D4245" s="24"/>
      <c r="E4245" s="22"/>
      <c r="F4245" s="22"/>
      <c r="G4245" s="14"/>
      <c r="H4245" s="23"/>
      <c r="I4245" s="23"/>
      <c r="J4245" s="23"/>
      <c r="K4245" s="26"/>
      <c r="O4245" s="1">
        <v>45935</v>
      </c>
    </row>
    <row r="4246" spans="1:15" x14ac:dyDescent="0.25">
      <c r="A4246" s="26"/>
      <c r="B4246" s="22"/>
      <c r="C4246" s="22"/>
      <c r="D4246" s="24"/>
      <c r="E4246" s="22"/>
      <c r="F4246" s="22"/>
      <c r="G4246" s="14"/>
      <c r="H4246" s="23"/>
      <c r="I4246" s="23"/>
      <c r="J4246" s="23"/>
      <c r="K4246" s="26"/>
      <c r="O4246" s="1">
        <v>45935</v>
      </c>
    </row>
    <row r="4247" spans="1:15" x14ac:dyDescent="0.25">
      <c r="A4247" s="26"/>
      <c r="B4247" s="22"/>
      <c r="C4247" s="22"/>
      <c r="D4247" s="24"/>
      <c r="E4247" s="22"/>
      <c r="F4247" s="22"/>
      <c r="G4247" s="14"/>
      <c r="H4247" s="23"/>
      <c r="I4247" s="23"/>
      <c r="J4247" s="23"/>
      <c r="K4247" s="26"/>
      <c r="O4247" s="1">
        <v>45935</v>
      </c>
    </row>
    <row r="4248" spans="1:15" x14ac:dyDescent="0.25">
      <c r="A4248" s="26"/>
      <c r="B4248" s="22"/>
      <c r="C4248" s="22"/>
      <c r="D4248" s="24"/>
      <c r="E4248" s="22"/>
      <c r="F4248" s="22"/>
      <c r="G4248" s="14"/>
      <c r="H4248" s="23"/>
      <c r="I4248" s="23"/>
      <c r="J4248" s="23"/>
      <c r="K4248" s="26"/>
      <c r="O4248" s="1">
        <v>45935</v>
      </c>
    </row>
    <row r="4249" spans="1:15" x14ac:dyDescent="0.25">
      <c r="A4249" s="26"/>
      <c r="B4249" s="22"/>
      <c r="C4249" s="22"/>
      <c r="D4249" s="24"/>
      <c r="E4249" s="22"/>
      <c r="F4249" s="22"/>
      <c r="G4249" s="14"/>
      <c r="H4249" s="23"/>
      <c r="I4249" s="23"/>
      <c r="J4249" s="23"/>
      <c r="K4249" s="26"/>
      <c r="O4249" s="1">
        <v>45935</v>
      </c>
    </row>
    <row r="4250" spans="1:15" x14ac:dyDescent="0.25">
      <c r="A4250" s="26"/>
      <c r="B4250" s="22"/>
      <c r="C4250" s="22"/>
      <c r="D4250" s="24"/>
      <c r="E4250" s="22"/>
      <c r="F4250" s="22"/>
      <c r="G4250" s="14"/>
      <c r="H4250" s="23"/>
      <c r="I4250" s="23"/>
      <c r="J4250" s="23"/>
      <c r="K4250" s="26"/>
      <c r="O4250" s="1">
        <v>45935</v>
      </c>
    </row>
    <row r="4251" spans="1:15" x14ac:dyDescent="0.25">
      <c r="A4251" s="26"/>
      <c r="B4251" s="22"/>
      <c r="C4251" s="22"/>
      <c r="D4251" s="24"/>
      <c r="E4251" s="22"/>
      <c r="F4251" s="22"/>
      <c r="G4251" s="14"/>
      <c r="H4251" s="23"/>
      <c r="I4251" s="23"/>
      <c r="J4251" s="23"/>
      <c r="K4251" s="26"/>
      <c r="O4251" s="1">
        <v>45935</v>
      </c>
    </row>
    <row r="4252" spans="1:15" x14ac:dyDescent="0.25">
      <c r="A4252" s="26"/>
      <c r="B4252" s="22"/>
      <c r="C4252" s="22"/>
      <c r="D4252" s="24"/>
      <c r="E4252" s="22"/>
      <c r="F4252" s="22"/>
      <c r="G4252" s="14"/>
      <c r="H4252" s="23"/>
      <c r="I4252" s="23"/>
      <c r="J4252" s="23"/>
      <c r="K4252" s="26"/>
      <c r="O4252" s="1">
        <v>45935</v>
      </c>
    </row>
    <row r="4253" spans="1:15" x14ac:dyDescent="0.25">
      <c r="A4253" s="26"/>
      <c r="B4253" s="22"/>
      <c r="C4253" s="22"/>
      <c r="D4253" s="24"/>
      <c r="E4253" s="22"/>
      <c r="F4253" s="22"/>
      <c r="G4253" s="14"/>
      <c r="H4253" s="23"/>
      <c r="I4253" s="23"/>
      <c r="J4253" s="23"/>
      <c r="K4253" s="26"/>
      <c r="O4253" s="1">
        <v>45935</v>
      </c>
    </row>
    <row r="4254" spans="1:15" x14ac:dyDescent="0.25">
      <c r="A4254" s="26"/>
      <c r="B4254" s="22"/>
      <c r="C4254" s="22"/>
      <c r="D4254" s="24"/>
      <c r="E4254" s="22"/>
      <c r="F4254" s="22"/>
      <c r="G4254" s="14"/>
      <c r="H4254" s="23"/>
      <c r="I4254" s="23"/>
      <c r="J4254" s="23"/>
      <c r="K4254" s="26"/>
      <c r="O4254" s="1">
        <v>45935</v>
      </c>
    </row>
    <row r="4255" spans="1:15" x14ac:dyDescent="0.25">
      <c r="A4255" s="26"/>
      <c r="B4255" s="22"/>
      <c r="C4255" s="22"/>
      <c r="D4255" s="24"/>
      <c r="E4255" s="22"/>
      <c r="F4255" s="22"/>
      <c r="G4255" s="14"/>
      <c r="H4255" s="23"/>
      <c r="I4255" s="23"/>
      <c r="J4255" s="23"/>
      <c r="K4255" s="26"/>
      <c r="O4255" s="1">
        <v>45935</v>
      </c>
    </row>
    <row r="4256" spans="1:15" x14ac:dyDescent="0.25">
      <c r="A4256" s="26"/>
      <c r="B4256" s="22"/>
      <c r="C4256" s="22"/>
      <c r="D4256" s="24"/>
      <c r="E4256" s="22"/>
      <c r="F4256" s="22"/>
      <c r="G4256" s="14"/>
      <c r="H4256" s="23"/>
      <c r="I4256" s="23"/>
      <c r="J4256" s="23"/>
      <c r="K4256" s="26"/>
      <c r="O4256" s="1">
        <v>45935</v>
      </c>
    </row>
    <row r="4257" spans="1:15" x14ac:dyDescent="0.25">
      <c r="A4257" s="26"/>
      <c r="B4257" s="22"/>
      <c r="C4257" s="22"/>
      <c r="D4257" s="24"/>
      <c r="E4257" s="22"/>
      <c r="F4257" s="22"/>
      <c r="G4257" s="14"/>
      <c r="H4257" s="23"/>
      <c r="I4257" s="23"/>
      <c r="J4257" s="23"/>
      <c r="K4257" s="26"/>
      <c r="O4257" s="1">
        <v>45935</v>
      </c>
    </row>
    <row r="4258" spans="1:15" x14ac:dyDescent="0.25">
      <c r="A4258" s="26"/>
      <c r="B4258" s="22"/>
      <c r="C4258" s="22"/>
      <c r="D4258" s="24"/>
      <c r="E4258" s="22"/>
      <c r="F4258" s="22"/>
      <c r="G4258" s="14"/>
      <c r="H4258" s="23"/>
      <c r="I4258" s="23"/>
      <c r="J4258" s="23"/>
      <c r="K4258" s="26"/>
      <c r="O4258" s="1">
        <v>45935</v>
      </c>
    </row>
    <row r="4259" spans="1:15" x14ac:dyDescent="0.25">
      <c r="A4259" s="26"/>
      <c r="B4259" s="22"/>
      <c r="C4259" s="22"/>
      <c r="D4259" s="24"/>
      <c r="E4259" s="22"/>
      <c r="F4259" s="22"/>
      <c r="G4259" s="14"/>
      <c r="H4259" s="23"/>
      <c r="I4259" s="23"/>
      <c r="J4259" s="23"/>
      <c r="K4259" s="26"/>
      <c r="O4259" s="1">
        <v>45935</v>
      </c>
    </row>
    <row r="4260" spans="1:15" x14ac:dyDescent="0.25">
      <c r="A4260" s="26"/>
      <c r="B4260" s="22"/>
      <c r="C4260" s="22"/>
      <c r="D4260" s="24"/>
      <c r="E4260" s="22"/>
      <c r="F4260" s="22"/>
      <c r="G4260" s="14"/>
      <c r="H4260" s="23"/>
      <c r="I4260" s="23"/>
      <c r="J4260" s="23"/>
      <c r="K4260" s="26"/>
      <c r="O4260" s="1">
        <v>45935</v>
      </c>
    </row>
    <row r="4261" spans="1:15" x14ac:dyDescent="0.25">
      <c r="A4261" s="26"/>
      <c r="B4261" s="22"/>
      <c r="C4261" s="22"/>
      <c r="D4261" s="24"/>
      <c r="E4261" s="22"/>
      <c r="F4261" s="22"/>
      <c r="G4261" s="14"/>
      <c r="H4261" s="23"/>
      <c r="I4261" s="23"/>
      <c r="J4261" s="23"/>
      <c r="K4261" s="26"/>
      <c r="O4261" s="1">
        <v>45935</v>
      </c>
    </row>
    <row r="4262" spans="1:15" x14ac:dyDescent="0.25">
      <c r="A4262" s="26"/>
      <c r="B4262" s="22"/>
      <c r="C4262" s="22"/>
      <c r="D4262" s="24"/>
      <c r="E4262" s="22"/>
      <c r="F4262" s="22"/>
      <c r="G4262" s="14"/>
      <c r="H4262" s="23"/>
      <c r="I4262" s="23"/>
      <c r="J4262" s="23"/>
      <c r="K4262" s="26"/>
      <c r="O4262" s="1">
        <v>45935</v>
      </c>
    </row>
    <row r="4263" spans="1:15" x14ac:dyDescent="0.25">
      <c r="A4263" s="26"/>
      <c r="B4263" s="22"/>
      <c r="C4263" s="22"/>
      <c r="D4263" s="24"/>
      <c r="E4263" s="22"/>
      <c r="F4263" s="22"/>
      <c r="G4263" s="14"/>
      <c r="H4263" s="23"/>
      <c r="I4263" s="23"/>
      <c r="J4263" s="23"/>
      <c r="K4263" s="26"/>
      <c r="O4263" s="1">
        <v>45935</v>
      </c>
    </row>
    <row r="4264" spans="1:15" x14ac:dyDescent="0.25">
      <c r="A4264" s="26"/>
      <c r="B4264" s="22"/>
      <c r="C4264" s="22"/>
      <c r="D4264" s="24"/>
      <c r="E4264" s="22"/>
      <c r="F4264" s="22"/>
      <c r="G4264" s="14"/>
      <c r="H4264" s="23"/>
      <c r="I4264" s="23"/>
      <c r="J4264" s="23"/>
      <c r="K4264" s="26"/>
      <c r="O4264" s="1">
        <v>45935</v>
      </c>
    </row>
    <row r="4265" spans="1:15" x14ac:dyDescent="0.25">
      <c r="A4265" s="26"/>
      <c r="B4265" s="22"/>
      <c r="C4265" s="22"/>
      <c r="D4265" s="24"/>
      <c r="E4265" s="22"/>
      <c r="F4265" s="22"/>
      <c r="G4265" s="14"/>
      <c r="H4265" s="23"/>
      <c r="I4265" s="23"/>
      <c r="J4265" s="23"/>
      <c r="K4265" s="26"/>
      <c r="O4265" s="1">
        <v>45935</v>
      </c>
    </row>
    <row r="4266" spans="1:15" x14ac:dyDescent="0.25">
      <c r="A4266" s="26"/>
      <c r="B4266" s="22"/>
      <c r="C4266" s="22"/>
      <c r="D4266" s="24"/>
      <c r="E4266" s="22"/>
      <c r="F4266" s="22"/>
      <c r="G4266" s="14"/>
      <c r="H4266" s="23"/>
      <c r="I4266" s="23"/>
      <c r="J4266" s="23"/>
      <c r="K4266" s="26"/>
      <c r="O4266" s="1">
        <v>45935</v>
      </c>
    </row>
    <row r="4267" spans="1:15" x14ac:dyDescent="0.25">
      <c r="A4267" s="26"/>
      <c r="B4267" s="22"/>
      <c r="C4267" s="22"/>
      <c r="D4267" s="24"/>
      <c r="E4267" s="22"/>
      <c r="F4267" s="22"/>
      <c r="G4267" s="14"/>
      <c r="H4267" s="23"/>
      <c r="I4267" s="23"/>
      <c r="J4267" s="23"/>
      <c r="K4267" s="26"/>
      <c r="O4267" s="1">
        <v>45935</v>
      </c>
    </row>
    <row r="4268" spans="1:15" x14ac:dyDescent="0.25">
      <c r="A4268" s="26"/>
      <c r="B4268" s="22"/>
      <c r="C4268" s="22"/>
      <c r="D4268" s="24"/>
      <c r="E4268" s="22"/>
      <c r="F4268" s="22"/>
      <c r="G4268" s="14"/>
      <c r="H4268" s="23"/>
      <c r="I4268" s="23"/>
      <c r="J4268" s="23"/>
      <c r="K4268" s="26"/>
      <c r="O4268" s="1">
        <v>45935</v>
      </c>
    </row>
    <row r="4269" spans="1:15" x14ac:dyDescent="0.25">
      <c r="A4269" s="26"/>
      <c r="B4269" s="22"/>
      <c r="C4269" s="22"/>
      <c r="D4269" s="24"/>
      <c r="E4269" s="22"/>
      <c r="F4269" s="22"/>
      <c r="G4269" s="14"/>
      <c r="H4269" s="23"/>
      <c r="I4269" s="23"/>
      <c r="J4269" s="23"/>
      <c r="K4269" s="26"/>
      <c r="O4269" s="1">
        <v>45935</v>
      </c>
    </row>
    <row r="4270" spans="1:15" x14ac:dyDescent="0.25">
      <c r="A4270" s="26"/>
      <c r="B4270" s="22"/>
      <c r="C4270" s="22"/>
      <c r="D4270" s="24"/>
      <c r="E4270" s="22"/>
      <c r="F4270" s="22"/>
      <c r="G4270" s="14"/>
      <c r="H4270" s="23"/>
      <c r="I4270" s="23"/>
      <c r="J4270" s="23"/>
      <c r="K4270" s="26"/>
      <c r="O4270" s="1">
        <v>45935</v>
      </c>
    </row>
    <row r="4271" spans="1:15" x14ac:dyDescent="0.25">
      <c r="A4271" s="26"/>
      <c r="B4271" s="22"/>
      <c r="C4271" s="22"/>
      <c r="D4271" s="24"/>
      <c r="E4271" s="22"/>
      <c r="F4271" s="22"/>
      <c r="G4271" s="14"/>
      <c r="H4271" s="23"/>
      <c r="I4271" s="23"/>
      <c r="J4271" s="23"/>
      <c r="K4271" s="26"/>
      <c r="O4271" s="1">
        <v>45935</v>
      </c>
    </row>
    <row r="4272" spans="1:15" x14ac:dyDescent="0.25">
      <c r="A4272" s="26"/>
      <c r="B4272" s="22"/>
      <c r="C4272" s="22"/>
      <c r="D4272" s="24"/>
      <c r="E4272" s="22"/>
      <c r="F4272" s="22"/>
      <c r="G4272" s="14"/>
      <c r="H4272" s="23"/>
      <c r="I4272" s="23"/>
      <c r="J4272" s="23"/>
      <c r="K4272" s="26"/>
      <c r="O4272" s="1">
        <v>45935</v>
      </c>
    </row>
    <row r="4273" spans="1:15" x14ac:dyDescent="0.25">
      <c r="A4273" s="26"/>
      <c r="B4273" s="22"/>
      <c r="C4273" s="22"/>
      <c r="D4273" s="24"/>
      <c r="E4273" s="22"/>
      <c r="F4273" s="22"/>
      <c r="G4273" s="14"/>
      <c r="H4273" s="23"/>
      <c r="I4273" s="23"/>
      <c r="J4273" s="23"/>
      <c r="K4273" s="26"/>
      <c r="O4273" s="1">
        <v>45935</v>
      </c>
    </row>
    <row r="4274" spans="1:15" x14ac:dyDescent="0.25">
      <c r="A4274" s="26"/>
      <c r="B4274" s="22"/>
      <c r="C4274" s="22"/>
      <c r="D4274" s="24"/>
      <c r="E4274" s="22"/>
      <c r="F4274" s="22"/>
      <c r="G4274" s="14"/>
      <c r="H4274" s="23"/>
      <c r="I4274" s="23"/>
      <c r="J4274" s="23"/>
      <c r="K4274" s="26"/>
      <c r="O4274" s="1">
        <v>45935</v>
      </c>
    </row>
    <row r="4275" spans="1:15" x14ac:dyDescent="0.25">
      <c r="A4275" s="26"/>
      <c r="B4275" s="22"/>
      <c r="C4275" s="22"/>
      <c r="D4275" s="24"/>
      <c r="E4275" s="22"/>
      <c r="F4275" s="22"/>
      <c r="G4275" s="14"/>
      <c r="H4275" s="23"/>
      <c r="I4275" s="23"/>
      <c r="J4275" s="23"/>
      <c r="K4275" s="26"/>
      <c r="O4275" s="1">
        <v>45935</v>
      </c>
    </row>
    <row r="4276" spans="1:15" x14ac:dyDescent="0.25">
      <c r="A4276" s="26"/>
      <c r="B4276" s="22"/>
      <c r="C4276" s="22"/>
      <c r="D4276" s="24"/>
      <c r="E4276" s="22"/>
      <c r="F4276" s="22"/>
      <c r="G4276" s="14"/>
      <c r="H4276" s="23"/>
      <c r="I4276" s="23"/>
      <c r="J4276" s="23"/>
      <c r="K4276" s="26"/>
      <c r="O4276" s="1">
        <v>45935</v>
      </c>
    </row>
    <row r="4277" spans="1:15" x14ac:dyDescent="0.25">
      <c r="A4277" s="26"/>
      <c r="B4277" s="22"/>
      <c r="C4277" s="22"/>
      <c r="D4277" s="24"/>
      <c r="E4277" s="22"/>
      <c r="F4277" s="22"/>
      <c r="G4277" s="14"/>
      <c r="H4277" s="23"/>
      <c r="I4277" s="23"/>
      <c r="J4277" s="23"/>
      <c r="K4277" s="26"/>
      <c r="O4277" s="1">
        <v>45935</v>
      </c>
    </row>
    <row r="4278" spans="1:15" x14ac:dyDescent="0.25">
      <c r="A4278" s="26"/>
      <c r="B4278" s="22"/>
      <c r="C4278" s="22"/>
      <c r="D4278" s="24"/>
      <c r="E4278" s="22"/>
      <c r="F4278" s="22"/>
      <c r="G4278" s="14"/>
      <c r="H4278" s="23"/>
      <c r="I4278" s="23"/>
      <c r="J4278" s="23"/>
      <c r="K4278" s="26"/>
      <c r="O4278" s="1">
        <v>45935</v>
      </c>
    </row>
    <row r="4279" spans="1:15" x14ac:dyDescent="0.25">
      <c r="A4279" s="26"/>
      <c r="B4279" s="22"/>
      <c r="C4279" s="22"/>
      <c r="D4279" s="24"/>
      <c r="E4279" s="22"/>
      <c r="F4279" s="22"/>
      <c r="G4279" s="14"/>
      <c r="H4279" s="23"/>
      <c r="I4279" s="23"/>
      <c r="J4279" s="23"/>
      <c r="K4279" s="26"/>
      <c r="O4279" s="1">
        <v>45935</v>
      </c>
    </row>
    <row r="4280" spans="1:15" x14ac:dyDescent="0.25">
      <c r="A4280" s="26"/>
      <c r="B4280" s="22"/>
      <c r="C4280" s="22"/>
      <c r="D4280" s="24"/>
      <c r="E4280" s="22"/>
      <c r="F4280" s="22"/>
      <c r="G4280" s="14"/>
      <c r="H4280" s="23"/>
      <c r="I4280" s="23"/>
      <c r="J4280" s="23"/>
      <c r="K4280" s="26"/>
      <c r="O4280" s="1">
        <v>45935</v>
      </c>
    </row>
    <row r="4281" spans="1:15" x14ac:dyDescent="0.25">
      <c r="A4281" s="26"/>
      <c r="B4281" s="22"/>
      <c r="C4281" s="22"/>
      <c r="D4281" s="24"/>
      <c r="E4281" s="22"/>
      <c r="F4281" s="22"/>
      <c r="G4281" s="14"/>
      <c r="H4281" s="23"/>
      <c r="I4281" s="23"/>
      <c r="J4281" s="23"/>
      <c r="K4281" s="26"/>
      <c r="O4281" s="1">
        <v>45935</v>
      </c>
    </row>
    <row r="4282" spans="1:15" x14ac:dyDescent="0.25">
      <c r="A4282" s="26"/>
      <c r="B4282" s="22"/>
      <c r="C4282" s="22"/>
      <c r="D4282" s="24"/>
      <c r="E4282" s="22"/>
      <c r="F4282" s="22"/>
      <c r="G4282" s="14"/>
      <c r="H4282" s="23"/>
      <c r="I4282" s="23"/>
      <c r="J4282" s="23"/>
      <c r="K4282" s="26"/>
      <c r="O4282" s="1">
        <v>45935</v>
      </c>
    </row>
    <row r="4283" spans="1:15" x14ac:dyDescent="0.25">
      <c r="A4283" s="26"/>
      <c r="B4283" s="22"/>
      <c r="C4283" s="22"/>
      <c r="D4283" s="24"/>
      <c r="E4283" s="22"/>
      <c r="F4283" s="22"/>
      <c r="G4283" s="14"/>
      <c r="H4283" s="23"/>
      <c r="I4283" s="23"/>
      <c r="J4283" s="23"/>
      <c r="K4283" s="26"/>
      <c r="O4283" s="1">
        <v>45935</v>
      </c>
    </row>
    <row r="4284" spans="1:15" x14ac:dyDescent="0.25">
      <c r="A4284" s="26"/>
      <c r="B4284" s="22"/>
      <c r="C4284" s="22"/>
      <c r="D4284" s="24"/>
      <c r="E4284" s="22"/>
      <c r="F4284" s="22"/>
      <c r="G4284" s="14"/>
      <c r="H4284" s="23"/>
      <c r="I4284" s="23"/>
      <c r="J4284" s="23"/>
      <c r="K4284" s="26"/>
      <c r="O4284" s="1">
        <v>45935</v>
      </c>
    </row>
    <row r="4285" spans="1:15" x14ac:dyDescent="0.25">
      <c r="A4285" s="26"/>
      <c r="B4285" s="22"/>
      <c r="C4285" s="22"/>
      <c r="D4285" s="24"/>
      <c r="E4285" s="22"/>
      <c r="F4285" s="22"/>
      <c r="G4285" s="14"/>
      <c r="H4285" s="23"/>
      <c r="I4285" s="23"/>
      <c r="J4285" s="23"/>
      <c r="K4285" s="26"/>
      <c r="O4285" s="1">
        <v>45935</v>
      </c>
    </row>
    <row r="4286" spans="1:15" x14ac:dyDescent="0.25">
      <c r="A4286" s="26"/>
      <c r="B4286" s="22"/>
      <c r="C4286" s="22"/>
      <c r="D4286" s="24"/>
      <c r="E4286" s="22"/>
      <c r="F4286" s="22"/>
      <c r="G4286" s="14"/>
      <c r="H4286" s="23"/>
      <c r="I4286" s="23"/>
      <c r="J4286" s="23"/>
      <c r="K4286" s="26"/>
      <c r="O4286" s="1">
        <v>45935</v>
      </c>
    </row>
    <row r="4287" spans="1:15" x14ac:dyDescent="0.25">
      <c r="A4287" s="26"/>
      <c r="B4287" s="22"/>
      <c r="C4287" s="22"/>
      <c r="D4287" s="24"/>
      <c r="E4287" s="22"/>
      <c r="F4287" s="22"/>
      <c r="G4287" s="14"/>
      <c r="H4287" s="23"/>
      <c r="I4287" s="23"/>
      <c r="J4287" s="23"/>
      <c r="K4287" s="26"/>
      <c r="O4287" s="1">
        <v>45935</v>
      </c>
    </row>
    <row r="4288" spans="1:15" x14ac:dyDescent="0.25">
      <c r="A4288" s="26"/>
      <c r="B4288" s="22"/>
      <c r="C4288" s="22"/>
      <c r="D4288" s="24"/>
      <c r="E4288" s="22"/>
      <c r="F4288" s="22"/>
      <c r="G4288" s="14"/>
      <c r="H4288" s="23"/>
      <c r="I4288" s="23"/>
      <c r="J4288" s="23"/>
      <c r="K4288" s="26"/>
      <c r="O4288" s="1">
        <v>45935</v>
      </c>
    </row>
    <row r="4289" spans="1:15" x14ac:dyDescent="0.25">
      <c r="A4289" s="26"/>
      <c r="B4289" s="22"/>
      <c r="C4289" s="22"/>
      <c r="D4289" s="24"/>
      <c r="E4289" s="22"/>
      <c r="F4289" s="22"/>
      <c r="G4289" s="14"/>
      <c r="H4289" s="23"/>
      <c r="I4289" s="23"/>
      <c r="J4289" s="23"/>
      <c r="K4289" s="26"/>
      <c r="O4289" s="1">
        <v>45935</v>
      </c>
    </row>
    <row r="4290" spans="1:15" x14ac:dyDescent="0.25">
      <c r="A4290" s="26"/>
      <c r="B4290" s="22"/>
      <c r="C4290" s="22"/>
      <c r="D4290" s="24"/>
      <c r="E4290" s="22"/>
      <c r="F4290" s="22"/>
      <c r="G4290" s="14"/>
      <c r="H4290" s="23"/>
      <c r="I4290" s="23"/>
      <c r="J4290" s="23"/>
      <c r="K4290" s="26"/>
      <c r="O4290" s="1">
        <v>45935</v>
      </c>
    </row>
    <row r="4291" spans="1:15" x14ac:dyDescent="0.25">
      <c r="A4291" s="26"/>
      <c r="B4291" s="22"/>
      <c r="C4291" s="22"/>
      <c r="D4291" s="24"/>
      <c r="E4291" s="22"/>
      <c r="F4291" s="22"/>
      <c r="G4291" s="14"/>
      <c r="H4291" s="23"/>
      <c r="I4291" s="23"/>
      <c r="J4291" s="23"/>
      <c r="K4291" s="26"/>
      <c r="O4291" s="1">
        <v>45935</v>
      </c>
    </row>
    <row r="4292" spans="1:15" x14ac:dyDescent="0.25">
      <c r="A4292" s="26"/>
      <c r="B4292" s="22"/>
      <c r="C4292" s="22"/>
      <c r="D4292" s="24"/>
      <c r="E4292" s="22"/>
      <c r="F4292" s="22"/>
      <c r="G4292" s="14"/>
      <c r="H4292" s="23"/>
      <c r="I4292" s="23"/>
      <c r="J4292" s="23"/>
      <c r="K4292" s="26"/>
      <c r="O4292" s="1">
        <v>45935</v>
      </c>
    </row>
    <row r="4293" spans="1:15" x14ac:dyDescent="0.25">
      <c r="A4293" s="26"/>
      <c r="B4293" s="22"/>
      <c r="C4293" s="22"/>
      <c r="D4293" s="24"/>
      <c r="E4293" s="22"/>
      <c r="F4293" s="22"/>
      <c r="G4293" s="14"/>
      <c r="H4293" s="23"/>
      <c r="I4293" s="23"/>
      <c r="J4293" s="23"/>
      <c r="K4293" s="26"/>
      <c r="O4293" s="1">
        <v>45935</v>
      </c>
    </row>
    <row r="4294" spans="1:15" x14ac:dyDescent="0.25">
      <c r="A4294" s="26"/>
      <c r="B4294" s="22"/>
      <c r="C4294" s="22"/>
      <c r="D4294" s="24"/>
      <c r="E4294" s="22"/>
      <c r="F4294" s="22"/>
      <c r="G4294" s="14"/>
      <c r="H4294" s="23"/>
      <c r="I4294" s="23"/>
      <c r="J4294" s="23"/>
      <c r="K4294" s="26"/>
      <c r="O4294" s="1">
        <v>45935</v>
      </c>
    </row>
    <row r="4295" spans="1:15" x14ac:dyDescent="0.25">
      <c r="A4295" s="26"/>
      <c r="B4295" s="22"/>
      <c r="C4295" s="22"/>
      <c r="D4295" s="24"/>
      <c r="E4295" s="22"/>
      <c r="F4295" s="22"/>
      <c r="G4295" s="14"/>
      <c r="H4295" s="23"/>
      <c r="I4295" s="23"/>
      <c r="J4295" s="23"/>
      <c r="K4295" s="26"/>
      <c r="O4295" s="1">
        <v>45935</v>
      </c>
    </row>
    <row r="4296" spans="1:15" x14ac:dyDescent="0.25">
      <c r="A4296" s="26"/>
      <c r="B4296" s="22"/>
      <c r="C4296" s="22"/>
      <c r="D4296" s="24"/>
      <c r="E4296" s="22"/>
      <c r="F4296" s="22"/>
      <c r="G4296" s="14"/>
      <c r="H4296" s="23"/>
      <c r="I4296" s="23"/>
      <c r="J4296" s="23"/>
      <c r="K4296" s="26"/>
      <c r="O4296" s="1">
        <v>45935</v>
      </c>
    </row>
    <row r="4297" spans="1:15" x14ac:dyDescent="0.25">
      <c r="A4297" s="26"/>
      <c r="B4297" s="22"/>
      <c r="C4297" s="22"/>
      <c r="D4297" s="24"/>
      <c r="E4297" s="22"/>
      <c r="F4297" s="22"/>
      <c r="G4297" s="14"/>
      <c r="H4297" s="23"/>
      <c r="I4297" s="23"/>
      <c r="J4297" s="23"/>
      <c r="K4297" s="26"/>
      <c r="O4297" s="1">
        <v>45935</v>
      </c>
    </row>
    <row r="4298" spans="1:15" x14ac:dyDescent="0.25">
      <c r="A4298" s="26"/>
      <c r="B4298" s="22"/>
      <c r="C4298" s="22"/>
      <c r="D4298" s="24"/>
      <c r="E4298" s="22"/>
      <c r="F4298" s="22"/>
      <c r="G4298" s="14"/>
      <c r="H4298" s="23"/>
      <c r="I4298" s="23"/>
      <c r="J4298" s="23"/>
      <c r="K4298" s="26"/>
      <c r="O4298" s="1">
        <v>45935</v>
      </c>
    </row>
    <row r="4299" spans="1:15" x14ac:dyDescent="0.25">
      <c r="A4299" s="26"/>
      <c r="B4299" s="22"/>
      <c r="C4299" s="22"/>
      <c r="D4299" s="24"/>
      <c r="E4299" s="22"/>
      <c r="F4299" s="22"/>
      <c r="G4299" s="14"/>
      <c r="H4299" s="23"/>
      <c r="I4299" s="23"/>
      <c r="J4299" s="23"/>
      <c r="K4299" s="26"/>
      <c r="O4299" s="1">
        <v>45935</v>
      </c>
    </row>
    <row r="4300" spans="1:15" x14ac:dyDescent="0.25">
      <c r="A4300" s="26"/>
      <c r="B4300" s="22"/>
      <c r="C4300" s="22"/>
      <c r="D4300" s="24"/>
      <c r="E4300" s="22"/>
      <c r="F4300" s="22"/>
      <c r="G4300" s="14"/>
      <c r="H4300" s="23"/>
      <c r="I4300" s="23"/>
      <c r="J4300" s="23"/>
      <c r="K4300" s="26"/>
      <c r="O4300" s="1">
        <v>45935</v>
      </c>
    </row>
    <row r="4301" spans="1:15" x14ac:dyDescent="0.25">
      <c r="A4301" s="26"/>
      <c r="B4301" s="22"/>
      <c r="C4301" s="22"/>
      <c r="D4301" s="24"/>
      <c r="E4301" s="22"/>
      <c r="F4301" s="22"/>
      <c r="G4301" s="14"/>
      <c r="H4301" s="23"/>
      <c r="I4301" s="23"/>
      <c r="J4301" s="23"/>
      <c r="K4301" s="26"/>
      <c r="O4301" s="1">
        <v>45935</v>
      </c>
    </row>
    <row r="4302" spans="1:15" x14ac:dyDescent="0.25">
      <c r="A4302" s="26"/>
      <c r="B4302" s="22"/>
      <c r="C4302" s="22"/>
      <c r="D4302" s="24"/>
      <c r="E4302" s="22"/>
      <c r="F4302" s="22"/>
      <c r="G4302" s="14"/>
      <c r="H4302" s="23"/>
      <c r="I4302" s="23"/>
      <c r="J4302" s="23"/>
      <c r="K4302" s="26"/>
      <c r="O4302" s="1">
        <v>45935</v>
      </c>
    </row>
    <row r="4303" spans="1:15" x14ac:dyDescent="0.25">
      <c r="A4303" s="26"/>
      <c r="B4303" s="22"/>
      <c r="C4303" s="22"/>
      <c r="D4303" s="24"/>
      <c r="E4303" s="22"/>
      <c r="F4303" s="22"/>
      <c r="G4303" s="14"/>
      <c r="H4303" s="23"/>
      <c r="I4303" s="23"/>
      <c r="J4303" s="23"/>
      <c r="K4303" s="26"/>
      <c r="O4303" s="1">
        <v>45935</v>
      </c>
    </row>
    <row r="4304" spans="1:15" x14ac:dyDescent="0.25">
      <c r="A4304" s="26"/>
      <c r="B4304" s="22"/>
      <c r="C4304" s="22"/>
      <c r="D4304" s="24"/>
      <c r="E4304" s="22"/>
      <c r="F4304" s="22"/>
      <c r="G4304" s="14"/>
      <c r="H4304" s="23"/>
      <c r="I4304" s="23"/>
      <c r="J4304" s="23"/>
      <c r="K4304" s="26"/>
      <c r="O4304" s="1">
        <v>45935</v>
      </c>
    </row>
    <row r="4305" spans="1:15" x14ac:dyDescent="0.25">
      <c r="A4305" s="26"/>
      <c r="B4305" s="22"/>
      <c r="C4305" s="22"/>
      <c r="D4305" s="24"/>
      <c r="E4305" s="22"/>
      <c r="F4305" s="22"/>
      <c r="G4305" s="14"/>
      <c r="H4305" s="23"/>
      <c r="I4305" s="23"/>
      <c r="J4305" s="23"/>
      <c r="K4305" s="26"/>
      <c r="O4305" s="1">
        <v>45935</v>
      </c>
    </row>
    <row r="4306" spans="1:15" x14ac:dyDescent="0.25">
      <c r="A4306" s="26"/>
      <c r="B4306" s="22"/>
      <c r="C4306" s="22"/>
      <c r="D4306" s="24"/>
      <c r="E4306" s="22"/>
      <c r="F4306" s="22"/>
      <c r="G4306" s="14"/>
      <c r="H4306" s="23"/>
      <c r="I4306" s="23"/>
      <c r="J4306" s="23"/>
      <c r="K4306" s="26"/>
      <c r="O4306" s="1">
        <v>45935</v>
      </c>
    </row>
    <row r="4307" spans="1:15" x14ac:dyDescent="0.25">
      <c r="A4307" s="26"/>
      <c r="B4307" s="22"/>
      <c r="C4307" s="22"/>
      <c r="D4307" s="24"/>
      <c r="E4307" s="22"/>
      <c r="F4307" s="22"/>
      <c r="G4307" s="14"/>
      <c r="H4307" s="23"/>
      <c r="I4307" s="23"/>
      <c r="J4307" s="23"/>
      <c r="K4307" s="26"/>
      <c r="O4307" s="1">
        <v>45935</v>
      </c>
    </row>
    <row r="4308" spans="1:15" x14ac:dyDescent="0.25">
      <c r="A4308" s="26"/>
      <c r="B4308" s="22"/>
      <c r="C4308" s="22"/>
      <c r="D4308" s="24"/>
      <c r="E4308" s="22"/>
      <c r="F4308" s="22"/>
      <c r="G4308" s="14"/>
      <c r="H4308" s="23"/>
      <c r="I4308" s="23"/>
      <c r="J4308" s="23"/>
      <c r="K4308" s="26"/>
      <c r="O4308" s="1">
        <v>45935</v>
      </c>
    </row>
    <row r="4309" spans="1:15" x14ac:dyDescent="0.25">
      <c r="A4309" s="26"/>
      <c r="B4309" s="22"/>
      <c r="C4309" s="22"/>
      <c r="D4309" s="24"/>
      <c r="E4309" s="22"/>
      <c r="F4309" s="22"/>
      <c r="G4309" s="14"/>
      <c r="H4309" s="23"/>
      <c r="I4309" s="23"/>
      <c r="J4309" s="23"/>
      <c r="K4309" s="26"/>
      <c r="O4309" s="1">
        <v>45935</v>
      </c>
    </row>
    <row r="4310" spans="1:15" x14ac:dyDescent="0.25">
      <c r="A4310" s="26"/>
      <c r="B4310" s="22"/>
      <c r="C4310" s="22"/>
      <c r="D4310" s="24"/>
      <c r="E4310" s="22"/>
      <c r="F4310" s="22"/>
      <c r="G4310" s="14"/>
      <c r="H4310" s="23"/>
      <c r="I4310" s="23"/>
      <c r="J4310" s="23"/>
      <c r="K4310" s="26"/>
      <c r="O4310" s="1">
        <v>45935</v>
      </c>
    </row>
    <row r="4311" spans="1:15" x14ac:dyDescent="0.25">
      <c r="A4311" s="26"/>
      <c r="B4311" s="22"/>
      <c r="C4311" s="22"/>
      <c r="D4311" s="24"/>
      <c r="E4311" s="22"/>
      <c r="F4311" s="22"/>
      <c r="G4311" s="14"/>
      <c r="H4311" s="23"/>
      <c r="I4311" s="23"/>
      <c r="J4311" s="23"/>
      <c r="K4311" s="26"/>
      <c r="O4311" s="1">
        <v>45935</v>
      </c>
    </row>
    <row r="4312" spans="1:15" x14ac:dyDescent="0.25">
      <c r="A4312" s="26"/>
      <c r="B4312" s="22"/>
      <c r="C4312" s="22"/>
      <c r="D4312" s="24"/>
      <c r="E4312" s="22"/>
      <c r="F4312" s="22"/>
      <c r="G4312" s="14"/>
      <c r="H4312" s="23"/>
      <c r="I4312" s="23"/>
      <c r="J4312" s="23"/>
      <c r="K4312" s="26"/>
      <c r="O4312" s="1">
        <v>45935</v>
      </c>
    </row>
    <row r="4313" spans="1:15" x14ac:dyDescent="0.25">
      <c r="A4313" s="26"/>
      <c r="B4313" s="22"/>
      <c r="C4313" s="22"/>
      <c r="D4313" s="24"/>
      <c r="E4313" s="22"/>
      <c r="F4313" s="22"/>
      <c r="G4313" s="14"/>
      <c r="H4313" s="23"/>
      <c r="I4313" s="23"/>
      <c r="J4313" s="23"/>
      <c r="K4313" s="26"/>
      <c r="O4313" s="1">
        <v>45935</v>
      </c>
    </row>
    <row r="4314" spans="1:15" x14ac:dyDescent="0.25">
      <c r="A4314" s="26"/>
      <c r="B4314" s="22"/>
      <c r="C4314" s="22"/>
      <c r="D4314" s="24"/>
      <c r="E4314" s="22"/>
      <c r="F4314" s="22"/>
      <c r="G4314" s="14"/>
      <c r="H4314" s="23"/>
      <c r="I4314" s="23"/>
      <c r="J4314" s="23"/>
      <c r="K4314" s="26"/>
      <c r="O4314" s="1">
        <v>45935</v>
      </c>
    </row>
    <row r="4315" spans="1:15" x14ac:dyDescent="0.25">
      <c r="A4315" s="26"/>
      <c r="B4315" s="22"/>
      <c r="C4315" s="22"/>
      <c r="D4315" s="24"/>
      <c r="E4315" s="22"/>
      <c r="F4315" s="22"/>
      <c r="G4315" s="14"/>
      <c r="H4315" s="23"/>
      <c r="I4315" s="23"/>
      <c r="J4315" s="23"/>
      <c r="K4315" s="26"/>
      <c r="O4315" s="1">
        <v>45935</v>
      </c>
    </row>
    <row r="4316" spans="1:15" x14ac:dyDescent="0.25">
      <c r="A4316" s="26"/>
      <c r="B4316" s="22"/>
      <c r="C4316" s="22"/>
      <c r="D4316" s="24"/>
      <c r="E4316" s="22"/>
      <c r="F4316" s="22"/>
      <c r="G4316" s="14"/>
      <c r="H4316" s="23"/>
      <c r="I4316" s="23"/>
      <c r="J4316" s="23"/>
      <c r="K4316" s="26"/>
      <c r="O4316" s="1">
        <v>45935</v>
      </c>
    </row>
    <row r="4317" spans="1:15" x14ac:dyDescent="0.25">
      <c r="A4317" s="26"/>
      <c r="B4317" s="22"/>
      <c r="C4317" s="22"/>
      <c r="D4317" s="24"/>
      <c r="E4317" s="22"/>
      <c r="F4317" s="22"/>
      <c r="G4317" s="14"/>
      <c r="H4317" s="23"/>
      <c r="I4317" s="23"/>
      <c r="J4317" s="23"/>
      <c r="K4317" s="26"/>
      <c r="O4317" s="1">
        <v>45935</v>
      </c>
    </row>
    <row r="4318" spans="1:15" x14ac:dyDescent="0.25">
      <c r="A4318" s="26"/>
      <c r="B4318" s="22"/>
      <c r="C4318" s="22"/>
      <c r="D4318" s="24"/>
      <c r="E4318" s="22"/>
      <c r="F4318" s="22"/>
      <c r="G4318" s="14"/>
      <c r="H4318" s="23"/>
      <c r="I4318" s="23"/>
      <c r="J4318" s="23"/>
      <c r="K4318" s="26"/>
      <c r="O4318" s="1">
        <v>45935</v>
      </c>
    </row>
    <row r="4319" spans="1:15" x14ac:dyDescent="0.25">
      <c r="A4319" s="26"/>
      <c r="B4319" s="22"/>
      <c r="C4319" s="22"/>
      <c r="D4319" s="24"/>
      <c r="E4319" s="22"/>
      <c r="F4319" s="22"/>
      <c r="G4319" s="14"/>
      <c r="H4319" s="23"/>
      <c r="I4319" s="23"/>
      <c r="J4319" s="23"/>
      <c r="K4319" s="26"/>
      <c r="O4319" s="1">
        <v>45935</v>
      </c>
    </row>
    <row r="4320" spans="1:15" x14ac:dyDescent="0.25">
      <c r="A4320" s="26"/>
      <c r="B4320" s="22"/>
      <c r="C4320" s="22"/>
      <c r="D4320" s="24"/>
      <c r="E4320" s="22"/>
      <c r="F4320" s="22"/>
      <c r="G4320" s="14"/>
      <c r="H4320" s="23"/>
      <c r="I4320" s="23"/>
      <c r="J4320" s="23"/>
      <c r="K4320" s="26"/>
      <c r="O4320" s="1">
        <v>45935</v>
      </c>
    </row>
    <row r="4321" spans="1:15" x14ac:dyDescent="0.25">
      <c r="A4321" s="26"/>
      <c r="B4321" s="22"/>
      <c r="C4321" s="22"/>
      <c r="D4321" s="24"/>
      <c r="E4321" s="22"/>
      <c r="F4321" s="22"/>
      <c r="G4321" s="14"/>
      <c r="H4321" s="23"/>
      <c r="I4321" s="23"/>
      <c r="J4321" s="23"/>
      <c r="K4321" s="26"/>
      <c r="O4321" s="1">
        <v>45935</v>
      </c>
    </row>
    <row r="4322" spans="1:15" x14ac:dyDescent="0.25">
      <c r="A4322" s="26"/>
      <c r="B4322" s="22"/>
      <c r="C4322" s="22"/>
      <c r="D4322" s="24"/>
      <c r="E4322" s="22"/>
      <c r="F4322" s="22"/>
      <c r="G4322" s="14"/>
      <c r="H4322" s="23"/>
      <c r="I4322" s="23"/>
      <c r="J4322" s="23"/>
      <c r="K4322" s="26"/>
      <c r="O4322" s="1">
        <v>45935</v>
      </c>
    </row>
    <row r="4323" spans="1:15" x14ac:dyDescent="0.25">
      <c r="A4323" s="26"/>
      <c r="B4323" s="22"/>
      <c r="C4323" s="22"/>
      <c r="D4323" s="24"/>
      <c r="E4323" s="22"/>
      <c r="F4323" s="22"/>
      <c r="G4323" s="14"/>
      <c r="H4323" s="23"/>
      <c r="I4323" s="23"/>
      <c r="J4323" s="23"/>
      <c r="K4323" s="26"/>
      <c r="O4323" s="1">
        <v>45935</v>
      </c>
    </row>
    <row r="4324" spans="1:15" x14ac:dyDescent="0.25">
      <c r="A4324" s="26"/>
      <c r="B4324" s="22"/>
      <c r="C4324" s="22"/>
      <c r="D4324" s="24"/>
      <c r="E4324" s="22"/>
      <c r="F4324" s="22"/>
      <c r="G4324" s="14"/>
      <c r="H4324" s="23"/>
      <c r="I4324" s="23"/>
      <c r="J4324" s="23"/>
      <c r="K4324" s="26"/>
      <c r="O4324" s="1">
        <v>45935</v>
      </c>
    </row>
    <row r="4325" spans="1:15" x14ac:dyDescent="0.25">
      <c r="A4325" s="26"/>
      <c r="B4325" s="22"/>
      <c r="C4325" s="22"/>
      <c r="D4325" s="24"/>
      <c r="E4325" s="22"/>
      <c r="F4325" s="22"/>
      <c r="G4325" s="14"/>
      <c r="H4325" s="23"/>
      <c r="I4325" s="23"/>
      <c r="J4325" s="23"/>
      <c r="K4325" s="26"/>
      <c r="O4325" s="1">
        <v>45935</v>
      </c>
    </row>
    <row r="4326" spans="1:15" x14ac:dyDescent="0.25">
      <c r="A4326" s="26"/>
      <c r="B4326" s="22"/>
      <c r="C4326" s="22"/>
      <c r="D4326" s="24"/>
      <c r="E4326" s="22"/>
      <c r="F4326" s="22"/>
      <c r="G4326" s="14"/>
      <c r="H4326" s="23"/>
      <c r="I4326" s="23"/>
      <c r="J4326" s="23"/>
      <c r="K4326" s="26"/>
      <c r="O4326" s="1">
        <v>45935</v>
      </c>
    </row>
    <row r="4327" spans="1:15" x14ac:dyDescent="0.25">
      <c r="A4327" s="26"/>
      <c r="B4327" s="22"/>
      <c r="C4327" s="22"/>
      <c r="D4327" s="24"/>
      <c r="E4327" s="22"/>
      <c r="F4327" s="22"/>
      <c r="G4327" s="14"/>
      <c r="H4327" s="23"/>
      <c r="I4327" s="23"/>
      <c r="J4327" s="23"/>
      <c r="K4327" s="26"/>
      <c r="O4327" s="1">
        <v>45935</v>
      </c>
    </row>
    <row r="4328" spans="1:15" x14ac:dyDescent="0.25">
      <c r="A4328" s="26"/>
      <c r="B4328" s="22"/>
      <c r="C4328" s="22"/>
      <c r="D4328" s="24"/>
      <c r="E4328" s="22"/>
      <c r="F4328" s="22"/>
      <c r="G4328" s="14"/>
      <c r="H4328" s="23"/>
      <c r="I4328" s="23"/>
      <c r="J4328" s="23"/>
      <c r="K4328" s="26"/>
      <c r="O4328" s="1">
        <v>45935</v>
      </c>
    </row>
    <row r="4329" spans="1:15" x14ac:dyDescent="0.25">
      <c r="A4329" s="26"/>
      <c r="B4329" s="22"/>
      <c r="C4329" s="22"/>
      <c r="D4329" s="24"/>
      <c r="E4329" s="22"/>
      <c r="F4329" s="22"/>
      <c r="G4329" s="14"/>
      <c r="H4329" s="23"/>
      <c r="I4329" s="23"/>
      <c r="J4329" s="23"/>
      <c r="K4329" s="26"/>
      <c r="O4329" s="1">
        <v>45935</v>
      </c>
    </row>
    <row r="4330" spans="1:15" x14ac:dyDescent="0.25">
      <c r="A4330" s="26"/>
      <c r="B4330" s="22"/>
      <c r="C4330" s="22"/>
      <c r="D4330" s="24"/>
      <c r="E4330" s="22"/>
      <c r="F4330" s="22"/>
      <c r="G4330" s="14"/>
      <c r="H4330" s="23"/>
      <c r="I4330" s="23"/>
      <c r="J4330" s="23"/>
      <c r="K4330" s="26"/>
      <c r="O4330" s="1">
        <v>45935</v>
      </c>
    </row>
    <row r="4331" spans="1:15" x14ac:dyDescent="0.25">
      <c r="A4331" s="26"/>
      <c r="B4331" s="22"/>
      <c r="C4331" s="22"/>
      <c r="D4331" s="24"/>
      <c r="E4331" s="22"/>
      <c r="F4331" s="22"/>
      <c r="G4331" s="14"/>
      <c r="H4331" s="23"/>
      <c r="I4331" s="23"/>
      <c r="J4331" s="23"/>
      <c r="K4331" s="26"/>
      <c r="O4331" s="1">
        <v>45935</v>
      </c>
    </row>
    <row r="4332" spans="1:15" x14ac:dyDescent="0.25">
      <c r="A4332" s="26"/>
      <c r="B4332" s="22"/>
      <c r="C4332" s="22"/>
      <c r="D4332" s="24"/>
      <c r="E4332" s="22"/>
      <c r="F4332" s="22"/>
      <c r="G4332" s="14"/>
      <c r="H4332" s="23"/>
      <c r="I4332" s="23"/>
      <c r="J4332" s="23"/>
      <c r="K4332" s="26"/>
      <c r="O4332" s="1">
        <v>45935</v>
      </c>
    </row>
    <row r="4333" spans="1:15" x14ac:dyDescent="0.25">
      <c r="A4333" s="26"/>
      <c r="B4333" s="22"/>
      <c r="C4333" s="22"/>
      <c r="D4333" s="24"/>
      <c r="E4333" s="22"/>
      <c r="F4333" s="22"/>
      <c r="G4333" s="14"/>
      <c r="H4333" s="23"/>
      <c r="I4333" s="23"/>
      <c r="J4333" s="23"/>
      <c r="K4333" s="26"/>
      <c r="O4333" s="1">
        <v>45935</v>
      </c>
    </row>
    <row r="4334" spans="1:15" x14ac:dyDescent="0.25">
      <c r="A4334" s="26"/>
      <c r="B4334" s="22"/>
      <c r="C4334" s="22"/>
      <c r="D4334" s="24"/>
      <c r="E4334" s="22"/>
      <c r="F4334" s="22"/>
      <c r="G4334" s="14"/>
      <c r="H4334" s="23"/>
      <c r="I4334" s="23"/>
      <c r="J4334" s="23"/>
      <c r="K4334" s="26"/>
      <c r="O4334" s="1">
        <v>45935</v>
      </c>
    </row>
    <row r="4335" spans="1:15" x14ac:dyDescent="0.25">
      <c r="A4335" s="26"/>
      <c r="B4335" s="22"/>
      <c r="C4335" s="22"/>
      <c r="D4335" s="24"/>
      <c r="E4335" s="22"/>
      <c r="F4335" s="22"/>
      <c r="G4335" s="14"/>
      <c r="H4335" s="23"/>
      <c r="I4335" s="23"/>
      <c r="J4335" s="23"/>
      <c r="K4335" s="26"/>
      <c r="O4335" s="1">
        <v>45935</v>
      </c>
    </row>
    <row r="4336" spans="1:15" x14ac:dyDescent="0.25">
      <c r="A4336" s="26"/>
      <c r="B4336" s="22"/>
      <c r="C4336" s="22"/>
      <c r="D4336" s="24"/>
      <c r="E4336" s="22"/>
      <c r="F4336" s="22"/>
      <c r="G4336" s="14"/>
      <c r="H4336" s="23"/>
      <c r="I4336" s="23"/>
      <c r="J4336" s="23"/>
      <c r="K4336" s="26"/>
      <c r="O4336" s="1">
        <v>45935</v>
      </c>
    </row>
    <row r="4337" spans="1:15" x14ac:dyDescent="0.25">
      <c r="A4337" s="26"/>
      <c r="B4337" s="22"/>
      <c r="C4337" s="22"/>
      <c r="D4337" s="24"/>
      <c r="E4337" s="22"/>
      <c r="F4337" s="22"/>
      <c r="G4337" s="14"/>
      <c r="H4337" s="23"/>
      <c r="I4337" s="23"/>
      <c r="J4337" s="23"/>
      <c r="K4337" s="26"/>
      <c r="O4337" s="1">
        <v>45935</v>
      </c>
    </row>
    <row r="4338" spans="1:15" x14ac:dyDescent="0.25">
      <c r="A4338" s="26"/>
      <c r="B4338" s="22"/>
      <c r="C4338" s="22"/>
      <c r="D4338" s="24"/>
      <c r="E4338" s="22"/>
      <c r="F4338" s="22"/>
      <c r="G4338" s="14"/>
      <c r="H4338" s="23"/>
      <c r="I4338" s="23"/>
      <c r="J4338" s="23"/>
      <c r="K4338" s="26"/>
      <c r="O4338" s="1">
        <v>45935</v>
      </c>
    </row>
    <row r="4339" spans="1:15" x14ac:dyDescent="0.25">
      <c r="A4339" s="26"/>
      <c r="B4339" s="22"/>
      <c r="C4339" s="22"/>
      <c r="D4339" s="24"/>
      <c r="E4339" s="22"/>
      <c r="F4339" s="22"/>
      <c r="G4339" s="14"/>
      <c r="H4339" s="23"/>
      <c r="I4339" s="23"/>
      <c r="J4339" s="23"/>
      <c r="K4339" s="26"/>
      <c r="O4339" s="1">
        <v>45935</v>
      </c>
    </row>
    <row r="4340" spans="1:15" x14ac:dyDescent="0.25">
      <c r="A4340" s="26"/>
      <c r="B4340" s="22"/>
      <c r="C4340" s="22"/>
      <c r="D4340" s="24"/>
      <c r="E4340" s="22"/>
      <c r="F4340" s="22"/>
      <c r="G4340" s="14"/>
      <c r="H4340" s="23"/>
      <c r="I4340" s="23"/>
      <c r="J4340" s="23"/>
      <c r="K4340" s="26"/>
      <c r="O4340" s="1">
        <v>45935</v>
      </c>
    </row>
    <row r="4341" spans="1:15" x14ac:dyDescent="0.25">
      <c r="A4341" s="26"/>
      <c r="B4341" s="22"/>
      <c r="C4341" s="22"/>
      <c r="D4341" s="24"/>
      <c r="E4341" s="22"/>
      <c r="F4341" s="22"/>
      <c r="G4341" s="14"/>
      <c r="H4341" s="23"/>
      <c r="I4341" s="23"/>
      <c r="J4341" s="23"/>
      <c r="K4341" s="26"/>
      <c r="O4341" s="1">
        <v>45935</v>
      </c>
    </row>
    <row r="4342" spans="1:15" x14ac:dyDescent="0.25">
      <c r="A4342" s="26"/>
      <c r="B4342" s="22"/>
      <c r="C4342" s="22"/>
      <c r="D4342" s="24"/>
      <c r="E4342" s="22"/>
      <c r="F4342" s="22"/>
      <c r="G4342" s="14"/>
      <c r="H4342" s="23"/>
      <c r="I4342" s="23"/>
      <c r="J4342" s="23"/>
      <c r="K4342" s="26"/>
      <c r="O4342" s="1">
        <v>45935</v>
      </c>
    </row>
    <row r="4343" spans="1:15" x14ac:dyDescent="0.25">
      <c r="A4343" s="26"/>
      <c r="B4343" s="22"/>
      <c r="C4343" s="22"/>
      <c r="D4343" s="24"/>
      <c r="E4343" s="22"/>
      <c r="F4343" s="22"/>
      <c r="G4343" s="14"/>
      <c r="H4343" s="23"/>
      <c r="I4343" s="23"/>
      <c r="J4343" s="23"/>
      <c r="K4343" s="26"/>
      <c r="O4343" s="1">
        <v>45935</v>
      </c>
    </row>
    <row r="4344" spans="1:15" x14ac:dyDescent="0.25">
      <c r="A4344" s="26"/>
      <c r="B4344" s="22"/>
      <c r="C4344" s="22"/>
      <c r="D4344" s="24"/>
      <c r="E4344" s="22"/>
      <c r="F4344" s="22"/>
      <c r="G4344" s="14"/>
      <c r="H4344" s="23"/>
      <c r="I4344" s="23"/>
      <c r="J4344" s="23"/>
      <c r="K4344" s="26"/>
      <c r="O4344" s="1">
        <v>45935</v>
      </c>
    </row>
    <row r="4345" spans="1:15" x14ac:dyDescent="0.25">
      <c r="A4345" s="26"/>
      <c r="B4345" s="22"/>
      <c r="C4345" s="22"/>
      <c r="D4345" s="24"/>
      <c r="E4345" s="22"/>
      <c r="F4345" s="22"/>
      <c r="G4345" s="14"/>
      <c r="H4345" s="23"/>
      <c r="I4345" s="23"/>
      <c r="J4345" s="23"/>
      <c r="K4345" s="26"/>
      <c r="O4345" s="1">
        <v>45935</v>
      </c>
    </row>
    <row r="4346" spans="1:15" x14ac:dyDescent="0.25">
      <c r="A4346" s="26"/>
      <c r="B4346" s="22"/>
      <c r="C4346" s="22"/>
      <c r="D4346" s="24"/>
      <c r="E4346" s="22"/>
      <c r="F4346" s="22"/>
      <c r="G4346" s="14"/>
      <c r="H4346" s="23"/>
      <c r="I4346" s="23"/>
      <c r="J4346" s="23"/>
      <c r="K4346" s="26"/>
      <c r="O4346" s="1">
        <v>45935</v>
      </c>
    </row>
    <row r="4347" spans="1:15" x14ac:dyDescent="0.25">
      <c r="A4347" s="26"/>
      <c r="B4347" s="22"/>
      <c r="C4347" s="22"/>
      <c r="D4347" s="24"/>
      <c r="E4347" s="22"/>
      <c r="F4347" s="22"/>
      <c r="G4347" s="14"/>
      <c r="H4347" s="23"/>
      <c r="I4347" s="23"/>
      <c r="J4347" s="23"/>
      <c r="K4347" s="26"/>
      <c r="O4347" s="1">
        <v>45935</v>
      </c>
    </row>
    <row r="4348" spans="1:15" x14ac:dyDescent="0.25">
      <c r="A4348" s="26"/>
      <c r="B4348" s="22"/>
      <c r="C4348" s="22"/>
      <c r="D4348" s="24"/>
      <c r="E4348" s="22"/>
      <c r="F4348" s="22"/>
      <c r="G4348" s="14"/>
      <c r="H4348" s="23"/>
      <c r="I4348" s="23"/>
      <c r="J4348" s="23"/>
      <c r="K4348" s="26"/>
      <c r="O4348" s="1">
        <v>45935</v>
      </c>
    </row>
    <row r="4349" spans="1:15" x14ac:dyDescent="0.25">
      <c r="A4349" s="26"/>
      <c r="B4349" s="22"/>
      <c r="C4349" s="22"/>
      <c r="D4349" s="24"/>
      <c r="E4349" s="22"/>
      <c r="F4349" s="22"/>
      <c r="G4349" s="14"/>
      <c r="H4349" s="23"/>
      <c r="I4349" s="23"/>
      <c r="J4349" s="23"/>
      <c r="K4349" s="26"/>
      <c r="O4349" s="1">
        <v>45935</v>
      </c>
    </row>
    <row r="4350" spans="1:15" x14ac:dyDescent="0.25">
      <c r="A4350" s="26"/>
      <c r="B4350" s="22"/>
      <c r="C4350" s="22"/>
      <c r="D4350" s="24"/>
      <c r="E4350" s="22"/>
      <c r="F4350" s="22"/>
      <c r="G4350" s="14"/>
      <c r="H4350" s="23"/>
      <c r="I4350" s="23"/>
      <c r="J4350" s="23"/>
      <c r="K4350" s="26"/>
      <c r="O4350" s="1">
        <v>45935</v>
      </c>
    </row>
    <row r="4351" spans="1:15" x14ac:dyDescent="0.25">
      <c r="A4351" s="26"/>
      <c r="B4351" s="22"/>
      <c r="C4351" s="22"/>
      <c r="D4351" s="24"/>
      <c r="E4351" s="22"/>
      <c r="F4351" s="22"/>
      <c r="G4351" s="14"/>
      <c r="H4351" s="23"/>
      <c r="I4351" s="23"/>
      <c r="J4351" s="23"/>
      <c r="K4351" s="26"/>
      <c r="O4351" s="1">
        <v>45935</v>
      </c>
    </row>
    <row r="4352" spans="1:15" x14ac:dyDescent="0.25">
      <c r="A4352" s="26"/>
      <c r="B4352" s="22"/>
      <c r="C4352" s="22"/>
      <c r="D4352" s="24"/>
      <c r="E4352" s="22"/>
      <c r="F4352" s="22"/>
      <c r="G4352" s="14"/>
      <c r="H4352" s="23"/>
      <c r="I4352" s="23"/>
      <c r="J4352" s="23"/>
      <c r="K4352" s="26"/>
      <c r="O4352" s="1">
        <v>45935</v>
      </c>
    </row>
    <row r="4353" spans="1:15" x14ac:dyDescent="0.25">
      <c r="A4353" s="26"/>
      <c r="B4353" s="22"/>
      <c r="C4353" s="22"/>
      <c r="D4353" s="24"/>
      <c r="E4353" s="22"/>
      <c r="F4353" s="22"/>
      <c r="G4353" s="14"/>
      <c r="H4353" s="23"/>
      <c r="I4353" s="23"/>
      <c r="J4353" s="23"/>
      <c r="K4353" s="26"/>
      <c r="O4353" s="1">
        <v>45935</v>
      </c>
    </row>
    <row r="4354" spans="1:15" x14ac:dyDescent="0.25">
      <c r="A4354" s="26"/>
      <c r="B4354" s="22"/>
      <c r="C4354" s="22"/>
      <c r="D4354" s="24"/>
      <c r="E4354" s="22"/>
      <c r="F4354" s="22"/>
      <c r="G4354" s="14"/>
      <c r="H4354" s="23"/>
      <c r="I4354" s="23"/>
      <c r="J4354" s="23"/>
      <c r="K4354" s="26"/>
      <c r="O4354" s="1">
        <v>45935</v>
      </c>
    </row>
    <row r="4355" spans="1:15" x14ac:dyDescent="0.25">
      <c r="A4355" s="26"/>
      <c r="B4355" s="22"/>
      <c r="C4355" s="22"/>
      <c r="D4355" s="24"/>
      <c r="E4355" s="22"/>
      <c r="F4355" s="22"/>
      <c r="G4355" s="14"/>
      <c r="H4355" s="23"/>
      <c r="I4355" s="23"/>
      <c r="J4355" s="23"/>
      <c r="K4355" s="26"/>
      <c r="O4355" s="1">
        <v>45935</v>
      </c>
    </row>
    <row r="4356" spans="1:15" x14ac:dyDescent="0.25">
      <c r="A4356" s="26"/>
      <c r="B4356" s="22"/>
      <c r="C4356" s="22"/>
      <c r="D4356" s="24"/>
      <c r="E4356" s="22"/>
      <c r="F4356" s="22"/>
      <c r="G4356" s="14"/>
      <c r="H4356" s="23"/>
      <c r="I4356" s="23"/>
      <c r="J4356" s="23"/>
      <c r="K4356" s="26"/>
      <c r="O4356" s="1">
        <v>45935</v>
      </c>
    </row>
    <row r="4357" spans="1:15" x14ac:dyDescent="0.25">
      <c r="A4357" s="26"/>
      <c r="B4357" s="22"/>
      <c r="C4357" s="22"/>
      <c r="D4357" s="24"/>
      <c r="E4357" s="22"/>
      <c r="F4357" s="22"/>
      <c r="G4357" s="14"/>
      <c r="H4357" s="23"/>
      <c r="I4357" s="23"/>
      <c r="J4357" s="23"/>
      <c r="K4357" s="26"/>
      <c r="O4357" s="1">
        <v>45935</v>
      </c>
    </row>
    <row r="4358" spans="1:15" x14ac:dyDescent="0.25">
      <c r="A4358" s="26"/>
      <c r="B4358" s="22"/>
      <c r="C4358" s="22"/>
      <c r="D4358" s="24"/>
      <c r="E4358" s="22"/>
      <c r="F4358" s="22"/>
      <c r="G4358" s="14"/>
      <c r="H4358" s="23"/>
      <c r="I4358" s="23"/>
      <c r="J4358" s="23"/>
      <c r="K4358" s="26"/>
      <c r="O4358" s="1">
        <v>45935</v>
      </c>
    </row>
    <row r="4359" spans="1:15" x14ac:dyDescent="0.25">
      <c r="A4359" s="26"/>
      <c r="B4359" s="22"/>
      <c r="C4359" s="22"/>
      <c r="D4359" s="24"/>
      <c r="E4359" s="22"/>
      <c r="F4359" s="22"/>
      <c r="G4359" s="14"/>
      <c r="H4359" s="23"/>
      <c r="I4359" s="23"/>
      <c r="J4359" s="23"/>
      <c r="K4359" s="26"/>
      <c r="O4359" s="1">
        <v>45935</v>
      </c>
    </row>
    <row r="4360" spans="1:15" x14ac:dyDescent="0.25">
      <c r="A4360" s="26"/>
      <c r="B4360" s="22"/>
      <c r="C4360" s="22"/>
      <c r="D4360" s="24"/>
      <c r="E4360" s="22"/>
      <c r="F4360" s="22"/>
      <c r="G4360" s="14"/>
      <c r="H4360" s="23"/>
      <c r="I4360" s="23"/>
      <c r="J4360" s="23"/>
      <c r="K4360" s="26"/>
      <c r="O4360" s="1">
        <v>45935</v>
      </c>
    </row>
    <row r="4361" spans="1:15" x14ac:dyDescent="0.25">
      <c r="A4361" s="26"/>
      <c r="B4361" s="22"/>
      <c r="C4361" s="22"/>
      <c r="D4361" s="24"/>
      <c r="E4361" s="22"/>
      <c r="F4361" s="22"/>
      <c r="G4361" s="14"/>
      <c r="H4361" s="23"/>
      <c r="I4361" s="23"/>
      <c r="J4361" s="23"/>
      <c r="K4361" s="26"/>
      <c r="O4361" s="1">
        <v>45935</v>
      </c>
    </row>
    <row r="4362" spans="1:15" x14ac:dyDescent="0.25">
      <c r="A4362" s="26"/>
      <c r="B4362" s="22"/>
      <c r="C4362" s="22"/>
      <c r="D4362" s="24"/>
      <c r="E4362" s="22"/>
      <c r="F4362" s="22"/>
      <c r="G4362" s="14"/>
      <c r="H4362" s="23"/>
      <c r="I4362" s="23"/>
      <c r="J4362" s="23"/>
      <c r="K4362" s="26"/>
      <c r="O4362" s="1">
        <v>45935</v>
      </c>
    </row>
    <row r="4363" spans="1:15" x14ac:dyDescent="0.25">
      <c r="A4363" s="26"/>
      <c r="B4363" s="22"/>
      <c r="C4363" s="22"/>
      <c r="D4363" s="24"/>
      <c r="E4363" s="22"/>
      <c r="F4363" s="22"/>
      <c r="G4363" s="14"/>
      <c r="H4363" s="23"/>
      <c r="I4363" s="23"/>
      <c r="J4363" s="23"/>
      <c r="K4363" s="26"/>
      <c r="O4363" s="1">
        <v>45935</v>
      </c>
    </row>
    <row r="4364" spans="1:15" x14ac:dyDescent="0.25">
      <c r="A4364" s="26"/>
      <c r="B4364" s="22"/>
      <c r="C4364" s="22"/>
      <c r="D4364" s="24"/>
      <c r="E4364" s="22"/>
      <c r="F4364" s="22"/>
      <c r="G4364" s="14"/>
      <c r="H4364" s="23"/>
      <c r="I4364" s="23"/>
      <c r="J4364" s="23"/>
      <c r="K4364" s="26"/>
      <c r="O4364" s="1">
        <v>45935</v>
      </c>
    </row>
    <row r="4365" spans="1:15" x14ac:dyDescent="0.25">
      <c r="A4365" s="26"/>
      <c r="B4365" s="22"/>
      <c r="C4365" s="22"/>
      <c r="D4365" s="24"/>
      <c r="E4365" s="22"/>
      <c r="F4365" s="22"/>
      <c r="G4365" s="14"/>
      <c r="H4365" s="23"/>
      <c r="I4365" s="23"/>
      <c r="J4365" s="23"/>
      <c r="K4365" s="26"/>
      <c r="O4365" s="1">
        <v>45935</v>
      </c>
    </row>
    <row r="4366" spans="1:15" x14ac:dyDescent="0.25">
      <c r="A4366" s="26"/>
      <c r="B4366" s="22"/>
      <c r="C4366" s="22"/>
      <c r="D4366" s="24"/>
      <c r="E4366" s="22"/>
      <c r="F4366" s="22"/>
      <c r="G4366" s="14"/>
      <c r="H4366" s="23"/>
      <c r="I4366" s="23"/>
      <c r="J4366" s="23"/>
      <c r="K4366" s="26"/>
      <c r="O4366" s="1">
        <v>45935</v>
      </c>
    </row>
    <row r="4367" spans="1:15" x14ac:dyDescent="0.25">
      <c r="A4367" s="26"/>
      <c r="B4367" s="22"/>
      <c r="C4367" s="22"/>
      <c r="D4367" s="24"/>
      <c r="E4367" s="22"/>
      <c r="F4367" s="22"/>
      <c r="G4367" s="14"/>
      <c r="H4367" s="23"/>
      <c r="I4367" s="23"/>
      <c r="J4367" s="23"/>
      <c r="K4367" s="26"/>
      <c r="O4367" s="1">
        <v>45935</v>
      </c>
    </row>
    <row r="4368" spans="1:15" x14ac:dyDescent="0.25">
      <c r="A4368" s="26"/>
      <c r="B4368" s="22"/>
      <c r="C4368" s="22"/>
      <c r="D4368" s="24"/>
      <c r="E4368" s="22"/>
      <c r="F4368" s="22"/>
      <c r="G4368" s="14"/>
      <c r="H4368" s="23"/>
      <c r="I4368" s="23"/>
      <c r="J4368" s="23"/>
      <c r="K4368" s="26"/>
      <c r="O4368" s="1">
        <v>45935</v>
      </c>
    </row>
    <row r="4369" spans="1:15" x14ac:dyDescent="0.25">
      <c r="A4369" s="26"/>
      <c r="B4369" s="22"/>
      <c r="C4369" s="22"/>
      <c r="D4369" s="24"/>
      <c r="E4369" s="22"/>
      <c r="F4369" s="22"/>
      <c r="G4369" s="14"/>
      <c r="H4369" s="23"/>
      <c r="I4369" s="23"/>
      <c r="J4369" s="23"/>
      <c r="K4369" s="26"/>
      <c r="O4369" s="1">
        <v>45935</v>
      </c>
    </row>
    <row r="4370" spans="1:15" x14ac:dyDescent="0.25">
      <c r="A4370" s="26"/>
      <c r="B4370" s="22"/>
      <c r="C4370" s="22"/>
      <c r="D4370" s="24"/>
      <c r="E4370" s="22"/>
      <c r="F4370" s="22"/>
      <c r="G4370" s="14"/>
      <c r="H4370" s="23"/>
      <c r="I4370" s="23"/>
      <c r="J4370" s="23"/>
      <c r="K4370" s="26"/>
      <c r="O4370" s="1">
        <v>45935</v>
      </c>
    </row>
    <row r="4371" spans="1:15" x14ac:dyDescent="0.25">
      <c r="A4371" s="26"/>
      <c r="B4371" s="22"/>
      <c r="C4371" s="22"/>
      <c r="D4371" s="24"/>
      <c r="E4371" s="22"/>
      <c r="F4371" s="22"/>
      <c r="G4371" s="14"/>
      <c r="H4371" s="23"/>
      <c r="I4371" s="23"/>
      <c r="J4371" s="23"/>
      <c r="K4371" s="26"/>
      <c r="O4371" s="1">
        <v>45935</v>
      </c>
    </row>
    <row r="4372" spans="1:15" x14ac:dyDescent="0.25">
      <c r="A4372" s="26"/>
      <c r="B4372" s="22"/>
      <c r="C4372" s="22"/>
      <c r="D4372" s="24"/>
      <c r="E4372" s="22"/>
      <c r="F4372" s="22"/>
      <c r="G4372" s="14"/>
      <c r="H4372" s="23"/>
      <c r="I4372" s="23"/>
      <c r="J4372" s="23"/>
      <c r="K4372" s="26"/>
      <c r="O4372" s="1">
        <v>45935</v>
      </c>
    </row>
    <row r="4373" spans="1:15" x14ac:dyDescent="0.25">
      <c r="A4373" s="26"/>
      <c r="B4373" s="22"/>
      <c r="C4373" s="22"/>
      <c r="D4373" s="24"/>
      <c r="E4373" s="22"/>
      <c r="F4373" s="22"/>
      <c r="G4373" s="14"/>
      <c r="H4373" s="23"/>
      <c r="I4373" s="23"/>
      <c r="J4373" s="23"/>
      <c r="K4373" s="26"/>
      <c r="O4373" s="1">
        <v>45935</v>
      </c>
    </row>
    <row r="4374" spans="1:15" x14ac:dyDescent="0.25">
      <c r="A4374" s="26"/>
      <c r="B4374" s="22"/>
      <c r="C4374" s="22"/>
      <c r="D4374" s="24"/>
      <c r="E4374" s="22"/>
      <c r="F4374" s="22"/>
      <c r="G4374" s="14"/>
      <c r="H4374" s="23"/>
      <c r="I4374" s="23"/>
      <c r="J4374" s="23"/>
      <c r="K4374" s="26"/>
      <c r="O4374" s="1">
        <v>45935</v>
      </c>
    </row>
    <row r="4375" spans="1:15" x14ac:dyDescent="0.25">
      <c r="A4375" s="26"/>
      <c r="B4375" s="22"/>
      <c r="C4375" s="22"/>
      <c r="D4375" s="24"/>
      <c r="E4375" s="22"/>
      <c r="F4375" s="22"/>
      <c r="G4375" s="14"/>
      <c r="H4375" s="23"/>
      <c r="I4375" s="23"/>
      <c r="J4375" s="23"/>
      <c r="K4375" s="26"/>
      <c r="O4375" s="1">
        <v>45935</v>
      </c>
    </row>
    <row r="4376" spans="1:15" x14ac:dyDescent="0.25">
      <c r="A4376" s="26"/>
      <c r="B4376" s="22"/>
      <c r="C4376" s="22"/>
      <c r="D4376" s="24"/>
      <c r="E4376" s="22"/>
      <c r="F4376" s="22"/>
      <c r="G4376" s="14"/>
      <c r="H4376" s="23"/>
      <c r="I4376" s="23"/>
      <c r="J4376" s="23"/>
      <c r="K4376" s="26"/>
      <c r="O4376" s="1">
        <v>45935</v>
      </c>
    </row>
    <row r="4377" spans="1:15" x14ac:dyDescent="0.25">
      <c r="A4377" s="26"/>
      <c r="B4377" s="22"/>
      <c r="C4377" s="22"/>
      <c r="D4377" s="24"/>
      <c r="E4377" s="22"/>
      <c r="F4377" s="22"/>
      <c r="G4377" s="14"/>
      <c r="H4377" s="23"/>
      <c r="I4377" s="23"/>
      <c r="J4377" s="23"/>
      <c r="K4377" s="26"/>
      <c r="O4377" s="1">
        <v>45935</v>
      </c>
    </row>
    <row r="4378" spans="1:15" x14ac:dyDescent="0.25">
      <c r="A4378" s="26"/>
      <c r="B4378" s="22"/>
      <c r="C4378" s="22"/>
      <c r="D4378" s="24"/>
      <c r="E4378" s="22"/>
      <c r="F4378" s="22"/>
      <c r="G4378" s="14"/>
      <c r="H4378" s="23"/>
      <c r="I4378" s="23"/>
      <c r="J4378" s="23"/>
      <c r="K4378" s="26"/>
      <c r="O4378" s="1">
        <v>45935</v>
      </c>
    </row>
    <row r="4379" spans="1:15" x14ac:dyDescent="0.25">
      <c r="A4379" s="26"/>
      <c r="B4379" s="22"/>
      <c r="C4379" s="22"/>
      <c r="D4379" s="24"/>
      <c r="E4379" s="22"/>
      <c r="F4379" s="22"/>
      <c r="G4379" s="14"/>
      <c r="H4379" s="23"/>
      <c r="I4379" s="23"/>
      <c r="J4379" s="23"/>
      <c r="K4379" s="26"/>
      <c r="O4379" s="1">
        <v>45935</v>
      </c>
    </row>
    <row r="4380" spans="1:15" x14ac:dyDescent="0.25">
      <c r="A4380" s="26"/>
      <c r="B4380" s="22"/>
      <c r="C4380" s="22"/>
      <c r="D4380" s="24"/>
      <c r="E4380" s="22"/>
      <c r="F4380" s="22"/>
      <c r="G4380" s="14"/>
      <c r="H4380" s="23"/>
      <c r="I4380" s="23"/>
      <c r="J4380" s="23"/>
      <c r="K4380" s="26"/>
      <c r="O4380" s="1">
        <v>45935</v>
      </c>
    </row>
    <row r="4381" spans="1:15" x14ac:dyDescent="0.25">
      <c r="A4381" s="26"/>
      <c r="B4381" s="22"/>
      <c r="C4381" s="22"/>
      <c r="D4381" s="24"/>
      <c r="E4381" s="22"/>
      <c r="F4381" s="22"/>
      <c r="G4381" s="14"/>
      <c r="H4381" s="23"/>
      <c r="I4381" s="23"/>
      <c r="J4381" s="23"/>
      <c r="K4381" s="26"/>
      <c r="O4381" s="1">
        <v>45935</v>
      </c>
    </row>
    <row r="4382" spans="1:15" x14ac:dyDescent="0.25">
      <c r="A4382" s="26"/>
      <c r="B4382" s="22"/>
      <c r="C4382" s="22"/>
      <c r="D4382" s="24"/>
      <c r="E4382" s="22"/>
      <c r="F4382" s="22"/>
      <c r="G4382" s="14"/>
      <c r="H4382" s="23"/>
      <c r="I4382" s="23"/>
      <c r="J4382" s="23"/>
      <c r="K4382" s="26"/>
      <c r="O4382" s="1">
        <v>45935</v>
      </c>
    </row>
    <row r="4383" spans="1:15" x14ac:dyDescent="0.25">
      <c r="A4383" s="26"/>
      <c r="B4383" s="22"/>
      <c r="C4383" s="22"/>
      <c r="D4383" s="24"/>
      <c r="E4383" s="22"/>
      <c r="F4383" s="22"/>
      <c r="G4383" s="14"/>
      <c r="H4383" s="23"/>
      <c r="I4383" s="23"/>
      <c r="J4383" s="23"/>
      <c r="K4383" s="26"/>
      <c r="O4383" s="1">
        <v>45935</v>
      </c>
    </row>
    <row r="4384" spans="1:15" x14ac:dyDescent="0.25">
      <c r="A4384" s="26"/>
      <c r="B4384" s="22"/>
      <c r="C4384" s="22"/>
      <c r="D4384" s="24"/>
      <c r="E4384" s="22"/>
      <c r="F4384" s="22"/>
      <c r="G4384" s="14"/>
      <c r="H4384" s="23"/>
      <c r="I4384" s="23"/>
      <c r="J4384" s="23"/>
      <c r="K4384" s="26"/>
      <c r="O4384" s="1">
        <v>45935</v>
      </c>
    </row>
    <row r="4385" spans="1:16" x14ac:dyDescent="0.25">
      <c r="A4385" s="26"/>
      <c r="B4385" s="22"/>
      <c r="C4385" s="22"/>
      <c r="D4385" s="24"/>
      <c r="E4385" s="22"/>
      <c r="F4385" s="22"/>
      <c r="G4385" s="14"/>
      <c r="H4385" s="23"/>
      <c r="I4385" s="23"/>
      <c r="J4385" s="23"/>
      <c r="K4385" s="26"/>
      <c r="O4385" s="1">
        <v>45935</v>
      </c>
    </row>
    <row r="4386" spans="1:16" x14ac:dyDescent="0.25">
      <c r="A4386" s="26"/>
      <c r="B4386" s="22"/>
      <c r="C4386" s="22"/>
      <c r="D4386" s="24"/>
      <c r="E4386" s="22"/>
      <c r="F4386" s="22"/>
      <c r="G4386" s="14"/>
      <c r="H4386" s="23"/>
      <c r="I4386" s="23"/>
      <c r="J4386" s="23"/>
      <c r="K4386" s="26"/>
      <c r="O4386" s="1">
        <v>45935</v>
      </c>
    </row>
    <row r="4387" spans="1:16" x14ac:dyDescent="0.25">
      <c r="A4387" s="26"/>
      <c r="B4387" s="22"/>
      <c r="C4387" s="22"/>
      <c r="D4387" s="24"/>
      <c r="E4387" s="22"/>
      <c r="F4387" s="22"/>
      <c r="G4387" s="14"/>
      <c r="H4387" s="23"/>
      <c r="I4387" s="23"/>
      <c r="J4387" s="23"/>
      <c r="K4387" s="26"/>
      <c r="O4387" s="1">
        <v>45935</v>
      </c>
    </row>
    <row r="4388" spans="1:16" x14ac:dyDescent="0.25">
      <c r="A4388" s="26"/>
      <c r="B4388" s="22"/>
      <c r="C4388" s="22"/>
      <c r="D4388" s="24"/>
      <c r="E4388" s="22"/>
      <c r="F4388" s="22"/>
      <c r="G4388" s="14"/>
      <c r="H4388" s="23"/>
      <c r="I4388" s="23"/>
      <c r="J4388" s="23"/>
      <c r="K4388" s="26"/>
      <c r="P4388" s="1">
        <v>45935</v>
      </c>
    </row>
    <row r="4389" spans="1:16" x14ac:dyDescent="0.25">
      <c r="A4389" s="26"/>
      <c r="B4389" s="22"/>
      <c r="C4389" s="22"/>
      <c r="D4389" s="24"/>
      <c r="E4389" s="22"/>
      <c r="F4389" s="22"/>
      <c r="G4389" s="14"/>
      <c r="H4389" s="23"/>
      <c r="I4389" s="23"/>
      <c r="J4389" s="23"/>
      <c r="K4389" s="26"/>
      <c r="P4389" s="1">
        <v>45935</v>
      </c>
    </row>
    <row r="4390" spans="1:16" x14ac:dyDescent="0.25">
      <c r="A4390" s="26"/>
      <c r="B4390" s="22"/>
      <c r="C4390" s="22"/>
      <c r="D4390" s="24"/>
      <c r="E4390" s="22"/>
      <c r="F4390" s="22"/>
      <c r="G4390" s="14"/>
      <c r="H4390" s="23"/>
      <c r="I4390" s="23"/>
      <c r="J4390" s="23"/>
      <c r="K4390" s="26"/>
      <c r="P4390" s="1">
        <v>45935</v>
      </c>
    </row>
    <row r="4391" spans="1:16" x14ac:dyDescent="0.25">
      <c r="A4391" s="26"/>
      <c r="B4391" s="22"/>
      <c r="C4391" s="22"/>
      <c r="D4391" s="24"/>
      <c r="E4391" s="22"/>
      <c r="F4391" s="22"/>
      <c r="G4391" s="14"/>
      <c r="H4391" s="23"/>
      <c r="I4391" s="23"/>
      <c r="J4391" s="23"/>
      <c r="K4391" s="26"/>
      <c r="P4391" s="1">
        <v>45935</v>
      </c>
    </row>
    <row r="4392" spans="1:16" x14ac:dyDescent="0.25">
      <c r="A4392" s="26"/>
      <c r="B4392" s="22"/>
      <c r="C4392" s="22"/>
      <c r="D4392" s="24"/>
      <c r="E4392" s="22"/>
      <c r="F4392" s="22"/>
      <c r="G4392" s="14"/>
      <c r="H4392" s="23"/>
      <c r="I4392" s="23"/>
      <c r="J4392" s="23"/>
      <c r="K4392" s="26"/>
      <c r="P4392" s="1">
        <v>45935</v>
      </c>
    </row>
    <row r="4393" spans="1:16" x14ac:dyDescent="0.25">
      <c r="A4393" s="26"/>
      <c r="B4393" s="22"/>
      <c r="C4393" s="22"/>
      <c r="D4393" s="24"/>
      <c r="E4393" s="22"/>
      <c r="F4393" s="22"/>
      <c r="G4393" s="14"/>
      <c r="H4393" s="23"/>
      <c r="I4393" s="23"/>
      <c r="J4393" s="23"/>
      <c r="K4393" s="26"/>
      <c r="P4393" s="1">
        <v>45935</v>
      </c>
    </row>
    <row r="4394" spans="1:16" x14ac:dyDescent="0.25">
      <c r="A4394" s="26"/>
      <c r="B4394" s="22"/>
      <c r="C4394" s="22"/>
      <c r="D4394" s="24"/>
      <c r="E4394" s="22"/>
      <c r="F4394" s="22"/>
      <c r="G4394" s="14"/>
      <c r="H4394" s="23"/>
      <c r="I4394" s="23"/>
      <c r="J4394" s="23"/>
      <c r="K4394" s="26"/>
      <c r="P4394" s="1">
        <v>45935</v>
      </c>
    </row>
    <row r="4395" spans="1:16" x14ac:dyDescent="0.25">
      <c r="A4395" s="26"/>
      <c r="B4395" s="22"/>
      <c r="C4395" s="22"/>
      <c r="D4395" s="24"/>
      <c r="E4395" s="22"/>
      <c r="F4395" s="22"/>
      <c r="G4395" s="14"/>
      <c r="H4395" s="23"/>
      <c r="I4395" s="23"/>
      <c r="J4395" s="23"/>
      <c r="K4395" s="26"/>
      <c r="P4395" s="1">
        <v>45935</v>
      </c>
    </row>
    <row r="4396" spans="1:16" x14ac:dyDescent="0.25">
      <c r="A4396" s="26"/>
      <c r="B4396" s="22"/>
      <c r="C4396" s="22"/>
      <c r="D4396" s="24"/>
      <c r="E4396" s="22"/>
      <c r="F4396" s="22"/>
      <c r="G4396" s="14"/>
      <c r="H4396" s="23"/>
      <c r="I4396" s="23"/>
      <c r="J4396" s="23"/>
      <c r="K4396" s="26"/>
      <c r="P4396" s="1">
        <v>45935</v>
      </c>
    </row>
    <row r="4397" spans="1:16" x14ac:dyDescent="0.25">
      <c r="A4397" s="26"/>
      <c r="B4397" s="22"/>
      <c r="C4397" s="22"/>
      <c r="D4397" s="24"/>
      <c r="E4397" s="22"/>
      <c r="F4397" s="22"/>
      <c r="G4397" s="14"/>
      <c r="H4397" s="23"/>
      <c r="I4397" s="23"/>
      <c r="J4397" s="23"/>
      <c r="K4397" s="26"/>
      <c r="L4397" s="9"/>
      <c r="P4397" s="1">
        <v>45935</v>
      </c>
    </row>
    <row r="4398" spans="1:16" x14ac:dyDescent="0.25">
      <c r="A4398" s="26"/>
      <c r="B4398" s="22"/>
      <c r="C4398" s="22"/>
      <c r="D4398" s="24"/>
      <c r="E4398" s="22"/>
      <c r="F4398" s="22"/>
      <c r="G4398" s="14"/>
      <c r="H4398" s="23"/>
      <c r="I4398" s="23"/>
      <c r="J4398" s="23"/>
      <c r="K4398" s="26"/>
      <c r="P4398" s="1">
        <v>45935</v>
      </c>
    </row>
    <row r="4399" spans="1:16" x14ac:dyDescent="0.25">
      <c r="A4399" s="26"/>
      <c r="B4399" s="22"/>
      <c r="C4399" s="22"/>
      <c r="D4399" s="24"/>
      <c r="E4399" s="22"/>
      <c r="F4399" s="22"/>
      <c r="G4399" s="14"/>
      <c r="H4399" s="23"/>
      <c r="I4399" s="23"/>
      <c r="J4399" s="23"/>
      <c r="K4399" s="26"/>
      <c r="P4399" s="1">
        <v>45935</v>
      </c>
    </row>
    <row r="4400" spans="1:16" x14ac:dyDescent="0.25">
      <c r="A4400" s="26"/>
      <c r="B4400" s="22"/>
      <c r="C4400" s="22"/>
      <c r="D4400" s="24"/>
      <c r="E4400" s="22"/>
      <c r="F4400" s="22"/>
      <c r="G4400" s="14"/>
      <c r="H4400" s="23"/>
      <c r="I4400" s="23"/>
      <c r="J4400" s="23"/>
      <c r="K4400" s="26"/>
      <c r="P4400" s="1">
        <v>45935</v>
      </c>
    </row>
    <row r="4401" spans="1:16" x14ac:dyDescent="0.25">
      <c r="A4401" s="26"/>
      <c r="B4401" s="22"/>
      <c r="C4401" s="22"/>
      <c r="D4401" s="24"/>
      <c r="E4401" s="22"/>
      <c r="F4401" s="22"/>
      <c r="G4401" s="14"/>
      <c r="H4401" s="23"/>
      <c r="I4401" s="23"/>
      <c r="J4401" s="23"/>
      <c r="K4401" s="26"/>
      <c r="P4401" s="1">
        <v>45935</v>
      </c>
    </row>
    <row r="4402" spans="1:16" x14ac:dyDescent="0.25">
      <c r="A4402" s="26"/>
      <c r="B4402" s="22"/>
      <c r="C4402" s="22"/>
      <c r="D4402" s="24"/>
      <c r="E4402" s="22"/>
      <c r="F4402" s="22"/>
      <c r="G4402" s="14"/>
      <c r="H4402" s="23"/>
      <c r="I4402" s="23"/>
      <c r="J4402" s="23"/>
      <c r="K4402" s="26"/>
      <c r="P4402" s="1">
        <v>45935</v>
      </c>
    </row>
    <row r="4403" spans="1:16" x14ac:dyDescent="0.25">
      <c r="A4403" s="26"/>
      <c r="B4403" s="22"/>
      <c r="C4403" s="22"/>
      <c r="D4403" s="24"/>
      <c r="E4403" s="22"/>
      <c r="F4403" s="22"/>
      <c r="G4403" s="14"/>
      <c r="H4403" s="23"/>
      <c r="I4403" s="23"/>
      <c r="J4403" s="23"/>
      <c r="K4403" s="26"/>
      <c r="P4403" s="1">
        <v>45935</v>
      </c>
    </row>
    <row r="4404" spans="1:16" x14ac:dyDescent="0.25">
      <c r="A4404" s="26"/>
      <c r="B4404" s="22"/>
      <c r="C4404" s="22"/>
      <c r="D4404" s="24"/>
      <c r="E4404" s="22"/>
      <c r="F4404" s="22"/>
      <c r="G4404" s="14"/>
      <c r="H4404" s="23"/>
      <c r="I4404" s="23"/>
      <c r="J4404" s="23"/>
      <c r="K4404" s="26"/>
      <c r="P4404" s="1">
        <v>45935</v>
      </c>
    </row>
    <row r="4405" spans="1:16" x14ac:dyDescent="0.25">
      <c r="A4405" s="26"/>
      <c r="B4405" s="22"/>
      <c r="C4405" s="22"/>
      <c r="D4405" s="24"/>
      <c r="E4405" s="22"/>
      <c r="F4405" s="22"/>
      <c r="G4405" s="14"/>
      <c r="H4405" s="23"/>
      <c r="I4405" s="23"/>
      <c r="J4405" s="23"/>
      <c r="K4405" s="26"/>
      <c r="P4405" s="1">
        <v>45935</v>
      </c>
    </row>
    <row r="4406" spans="1:16" x14ac:dyDescent="0.25">
      <c r="A4406" s="26"/>
      <c r="B4406" s="22"/>
      <c r="C4406" s="22"/>
      <c r="D4406" s="24"/>
      <c r="E4406" s="22"/>
      <c r="F4406" s="22"/>
      <c r="G4406" s="14"/>
      <c r="H4406" s="23"/>
      <c r="I4406" s="23"/>
      <c r="J4406" s="23"/>
      <c r="K4406" s="26"/>
      <c r="P4406" s="1">
        <v>45935</v>
      </c>
    </row>
    <row r="4407" spans="1:16" x14ac:dyDescent="0.25">
      <c r="A4407" s="26"/>
      <c r="B4407" s="22"/>
      <c r="C4407" s="22"/>
      <c r="D4407" s="24"/>
      <c r="E4407" s="22"/>
      <c r="F4407" s="22"/>
      <c r="G4407" s="14"/>
      <c r="H4407" s="23"/>
      <c r="I4407" s="23"/>
      <c r="J4407" s="23"/>
      <c r="K4407" s="26"/>
      <c r="P4407" s="1">
        <v>45935</v>
      </c>
    </row>
    <row r="4408" spans="1:16" x14ac:dyDescent="0.25">
      <c r="A4408" s="26"/>
      <c r="B4408" s="22"/>
      <c r="C4408" s="22"/>
      <c r="D4408" s="24"/>
      <c r="E4408" s="22"/>
      <c r="F4408" s="22"/>
      <c r="G4408" s="14"/>
      <c r="H4408" s="23"/>
      <c r="I4408" s="23"/>
      <c r="J4408" s="23"/>
      <c r="K4408" s="26"/>
      <c r="P4408" s="1">
        <v>45935</v>
      </c>
    </row>
    <row r="4409" spans="1:16" x14ac:dyDescent="0.25">
      <c r="A4409" s="26"/>
      <c r="B4409" s="22"/>
      <c r="C4409" s="22"/>
      <c r="D4409" s="24"/>
      <c r="E4409" s="22"/>
      <c r="F4409" s="22"/>
      <c r="G4409" s="14"/>
      <c r="H4409" s="23"/>
      <c r="I4409" s="23"/>
      <c r="J4409" s="23"/>
      <c r="K4409" s="26"/>
      <c r="P4409" s="1">
        <v>45935</v>
      </c>
    </row>
    <row r="4410" spans="1:16" x14ac:dyDescent="0.25">
      <c r="A4410" s="26"/>
      <c r="B4410" s="22"/>
      <c r="C4410" s="22"/>
      <c r="D4410" s="24"/>
      <c r="E4410" s="22"/>
      <c r="F4410" s="22"/>
      <c r="G4410" s="14"/>
      <c r="H4410" s="23"/>
      <c r="I4410" s="23"/>
      <c r="J4410" s="23"/>
      <c r="K4410" s="26"/>
      <c r="P4410" s="1">
        <v>45935</v>
      </c>
    </row>
    <row r="4411" spans="1:16" x14ac:dyDescent="0.25">
      <c r="A4411" s="26"/>
      <c r="B4411" s="22"/>
      <c r="C4411" s="22"/>
      <c r="D4411" s="24"/>
      <c r="E4411" s="22"/>
      <c r="F4411" s="22"/>
      <c r="G4411" s="14"/>
      <c r="H4411" s="23"/>
      <c r="I4411" s="23"/>
      <c r="J4411" s="23"/>
      <c r="K4411" s="26"/>
      <c r="P4411" s="1">
        <v>45935</v>
      </c>
    </row>
    <row r="4412" spans="1:16" x14ac:dyDescent="0.25">
      <c r="A4412" s="26"/>
      <c r="B4412" s="22"/>
      <c r="C4412" s="22"/>
      <c r="D4412" s="24"/>
      <c r="E4412" s="22"/>
      <c r="F4412" s="22"/>
      <c r="G4412" s="14"/>
      <c r="H4412" s="23"/>
      <c r="I4412" s="23"/>
      <c r="J4412" s="23"/>
      <c r="K4412" s="26"/>
      <c r="P4412" s="1">
        <v>45935</v>
      </c>
    </row>
    <row r="4413" spans="1:16" x14ac:dyDescent="0.25">
      <c r="A4413" s="26"/>
      <c r="B4413" s="22"/>
      <c r="C4413" s="22"/>
      <c r="D4413" s="24"/>
      <c r="E4413" s="22"/>
      <c r="F4413" s="22"/>
      <c r="G4413" s="14"/>
      <c r="H4413" s="23"/>
      <c r="I4413" s="23"/>
      <c r="J4413" s="23"/>
      <c r="K4413" s="26"/>
      <c r="P4413" s="1">
        <v>45935</v>
      </c>
    </row>
    <row r="4414" spans="1:16" x14ac:dyDescent="0.25">
      <c r="A4414" s="26"/>
      <c r="B4414" s="22"/>
      <c r="C4414" s="22"/>
      <c r="D4414" s="24"/>
      <c r="E4414" s="22"/>
      <c r="F4414" s="22"/>
      <c r="G4414" s="14"/>
      <c r="H4414" s="23"/>
      <c r="I4414" s="23"/>
      <c r="J4414" s="23"/>
      <c r="K4414" s="26"/>
      <c r="P4414" s="1">
        <v>45935</v>
      </c>
    </row>
    <row r="4415" spans="1:16" x14ac:dyDescent="0.25">
      <c r="A4415" s="26"/>
      <c r="B4415" s="22"/>
      <c r="C4415" s="22"/>
      <c r="D4415" s="24"/>
      <c r="E4415" s="22"/>
      <c r="F4415" s="22"/>
      <c r="G4415" s="14"/>
      <c r="H4415" s="23"/>
      <c r="I4415" s="23"/>
      <c r="J4415" s="23"/>
      <c r="K4415" s="26"/>
      <c r="P4415" s="1">
        <v>45935</v>
      </c>
    </row>
    <row r="4416" spans="1:16" x14ac:dyDescent="0.25">
      <c r="A4416" s="26"/>
      <c r="B4416" s="22"/>
      <c r="C4416" s="22"/>
      <c r="D4416" s="24"/>
      <c r="E4416" s="22"/>
      <c r="F4416" s="22"/>
      <c r="G4416" s="14"/>
      <c r="H4416" s="23"/>
      <c r="I4416" s="23"/>
      <c r="J4416" s="23"/>
      <c r="K4416" s="27"/>
      <c r="P4416" s="1">
        <v>45935</v>
      </c>
    </row>
    <row r="4417" spans="1:16" x14ac:dyDescent="0.25">
      <c r="A4417" s="26"/>
      <c r="B4417" s="22"/>
      <c r="C4417" s="22"/>
      <c r="D4417" s="24"/>
      <c r="E4417" s="22"/>
      <c r="F4417" s="22"/>
      <c r="G4417" s="14"/>
      <c r="H4417" s="23"/>
      <c r="I4417" s="23"/>
      <c r="J4417" s="23"/>
      <c r="K4417" s="27"/>
      <c r="P4417" s="1">
        <v>45935</v>
      </c>
    </row>
    <row r="4418" spans="1:16" x14ac:dyDescent="0.25">
      <c r="A4418" s="26"/>
      <c r="B4418" s="22"/>
      <c r="C4418" s="22"/>
      <c r="D4418" s="24"/>
      <c r="E4418" s="22"/>
      <c r="F4418" s="22"/>
      <c r="G4418" s="14"/>
      <c r="H4418" s="23"/>
      <c r="I4418" s="23"/>
      <c r="J4418" s="23"/>
      <c r="K4418" s="28"/>
      <c r="P4418" s="1">
        <v>45935</v>
      </c>
    </row>
    <row r="4419" spans="1:16" x14ac:dyDescent="0.25">
      <c r="A4419" s="26"/>
      <c r="B4419" s="22"/>
      <c r="C4419" s="22"/>
      <c r="D4419" s="24"/>
      <c r="E4419" s="22"/>
      <c r="F4419" s="22"/>
      <c r="G4419" s="14"/>
      <c r="H4419" s="23"/>
      <c r="I4419" s="23"/>
      <c r="J4419" s="23"/>
      <c r="K4419" s="26"/>
      <c r="P4419" s="1">
        <v>45935</v>
      </c>
    </row>
    <row r="4420" spans="1:16" x14ac:dyDescent="0.25">
      <c r="A4420" s="26"/>
      <c r="B4420" s="22"/>
      <c r="C4420" s="22"/>
      <c r="D4420" s="24"/>
      <c r="E4420" s="22"/>
      <c r="F4420" s="22"/>
      <c r="G4420" s="14"/>
      <c r="H4420" s="23"/>
      <c r="I4420" s="23"/>
      <c r="J4420" s="23"/>
      <c r="K4420" s="26"/>
      <c r="P4420" s="1">
        <v>45935</v>
      </c>
    </row>
    <row r="4421" spans="1:16" x14ac:dyDescent="0.25">
      <c r="A4421" s="26"/>
      <c r="B4421" s="22"/>
      <c r="C4421" s="22"/>
      <c r="D4421" s="24"/>
      <c r="E4421" s="22"/>
      <c r="F4421" s="22"/>
      <c r="G4421" s="14"/>
      <c r="H4421" s="23"/>
      <c r="I4421" s="23"/>
      <c r="J4421" s="23"/>
      <c r="K4421" s="26"/>
      <c r="P4421" s="1">
        <v>45935</v>
      </c>
    </row>
    <row r="4422" spans="1:16" x14ac:dyDescent="0.25">
      <c r="A4422" s="26"/>
      <c r="B4422" s="22"/>
      <c r="C4422" s="22"/>
      <c r="D4422" s="24"/>
      <c r="E4422" s="22"/>
      <c r="F4422" s="22"/>
      <c r="G4422" s="14"/>
      <c r="H4422" s="23"/>
      <c r="I4422" s="23"/>
      <c r="J4422" s="23"/>
      <c r="K4422" s="26"/>
      <c r="P4422" s="1">
        <v>45935</v>
      </c>
    </row>
    <row r="4423" spans="1:16" x14ac:dyDescent="0.25">
      <c r="A4423" s="26"/>
      <c r="B4423" s="22"/>
      <c r="C4423" s="22"/>
      <c r="D4423" s="24"/>
      <c r="E4423" s="22"/>
      <c r="F4423" s="22"/>
      <c r="G4423" s="14"/>
      <c r="H4423" s="23"/>
      <c r="I4423" s="23"/>
      <c r="J4423" s="23"/>
      <c r="K4423" s="26"/>
      <c r="P4423" s="1">
        <v>45935</v>
      </c>
    </row>
    <row r="4424" spans="1:16" x14ac:dyDescent="0.25">
      <c r="A4424" s="26"/>
      <c r="B4424" s="22"/>
      <c r="C4424" s="22"/>
      <c r="D4424" s="24"/>
      <c r="E4424" s="22"/>
      <c r="F4424" s="22"/>
      <c r="G4424" s="14"/>
      <c r="H4424" s="23"/>
      <c r="I4424" s="23"/>
      <c r="J4424" s="23"/>
      <c r="K4424" s="26"/>
      <c r="P4424" s="1">
        <v>45935</v>
      </c>
    </row>
    <row r="4425" spans="1:16" x14ac:dyDescent="0.25">
      <c r="A4425" s="26"/>
      <c r="B4425" s="22"/>
      <c r="C4425" s="25"/>
      <c r="D4425" s="24"/>
      <c r="E4425" s="22"/>
      <c r="F4425" s="22"/>
      <c r="G4425" s="14"/>
      <c r="H4425" s="23"/>
      <c r="I4425" s="23"/>
      <c r="J4425" s="23"/>
      <c r="K4425" s="26"/>
      <c r="P4425" s="1">
        <v>45935</v>
      </c>
    </row>
    <row r="4426" spans="1:16" x14ac:dyDescent="0.25">
      <c r="A4426" s="26"/>
      <c r="B4426" s="22"/>
      <c r="C4426" s="25"/>
      <c r="D4426" s="24"/>
      <c r="E4426" s="22"/>
      <c r="F4426" s="22"/>
      <c r="G4426" s="14"/>
      <c r="H4426" s="23"/>
      <c r="I4426" s="23"/>
      <c r="J4426" s="23"/>
      <c r="K4426" s="26"/>
      <c r="P4426" s="1">
        <v>45935</v>
      </c>
    </row>
    <row r="4427" spans="1:16" x14ac:dyDescent="0.25">
      <c r="A4427" s="26"/>
      <c r="B4427" s="22"/>
      <c r="C4427" s="22"/>
      <c r="D4427" s="24"/>
      <c r="E4427" s="22"/>
      <c r="F4427" s="22"/>
      <c r="G4427" s="14"/>
      <c r="H4427" s="23"/>
      <c r="I4427" s="23"/>
      <c r="J4427" s="23"/>
      <c r="K4427" s="26"/>
      <c r="P4427" s="1">
        <v>45935</v>
      </c>
    </row>
    <row r="4428" spans="1:16" x14ac:dyDescent="0.25">
      <c r="A4428" s="26"/>
      <c r="B4428" s="22"/>
      <c r="C4428" s="22"/>
      <c r="D4428" s="24"/>
      <c r="E4428" s="22"/>
      <c r="F4428" s="22"/>
      <c r="G4428" s="14"/>
      <c r="H4428" s="23"/>
      <c r="I4428" s="23"/>
      <c r="J4428" s="23"/>
      <c r="K4428" s="26"/>
      <c r="P4428" s="1">
        <v>45935</v>
      </c>
    </row>
    <row r="4429" spans="1:16" x14ac:dyDescent="0.25">
      <c r="A4429" s="26"/>
      <c r="B4429" s="22"/>
      <c r="C4429" s="22"/>
      <c r="D4429" s="24"/>
      <c r="E4429" s="22"/>
      <c r="F4429" s="22"/>
      <c r="G4429" s="14"/>
      <c r="H4429" s="23"/>
      <c r="I4429" s="23"/>
      <c r="J4429" s="23"/>
      <c r="K4429" s="26"/>
      <c r="P4429" s="1">
        <v>45935</v>
      </c>
    </row>
    <row r="4430" spans="1:16" x14ac:dyDescent="0.25">
      <c r="A4430" s="26"/>
      <c r="B4430" s="22"/>
      <c r="C4430" s="22"/>
      <c r="D4430" s="24"/>
      <c r="E4430" s="22"/>
      <c r="F4430" s="22"/>
      <c r="G4430" s="14"/>
      <c r="H4430" s="23"/>
      <c r="I4430" s="23"/>
      <c r="J4430" s="23"/>
      <c r="K4430" s="26"/>
      <c r="P4430" s="1">
        <v>45935</v>
      </c>
    </row>
    <row r="4431" spans="1:16" x14ac:dyDescent="0.25">
      <c r="A4431" s="26"/>
      <c r="B4431" s="22"/>
      <c r="C4431" s="22"/>
      <c r="D4431" s="24"/>
      <c r="E4431" s="22"/>
      <c r="F4431" s="22"/>
      <c r="G4431" s="14"/>
      <c r="H4431" s="23"/>
      <c r="I4431" s="23"/>
      <c r="J4431" s="23"/>
      <c r="K4431" s="26"/>
      <c r="P4431" s="1">
        <v>45935</v>
      </c>
    </row>
    <row r="4432" spans="1:16" x14ac:dyDescent="0.25">
      <c r="A4432" s="26"/>
      <c r="B4432" s="22"/>
      <c r="C4432" s="22"/>
      <c r="D4432" s="24"/>
      <c r="E4432" s="22"/>
      <c r="F4432" s="22"/>
      <c r="G4432" s="14"/>
      <c r="H4432" s="23"/>
      <c r="I4432" s="23"/>
      <c r="J4432" s="23"/>
      <c r="K4432" s="26"/>
      <c r="P4432" s="1">
        <v>45935</v>
      </c>
    </row>
    <row r="4433" spans="1:16" x14ac:dyDescent="0.25">
      <c r="A4433" s="26"/>
      <c r="B4433" s="22"/>
      <c r="C4433" s="22"/>
      <c r="D4433" s="24"/>
      <c r="E4433" s="22"/>
      <c r="F4433" s="22"/>
      <c r="G4433" s="14"/>
      <c r="H4433" s="23"/>
      <c r="I4433" s="23"/>
      <c r="J4433" s="23"/>
      <c r="K4433" s="26"/>
      <c r="P4433" s="1">
        <v>45935</v>
      </c>
    </row>
    <row r="4434" spans="1:16" x14ac:dyDescent="0.25">
      <c r="A4434" s="26"/>
      <c r="B4434" s="22"/>
      <c r="C4434" s="22"/>
      <c r="D4434" s="24"/>
      <c r="E4434" s="22"/>
      <c r="F4434" s="22"/>
      <c r="G4434" s="14"/>
      <c r="H4434" s="23"/>
      <c r="I4434" s="23"/>
      <c r="J4434" s="23"/>
      <c r="K4434" s="26"/>
      <c r="P4434" s="1">
        <v>45935</v>
      </c>
    </row>
    <row r="4435" spans="1:16" x14ac:dyDescent="0.25">
      <c r="A4435" s="26"/>
      <c r="B4435" s="22"/>
      <c r="C4435" s="22"/>
      <c r="D4435" s="24"/>
      <c r="E4435" s="22"/>
      <c r="F4435" s="22"/>
      <c r="G4435" s="14"/>
      <c r="H4435" s="23"/>
      <c r="I4435" s="23"/>
      <c r="J4435" s="23"/>
      <c r="K4435" s="26"/>
      <c r="P4435" s="1">
        <v>45935</v>
      </c>
    </row>
    <row r="4436" spans="1:16" x14ac:dyDescent="0.25">
      <c r="A4436" s="26"/>
      <c r="B4436" s="22"/>
      <c r="C4436" s="22"/>
      <c r="D4436" s="24"/>
      <c r="E4436" s="22"/>
      <c r="F4436" s="22"/>
      <c r="G4436" s="14"/>
      <c r="H4436" s="23"/>
      <c r="I4436" s="23"/>
      <c r="J4436" s="23"/>
      <c r="K4436" s="26"/>
      <c r="P4436" s="1">
        <v>45935</v>
      </c>
    </row>
    <row r="4437" spans="1:16" x14ac:dyDescent="0.25">
      <c r="A4437" s="26"/>
      <c r="B4437" s="22"/>
      <c r="C4437" s="22"/>
      <c r="D4437" s="24"/>
      <c r="E4437" s="22"/>
      <c r="F4437" s="22"/>
      <c r="G4437" s="14"/>
      <c r="H4437" s="23"/>
      <c r="I4437" s="23"/>
      <c r="J4437" s="23"/>
      <c r="K4437" s="26"/>
      <c r="P4437" s="1">
        <v>45935</v>
      </c>
    </row>
    <row r="4438" spans="1:16" x14ac:dyDescent="0.25">
      <c r="A4438" s="26"/>
      <c r="B4438" s="22"/>
      <c r="C4438" s="22"/>
      <c r="D4438" s="24"/>
      <c r="E4438" s="22"/>
      <c r="F4438" s="22"/>
      <c r="G4438" s="14"/>
      <c r="H4438" s="23"/>
      <c r="I4438" s="23"/>
      <c r="J4438" s="23"/>
      <c r="K4438" s="26"/>
      <c r="P4438" s="1">
        <v>45935</v>
      </c>
    </row>
    <row r="4439" spans="1:16" x14ac:dyDescent="0.25">
      <c r="A4439" s="26"/>
      <c r="B4439" s="22"/>
      <c r="C4439" s="22"/>
      <c r="D4439" s="24"/>
      <c r="E4439" s="22"/>
      <c r="F4439" s="22"/>
      <c r="G4439" s="14"/>
      <c r="H4439" s="23"/>
      <c r="I4439" s="23"/>
      <c r="J4439" s="23"/>
      <c r="K4439" s="26"/>
      <c r="P4439" s="1">
        <v>45935</v>
      </c>
    </row>
    <row r="4440" spans="1:16" x14ac:dyDescent="0.25">
      <c r="A4440" s="26"/>
      <c r="B4440" s="22"/>
      <c r="C4440" s="22"/>
      <c r="D4440" s="24"/>
      <c r="E4440" s="22"/>
      <c r="F4440" s="22"/>
      <c r="G4440" s="14"/>
      <c r="H4440" s="23"/>
      <c r="I4440" s="23"/>
      <c r="J4440" s="23"/>
      <c r="K4440" s="26"/>
      <c r="P4440" s="1">
        <v>45935</v>
      </c>
    </row>
    <row r="4441" spans="1:16" x14ac:dyDescent="0.25">
      <c r="A4441" s="26"/>
      <c r="B4441" s="22"/>
      <c r="C4441" s="22"/>
      <c r="D4441" s="24"/>
      <c r="E4441" s="22"/>
      <c r="F4441" s="22"/>
      <c r="G4441" s="14"/>
      <c r="H4441" s="23"/>
      <c r="I4441" s="23"/>
      <c r="J4441" s="23"/>
      <c r="K4441" s="26"/>
      <c r="P4441" s="1">
        <v>45935</v>
      </c>
    </row>
    <row r="4442" spans="1:16" x14ac:dyDescent="0.25">
      <c r="A4442" s="26"/>
      <c r="B4442" s="22"/>
      <c r="C4442" s="22"/>
      <c r="D4442" s="24"/>
      <c r="E4442" s="22"/>
      <c r="F4442" s="22"/>
      <c r="G4442" s="14"/>
      <c r="H4442" s="23"/>
      <c r="I4442" s="23"/>
      <c r="J4442" s="23"/>
      <c r="K4442" s="26"/>
      <c r="P4442" s="1">
        <v>45935</v>
      </c>
    </row>
    <row r="4443" spans="1:16" x14ac:dyDescent="0.25">
      <c r="A4443" s="26"/>
      <c r="B4443" s="22"/>
      <c r="C4443" s="22"/>
      <c r="D4443" s="24"/>
      <c r="E4443" s="22"/>
      <c r="F4443" s="22"/>
      <c r="G4443" s="14"/>
      <c r="H4443" s="23"/>
      <c r="I4443" s="23"/>
      <c r="J4443" s="23"/>
      <c r="K4443" s="26"/>
      <c r="P4443" s="1">
        <v>45935</v>
      </c>
    </row>
    <row r="4444" spans="1:16" x14ac:dyDescent="0.25">
      <c r="A4444" s="26"/>
      <c r="B4444" s="22"/>
      <c r="C4444" s="22"/>
      <c r="D4444" s="24"/>
      <c r="E4444" s="22"/>
      <c r="F4444" s="22"/>
      <c r="G4444" s="14"/>
      <c r="H4444" s="23"/>
      <c r="I4444" s="23"/>
      <c r="J4444" s="23"/>
      <c r="K4444" s="26"/>
      <c r="P4444" s="1">
        <v>45935</v>
      </c>
    </row>
    <row r="4445" spans="1:16" x14ac:dyDescent="0.25">
      <c r="A4445" s="26"/>
      <c r="B4445" s="22"/>
      <c r="C4445" s="22"/>
      <c r="D4445" s="24"/>
      <c r="E4445" s="22"/>
      <c r="F4445" s="22"/>
      <c r="G4445" s="14"/>
      <c r="H4445" s="23"/>
      <c r="I4445" s="23"/>
      <c r="J4445" s="23"/>
      <c r="K4445" s="26"/>
      <c r="P4445" s="1">
        <v>45935</v>
      </c>
    </row>
    <row r="4446" spans="1:16" x14ac:dyDescent="0.25">
      <c r="A4446" s="26"/>
      <c r="B4446" s="22"/>
      <c r="C4446" s="22"/>
      <c r="D4446" s="24"/>
      <c r="E4446" s="22"/>
      <c r="F4446" s="22"/>
      <c r="G4446" s="14"/>
      <c r="H4446" s="23"/>
      <c r="I4446" s="23"/>
      <c r="J4446" s="23"/>
      <c r="K4446" s="26"/>
      <c r="P4446" s="1">
        <v>45935</v>
      </c>
    </row>
    <row r="4447" spans="1:16" x14ac:dyDescent="0.25">
      <c r="A4447" s="26"/>
      <c r="B4447" s="22"/>
      <c r="C4447" s="22"/>
      <c r="D4447" s="24"/>
      <c r="E4447" s="22"/>
      <c r="F4447" s="22"/>
      <c r="G4447" s="14"/>
      <c r="H4447" s="23"/>
      <c r="I4447" s="23"/>
      <c r="J4447" s="23"/>
      <c r="K4447" s="26"/>
      <c r="P4447" s="1">
        <v>45935</v>
      </c>
    </row>
    <row r="4448" spans="1:16" x14ac:dyDescent="0.25">
      <c r="A4448" s="26"/>
      <c r="B4448" s="22"/>
      <c r="C4448" s="22"/>
      <c r="D4448" s="24"/>
      <c r="E4448" s="22"/>
      <c r="F4448" s="22"/>
      <c r="G4448" s="14"/>
      <c r="H4448" s="23"/>
      <c r="I4448" s="23"/>
      <c r="J4448" s="23"/>
      <c r="K4448" s="26"/>
      <c r="P4448" s="1">
        <v>45935</v>
      </c>
    </row>
    <row r="4449" spans="1:16" x14ac:dyDescent="0.25">
      <c r="A4449" s="26"/>
      <c r="B4449" s="22"/>
      <c r="C4449" s="22"/>
      <c r="D4449" s="24"/>
      <c r="E4449" s="22"/>
      <c r="F4449" s="22"/>
      <c r="G4449" s="14"/>
      <c r="H4449" s="23"/>
      <c r="I4449" s="23"/>
      <c r="J4449" s="23"/>
      <c r="K4449" s="26"/>
      <c r="P4449" s="1">
        <v>45935</v>
      </c>
    </row>
    <row r="4450" spans="1:16" x14ac:dyDescent="0.25">
      <c r="A4450" s="26"/>
      <c r="B4450" s="22"/>
      <c r="C4450" s="22"/>
      <c r="D4450" s="24"/>
      <c r="E4450" s="22"/>
      <c r="F4450" s="22"/>
      <c r="G4450" s="14"/>
      <c r="H4450" s="23"/>
      <c r="I4450" s="23"/>
      <c r="J4450" s="23"/>
      <c r="K4450" s="26"/>
      <c r="P4450" s="1">
        <v>45935</v>
      </c>
    </row>
    <row r="4451" spans="1:16" x14ac:dyDescent="0.25">
      <c r="A4451" s="26"/>
      <c r="B4451" s="22"/>
      <c r="C4451" s="22"/>
      <c r="D4451" s="24"/>
      <c r="E4451" s="22"/>
      <c r="F4451" s="22"/>
      <c r="G4451" s="14"/>
      <c r="H4451" s="23"/>
      <c r="I4451" s="23"/>
      <c r="J4451" s="23"/>
      <c r="K4451" s="26"/>
      <c r="P4451" s="1">
        <v>45935</v>
      </c>
    </row>
    <row r="4452" spans="1:16" x14ac:dyDescent="0.25">
      <c r="A4452" s="26"/>
      <c r="B4452" s="22"/>
      <c r="C4452" s="22"/>
      <c r="D4452" s="24"/>
      <c r="E4452" s="22"/>
      <c r="F4452" s="22"/>
      <c r="G4452" s="14"/>
      <c r="H4452" s="23"/>
      <c r="I4452" s="23"/>
      <c r="J4452" s="23"/>
      <c r="K4452" s="27"/>
      <c r="P4452" s="1">
        <v>45935</v>
      </c>
    </row>
    <row r="4453" spans="1:16" x14ac:dyDescent="0.25">
      <c r="A4453" s="26"/>
      <c r="B4453" s="22"/>
      <c r="C4453" s="22"/>
      <c r="D4453" s="24"/>
      <c r="E4453" s="22"/>
      <c r="F4453" s="22"/>
      <c r="G4453" s="14"/>
      <c r="H4453" s="23"/>
      <c r="I4453" s="23"/>
      <c r="J4453" s="23"/>
      <c r="K4453" s="26"/>
      <c r="P4453" s="1">
        <v>45935</v>
      </c>
    </row>
    <row r="4454" spans="1:16" x14ac:dyDescent="0.25">
      <c r="A4454" s="26"/>
      <c r="B4454" s="22"/>
      <c r="C4454" s="22"/>
      <c r="D4454" s="24"/>
      <c r="E4454" s="22"/>
      <c r="F4454" s="22"/>
      <c r="G4454" s="14"/>
      <c r="H4454" s="23"/>
      <c r="I4454" s="23"/>
      <c r="J4454" s="23"/>
      <c r="K4454" s="26"/>
      <c r="P4454" s="1">
        <v>45935</v>
      </c>
    </row>
    <row r="4455" spans="1:16" x14ac:dyDescent="0.25">
      <c r="A4455" s="26"/>
      <c r="B4455" s="22"/>
      <c r="C4455" s="22"/>
      <c r="D4455" s="24"/>
      <c r="E4455" s="22"/>
      <c r="F4455" s="22"/>
      <c r="G4455" s="14"/>
      <c r="H4455" s="23"/>
      <c r="I4455" s="23"/>
      <c r="J4455" s="23"/>
      <c r="K4455" s="26"/>
      <c r="P4455" s="1">
        <v>45935</v>
      </c>
    </row>
    <row r="4456" spans="1:16" x14ac:dyDescent="0.25">
      <c r="A4456" s="26"/>
      <c r="B4456" s="22"/>
      <c r="C4456" s="22"/>
      <c r="D4456" s="24"/>
      <c r="E4456" s="22"/>
      <c r="F4456" s="22"/>
      <c r="G4456" s="14"/>
      <c r="H4456" s="23"/>
      <c r="I4456" s="23"/>
      <c r="J4456" s="23"/>
      <c r="K4456" s="26"/>
      <c r="P4456" s="1">
        <v>45935</v>
      </c>
    </row>
    <row r="4457" spans="1:16" x14ac:dyDescent="0.25">
      <c r="A4457" s="26"/>
      <c r="B4457" s="22"/>
      <c r="C4457" s="22"/>
      <c r="D4457" s="24"/>
      <c r="E4457" s="22"/>
      <c r="F4457" s="22"/>
      <c r="G4457" s="14"/>
      <c r="H4457" s="23"/>
      <c r="I4457" s="23"/>
      <c r="J4457" s="23"/>
      <c r="K4457" s="26"/>
      <c r="P4457" s="1">
        <v>45935</v>
      </c>
    </row>
    <row r="4458" spans="1:16" x14ac:dyDescent="0.25">
      <c r="A4458" s="26"/>
      <c r="B4458" s="22"/>
      <c r="C4458" s="22"/>
      <c r="D4458" s="24"/>
      <c r="E4458" s="22"/>
      <c r="F4458" s="22"/>
      <c r="G4458" s="14"/>
      <c r="H4458" s="23"/>
      <c r="I4458" s="23"/>
      <c r="J4458" s="23"/>
      <c r="K4458" s="26"/>
      <c r="P4458" s="1">
        <v>45935</v>
      </c>
    </row>
    <row r="4459" spans="1:16" x14ac:dyDescent="0.25">
      <c r="A4459" s="26"/>
      <c r="B4459" s="22"/>
      <c r="C4459" s="22"/>
      <c r="D4459" s="24"/>
      <c r="E4459" s="22"/>
      <c r="F4459" s="22"/>
      <c r="G4459" s="14"/>
      <c r="H4459" s="23"/>
      <c r="I4459" s="23"/>
      <c r="J4459" s="23"/>
      <c r="K4459" s="26"/>
      <c r="P4459" s="1">
        <v>45935</v>
      </c>
    </row>
    <row r="4460" spans="1:16" x14ac:dyDescent="0.25">
      <c r="A4460" s="26"/>
      <c r="B4460" s="22"/>
      <c r="C4460" s="22"/>
      <c r="D4460" s="24"/>
      <c r="E4460" s="22"/>
      <c r="F4460" s="22"/>
      <c r="G4460" s="14"/>
      <c r="H4460" s="23"/>
      <c r="I4460" s="23"/>
      <c r="J4460" s="23"/>
      <c r="K4460" s="26"/>
      <c r="P4460" s="1">
        <v>45935</v>
      </c>
    </row>
    <row r="4461" spans="1:16" x14ac:dyDescent="0.25">
      <c r="A4461" s="26"/>
      <c r="B4461" s="22"/>
      <c r="C4461" s="22"/>
      <c r="D4461" s="24"/>
      <c r="E4461" s="22"/>
      <c r="F4461" s="22"/>
      <c r="G4461" s="14"/>
      <c r="H4461" s="23"/>
      <c r="I4461" s="23"/>
      <c r="J4461" s="23"/>
      <c r="K4461" s="26"/>
      <c r="P4461" s="1">
        <v>45935</v>
      </c>
    </row>
    <row r="4462" spans="1:16" x14ac:dyDescent="0.25">
      <c r="A4462" s="26"/>
      <c r="B4462" s="22"/>
      <c r="C4462" s="22"/>
      <c r="D4462" s="24"/>
      <c r="E4462" s="22"/>
      <c r="F4462" s="22"/>
      <c r="G4462" s="14"/>
      <c r="H4462" s="23"/>
      <c r="I4462" s="23"/>
      <c r="J4462" s="23"/>
      <c r="K4462" s="26"/>
      <c r="P4462" s="1">
        <v>45935</v>
      </c>
    </row>
    <row r="4463" spans="1:16" x14ac:dyDescent="0.25">
      <c r="A4463" s="26"/>
      <c r="B4463" s="22"/>
      <c r="C4463" s="22"/>
      <c r="D4463" s="24"/>
      <c r="E4463" s="22"/>
      <c r="F4463" s="22"/>
      <c r="G4463" s="14"/>
      <c r="H4463" s="23"/>
      <c r="I4463" s="23"/>
      <c r="J4463" s="23"/>
      <c r="K4463" s="26"/>
      <c r="P4463" s="1">
        <v>45935</v>
      </c>
    </row>
    <row r="4464" spans="1:16" x14ac:dyDescent="0.25">
      <c r="A4464" s="26"/>
      <c r="B4464" s="22"/>
      <c r="C4464" s="22"/>
      <c r="D4464" s="24"/>
      <c r="E4464" s="22"/>
      <c r="F4464" s="22"/>
      <c r="G4464" s="14"/>
      <c r="H4464" s="23"/>
      <c r="I4464" s="23"/>
      <c r="J4464" s="23"/>
      <c r="K4464" s="26"/>
      <c r="P4464" s="1">
        <v>45935</v>
      </c>
    </row>
    <row r="4465" spans="1:16" x14ac:dyDescent="0.25">
      <c r="A4465" s="26"/>
      <c r="B4465" s="22"/>
      <c r="C4465" s="22"/>
      <c r="D4465" s="24"/>
      <c r="E4465" s="22"/>
      <c r="F4465" s="22"/>
      <c r="G4465" s="14"/>
      <c r="H4465" s="23"/>
      <c r="I4465" s="23"/>
      <c r="J4465" s="23"/>
      <c r="K4465" s="26"/>
      <c r="P4465" s="1">
        <v>45935</v>
      </c>
    </row>
    <row r="4466" spans="1:16" x14ac:dyDescent="0.25">
      <c r="A4466" s="26"/>
      <c r="B4466" s="22"/>
      <c r="C4466" s="22"/>
      <c r="D4466" s="24"/>
      <c r="E4466" s="22"/>
      <c r="F4466" s="22"/>
      <c r="G4466" s="14"/>
      <c r="H4466" s="23"/>
      <c r="I4466" s="23"/>
      <c r="J4466" s="23"/>
      <c r="K4466" s="26"/>
      <c r="P4466" s="1">
        <v>45935</v>
      </c>
    </row>
    <row r="4467" spans="1:16" x14ac:dyDescent="0.25">
      <c r="A4467" s="26"/>
      <c r="B4467" s="22"/>
      <c r="C4467" s="22"/>
      <c r="D4467" s="24"/>
      <c r="E4467" s="22"/>
      <c r="F4467" s="22"/>
      <c r="G4467" s="14"/>
      <c r="H4467" s="23"/>
      <c r="I4467" s="23"/>
      <c r="J4467" s="23"/>
      <c r="K4467" s="26"/>
      <c r="P4467" s="1">
        <v>45935</v>
      </c>
    </row>
    <row r="4468" spans="1:16" x14ac:dyDescent="0.25">
      <c r="A4468" s="26"/>
      <c r="B4468" s="22"/>
      <c r="C4468" s="22"/>
      <c r="D4468" s="24"/>
      <c r="E4468" s="22"/>
      <c r="F4468" s="22"/>
      <c r="G4468" s="14"/>
      <c r="H4468" s="23"/>
      <c r="I4468" s="23"/>
      <c r="J4468" s="23"/>
      <c r="K4468" s="26"/>
      <c r="P4468" s="1">
        <v>45935</v>
      </c>
    </row>
    <row r="4469" spans="1:16" x14ac:dyDescent="0.25">
      <c r="A4469" s="26"/>
      <c r="B4469" s="22"/>
      <c r="C4469" s="22"/>
      <c r="D4469" s="24"/>
      <c r="E4469" s="22"/>
      <c r="F4469" s="22"/>
      <c r="G4469" s="14"/>
      <c r="H4469" s="23"/>
      <c r="I4469" s="23"/>
      <c r="J4469" s="23"/>
      <c r="K4469" s="26"/>
      <c r="P4469" s="1">
        <v>45935</v>
      </c>
    </row>
    <row r="4470" spans="1:16" x14ac:dyDescent="0.25">
      <c r="A4470" s="26"/>
      <c r="B4470" s="22"/>
      <c r="C4470" s="22"/>
      <c r="D4470" s="24"/>
      <c r="E4470" s="22"/>
      <c r="F4470" s="22"/>
      <c r="G4470" s="14"/>
      <c r="H4470" s="23"/>
      <c r="I4470" s="23"/>
      <c r="J4470" s="23"/>
      <c r="K4470" s="26"/>
      <c r="P4470" s="1">
        <v>45935</v>
      </c>
    </row>
    <row r="4471" spans="1:16" x14ac:dyDescent="0.25">
      <c r="A4471" s="26"/>
      <c r="B4471" s="22"/>
      <c r="C4471" s="22"/>
      <c r="D4471" s="24"/>
      <c r="E4471" s="22"/>
      <c r="F4471" s="22"/>
      <c r="G4471" s="14"/>
      <c r="H4471" s="23"/>
      <c r="I4471" s="23"/>
      <c r="J4471" s="23"/>
      <c r="K4471" s="26"/>
      <c r="P4471" s="1">
        <v>45935</v>
      </c>
    </row>
    <row r="4472" spans="1:16" x14ac:dyDescent="0.25">
      <c r="A4472" s="26"/>
      <c r="B4472" s="22"/>
      <c r="C4472" s="22"/>
      <c r="D4472" s="24"/>
      <c r="E4472" s="22"/>
      <c r="F4472" s="22"/>
      <c r="G4472" s="14"/>
      <c r="H4472" s="23"/>
      <c r="I4472" s="23"/>
      <c r="J4472" s="23"/>
      <c r="K4472" s="26"/>
      <c r="P4472" s="1">
        <v>45935</v>
      </c>
    </row>
    <row r="4473" spans="1:16" x14ac:dyDescent="0.25">
      <c r="A4473" s="26"/>
      <c r="B4473" s="22"/>
      <c r="C4473" s="22"/>
      <c r="D4473" s="24"/>
      <c r="E4473" s="22"/>
      <c r="F4473" s="22"/>
      <c r="G4473" s="14"/>
      <c r="H4473" s="23"/>
      <c r="I4473" s="23"/>
      <c r="J4473" s="23"/>
      <c r="K4473" s="26"/>
      <c r="P4473" s="1">
        <v>45935</v>
      </c>
    </row>
    <row r="4474" spans="1:16" x14ac:dyDescent="0.25">
      <c r="A4474" s="26"/>
      <c r="B4474" s="22"/>
      <c r="C4474" s="22"/>
      <c r="D4474" s="24"/>
      <c r="E4474" s="22"/>
      <c r="F4474" s="22"/>
      <c r="G4474" s="14"/>
      <c r="H4474" s="23"/>
      <c r="I4474" s="23"/>
      <c r="J4474" s="23"/>
      <c r="K4474" s="26"/>
      <c r="P4474" s="1">
        <v>45935</v>
      </c>
    </row>
    <row r="4475" spans="1:16" x14ac:dyDescent="0.25">
      <c r="A4475" s="26"/>
      <c r="B4475" s="22"/>
      <c r="C4475" s="22"/>
      <c r="D4475" s="24"/>
      <c r="E4475" s="22"/>
      <c r="F4475" s="22"/>
      <c r="G4475" s="14"/>
      <c r="H4475" s="23"/>
      <c r="I4475" s="23"/>
      <c r="J4475" s="23"/>
      <c r="K4475" s="26"/>
      <c r="P4475" s="1">
        <v>45935</v>
      </c>
    </row>
    <row r="4476" spans="1:16" x14ac:dyDescent="0.25">
      <c r="A4476" s="26"/>
      <c r="B4476" s="22"/>
      <c r="C4476" s="22"/>
      <c r="D4476" s="24"/>
      <c r="E4476" s="22"/>
      <c r="F4476" s="22"/>
      <c r="G4476" s="14"/>
      <c r="H4476" s="23"/>
      <c r="I4476" s="23"/>
      <c r="J4476" s="23"/>
      <c r="K4476" s="26"/>
      <c r="P4476" s="1">
        <v>45935</v>
      </c>
    </row>
    <row r="4477" spans="1:16" x14ac:dyDescent="0.25">
      <c r="A4477" s="26"/>
      <c r="B4477" s="22"/>
      <c r="C4477" s="22"/>
      <c r="D4477" s="24"/>
      <c r="E4477" s="22"/>
      <c r="F4477" s="22"/>
      <c r="G4477" s="14"/>
      <c r="H4477" s="23"/>
      <c r="I4477" s="23"/>
      <c r="J4477" s="23"/>
      <c r="K4477" s="26"/>
      <c r="P4477" s="1">
        <v>45935</v>
      </c>
    </row>
    <row r="4478" spans="1:16" x14ac:dyDescent="0.25">
      <c r="A4478" s="26"/>
      <c r="B4478" s="22"/>
      <c r="C4478" s="22"/>
      <c r="D4478" s="24"/>
      <c r="E4478" s="22"/>
      <c r="F4478" s="22"/>
      <c r="G4478" s="14"/>
      <c r="H4478" s="23"/>
      <c r="I4478" s="23"/>
      <c r="J4478" s="23"/>
      <c r="K4478" s="26"/>
      <c r="P4478" s="1">
        <v>45935</v>
      </c>
    </row>
    <row r="4479" spans="1:16" x14ac:dyDescent="0.25">
      <c r="A4479" s="26"/>
      <c r="B4479" s="22"/>
      <c r="C4479" s="22"/>
      <c r="D4479" s="24"/>
      <c r="E4479" s="22"/>
      <c r="F4479" s="22"/>
      <c r="G4479" s="14"/>
      <c r="H4479" s="23"/>
      <c r="I4479" s="23"/>
      <c r="J4479" s="23"/>
      <c r="K4479" s="26"/>
      <c r="P4479" s="1">
        <v>45935</v>
      </c>
    </row>
    <row r="4480" spans="1:16" x14ac:dyDescent="0.25">
      <c r="A4480" s="26"/>
      <c r="B4480" s="22"/>
      <c r="C4480" s="22"/>
      <c r="D4480" s="24"/>
      <c r="E4480" s="22"/>
      <c r="F4480" s="22"/>
      <c r="G4480" s="14"/>
      <c r="H4480" s="23"/>
      <c r="I4480" s="23"/>
      <c r="J4480" s="23"/>
      <c r="K4480" s="27"/>
      <c r="P4480" s="1">
        <v>45935</v>
      </c>
    </row>
    <row r="4481" spans="1:16" x14ac:dyDescent="0.25">
      <c r="A4481" s="26"/>
      <c r="B4481" s="22"/>
      <c r="C4481" s="22"/>
      <c r="D4481" s="24"/>
      <c r="E4481" s="22"/>
      <c r="F4481" s="22"/>
      <c r="G4481" s="14"/>
      <c r="H4481" s="23"/>
      <c r="I4481" s="23"/>
      <c r="J4481" s="23"/>
      <c r="K4481" s="26"/>
      <c r="P4481" s="1">
        <v>45935</v>
      </c>
    </row>
    <row r="4482" spans="1:16" x14ac:dyDescent="0.25">
      <c r="A4482" s="26"/>
      <c r="B4482" s="22"/>
      <c r="C4482" s="22"/>
      <c r="D4482" s="24"/>
      <c r="E4482" s="22"/>
      <c r="F4482" s="22"/>
      <c r="G4482" s="14"/>
      <c r="H4482" s="23"/>
      <c r="I4482" s="23"/>
      <c r="J4482" s="23"/>
      <c r="K4482" s="26"/>
      <c r="P4482" s="1">
        <v>45935</v>
      </c>
    </row>
    <row r="4483" spans="1:16" x14ac:dyDescent="0.25">
      <c r="A4483" s="26"/>
      <c r="B4483" s="22"/>
      <c r="C4483" s="22"/>
      <c r="D4483" s="24"/>
      <c r="E4483" s="22"/>
      <c r="F4483" s="22"/>
      <c r="G4483" s="14"/>
      <c r="H4483" s="23"/>
      <c r="I4483" s="23"/>
      <c r="J4483" s="23"/>
      <c r="K4483" s="26"/>
      <c r="P4483" s="1">
        <v>45935</v>
      </c>
    </row>
    <row r="4484" spans="1:16" x14ac:dyDescent="0.25">
      <c r="A4484" s="26"/>
      <c r="B4484" s="22"/>
      <c r="C4484" s="22"/>
      <c r="D4484" s="24"/>
      <c r="E4484" s="22"/>
      <c r="F4484" s="22"/>
      <c r="G4484" s="14"/>
      <c r="H4484" s="23"/>
      <c r="I4484" s="23"/>
      <c r="J4484" s="23"/>
      <c r="K4484" s="26"/>
      <c r="P4484" s="1">
        <v>45935</v>
      </c>
    </row>
    <row r="4485" spans="1:16" x14ac:dyDescent="0.25">
      <c r="A4485" s="26"/>
      <c r="B4485" s="22"/>
      <c r="C4485" s="22"/>
      <c r="D4485" s="24"/>
      <c r="E4485" s="22"/>
      <c r="F4485" s="22"/>
      <c r="G4485" s="14"/>
      <c r="H4485" s="23"/>
      <c r="I4485" s="23"/>
      <c r="J4485" s="23"/>
      <c r="K4485" s="26"/>
      <c r="P4485" s="1">
        <v>45935</v>
      </c>
    </row>
    <row r="4486" spans="1:16" x14ac:dyDescent="0.25">
      <c r="A4486" s="26"/>
      <c r="B4486" s="22"/>
      <c r="C4486" s="22"/>
      <c r="D4486" s="24"/>
      <c r="E4486" s="22"/>
      <c r="F4486" s="22"/>
      <c r="G4486" s="14"/>
      <c r="H4486" s="23"/>
      <c r="I4486" s="23"/>
      <c r="J4486" s="23"/>
      <c r="K4486" s="26"/>
      <c r="P4486" s="1">
        <v>45935</v>
      </c>
    </row>
    <row r="4487" spans="1:16" x14ac:dyDescent="0.25">
      <c r="A4487" s="26"/>
      <c r="B4487" s="22"/>
      <c r="C4487" s="22"/>
      <c r="D4487" s="24"/>
      <c r="E4487" s="22"/>
      <c r="F4487" s="22"/>
      <c r="G4487" s="14"/>
      <c r="H4487" s="23"/>
      <c r="I4487" s="23"/>
      <c r="J4487" s="23"/>
      <c r="K4487" s="26"/>
      <c r="P4487" s="1">
        <v>45935</v>
      </c>
    </row>
    <row r="4488" spans="1:16" x14ac:dyDescent="0.25">
      <c r="A4488" s="26"/>
      <c r="B4488" s="22"/>
      <c r="C4488" s="22"/>
      <c r="D4488" s="24"/>
      <c r="E4488" s="22"/>
      <c r="F4488" s="22"/>
      <c r="G4488" s="14"/>
      <c r="H4488" s="23"/>
      <c r="I4488" s="23"/>
      <c r="J4488" s="23"/>
      <c r="K4488" s="26"/>
      <c r="P4488" s="1">
        <v>45935</v>
      </c>
    </row>
    <row r="4489" spans="1:16" x14ac:dyDescent="0.25">
      <c r="A4489" s="26"/>
      <c r="B4489" s="22"/>
      <c r="C4489" s="22"/>
      <c r="D4489" s="24"/>
      <c r="E4489" s="22"/>
      <c r="F4489" s="22"/>
      <c r="G4489" s="14"/>
      <c r="H4489" s="23"/>
      <c r="I4489" s="23"/>
      <c r="J4489" s="23"/>
      <c r="K4489" s="26"/>
      <c r="P4489" s="1">
        <v>45935</v>
      </c>
    </row>
    <row r="4490" spans="1:16" x14ac:dyDescent="0.25">
      <c r="A4490" s="26"/>
      <c r="B4490" s="22"/>
      <c r="C4490" s="22"/>
      <c r="D4490" s="24"/>
      <c r="E4490" s="22"/>
      <c r="F4490" s="22"/>
      <c r="G4490" s="14"/>
      <c r="H4490" s="23"/>
      <c r="I4490" s="23"/>
      <c r="J4490" s="23"/>
      <c r="K4490" s="26"/>
      <c r="P4490" s="1">
        <v>45935</v>
      </c>
    </row>
    <row r="4491" spans="1:16" x14ac:dyDescent="0.25">
      <c r="A4491" s="26"/>
      <c r="B4491" s="22"/>
      <c r="C4491" s="22"/>
      <c r="D4491" s="24"/>
      <c r="E4491" s="22"/>
      <c r="F4491" s="22"/>
      <c r="G4491" s="14"/>
      <c r="H4491" s="23"/>
      <c r="I4491" s="23"/>
      <c r="J4491" s="23"/>
      <c r="K4491" s="26"/>
      <c r="P4491" s="1">
        <v>45935</v>
      </c>
    </row>
    <row r="4492" spans="1:16" x14ac:dyDescent="0.25">
      <c r="A4492" s="26"/>
      <c r="B4492" s="22"/>
      <c r="C4492" s="22"/>
      <c r="D4492" s="24"/>
      <c r="E4492" s="22"/>
      <c r="F4492" s="22"/>
      <c r="G4492" s="14"/>
      <c r="H4492" s="23"/>
      <c r="I4492" s="23"/>
      <c r="J4492" s="23"/>
      <c r="K4492" s="26"/>
      <c r="P4492" s="1">
        <v>45935</v>
      </c>
    </row>
    <row r="4493" spans="1:16" x14ac:dyDescent="0.25">
      <c r="A4493" s="26"/>
      <c r="B4493" s="22"/>
      <c r="C4493" s="22"/>
      <c r="D4493" s="24"/>
      <c r="E4493" s="22"/>
      <c r="F4493" s="22"/>
      <c r="G4493" s="14"/>
      <c r="H4493" s="23"/>
      <c r="I4493" s="23"/>
      <c r="J4493" s="23"/>
      <c r="K4493" s="26"/>
      <c r="P4493" s="1">
        <v>45935</v>
      </c>
    </row>
    <row r="4494" spans="1:16" x14ac:dyDescent="0.25">
      <c r="A4494" s="26"/>
      <c r="B4494" s="22"/>
      <c r="C4494" s="22"/>
      <c r="D4494" s="24"/>
      <c r="E4494" s="22"/>
      <c r="F4494" s="22"/>
      <c r="G4494" s="14"/>
      <c r="H4494" s="23"/>
      <c r="I4494" s="23"/>
      <c r="J4494" s="23"/>
      <c r="K4494" s="26"/>
      <c r="P4494" s="1">
        <v>45935</v>
      </c>
    </row>
    <row r="4495" spans="1:16" x14ac:dyDescent="0.25">
      <c r="A4495" s="26"/>
      <c r="B4495" s="22"/>
      <c r="C4495" s="22"/>
      <c r="D4495" s="24"/>
      <c r="E4495" s="22"/>
      <c r="F4495" s="22"/>
      <c r="G4495" s="14"/>
      <c r="H4495" s="23"/>
      <c r="I4495" s="23"/>
      <c r="J4495" s="23"/>
      <c r="K4495" s="26"/>
      <c r="P4495" s="1">
        <v>45935</v>
      </c>
    </row>
    <row r="4496" spans="1:16" x14ac:dyDescent="0.25">
      <c r="A4496" s="26"/>
      <c r="B4496" s="22"/>
      <c r="C4496" s="22"/>
      <c r="D4496" s="24"/>
      <c r="E4496" s="22"/>
      <c r="F4496" s="22"/>
      <c r="G4496" s="14"/>
      <c r="H4496" s="23"/>
      <c r="I4496" s="23"/>
      <c r="J4496" s="23"/>
      <c r="K4496" s="26"/>
      <c r="P4496" s="1">
        <v>45935</v>
      </c>
    </row>
    <row r="4497" spans="1:16" x14ac:dyDescent="0.25">
      <c r="A4497" s="26"/>
      <c r="B4497" s="22"/>
      <c r="C4497" s="22"/>
      <c r="D4497" s="24"/>
      <c r="E4497" s="22"/>
      <c r="F4497" s="22"/>
      <c r="G4497" s="14"/>
      <c r="H4497" s="23"/>
      <c r="I4497" s="23"/>
      <c r="J4497" s="23"/>
      <c r="K4497" s="26"/>
      <c r="P4497" s="1">
        <v>45935</v>
      </c>
    </row>
    <row r="4498" spans="1:16" x14ac:dyDescent="0.25">
      <c r="A4498" s="26"/>
      <c r="B4498" s="22"/>
      <c r="C4498" s="22"/>
      <c r="D4498" s="24"/>
      <c r="E4498" s="22"/>
      <c r="F4498" s="22"/>
      <c r="G4498" s="14"/>
      <c r="H4498" s="23"/>
      <c r="I4498" s="23"/>
      <c r="J4498" s="23"/>
      <c r="K4498" s="26"/>
      <c r="P4498" s="1">
        <v>45935</v>
      </c>
    </row>
    <row r="4499" spans="1:16" x14ac:dyDescent="0.25">
      <c r="A4499" s="26"/>
      <c r="B4499" s="22"/>
      <c r="C4499" s="22"/>
      <c r="D4499" s="24"/>
      <c r="E4499" s="22"/>
      <c r="F4499" s="22"/>
      <c r="G4499" s="14"/>
      <c r="H4499" s="23"/>
      <c r="I4499" s="23"/>
      <c r="J4499" s="23"/>
      <c r="K4499" s="26"/>
      <c r="P4499" s="1">
        <v>45935</v>
      </c>
    </row>
    <row r="4500" spans="1:16" x14ac:dyDescent="0.25">
      <c r="A4500" s="26"/>
      <c r="B4500" s="22"/>
      <c r="C4500" s="22"/>
      <c r="D4500" s="24"/>
      <c r="E4500" s="22"/>
      <c r="F4500" s="22"/>
      <c r="G4500" s="14"/>
      <c r="H4500" s="23"/>
      <c r="I4500" s="23"/>
      <c r="J4500" s="23"/>
      <c r="K4500" s="26"/>
      <c r="P4500" s="1">
        <v>45935</v>
      </c>
    </row>
    <row r="4501" spans="1:16" x14ac:dyDescent="0.25">
      <c r="A4501" s="26"/>
      <c r="B4501" s="22"/>
      <c r="C4501" s="22"/>
      <c r="D4501" s="24"/>
      <c r="E4501" s="22"/>
      <c r="F4501" s="22"/>
      <c r="G4501" s="14"/>
      <c r="H4501" s="23"/>
      <c r="I4501" s="23"/>
      <c r="J4501" s="23"/>
      <c r="K4501" s="26"/>
      <c r="P4501" s="1">
        <v>45935</v>
      </c>
    </row>
    <row r="4502" spans="1:16" x14ac:dyDescent="0.25">
      <c r="A4502" s="26"/>
      <c r="B4502" s="22"/>
      <c r="C4502" s="22"/>
      <c r="D4502" s="24"/>
      <c r="E4502" s="22"/>
      <c r="F4502" s="22"/>
      <c r="G4502" s="14"/>
      <c r="H4502" s="23"/>
      <c r="I4502" s="23"/>
      <c r="J4502" s="23"/>
      <c r="K4502" s="26"/>
      <c r="P4502" s="1">
        <v>45935</v>
      </c>
    </row>
    <row r="4503" spans="1:16" x14ac:dyDescent="0.25">
      <c r="A4503" s="26"/>
      <c r="B4503" s="22"/>
      <c r="C4503" s="22"/>
      <c r="D4503" s="24"/>
      <c r="E4503" s="22"/>
      <c r="F4503" s="22"/>
      <c r="G4503" s="14"/>
      <c r="H4503" s="23"/>
      <c r="I4503" s="23"/>
      <c r="J4503" s="23"/>
      <c r="K4503" s="26"/>
      <c r="P4503" s="1">
        <v>45935</v>
      </c>
    </row>
    <row r="4504" spans="1:16" x14ac:dyDescent="0.25">
      <c r="A4504" s="26"/>
      <c r="B4504" s="22"/>
      <c r="C4504" s="22"/>
      <c r="D4504" s="24"/>
      <c r="E4504" s="22"/>
      <c r="F4504" s="22"/>
      <c r="G4504" s="14"/>
      <c r="H4504" s="23"/>
      <c r="I4504" s="23"/>
      <c r="J4504" s="23"/>
      <c r="K4504" s="26"/>
      <c r="P4504" s="1">
        <v>45935</v>
      </c>
    </row>
    <row r="4505" spans="1:16" x14ac:dyDescent="0.25">
      <c r="A4505" s="26"/>
      <c r="B4505" s="22"/>
      <c r="C4505" s="22"/>
      <c r="D4505" s="24"/>
      <c r="E4505" s="22"/>
      <c r="F4505" s="22"/>
      <c r="G4505" s="14"/>
      <c r="H4505" s="23"/>
      <c r="I4505" s="23"/>
      <c r="J4505" s="23"/>
      <c r="K4505" s="26"/>
      <c r="P4505" s="1">
        <v>45935</v>
      </c>
    </row>
    <row r="4506" spans="1:16" x14ac:dyDescent="0.25">
      <c r="A4506" s="26"/>
      <c r="B4506" s="22"/>
      <c r="C4506" s="22"/>
      <c r="D4506" s="24"/>
      <c r="E4506" s="22"/>
      <c r="F4506" s="22"/>
      <c r="G4506" s="14"/>
      <c r="H4506" s="23"/>
      <c r="I4506" s="23"/>
      <c r="J4506" s="23"/>
      <c r="K4506" s="26"/>
      <c r="P4506" s="1">
        <v>45935</v>
      </c>
    </row>
    <row r="4507" spans="1:16" x14ac:dyDescent="0.25">
      <c r="A4507" s="26"/>
      <c r="B4507" s="22"/>
      <c r="C4507" s="22"/>
      <c r="D4507" s="24"/>
      <c r="E4507" s="22"/>
      <c r="F4507" s="22"/>
      <c r="G4507" s="14"/>
      <c r="H4507" s="23"/>
      <c r="I4507" s="23"/>
      <c r="J4507" s="23"/>
      <c r="K4507" s="26"/>
      <c r="P4507" s="1">
        <v>45935</v>
      </c>
    </row>
    <row r="4508" spans="1:16" x14ac:dyDescent="0.25">
      <c r="A4508" s="26"/>
      <c r="B4508" s="22"/>
      <c r="C4508" s="22"/>
      <c r="D4508" s="24"/>
      <c r="E4508" s="22"/>
      <c r="F4508" s="22"/>
      <c r="G4508" s="14"/>
      <c r="H4508" s="23"/>
      <c r="I4508" s="23"/>
      <c r="J4508" s="23"/>
      <c r="K4508" s="26"/>
      <c r="P4508" s="1">
        <v>45935</v>
      </c>
    </row>
    <row r="4509" spans="1:16" x14ac:dyDescent="0.25">
      <c r="A4509" s="26"/>
      <c r="B4509" s="22"/>
      <c r="C4509" s="22"/>
      <c r="D4509" s="24"/>
      <c r="E4509" s="22"/>
      <c r="F4509" s="22"/>
      <c r="G4509" s="14"/>
      <c r="H4509" s="23"/>
      <c r="I4509" s="23"/>
      <c r="J4509" s="23"/>
      <c r="K4509" s="26"/>
      <c r="P4509" s="1">
        <v>45935</v>
      </c>
    </row>
    <row r="4510" spans="1:16" x14ac:dyDescent="0.25">
      <c r="A4510" s="26"/>
      <c r="B4510" s="22"/>
      <c r="C4510" s="22"/>
      <c r="D4510" s="24"/>
      <c r="E4510" s="22"/>
      <c r="F4510" s="22"/>
      <c r="G4510" s="14"/>
      <c r="H4510" s="23"/>
      <c r="I4510" s="23"/>
      <c r="J4510" s="23"/>
      <c r="K4510" s="26"/>
      <c r="P4510" s="1">
        <v>45935</v>
      </c>
    </row>
    <row r="4511" spans="1:16" x14ac:dyDescent="0.25">
      <c r="A4511" s="26"/>
      <c r="B4511" s="22"/>
      <c r="C4511" s="22"/>
      <c r="D4511" s="24"/>
      <c r="E4511" s="22"/>
      <c r="F4511" s="22"/>
      <c r="G4511" s="14"/>
      <c r="H4511" s="23"/>
      <c r="I4511" s="23"/>
      <c r="J4511" s="23"/>
      <c r="K4511" s="26"/>
      <c r="P4511" s="1">
        <v>45935</v>
      </c>
    </row>
    <row r="4512" spans="1:16" x14ac:dyDescent="0.25">
      <c r="A4512" s="26"/>
      <c r="B4512" s="22"/>
      <c r="C4512" s="22"/>
      <c r="D4512" s="24"/>
      <c r="E4512" s="22"/>
      <c r="F4512" s="22"/>
      <c r="G4512" s="14"/>
      <c r="H4512" s="23"/>
      <c r="I4512" s="23"/>
      <c r="J4512" s="23"/>
      <c r="K4512" s="26"/>
      <c r="P4512" s="1">
        <v>45935</v>
      </c>
    </row>
    <row r="4513" spans="1:16" x14ac:dyDescent="0.25">
      <c r="A4513" s="26"/>
      <c r="B4513" s="22"/>
      <c r="C4513" s="22"/>
      <c r="D4513" s="24"/>
      <c r="E4513" s="22"/>
      <c r="F4513" s="22"/>
      <c r="G4513" s="14"/>
      <c r="H4513" s="23"/>
      <c r="I4513" s="23"/>
      <c r="J4513" s="23"/>
      <c r="K4513" s="26"/>
      <c r="P4513" s="1">
        <v>45935</v>
      </c>
    </row>
    <row r="4514" spans="1:16" x14ac:dyDescent="0.25">
      <c r="A4514" s="26"/>
      <c r="B4514" s="22"/>
      <c r="C4514" s="22"/>
      <c r="D4514" s="24"/>
      <c r="E4514" s="22"/>
      <c r="F4514" s="22"/>
      <c r="G4514" s="14"/>
      <c r="H4514" s="23"/>
      <c r="I4514" s="23"/>
      <c r="J4514" s="23"/>
      <c r="K4514" s="26"/>
      <c r="P4514" s="1">
        <v>45935</v>
      </c>
    </row>
    <row r="4515" spans="1:16" x14ac:dyDescent="0.25">
      <c r="A4515" s="26"/>
      <c r="B4515" s="22"/>
      <c r="C4515" s="22"/>
      <c r="D4515" s="24"/>
      <c r="E4515" s="22"/>
      <c r="F4515" s="22"/>
      <c r="G4515" s="14"/>
      <c r="H4515" s="23"/>
      <c r="I4515" s="23"/>
      <c r="J4515" s="23"/>
      <c r="K4515" s="26"/>
      <c r="P4515" s="1">
        <v>45935</v>
      </c>
    </row>
    <row r="4516" spans="1:16" x14ac:dyDescent="0.25">
      <c r="A4516" s="26"/>
      <c r="B4516" s="22"/>
      <c r="C4516" s="22"/>
      <c r="D4516" s="24"/>
      <c r="E4516" s="22"/>
      <c r="F4516" s="22"/>
      <c r="G4516" s="14"/>
      <c r="H4516" s="23"/>
      <c r="I4516" s="23"/>
      <c r="J4516" s="23"/>
      <c r="K4516" s="26"/>
      <c r="P4516" s="1">
        <v>45935</v>
      </c>
    </row>
    <row r="4517" spans="1:16" x14ac:dyDescent="0.25">
      <c r="A4517" s="26"/>
      <c r="B4517" s="22"/>
      <c r="C4517" s="22"/>
      <c r="D4517" s="24"/>
      <c r="E4517" s="22"/>
      <c r="F4517" s="22"/>
      <c r="G4517" s="14"/>
      <c r="H4517" s="23"/>
      <c r="I4517" s="23"/>
      <c r="J4517" s="23"/>
      <c r="K4517" s="26"/>
      <c r="P4517" s="1">
        <v>45935</v>
      </c>
    </row>
    <row r="4518" spans="1:16" x14ac:dyDescent="0.25">
      <c r="A4518" s="26"/>
      <c r="B4518" s="22"/>
      <c r="C4518" s="22"/>
      <c r="D4518" s="24"/>
      <c r="E4518" s="22"/>
      <c r="F4518" s="22"/>
      <c r="G4518" s="14"/>
      <c r="H4518" s="23"/>
      <c r="I4518" s="23"/>
      <c r="J4518" s="23"/>
      <c r="K4518" s="26"/>
      <c r="P4518" s="1">
        <v>45935</v>
      </c>
    </row>
    <row r="4519" spans="1:16" x14ac:dyDescent="0.25">
      <c r="A4519" s="26"/>
      <c r="B4519" s="22"/>
      <c r="C4519" s="22"/>
      <c r="D4519" s="24"/>
      <c r="E4519" s="22"/>
      <c r="F4519" s="22"/>
      <c r="G4519" s="14"/>
      <c r="H4519" s="23"/>
      <c r="I4519" s="23"/>
      <c r="J4519" s="23"/>
      <c r="K4519" s="26"/>
      <c r="P4519" s="1">
        <v>45935</v>
      </c>
    </row>
    <row r="4520" spans="1:16" x14ac:dyDescent="0.25">
      <c r="A4520" s="26"/>
      <c r="B4520" s="22"/>
      <c r="C4520" s="22"/>
      <c r="D4520" s="24"/>
      <c r="E4520" s="22"/>
      <c r="F4520" s="22"/>
      <c r="G4520" s="14"/>
      <c r="H4520" s="23"/>
      <c r="I4520" s="23"/>
      <c r="J4520" s="23"/>
      <c r="K4520" s="26"/>
      <c r="P4520" s="1">
        <v>45935</v>
      </c>
    </row>
    <row r="4521" spans="1:16" x14ac:dyDescent="0.25">
      <c r="A4521" s="26"/>
      <c r="B4521" s="22"/>
      <c r="C4521" s="22"/>
      <c r="D4521" s="24"/>
      <c r="E4521" s="22"/>
      <c r="F4521" s="22"/>
      <c r="G4521" s="14"/>
      <c r="H4521" s="23"/>
      <c r="I4521" s="23"/>
      <c r="J4521" s="23"/>
      <c r="K4521" s="26"/>
      <c r="P4521" s="1">
        <v>45935</v>
      </c>
    </row>
    <row r="4522" spans="1:16" x14ac:dyDescent="0.25">
      <c r="A4522" s="26"/>
      <c r="B4522" s="22"/>
      <c r="C4522" s="22"/>
      <c r="D4522" s="24"/>
      <c r="E4522" s="22"/>
      <c r="F4522" s="22"/>
      <c r="G4522" s="14"/>
      <c r="H4522" s="23"/>
      <c r="I4522" s="23"/>
      <c r="J4522" s="23"/>
      <c r="K4522" s="26"/>
      <c r="P4522" s="1">
        <v>45935</v>
      </c>
    </row>
    <row r="4523" spans="1:16" x14ac:dyDescent="0.25">
      <c r="A4523" s="26"/>
      <c r="B4523" s="22"/>
      <c r="C4523" s="22"/>
      <c r="D4523" s="24"/>
      <c r="E4523" s="22"/>
      <c r="F4523" s="22"/>
      <c r="G4523" s="14"/>
      <c r="H4523" s="23"/>
      <c r="I4523" s="23"/>
      <c r="J4523" s="23"/>
      <c r="K4523" s="26"/>
      <c r="P4523" s="1">
        <v>45935</v>
      </c>
    </row>
    <row r="4524" spans="1:16" x14ac:dyDescent="0.25">
      <c r="A4524" s="26"/>
      <c r="B4524" s="22"/>
      <c r="C4524" s="22"/>
      <c r="D4524" s="24"/>
      <c r="E4524" s="22"/>
      <c r="F4524" s="22"/>
      <c r="G4524" s="14"/>
      <c r="H4524" s="23"/>
      <c r="I4524" s="23"/>
      <c r="J4524" s="23"/>
      <c r="K4524" s="26"/>
      <c r="P4524" s="1">
        <v>45935</v>
      </c>
    </row>
    <row r="4525" spans="1:16" x14ac:dyDescent="0.25">
      <c r="A4525" s="26"/>
      <c r="B4525" s="22"/>
      <c r="C4525" s="22"/>
      <c r="D4525" s="24"/>
      <c r="E4525" s="22"/>
      <c r="F4525" s="22"/>
      <c r="G4525" s="14"/>
      <c r="H4525" s="23"/>
      <c r="I4525" s="23"/>
      <c r="J4525" s="23"/>
      <c r="K4525" s="26"/>
      <c r="P4525" s="1">
        <v>45935</v>
      </c>
    </row>
    <row r="4526" spans="1:16" x14ac:dyDescent="0.25">
      <c r="A4526" s="26"/>
      <c r="B4526" s="22"/>
      <c r="C4526" s="22"/>
      <c r="D4526" s="24"/>
      <c r="E4526" s="22"/>
      <c r="F4526" s="22"/>
      <c r="G4526" s="14"/>
      <c r="H4526" s="23"/>
      <c r="I4526" s="23"/>
      <c r="J4526" s="23"/>
      <c r="K4526" s="26"/>
      <c r="P4526" s="1">
        <v>45935</v>
      </c>
    </row>
    <row r="4527" spans="1:16" x14ac:dyDescent="0.25">
      <c r="A4527" s="26"/>
      <c r="B4527" s="22"/>
      <c r="C4527" s="22"/>
      <c r="D4527" s="24"/>
      <c r="E4527" s="22"/>
      <c r="F4527" s="22"/>
      <c r="G4527" s="14"/>
      <c r="H4527" s="23"/>
      <c r="I4527" s="23"/>
      <c r="J4527" s="23"/>
      <c r="K4527" s="26"/>
      <c r="P4527" s="1">
        <v>45935</v>
      </c>
    </row>
    <row r="4528" spans="1:16" x14ac:dyDescent="0.25">
      <c r="A4528" s="26"/>
      <c r="B4528" s="22"/>
      <c r="C4528" s="22"/>
      <c r="D4528" s="24"/>
      <c r="E4528" s="22"/>
      <c r="F4528" s="22"/>
      <c r="G4528" s="14"/>
      <c r="H4528" s="23"/>
      <c r="I4528" s="23"/>
      <c r="J4528" s="23"/>
      <c r="K4528" s="26"/>
      <c r="P4528" s="1">
        <v>45935</v>
      </c>
    </row>
    <row r="4529" spans="1:16" x14ac:dyDescent="0.25">
      <c r="A4529" s="26"/>
      <c r="B4529" s="22"/>
      <c r="C4529" s="22"/>
      <c r="D4529" s="24"/>
      <c r="E4529" s="22"/>
      <c r="F4529" s="22"/>
      <c r="G4529" s="14"/>
      <c r="H4529" s="23"/>
      <c r="I4529" s="23"/>
      <c r="J4529" s="23"/>
      <c r="K4529" s="26"/>
      <c r="P4529" s="1">
        <v>45935</v>
      </c>
    </row>
    <row r="4530" spans="1:16" x14ac:dyDescent="0.25">
      <c r="A4530" s="26"/>
      <c r="B4530" s="22"/>
      <c r="C4530" s="22"/>
      <c r="D4530" s="24"/>
      <c r="E4530" s="22"/>
      <c r="F4530" s="22"/>
      <c r="G4530" s="14"/>
      <c r="H4530" s="23"/>
      <c r="I4530" s="23"/>
      <c r="J4530" s="23"/>
      <c r="K4530" s="26"/>
      <c r="P4530" s="1">
        <v>45935</v>
      </c>
    </row>
    <row r="4531" spans="1:16" x14ac:dyDescent="0.25">
      <c r="A4531" s="26"/>
      <c r="B4531" s="22"/>
      <c r="C4531" s="22"/>
      <c r="D4531" s="24"/>
      <c r="E4531" s="22"/>
      <c r="F4531" s="22"/>
      <c r="G4531" s="14"/>
      <c r="H4531" s="23"/>
      <c r="I4531" s="23"/>
      <c r="J4531" s="23"/>
      <c r="K4531" s="26"/>
      <c r="P4531" s="1">
        <v>45935</v>
      </c>
    </row>
    <row r="4532" spans="1:16" x14ac:dyDescent="0.25">
      <c r="A4532" s="26"/>
      <c r="B4532" s="22"/>
      <c r="C4532" s="22"/>
      <c r="D4532" s="24"/>
      <c r="E4532" s="22"/>
      <c r="F4532" s="22"/>
      <c r="G4532" s="14"/>
      <c r="H4532" s="23"/>
      <c r="I4532" s="23"/>
      <c r="J4532" s="23"/>
      <c r="K4532" s="26"/>
      <c r="P4532" s="1">
        <v>45935</v>
      </c>
    </row>
    <row r="4533" spans="1:16" x14ac:dyDescent="0.25">
      <c r="A4533" s="26"/>
      <c r="B4533" s="22"/>
      <c r="C4533" s="22"/>
      <c r="D4533" s="24"/>
      <c r="E4533" s="22"/>
      <c r="F4533" s="22"/>
      <c r="G4533" s="14"/>
      <c r="H4533" s="23"/>
      <c r="I4533" s="23"/>
      <c r="J4533" s="23"/>
      <c r="K4533" s="26"/>
      <c r="P4533" s="1">
        <v>45935</v>
      </c>
    </row>
    <row r="4534" spans="1:16" x14ac:dyDescent="0.25">
      <c r="A4534" s="26"/>
      <c r="B4534" s="22"/>
      <c r="C4534" s="22"/>
      <c r="D4534" s="24"/>
      <c r="E4534" s="22"/>
      <c r="F4534" s="22"/>
      <c r="G4534" s="14"/>
      <c r="H4534" s="23"/>
      <c r="I4534" s="23"/>
      <c r="J4534" s="23"/>
      <c r="K4534" s="26"/>
      <c r="P4534" s="1">
        <v>45935</v>
      </c>
    </row>
    <row r="4535" spans="1:16" x14ac:dyDescent="0.25">
      <c r="A4535" s="26"/>
      <c r="B4535" s="22"/>
      <c r="C4535" s="22"/>
      <c r="D4535" s="24"/>
      <c r="E4535" s="22"/>
      <c r="F4535" s="22"/>
      <c r="G4535" s="14"/>
      <c r="H4535" s="23"/>
      <c r="I4535" s="23"/>
      <c r="J4535" s="23"/>
      <c r="K4535" s="26"/>
      <c r="P4535" s="1">
        <v>45935</v>
      </c>
    </row>
    <row r="4536" spans="1:16" x14ac:dyDescent="0.25">
      <c r="A4536" s="26"/>
      <c r="B4536" s="22"/>
      <c r="C4536" s="22"/>
      <c r="D4536" s="24"/>
      <c r="E4536" s="22"/>
      <c r="F4536" s="22"/>
      <c r="G4536" s="14"/>
      <c r="H4536" s="23"/>
      <c r="I4536" s="23"/>
      <c r="J4536" s="23"/>
      <c r="K4536" s="26"/>
      <c r="P4536" s="1">
        <v>45935</v>
      </c>
    </row>
    <row r="4537" spans="1:16" x14ac:dyDescent="0.25">
      <c r="A4537" s="26"/>
      <c r="B4537" s="22"/>
      <c r="C4537" s="22"/>
      <c r="D4537" s="24"/>
      <c r="E4537" s="22"/>
      <c r="F4537" s="22"/>
      <c r="G4537" s="14"/>
      <c r="H4537" s="23"/>
      <c r="I4537" s="23"/>
      <c r="J4537" s="23"/>
      <c r="K4537" s="26"/>
      <c r="P4537" s="1">
        <v>45935</v>
      </c>
    </row>
    <row r="4538" spans="1:16" x14ac:dyDescent="0.25">
      <c r="A4538" s="26"/>
      <c r="B4538" s="22"/>
      <c r="C4538" s="22"/>
      <c r="D4538" s="24"/>
      <c r="E4538" s="22"/>
      <c r="F4538" s="22"/>
      <c r="G4538" s="14"/>
      <c r="H4538" s="23"/>
      <c r="I4538" s="23"/>
      <c r="J4538" s="23"/>
      <c r="K4538" s="26"/>
      <c r="P4538" s="1">
        <v>45935</v>
      </c>
    </row>
    <row r="4539" spans="1:16" x14ac:dyDescent="0.25">
      <c r="A4539" s="26"/>
      <c r="B4539" s="22"/>
      <c r="C4539" s="22"/>
      <c r="D4539" s="24"/>
      <c r="E4539" s="22"/>
      <c r="F4539" s="22"/>
      <c r="G4539" s="14"/>
      <c r="H4539" s="23"/>
      <c r="I4539" s="23"/>
      <c r="J4539" s="23"/>
      <c r="K4539" s="26"/>
      <c r="P4539" s="1">
        <v>45935</v>
      </c>
    </row>
    <row r="4540" spans="1:16" x14ac:dyDescent="0.25">
      <c r="A4540" s="26"/>
      <c r="B4540" s="22"/>
      <c r="C4540" s="22"/>
      <c r="D4540" s="24"/>
      <c r="E4540" s="22"/>
      <c r="F4540" s="22"/>
      <c r="G4540" s="14"/>
      <c r="H4540" s="23"/>
      <c r="I4540" s="23"/>
      <c r="J4540" s="23"/>
      <c r="K4540" s="26"/>
      <c r="P4540" s="1">
        <v>45935</v>
      </c>
    </row>
    <row r="4541" spans="1:16" x14ac:dyDescent="0.25">
      <c r="A4541" s="26"/>
      <c r="B4541" s="22"/>
      <c r="C4541" s="22"/>
      <c r="D4541" s="24"/>
      <c r="E4541" s="22"/>
      <c r="F4541" s="22"/>
      <c r="G4541" s="14"/>
      <c r="H4541" s="23"/>
      <c r="I4541" s="23"/>
      <c r="J4541" s="23"/>
      <c r="K4541" s="26"/>
      <c r="P4541" s="1">
        <v>45935</v>
      </c>
    </row>
    <row r="4542" spans="1:16" x14ac:dyDescent="0.25">
      <c r="A4542" s="26"/>
      <c r="B4542" s="22"/>
      <c r="C4542" s="22"/>
      <c r="D4542" s="24"/>
      <c r="E4542" s="22"/>
      <c r="F4542" s="22"/>
      <c r="G4542" s="14"/>
      <c r="H4542" s="23"/>
      <c r="I4542" s="23"/>
      <c r="J4542" s="23"/>
      <c r="K4542" s="26"/>
      <c r="P4542" s="1">
        <v>45935</v>
      </c>
    </row>
    <row r="4543" spans="1:16" x14ac:dyDescent="0.25">
      <c r="A4543" s="26"/>
      <c r="B4543" s="22"/>
      <c r="C4543" s="22"/>
      <c r="D4543" s="24"/>
      <c r="E4543" s="22"/>
      <c r="F4543" s="22"/>
      <c r="G4543" s="14"/>
      <c r="H4543" s="23"/>
      <c r="I4543" s="23"/>
      <c r="J4543" s="23"/>
      <c r="K4543" s="26"/>
      <c r="P4543" s="1">
        <v>45935</v>
      </c>
    </row>
    <row r="4544" spans="1:16" x14ac:dyDescent="0.25">
      <c r="A4544" s="26"/>
      <c r="B4544" s="22"/>
      <c r="C4544" s="22"/>
      <c r="D4544" s="24"/>
      <c r="E4544" s="22"/>
      <c r="F4544" s="22"/>
      <c r="G4544" s="14"/>
      <c r="H4544" s="23"/>
      <c r="I4544" s="23"/>
      <c r="J4544" s="23"/>
      <c r="K4544" s="26"/>
      <c r="P4544" s="1">
        <v>45935</v>
      </c>
    </row>
    <row r="4545" spans="1:16" x14ac:dyDescent="0.25">
      <c r="A4545" s="26"/>
      <c r="B4545" s="22"/>
      <c r="C4545" s="22"/>
      <c r="D4545" s="24"/>
      <c r="E4545" s="22"/>
      <c r="F4545" s="22"/>
      <c r="G4545" s="14"/>
      <c r="H4545" s="23"/>
      <c r="I4545" s="23"/>
      <c r="J4545" s="23"/>
      <c r="K4545" s="26"/>
      <c r="P4545" s="1">
        <v>45935</v>
      </c>
    </row>
    <row r="4546" spans="1:16" x14ac:dyDescent="0.25">
      <c r="A4546" s="26"/>
      <c r="B4546" s="22"/>
      <c r="C4546" s="22"/>
      <c r="D4546" s="24"/>
      <c r="E4546" s="22"/>
      <c r="F4546" s="22"/>
      <c r="G4546" s="14"/>
      <c r="H4546" s="23"/>
      <c r="I4546" s="23"/>
      <c r="J4546" s="23"/>
      <c r="K4546" s="26"/>
      <c r="P4546" s="1">
        <v>45935</v>
      </c>
    </row>
    <row r="4547" spans="1:16" x14ac:dyDescent="0.25">
      <c r="A4547" s="26"/>
      <c r="B4547" s="22"/>
      <c r="C4547" s="22"/>
      <c r="D4547" s="24"/>
      <c r="E4547" s="22"/>
      <c r="F4547" s="22"/>
      <c r="G4547" s="14"/>
      <c r="H4547" s="23"/>
      <c r="I4547" s="23"/>
      <c r="J4547" s="23"/>
      <c r="K4547" s="26"/>
      <c r="P4547" s="1">
        <v>45935</v>
      </c>
    </row>
    <row r="4548" spans="1:16" x14ac:dyDescent="0.25">
      <c r="A4548" s="26"/>
      <c r="B4548" s="22"/>
      <c r="C4548" s="22"/>
      <c r="D4548" s="24"/>
      <c r="E4548" s="22"/>
      <c r="F4548" s="22"/>
      <c r="G4548" s="14"/>
      <c r="H4548" s="23"/>
      <c r="I4548" s="23"/>
      <c r="J4548" s="23"/>
      <c r="K4548" s="26"/>
      <c r="P4548" s="1">
        <v>45935</v>
      </c>
    </row>
    <row r="4549" spans="1:16" x14ac:dyDescent="0.25">
      <c r="A4549" s="26"/>
      <c r="B4549" s="22"/>
      <c r="C4549" s="22"/>
      <c r="D4549" s="24"/>
      <c r="E4549" s="22"/>
      <c r="F4549" s="22"/>
      <c r="G4549" s="14"/>
      <c r="H4549" s="23"/>
      <c r="I4549" s="23"/>
      <c r="J4549" s="23"/>
      <c r="K4549" s="26"/>
      <c r="P4549" s="1">
        <v>45935</v>
      </c>
    </row>
    <row r="4550" spans="1:16" x14ac:dyDescent="0.25">
      <c r="A4550" s="26"/>
      <c r="B4550" s="22"/>
      <c r="C4550" s="22"/>
      <c r="D4550" s="24"/>
      <c r="E4550" s="22"/>
      <c r="F4550" s="22"/>
      <c r="G4550" s="14"/>
      <c r="H4550" s="23"/>
      <c r="I4550" s="23"/>
      <c r="J4550" s="23"/>
      <c r="K4550" s="26"/>
      <c r="P4550" s="1">
        <v>45935</v>
      </c>
    </row>
    <row r="4551" spans="1:16" x14ac:dyDescent="0.25">
      <c r="A4551" s="26"/>
      <c r="B4551" s="22"/>
      <c r="C4551" s="22"/>
      <c r="D4551" s="24"/>
      <c r="E4551" s="22"/>
      <c r="F4551" s="22"/>
      <c r="G4551" s="14"/>
      <c r="H4551" s="23"/>
      <c r="I4551" s="23"/>
      <c r="J4551" s="23"/>
      <c r="K4551" s="26"/>
      <c r="P4551" s="1">
        <v>45935</v>
      </c>
    </row>
    <row r="4552" spans="1:16" x14ac:dyDescent="0.25">
      <c r="A4552" s="26"/>
      <c r="B4552" s="22"/>
      <c r="C4552" s="22"/>
      <c r="D4552" s="24"/>
      <c r="E4552" s="22"/>
      <c r="F4552" s="22"/>
      <c r="G4552" s="14"/>
      <c r="H4552" s="23"/>
      <c r="I4552" s="23"/>
      <c r="J4552" s="23"/>
      <c r="K4552" s="26"/>
      <c r="P4552" s="1">
        <v>45935</v>
      </c>
    </row>
    <row r="4553" spans="1:16" x14ac:dyDescent="0.25">
      <c r="A4553" s="26"/>
      <c r="B4553" s="22"/>
      <c r="C4553" s="22"/>
      <c r="D4553" s="24"/>
      <c r="E4553" s="22"/>
      <c r="F4553" s="22"/>
      <c r="G4553" s="14"/>
      <c r="H4553" s="23"/>
      <c r="I4553" s="23"/>
      <c r="J4553" s="23"/>
      <c r="K4553" s="26"/>
      <c r="P4553" s="1">
        <v>45935</v>
      </c>
    </row>
    <row r="4554" spans="1:16" x14ac:dyDescent="0.25">
      <c r="A4554" s="26"/>
      <c r="B4554" s="22"/>
      <c r="C4554" s="22"/>
      <c r="D4554" s="24"/>
      <c r="E4554" s="22"/>
      <c r="F4554" s="22"/>
      <c r="G4554" s="14"/>
      <c r="H4554" s="23"/>
      <c r="I4554" s="23"/>
      <c r="J4554" s="23"/>
      <c r="K4554" s="26"/>
      <c r="P4554" s="1">
        <v>45935</v>
      </c>
    </row>
    <row r="4555" spans="1:16" x14ac:dyDescent="0.25">
      <c r="A4555" s="26"/>
      <c r="B4555" s="22"/>
      <c r="C4555" s="22"/>
      <c r="D4555" s="24"/>
      <c r="E4555" s="22"/>
      <c r="F4555" s="22"/>
      <c r="G4555" s="14"/>
      <c r="H4555" s="23"/>
      <c r="I4555" s="23"/>
      <c r="J4555" s="23"/>
      <c r="K4555" s="26"/>
      <c r="P4555" s="1">
        <v>45935</v>
      </c>
    </row>
    <row r="4556" spans="1:16" x14ac:dyDescent="0.25">
      <c r="A4556" s="26"/>
      <c r="B4556" s="22"/>
      <c r="C4556" s="22"/>
      <c r="D4556" s="24"/>
      <c r="E4556" s="22"/>
      <c r="F4556" s="22"/>
      <c r="G4556" s="14"/>
      <c r="H4556" s="23"/>
      <c r="I4556" s="23"/>
      <c r="J4556" s="23"/>
      <c r="K4556" s="26"/>
      <c r="P4556" s="1">
        <v>45935</v>
      </c>
    </row>
    <row r="4557" spans="1:16" x14ac:dyDescent="0.25">
      <c r="A4557" s="26"/>
      <c r="B4557" s="22"/>
      <c r="C4557" s="22"/>
      <c r="D4557" s="24"/>
      <c r="E4557" s="22"/>
      <c r="F4557" s="22"/>
      <c r="G4557" s="14"/>
      <c r="H4557" s="23"/>
      <c r="I4557" s="23"/>
      <c r="J4557" s="23"/>
      <c r="K4557" s="26"/>
      <c r="P4557" s="1">
        <v>45935</v>
      </c>
    </row>
    <row r="4558" spans="1:16" x14ac:dyDescent="0.25">
      <c r="A4558" s="26"/>
      <c r="B4558" s="22"/>
      <c r="C4558" s="22"/>
      <c r="D4558" s="24"/>
      <c r="E4558" s="22"/>
      <c r="F4558" s="22"/>
      <c r="G4558" s="14"/>
      <c r="H4558" s="23"/>
      <c r="I4558" s="23"/>
      <c r="J4558" s="23"/>
      <c r="K4558" s="26"/>
      <c r="P4558" s="1">
        <v>45935</v>
      </c>
    </row>
    <row r="4559" spans="1:16" x14ac:dyDescent="0.25">
      <c r="A4559" s="26"/>
      <c r="B4559" s="22"/>
      <c r="C4559" s="22"/>
      <c r="D4559" s="24"/>
      <c r="E4559" s="22"/>
      <c r="F4559" s="22"/>
      <c r="G4559" s="14"/>
      <c r="H4559" s="23"/>
      <c r="I4559" s="23"/>
      <c r="J4559" s="23"/>
      <c r="K4559" s="26"/>
      <c r="P4559" s="1">
        <v>45935</v>
      </c>
    </row>
    <row r="4560" spans="1:16" x14ac:dyDescent="0.25">
      <c r="A4560" s="26"/>
      <c r="B4560" s="22"/>
      <c r="C4560" s="22"/>
      <c r="D4560" s="24"/>
      <c r="E4560" s="22"/>
      <c r="F4560" s="22"/>
      <c r="G4560" s="14"/>
      <c r="H4560" s="23"/>
      <c r="I4560" s="23"/>
      <c r="J4560" s="23"/>
      <c r="K4560" s="26"/>
      <c r="P4560" s="1">
        <v>45935</v>
      </c>
    </row>
    <row r="4561" spans="1:16" x14ac:dyDescent="0.25">
      <c r="A4561" s="26"/>
      <c r="B4561" s="22"/>
      <c r="C4561" s="22"/>
      <c r="D4561" s="24"/>
      <c r="E4561" s="22"/>
      <c r="F4561" s="22"/>
      <c r="G4561" s="14"/>
      <c r="H4561" s="23"/>
      <c r="I4561" s="23"/>
      <c r="J4561" s="23"/>
      <c r="K4561" s="26"/>
      <c r="P4561" s="1">
        <v>45935</v>
      </c>
    </row>
    <row r="4562" spans="1:16" x14ac:dyDescent="0.25">
      <c r="A4562" s="26"/>
      <c r="B4562" s="22"/>
      <c r="C4562" s="22"/>
      <c r="D4562" s="24"/>
      <c r="E4562" s="22"/>
      <c r="F4562" s="22"/>
      <c r="G4562" s="14"/>
      <c r="H4562" s="23"/>
      <c r="I4562" s="23"/>
      <c r="J4562" s="23"/>
      <c r="K4562" s="26"/>
      <c r="P4562" s="1">
        <v>45935</v>
      </c>
    </row>
    <row r="4563" spans="1:16" x14ac:dyDescent="0.25">
      <c r="A4563" s="26"/>
      <c r="B4563" s="22"/>
      <c r="C4563" s="22"/>
      <c r="D4563" s="24"/>
      <c r="E4563" s="22"/>
      <c r="F4563" s="22"/>
      <c r="G4563" s="14"/>
      <c r="H4563" s="23"/>
      <c r="I4563" s="23"/>
      <c r="J4563" s="23"/>
      <c r="K4563" s="26"/>
      <c r="P4563" s="1">
        <v>45935</v>
      </c>
    </row>
    <row r="4564" spans="1:16" x14ac:dyDescent="0.25">
      <c r="A4564" s="26"/>
      <c r="B4564" s="22"/>
      <c r="C4564" s="22"/>
      <c r="D4564" s="24"/>
      <c r="E4564" s="22"/>
      <c r="F4564" s="22"/>
      <c r="G4564" s="14"/>
      <c r="H4564" s="23"/>
      <c r="I4564" s="23"/>
      <c r="J4564" s="23"/>
      <c r="K4564" s="26"/>
      <c r="P4564" s="1">
        <v>45935</v>
      </c>
    </row>
    <row r="4565" spans="1:16" x14ac:dyDescent="0.25">
      <c r="A4565" s="26"/>
      <c r="B4565" s="22"/>
      <c r="C4565" s="22"/>
      <c r="D4565" s="24"/>
      <c r="E4565" s="22"/>
      <c r="F4565" s="22"/>
      <c r="G4565" s="14"/>
      <c r="H4565" s="23"/>
      <c r="I4565" s="23"/>
      <c r="J4565" s="23"/>
      <c r="K4565" s="26"/>
      <c r="P4565" s="1">
        <v>45935</v>
      </c>
    </row>
    <row r="4566" spans="1:16" x14ac:dyDescent="0.25">
      <c r="A4566" s="26"/>
      <c r="B4566" s="22"/>
      <c r="C4566" s="22"/>
      <c r="D4566" s="24"/>
      <c r="E4566" s="22"/>
      <c r="F4566" s="22"/>
      <c r="G4566" s="14"/>
      <c r="H4566" s="23"/>
      <c r="I4566" s="23"/>
      <c r="J4566" s="23"/>
      <c r="K4566" s="26"/>
      <c r="P4566" s="1">
        <v>45935</v>
      </c>
    </row>
    <row r="4567" spans="1:16" x14ac:dyDescent="0.25">
      <c r="A4567" s="26"/>
      <c r="B4567" s="22"/>
      <c r="C4567" s="22"/>
      <c r="D4567" s="24"/>
      <c r="E4567" s="22"/>
      <c r="F4567" s="22"/>
      <c r="G4567" s="14"/>
      <c r="H4567" s="23"/>
      <c r="I4567" s="23"/>
      <c r="J4567" s="23"/>
      <c r="K4567" s="26"/>
      <c r="P4567" s="1">
        <v>45935</v>
      </c>
    </row>
    <row r="4568" spans="1:16" x14ac:dyDescent="0.25">
      <c r="A4568" s="26"/>
      <c r="B4568" s="22"/>
      <c r="C4568" s="22"/>
      <c r="D4568" s="24"/>
      <c r="E4568" s="22"/>
      <c r="F4568" s="22"/>
      <c r="G4568" s="14"/>
      <c r="H4568" s="23"/>
      <c r="I4568" s="23"/>
      <c r="J4568" s="23"/>
      <c r="K4568" s="26"/>
      <c r="P4568" s="1">
        <v>45935</v>
      </c>
    </row>
    <row r="4569" spans="1:16" x14ac:dyDescent="0.25">
      <c r="A4569" s="26"/>
      <c r="B4569" s="22"/>
      <c r="C4569" s="22"/>
      <c r="D4569" s="24"/>
      <c r="E4569" s="22"/>
      <c r="F4569" s="22"/>
      <c r="G4569" s="14"/>
      <c r="H4569" s="23"/>
      <c r="I4569" s="23"/>
      <c r="J4569" s="23"/>
      <c r="K4569" s="26"/>
      <c r="P4569" s="1">
        <v>45935</v>
      </c>
    </row>
    <row r="4570" spans="1:16" x14ac:dyDescent="0.25">
      <c r="A4570" s="26"/>
      <c r="B4570" s="22"/>
      <c r="C4570" s="22"/>
      <c r="D4570" s="24"/>
      <c r="E4570" s="22"/>
      <c r="F4570" s="22"/>
      <c r="G4570" s="14"/>
      <c r="H4570" s="23"/>
      <c r="I4570" s="23"/>
      <c r="J4570" s="23"/>
      <c r="K4570" s="26"/>
      <c r="P4570" s="1">
        <v>45935</v>
      </c>
    </row>
    <row r="4571" spans="1:16" x14ac:dyDescent="0.25">
      <c r="A4571" s="26"/>
      <c r="B4571" s="22"/>
      <c r="C4571" s="22"/>
      <c r="D4571" s="24"/>
      <c r="E4571" s="22"/>
      <c r="F4571" s="22"/>
      <c r="G4571" s="14"/>
      <c r="H4571" s="23"/>
      <c r="I4571" s="23"/>
      <c r="J4571" s="23"/>
      <c r="K4571" s="26"/>
      <c r="P4571" s="1">
        <v>45935</v>
      </c>
    </row>
    <row r="4572" spans="1:16" x14ac:dyDescent="0.25">
      <c r="A4572" s="26"/>
      <c r="B4572" s="22"/>
      <c r="C4572" s="22"/>
      <c r="D4572" s="24"/>
      <c r="E4572" s="22"/>
      <c r="F4572" s="22"/>
      <c r="G4572" s="14"/>
      <c r="H4572" s="23"/>
      <c r="I4572" s="23"/>
      <c r="J4572" s="23"/>
      <c r="K4572" s="26"/>
      <c r="P4572" s="1">
        <v>45935</v>
      </c>
    </row>
    <row r="4573" spans="1:16" x14ac:dyDescent="0.25">
      <c r="A4573" s="26"/>
      <c r="B4573" s="22"/>
      <c r="C4573" s="22"/>
      <c r="D4573" s="24"/>
      <c r="E4573" s="22"/>
      <c r="F4573" s="22"/>
      <c r="G4573" s="14"/>
      <c r="H4573" s="23"/>
      <c r="I4573" s="23"/>
      <c r="J4573" s="23"/>
      <c r="K4573" s="26"/>
      <c r="P4573" s="1">
        <v>45935</v>
      </c>
    </row>
    <row r="4574" spans="1:16" x14ac:dyDescent="0.25">
      <c r="A4574" s="26"/>
      <c r="B4574" s="22"/>
      <c r="C4574" s="22"/>
      <c r="D4574" s="24"/>
      <c r="E4574" s="22"/>
      <c r="F4574" s="22"/>
      <c r="G4574" s="14"/>
      <c r="H4574" s="23"/>
      <c r="I4574" s="23"/>
      <c r="J4574" s="23"/>
      <c r="K4574" s="26"/>
      <c r="P4574" s="1">
        <v>45935</v>
      </c>
    </row>
    <row r="4575" spans="1:16" x14ac:dyDescent="0.25">
      <c r="A4575" s="26"/>
      <c r="B4575" s="22"/>
      <c r="C4575" s="22"/>
      <c r="D4575" s="24"/>
      <c r="E4575" s="22"/>
      <c r="F4575" s="22"/>
      <c r="G4575" s="14"/>
      <c r="H4575" s="23"/>
      <c r="I4575" s="23"/>
      <c r="J4575" s="23"/>
      <c r="K4575" s="26"/>
      <c r="P4575" s="1">
        <v>45935</v>
      </c>
    </row>
    <row r="4576" spans="1:16" x14ac:dyDescent="0.25">
      <c r="A4576" s="26"/>
      <c r="B4576" s="22"/>
      <c r="C4576" s="22"/>
      <c r="D4576" s="24"/>
      <c r="E4576" s="22"/>
      <c r="F4576" s="22"/>
      <c r="G4576" s="14"/>
      <c r="H4576" s="23"/>
      <c r="I4576" s="23"/>
      <c r="J4576" s="23"/>
      <c r="K4576" s="26"/>
      <c r="P4576" s="1">
        <v>45935</v>
      </c>
    </row>
    <row r="4577" spans="1:16" x14ac:dyDescent="0.25">
      <c r="A4577" s="26"/>
      <c r="B4577" s="22"/>
      <c r="C4577" s="22"/>
      <c r="D4577" s="24"/>
      <c r="E4577" s="22"/>
      <c r="F4577" s="22"/>
      <c r="G4577" s="14"/>
      <c r="H4577" s="23"/>
      <c r="I4577" s="23"/>
      <c r="J4577" s="23"/>
      <c r="K4577" s="26"/>
      <c r="P4577" s="1">
        <v>45935</v>
      </c>
    </row>
    <row r="4578" spans="1:16" x14ac:dyDescent="0.25">
      <c r="A4578" s="26"/>
      <c r="B4578" s="22"/>
      <c r="C4578" s="22"/>
      <c r="D4578" s="24"/>
      <c r="E4578" s="22"/>
      <c r="F4578" s="22"/>
      <c r="G4578" s="14"/>
      <c r="H4578" s="23"/>
      <c r="I4578" s="23"/>
      <c r="J4578" s="23"/>
      <c r="K4578" s="26"/>
      <c r="P4578" s="1">
        <v>45935</v>
      </c>
    </row>
    <row r="4579" spans="1:16" x14ac:dyDescent="0.25">
      <c r="A4579" s="26"/>
      <c r="B4579" s="22"/>
      <c r="C4579" s="22"/>
      <c r="D4579" s="24"/>
      <c r="E4579" s="22"/>
      <c r="F4579" s="22"/>
      <c r="G4579" s="14"/>
      <c r="H4579" s="23"/>
      <c r="I4579" s="23"/>
      <c r="J4579" s="23"/>
      <c r="K4579" s="26"/>
      <c r="P4579" s="1">
        <v>45935</v>
      </c>
    </row>
    <row r="4580" spans="1:16" x14ac:dyDescent="0.25">
      <c r="A4580" s="26"/>
      <c r="B4580" s="22"/>
      <c r="C4580" s="22"/>
      <c r="D4580" s="24"/>
      <c r="E4580" s="22"/>
      <c r="F4580" s="22"/>
      <c r="G4580" s="14"/>
      <c r="H4580" s="23"/>
      <c r="I4580" s="23"/>
      <c r="J4580" s="23"/>
      <c r="K4580" s="26"/>
      <c r="P4580" s="1">
        <v>45935</v>
      </c>
    </row>
    <row r="4581" spans="1:16" x14ac:dyDescent="0.25">
      <c r="A4581" s="26"/>
      <c r="B4581" s="22"/>
      <c r="C4581" s="22"/>
      <c r="D4581" s="24"/>
      <c r="E4581" s="22"/>
      <c r="F4581" s="22"/>
      <c r="G4581" s="14"/>
      <c r="H4581" s="23"/>
      <c r="I4581" s="23"/>
      <c r="J4581" s="23"/>
      <c r="K4581" s="26"/>
      <c r="P4581" s="1">
        <v>45935</v>
      </c>
    </row>
    <row r="4582" spans="1:16" x14ac:dyDescent="0.25">
      <c r="A4582" s="26"/>
      <c r="B4582" s="22"/>
      <c r="C4582" s="22"/>
      <c r="D4582" s="24"/>
      <c r="E4582" s="22"/>
      <c r="F4582" s="22"/>
      <c r="G4582" s="14"/>
      <c r="H4582" s="23"/>
      <c r="I4582" s="23"/>
      <c r="J4582" s="23"/>
      <c r="K4582" s="26"/>
      <c r="P4582" s="1">
        <v>45935</v>
      </c>
    </row>
    <row r="4583" spans="1:16" x14ac:dyDescent="0.25">
      <c r="A4583" s="26"/>
      <c r="B4583" s="22"/>
      <c r="C4583" s="22"/>
      <c r="D4583" s="24"/>
      <c r="E4583" s="22"/>
      <c r="F4583" s="22"/>
      <c r="G4583" s="14"/>
      <c r="H4583" s="23"/>
      <c r="I4583" s="23"/>
      <c r="J4583" s="23"/>
      <c r="K4583" s="26"/>
      <c r="P4583" s="1">
        <v>45935</v>
      </c>
    </row>
    <row r="4584" spans="1:16" x14ac:dyDescent="0.25">
      <c r="A4584" s="26"/>
      <c r="B4584" s="22"/>
      <c r="C4584" s="22"/>
      <c r="D4584" s="24"/>
      <c r="E4584" s="22"/>
      <c r="F4584" s="22"/>
      <c r="G4584" s="14"/>
      <c r="H4584" s="23"/>
      <c r="I4584" s="23"/>
      <c r="J4584" s="23"/>
      <c r="K4584" s="26"/>
      <c r="P4584" s="1">
        <v>45935</v>
      </c>
    </row>
    <row r="4585" spans="1:16" x14ac:dyDescent="0.25">
      <c r="A4585" s="26"/>
      <c r="B4585" s="22"/>
      <c r="C4585" s="22"/>
      <c r="D4585" s="24"/>
      <c r="E4585" s="22"/>
      <c r="F4585" s="22"/>
      <c r="G4585" s="14"/>
      <c r="H4585" s="23"/>
      <c r="I4585" s="23"/>
      <c r="J4585" s="23"/>
      <c r="K4585" s="26"/>
      <c r="P4585" s="1">
        <v>45935</v>
      </c>
    </row>
    <row r="4586" spans="1:16" x14ac:dyDescent="0.25">
      <c r="A4586" s="26"/>
      <c r="B4586" s="22"/>
      <c r="C4586" s="22"/>
      <c r="D4586" s="24"/>
      <c r="E4586" s="22"/>
      <c r="F4586" s="22"/>
      <c r="G4586" s="14"/>
      <c r="H4586" s="23"/>
      <c r="I4586" s="23"/>
      <c r="J4586" s="23"/>
      <c r="K4586" s="26"/>
      <c r="P4586" s="1">
        <v>45935</v>
      </c>
    </row>
    <row r="4587" spans="1:16" x14ac:dyDescent="0.25">
      <c r="A4587" s="26"/>
      <c r="B4587" s="22"/>
      <c r="C4587" s="22"/>
      <c r="D4587" s="24"/>
      <c r="E4587" s="22"/>
      <c r="F4587" s="22"/>
      <c r="G4587" s="14"/>
      <c r="H4587" s="23"/>
      <c r="I4587" s="23"/>
      <c r="J4587" s="23"/>
      <c r="K4587" s="26"/>
      <c r="P4587" s="1">
        <v>45935</v>
      </c>
    </row>
    <row r="4588" spans="1:16" x14ac:dyDescent="0.25">
      <c r="A4588" s="26"/>
      <c r="B4588" s="22"/>
      <c r="C4588" s="22"/>
      <c r="D4588" s="24"/>
      <c r="E4588" s="22"/>
      <c r="F4588" s="22"/>
      <c r="G4588" s="14"/>
      <c r="H4588" s="23"/>
      <c r="I4588" s="23"/>
      <c r="J4588" s="23"/>
      <c r="K4588" s="26"/>
      <c r="P4588" s="1">
        <v>45935</v>
      </c>
    </row>
    <row r="4589" spans="1:16" x14ac:dyDescent="0.25">
      <c r="A4589" s="26"/>
      <c r="B4589" s="22"/>
      <c r="C4589" s="22"/>
      <c r="D4589" s="24"/>
      <c r="E4589" s="22"/>
      <c r="F4589" s="22"/>
      <c r="G4589" s="14"/>
      <c r="H4589" s="23"/>
      <c r="I4589" s="23"/>
      <c r="J4589" s="23"/>
      <c r="K4589" s="26"/>
      <c r="P4589" s="1">
        <v>45935</v>
      </c>
    </row>
    <row r="4590" spans="1:16" x14ac:dyDescent="0.25">
      <c r="A4590" s="26"/>
      <c r="B4590" s="22"/>
      <c r="C4590" s="22"/>
      <c r="D4590" s="24"/>
      <c r="E4590" s="22"/>
      <c r="F4590" s="22"/>
      <c r="G4590" s="14"/>
      <c r="H4590" s="23"/>
      <c r="I4590" s="23"/>
      <c r="J4590" s="23"/>
      <c r="K4590" s="26"/>
      <c r="P4590" s="1">
        <v>45935</v>
      </c>
    </row>
    <row r="4591" spans="1:16" x14ac:dyDescent="0.25">
      <c r="A4591" s="26"/>
      <c r="B4591" s="22"/>
      <c r="C4591" s="22"/>
      <c r="D4591" s="24"/>
      <c r="E4591" s="22"/>
      <c r="F4591" s="22"/>
      <c r="G4591" s="14"/>
      <c r="H4591" s="23"/>
      <c r="I4591" s="23"/>
      <c r="J4591" s="23"/>
      <c r="K4591" s="26"/>
      <c r="P4591" s="1">
        <v>45935</v>
      </c>
    </row>
    <row r="4592" spans="1:16" x14ac:dyDescent="0.25">
      <c r="A4592" s="26"/>
      <c r="B4592" s="22"/>
      <c r="C4592" s="22"/>
      <c r="D4592" s="24"/>
      <c r="E4592" s="22"/>
      <c r="F4592" s="22"/>
      <c r="G4592" s="14"/>
      <c r="H4592" s="23"/>
      <c r="I4592" s="23"/>
      <c r="J4592" s="23"/>
      <c r="K4592" s="26"/>
      <c r="P4592" s="1">
        <v>45935</v>
      </c>
    </row>
    <row r="4593" spans="1:16" x14ac:dyDescent="0.25">
      <c r="A4593" s="26"/>
      <c r="B4593" s="22"/>
      <c r="C4593" s="22"/>
      <c r="D4593" s="24"/>
      <c r="E4593" s="22"/>
      <c r="F4593" s="22"/>
      <c r="G4593" s="14"/>
      <c r="H4593" s="23"/>
      <c r="I4593" s="23"/>
      <c r="J4593" s="23"/>
      <c r="K4593" s="26"/>
      <c r="P4593" s="1">
        <v>45935</v>
      </c>
    </row>
    <row r="4594" spans="1:16" x14ac:dyDescent="0.25">
      <c r="A4594" s="26"/>
      <c r="B4594" s="22"/>
      <c r="C4594" s="22"/>
      <c r="D4594" s="24"/>
      <c r="E4594" s="22"/>
      <c r="F4594" s="22"/>
      <c r="G4594" s="14"/>
      <c r="H4594" s="23"/>
      <c r="I4594" s="23"/>
      <c r="J4594" s="23"/>
      <c r="K4594" s="26"/>
      <c r="P4594" s="1">
        <v>45935</v>
      </c>
    </row>
    <row r="4595" spans="1:16" x14ac:dyDescent="0.25">
      <c r="A4595" s="26"/>
      <c r="B4595" s="22"/>
      <c r="C4595" s="22"/>
      <c r="D4595" s="24"/>
      <c r="E4595" s="22"/>
      <c r="F4595" s="22"/>
      <c r="G4595" s="14"/>
      <c r="H4595" s="23"/>
      <c r="I4595" s="23"/>
      <c r="J4595" s="23"/>
      <c r="K4595" s="26"/>
      <c r="P4595" s="1">
        <v>45935</v>
      </c>
    </row>
    <row r="4596" spans="1:16" x14ac:dyDescent="0.25">
      <c r="A4596" s="26"/>
      <c r="B4596" s="22"/>
      <c r="C4596" s="22"/>
      <c r="D4596" s="24"/>
      <c r="E4596" s="22"/>
      <c r="F4596" s="22"/>
      <c r="G4596" s="14"/>
      <c r="H4596" s="23"/>
      <c r="I4596" s="23"/>
      <c r="J4596" s="23"/>
      <c r="K4596" s="26"/>
      <c r="P4596" s="1">
        <v>45935</v>
      </c>
    </row>
    <row r="4597" spans="1:16" x14ac:dyDescent="0.25">
      <c r="A4597" s="26"/>
      <c r="B4597" s="22"/>
      <c r="C4597" s="22"/>
      <c r="D4597" s="24"/>
      <c r="E4597" s="22"/>
      <c r="F4597" s="22"/>
      <c r="G4597" s="14"/>
      <c r="H4597" s="23"/>
      <c r="I4597" s="23"/>
      <c r="J4597" s="23"/>
      <c r="K4597" s="26"/>
      <c r="P4597" s="1">
        <v>45935</v>
      </c>
    </row>
    <row r="4598" spans="1:16" x14ac:dyDescent="0.25">
      <c r="A4598" s="26"/>
      <c r="B4598" s="22"/>
      <c r="C4598" s="22"/>
      <c r="D4598" s="24"/>
      <c r="E4598" s="22"/>
      <c r="F4598" s="22"/>
      <c r="G4598" s="14"/>
      <c r="H4598" s="23"/>
      <c r="I4598" s="23"/>
      <c r="J4598" s="23"/>
      <c r="K4598" s="26"/>
      <c r="P4598" s="1">
        <v>45935</v>
      </c>
    </row>
    <row r="4599" spans="1:16" x14ac:dyDescent="0.25">
      <c r="A4599" s="26"/>
      <c r="B4599" s="22"/>
      <c r="C4599" s="22"/>
      <c r="D4599" s="24"/>
      <c r="E4599" s="22"/>
      <c r="F4599" s="22"/>
      <c r="G4599" s="14"/>
      <c r="H4599" s="23"/>
      <c r="I4599" s="23"/>
      <c r="J4599" s="23"/>
      <c r="K4599" s="26"/>
      <c r="P4599" s="1">
        <v>45935</v>
      </c>
    </row>
    <row r="4600" spans="1:16" x14ac:dyDescent="0.25">
      <c r="A4600" s="26"/>
      <c r="B4600" s="22"/>
      <c r="C4600" s="22"/>
      <c r="D4600" s="24"/>
      <c r="E4600" s="22"/>
      <c r="F4600" s="22"/>
      <c r="G4600" s="14"/>
      <c r="H4600" s="23"/>
      <c r="I4600" s="23"/>
      <c r="J4600" s="23"/>
      <c r="K4600" s="26"/>
      <c r="P4600" s="1">
        <v>45935</v>
      </c>
    </row>
    <row r="4601" spans="1:16" x14ac:dyDescent="0.25">
      <c r="A4601" s="26"/>
      <c r="B4601" s="22"/>
      <c r="C4601" s="22"/>
      <c r="D4601" s="24"/>
      <c r="E4601" s="22"/>
      <c r="F4601" s="22"/>
      <c r="G4601" s="14"/>
      <c r="H4601" s="23"/>
      <c r="I4601" s="23"/>
      <c r="J4601" s="23"/>
      <c r="K4601" s="26"/>
      <c r="P4601" s="1">
        <v>45935</v>
      </c>
    </row>
    <row r="4602" spans="1:16" x14ac:dyDescent="0.25">
      <c r="A4602" s="26"/>
      <c r="B4602" s="22"/>
      <c r="C4602" s="22"/>
      <c r="D4602" s="24"/>
      <c r="E4602" s="22"/>
      <c r="F4602" s="22"/>
      <c r="G4602" s="14"/>
      <c r="H4602" s="23"/>
      <c r="I4602" s="23"/>
      <c r="J4602" s="23"/>
      <c r="K4602" s="26"/>
      <c r="P4602" s="1">
        <v>45935</v>
      </c>
    </row>
    <row r="4603" spans="1:16" x14ac:dyDescent="0.25">
      <c r="A4603" s="26"/>
      <c r="B4603" s="22"/>
      <c r="C4603" s="22"/>
      <c r="D4603" s="24"/>
      <c r="E4603" s="22"/>
      <c r="F4603" s="22"/>
      <c r="G4603" s="14"/>
      <c r="H4603" s="23"/>
      <c r="I4603" s="23"/>
      <c r="J4603" s="23"/>
      <c r="K4603" s="26"/>
      <c r="P4603" s="1">
        <v>45935</v>
      </c>
    </row>
    <row r="4604" spans="1:16" x14ac:dyDescent="0.25">
      <c r="A4604" s="26"/>
      <c r="B4604" s="22"/>
      <c r="C4604" s="22"/>
      <c r="D4604" s="24"/>
      <c r="E4604" s="22"/>
      <c r="F4604" s="22"/>
      <c r="G4604" s="14"/>
      <c r="H4604" s="23"/>
      <c r="I4604" s="23"/>
      <c r="J4604" s="23"/>
      <c r="K4604" s="26"/>
      <c r="P4604" s="1">
        <v>45935</v>
      </c>
    </row>
    <row r="4605" spans="1:16" x14ac:dyDescent="0.25">
      <c r="A4605" s="26"/>
      <c r="B4605" s="22"/>
      <c r="C4605" s="22"/>
      <c r="D4605" s="24"/>
      <c r="E4605" s="22"/>
      <c r="F4605" s="22"/>
      <c r="G4605" s="14"/>
      <c r="H4605" s="23"/>
      <c r="I4605" s="23"/>
      <c r="J4605" s="23"/>
      <c r="K4605" s="26"/>
      <c r="P4605" s="1">
        <v>45935</v>
      </c>
    </row>
    <row r="4606" spans="1:16" x14ac:dyDescent="0.25">
      <c r="A4606" s="26"/>
      <c r="B4606" s="22"/>
      <c r="C4606" s="22"/>
      <c r="D4606" s="24"/>
      <c r="E4606" s="22"/>
      <c r="F4606" s="22"/>
      <c r="G4606" s="14"/>
      <c r="H4606" s="23"/>
      <c r="I4606" s="23"/>
      <c r="J4606" s="23"/>
      <c r="K4606" s="26"/>
      <c r="P4606" s="1">
        <v>45935</v>
      </c>
    </row>
    <row r="4607" spans="1:16" x14ac:dyDescent="0.25">
      <c r="A4607" s="26"/>
      <c r="B4607" s="22"/>
      <c r="C4607" s="22"/>
      <c r="D4607" s="24"/>
      <c r="E4607" s="22"/>
      <c r="F4607" s="22"/>
      <c r="G4607" s="14"/>
      <c r="H4607" s="23"/>
      <c r="I4607" s="23"/>
      <c r="J4607" s="23"/>
      <c r="K4607" s="26"/>
      <c r="P4607" s="1">
        <v>45935</v>
      </c>
    </row>
    <row r="4608" spans="1:16" x14ac:dyDescent="0.25">
      <c r="A4608" s="26"/>
      <c r="B4608" s="22"/>
      <c r="C4608" s="22"/>
      <c r="D4608" s="24"/>
      <c r="E4608" s="22"/>
      <c r="F4608" s="22"/>
      <c r="G4608" s="14"/>
      <c r="H4608" s="23"/>
      <c r="I4608" s="23"/>
      <c r="J4608" s="23"/>
      <c r="K4608" s="26"/>
      <c r="P4608" s="1">
        <v>45935</v>
      </c>
    </row>
    <row r="4609" spans="1:16" x14ac:dyDescent="0.25">
      <c r="A4609" s="26"/>
      <c r="B4609" s="22"/>
      <c r="C4609" s="22"/>
      <c r="D4609" s="24"/>
      <c r="E4609" s="22"/>
      <c r="F4609" s="22"/>
      <c r="G4609" s="14"/>
      <c r="H4609" s="23"/>
      <c r="I4609" s="23"/>
      <c r="J4609" s="23"/>
      <c r="K4609" s="26"/>
      <c r="P4609" s="1">
        <v>45935</v>
      </c>
    </row>
    <row r="4610" spans="1:16" x14ac:dyDescent="0.25">
      <c r="A4610" s="26"/>
      <c r="B4610" s="22"/>
      <c r="C4610" s="22"/>
      <c r="D4610" s="24"/>
      <c r="E4610" s="22"/>
      <c r="F4610" s="22"/>
      <c r="G4610" s="14"/>
      <c r="H4610" s="23"/>
      <c r="I4610" s="23"/>
      <c r="J4610" s="23"/>
      <c r="K4610" s="26"/>
      <c r="P4610" s="1">
        <v>45935</v>
      </c>
    </row>
    <row r="4611" spans="1:16" x14ac:dyDescent="0.25">
      <c r="A4611" s="26"/>
      <c r="B4611" s="22"/>
      <c r="C4611" s="22"/>
      <c r="D4611" s="24"/>
      <c r="E4611" s="22"/>
      <c r="F4611" s="22"/>
      <c r="G4611" s="14"/>
      <c r="H4611" s="23"/>
      <c r="I4611" s="23"/>
      <c r="J4611" s="23"/>
      <c r="K4611" s="26"/>
      <c r="P4611" s="1">
        <v>45935</v>
      </c>
    </row>
    <row r="4612" spans="1:16" x14ac:dyDescent="0.25">
      <c r="A4612" s="26"/>
      <c r="B4612" s="22"/>
      <c r="C4612" s="22"/>
      <c r="D4612" s="24"/>
      <c r="E4612" s="22"/>
      <c r="F4612" s="22"/>
      <c r="G4612" s="14"/>
      <c r="H4612" s="23"/>
      <c r="I4612" s="23"/>
      <c r="J4612" s="23"/>
      <c r="K4612" s="26"/>
      <c r="P4612" s="1">
        <v>45935</v>
      </c>
    </row>
    <row r="4613" spans="1:16" x14ac:dyDescent="0.25">
      <c r="A4613" s="26"/>
      <c r="B4613" s="22"/>
      <c r="C4613" s="22"/>
      <c r="D4613" s="24"/>
      <c r="E4613" s="22"/>
      <c r="F4613" s="22"/>
      <c r="G4613" s="14"/>
      <c r="H4613" s="23"/>
      <c r="I4613" s="23"/>
      <c r="J4613" s="23"/>
      <c r="K4613" s="26"/>
      <c r="P4613" s="1">
        <v>45935</v>
      </c>
    </row>
    <row r="4614" spans="1:16" x14ac:dyDescent="0.25">
      <c r="A4614" s="26"/>
      <c r="B4614" s="22"/>
      <c r="C4614" s="22"/>
      <c r="D4614" s="24"/>
      <c r="E4614" s="22"/>
      <c r="F4614" s="22"/>
      <c r="G4614" s="14"/>
      <c r="H4614" s="23"/>
      <c r="I4614" s="23"/>
      <c r="J4614" s="23"/>
      <c r="K4614" s="26"/>
      <c r="P4614" s="1">
        <v>45935</v>
      </c>
    </row>
    <row r="4615" spans="1:16" x14ac:dyDescent="0.25">
      <c r="A4615" s="26"/>
      <c r="B4615" s="22"/>
      <c r="C4615" s="22"/>
      <c r="D4615" s="24"/>
      <c r="E4615" s="22"/>
      <c r="F4615" s="22"/>
      <c r="G4615" s="14"/>
      <c r="H4615" s="23"/>
      <c r="I4615" s="23"/>
      <c r="J4615" s="23"/>
      <c r="K4615" s="26"/>
      <c r="P4615" s="1">
        <v>45935</v>
      </c>
    </row>
    <row r="4616" spans="1:16" x14ac:dyDescent="0.25">
      <c r="A4616" s="26"/>
      <c r="B4616" s="22"/>
      <c r="C4616" s="22"/>
      <c r="D4616" s="24"/>
      <c r="E4616" s="22"/>
      <c r="F4616" s="22"/>
      <c r="G4616" s="14"/>
      <c r="H4616" s="23"/>
      <c r="I4616" s="23"/>
      <c r="J4616" s="23"/>
      <c r="K4616" s="26"/>
      <c r="P4616" s="1">
        <v>45935</v>
      </c>
    </row>
    <row r="4617" spans="1:16" x14ac:dyDescent="0.25">
      <c r="A4617" s="26"/>
      <c r="B4617" s="22"/>
      <c r="C4617" s="22"/>
      <c r="D4617" s="24"/>
      <c r="E4617" s="22"/>
      <c r="F4617" s="22"/>
      <c r="G4617" s="14"/>
      <c r="H4617" s="23"/>
      <c r="I4617" s="23"/>
      <c r="J4617" s="23"/>
      <c r="K4617" s="26"/>
      <c r="P4617" s="1">
        <v>45935</v>
      </c>
    </row>
    <row r="4618" spans="1:16" x14ac:dyDescent="0.25">
      <c r="A4618" s="26"/>
      <c r="B4618" s="22"/>
      <c r="C4618" s="22"/>
      <c r="D4618" s="24"/>
      <c r="E4618" s="22"/>
      <c r="F4618" s="22"/>
      <c r="G4618" s="14"/>
      <c r="H4618" s="23"/>
      <c r="I4618" s="23"/>
      <c r="J4618" s="23"/>
      <c r="K4618" s="26"/>
      <c r="P4618" s="1">
        <v>45935</v>
      </c>
    </row>
    <row r="4619" spans="1:16" x14ac:dyDescent="0.25">
      <c r="A4619" s="26"/>
      <c r="B4619" s="22"/>
      <c r="C4619" s="22"/>
      <c r="D4619" s="24"/>
      <c r="E4619" s="22"/>
      <c r="F4619" s="22"/>
      <c r="G4619" s="14"/>
      <c r="H4619" s="23"/>
      <c r="I4619" s="23"/>
      <c r="J4619" s="23"/>
      <c r="K4619" s="26"/>
      <c r="P4619" s="1">
        <v>45935</v>
      </c>
    </row>
    <row r="4620" spans="1:16" x14ac:dyDescent="0.25">
      <c r="A4620" s="26"/>
      <c r="B4620" s="22"/>
      <c r="C4620" s="22"/>
      <c r="D4620" s="24"/>
      <c r="E4620" s="22"/>
      <c r="F4620" s="22"/>
      <c r="G4620" s="14"/>
      <c r="H4620" s="23"/>
      <c r="I4620" s="23"/>
      <c r="J4620" s="23"/>
      <c r="K4620" s="26"/>
      <c r="P4620" s="1">
        <v>45935</v>
      </c>
    </row>
    <row r="4621" spans="1:16" x14ac:dyDescent="0.25">
      <c r="A4621" s="26"/>
      <c r="B4621" s="22"/>
      <c r="C4621" s="22"/>
      <c r="D4621" s="24"/>
      <c r="E4621" s="22"/>
      <c r="F4621" s="22"/>
      <c r="G4621" s="14"/>
      <c r="H4621" s="23"/>
      <c r="I4621" s="23"/>
      <c r="J4621" s="23"/>
      <c r="K4621" s="26"/>
      <c r="P4621" s="1">
        <v>45935</v>
      </c>
    </row>
    <row r="4622" spans="1:16" x14ac:dyDescent="0.25">
      <c r="A4622" s="26"/>
      <c r="B4622" s="22"/>
      <c r="C4622" s="22"/>
      <c r="D4622" s="24"/>
      <c r="E4622" s="22"/>
      <c r="F4622" s="22"/>
      <c r="G4622" s="14"/>
      <c r="H4622" s="23"/>
      <c r="I4622" s="23"/>
      <c r="J4622" s="23"/>
      <c r="K4622" s="26"/>
      <c r="P4622" s="1">
        <v>45935</v>
      </c>
    </row>
    <row r="4623" spans="1:16" x14ac:dyDescent="0.25">
      <c r="A4623" s="26"/>
      <c r="B4623" s="22"/>
      <c r="C4623" s="22"/>
      <c r="D4623" s="24"/>
      <c r="E4623" s="22"/>
      <c r="F4623" s="22"/>
      <c r="G4623" s="14"/>
      <c r="H4623" s="23"/>
      <c r="I4623" s="23"/>
      <c r="J4623" s="23"/>
      <c r="K4623" s="26"/>
      <c r="P4623" s="1">
        <v>45935</v>
      </c>
    </row>
    <row r="4624" spans="1:16" x14ac:dyDescent="0.25">
      <c r="A4624" s="26"/>
      <c r="B4624" s="22"/>
      <c r="C4624" s="22"/>
      <c r="D4624" s="24"/>
      <c r="E4624" s="22"/>
      <c r="F4624" s="22"/>
      <c r="G4624" s="14"/>
      <c r="H4624" s="23"/>
      <c r="I4624" s="23"/>
      <c r="J4624" s="23"/>
      <c r="K4624" s="26"/>
      <c r="P4624" s="1">
        <v>45935</v>
      </c>
    </row>
    <row r="4625" spans="1:16" x14ac:dyDescent="0.25">
      <c r="A4625" s="26"/>
      <c r="B4625" s="22"/>
      <c r="C4625" s="22"/>
      <c r="D4625" s="24"/>
      <c r="E4625" s="22"/>
      <c r="F4625" s="22"/>
      <c r="G4625" s="14"/>
      <c r="H4625" s="23"/>
      <c r="I4625" s="23"/>
      <c r="J4625" s="23"/>
      <c r="K4625" s="26"/>
      <c r="P4625" s="1">
        <v>45935</v>
      </c>
    </row>
    <row r="4626" spans="1:16" x14ac:dyDescent="0.25">
      <c r="A4626" s="26"/>
      <c r="B4626" s="22"/>
      <c r="C4626" s="22"/>
      <c r="D4626" s="24"/>
      <c r="E4626" s="22"/>
      <c r="F4626" s="22"/>
      <c r="G4626" s="14"/>
      <c r="H4626" s="23"/>
      <c r="I4626" s="23"/>
      <c r="J4626" s="23"/>
      <c r="K4626" s="26"/>
      <c r="P4626" s="1">
        <v>45935</v>
      </c>
    </row>
    <row r="4627" spans="1:16" x14ac:dyDescent="0.25">
      <c r="A4627" s="26"/>
      <c r="B4627" s="22"/>
      <c r="C4627" s="22"/>
      <c r="D4627" s="24"/>
      <c r="E4627" s="22"/>
      <c r="F4627" s="22"/>
      <c r="G4627" s="14"/>
      <c r="H4627" s="23"/>
      <c r="I4627" s="23"/>
      <c r="J4627" s="23"/>
      <c r="K4627" s="26"/>
      <c r="P4627" s="1">
        <v>45935</v>
      </c>
    </row>
    <row r="4628" spans="1:16" x14ac:dyDescent="0.25">
      <c r="A4628" s="26"/>
      <c r="B4628" s="22"/>
      <c r="C4628" s="22"/>
      <c r="D4628" s="24"/>
      <c r="E4628" s="22"/>
      <c r="F4628" s="22"/>
      <c r="G4628" s="14"/>
      <c r="H4628" s="23"/>
      <c r="I4628" s="23"/>
      <c r="J4628" s="23"/>
      <c r="K4628" s="26"/>
      <c r="P4628" s="1">
        <v>45935</v>
      </c>
    </row>
    <row r="4629" spans="1:16" x14ac:dyDescent="0.25">
      <c r="A4629" s="26"/>
      <c r="B4629" s="22"/>
      <c r="C4629" s="22"/>
      <c r="D4629" s="24"/>
      <c r="E4629" s="22"/>
      <c r="F4629" s="22"/>
      <c r="G4629" s="14"/>
      <c r="H4629" s="23"/>
      <c r="I4629" s="23"/>
      <c r="J4629" s="23"/>
      <c r="K4629" s="26"/>
      <c r="P4629" s="1">
        <v>45935</v>
      </c>
    </row>
    <row r="4630" spans="1:16" x14ac:dyDescent="0.25">
      <c r="A4630" s="26"/>
      <c r="B4630" s="22"/>
      <c r="C4630" s="22"/>
      <c r="D4630" s="24"/>
      <c r="E4630" s="22"/>
      <c r="F4630" s="22"/>
      <c r="G4630" s="14"/>
      <c r="H4630" s="23"/>
      <c r="I4630" s="23"/>
      <c r="J4630" s="23"/>
      <c r="K4630" s="26"/>
      <c r="P4630" s="1">
        <v>45935</v>
      </c>
    </row>
    <row r="4631" spans="1:16" x14ac:dyDescent="0.25">
      <c r="A4631" s="26"/>
      <c r="B4631" s="22"/>
      <c r="C4631" s="22"/>
      <c r="D4631" s="24"/>
      <c r="E4631" s="22"/>
      <c r="F4631" s="22"/>
      <c r="G4631" s="14"/>
      <c r="H4631" s="23"/>
      <c r="I4631" s="23"/>
      <c r="J4631" s="23"/>
      <c r="K4631" s="26"/>
      <c r="P4631" s="1">
        <v>45935</v>
      </c>
    </row>
    <row r="4632" spans="1:16" x14ac:dyDescent="0.25">
      <c r="A4632" s="26"/>
      <c r="B4632" s="22"/>
      <c r="C4632" s="22"/>
      <c r="D4632" s="24"/>
      <c r="E4632" s="22"/>
      <c r="F4632" s="22"/>
      <c r="G4632" s="14"/>
      <c r="H4632" s="23"/>
      <c r="I4632" s="23"/>
      <c r="J4632" s="23"/>
      <c r="K4632" s="26"/>
      <c r="P4632" s="1">
        <v>45935</v>
      </c>
    </row>
    <row r="4633" spans="1:16" x14ac:dyDescent="0.25">
      <c r="A4633" s="26"/>
      <c r="B4633" s="22"/>
      <c r="C4633" s="22"/>
      <c r="D4633" s="24"/>
      <c r="E4633" s="22"/>
      <c r="F4633" s="22"/>
      <c r="G4633" s="14"/>
      <c r="H4633" s="23"/>
      <c r="I4633" s="23"/>
      <c r="J4633" s="23"/>
      <c r="K4633" s="26"/>
      <c r="P4633" s="1">
        <v>45935</v>
      </c>
    </row>
    <row r="4634" spans="1:16" x14ac:dyDescent="0.25">
      <c r="A4634" s="26"/>
      <c r="B4634" s="22"/>
      <c r="C4634" s="22"/>
      <c r="D4634" s="24"/>
      <c r="E4634" s="22"/>
      <c r="F4634" s="22"/>
      <c r="G4634" s="14"/>
      <c r="H4634" s="23"/>
      <c r="I4634" s="23"/>
      <c r="J4634" s="23"/>
      <c r="K4634" s="26"/>
      <c r="P4634" s="1">
        <v>45935</v>
      </c>
    </row>
    <row r="4635" spans="1:16" x14ac:dyDescent="0.25">
      <c r="A4635" s="26"/>
      <c r="B4635" s="22"/>
      <c r="C4635" s="22"/>
      <c r="D4635" s="24"/>
      <c r="E4635" s="22"/>
      <c r="F4635" s="22"/>
      <c r="G4635" s="14"/>
      <c r="H4635" s="23"/>
      <c r="I4635" s="23"/>
      <c r="J4635" s="23"/>
      <c r="K4635" s="26"/>
      <c r="P4635" s="1">
        <v>45935</v>
      </c>
    </row>
    <row r="4636" spans="1:16" x14ac:dyDescent="0.25">
      <c r="A4636" s="26"/>
      <c r="B4636" s="22"/>
      <c r="C4636" s="22"/>
      <c r="D4636" s="24"/>
      <c r="E4636" s="22"/>
      <c r="F4636" s="22"/>
      <c r="G4636" s="14"/>
      <c r="H4636" s="23"/>
      <c r="I4636" s="23"/>
      <c r="J4636" s="23"/>
      <c r="K4636" s="26"/>
      <c r="P4636" s="1">
        <v>45935</v>
      </c>
    </row>
    <row r="4637" spans="1:16" x14ac:dyDescent="0.25">
      <c r="A4637" s="26"/>
      <c r="B4637" s="22"/>
      <c r="C4637" s="22"/>
      <c r="D4637" s="24"/>
      <c r="E4637" s="22"/>
      <c r="F4637" s="22"/>
      <c r="G4637" s="14"/>
      <c r="H4637" s="23"/>
      <c r="I4637" s="23"/>
      <c r="J4637" s="23"/>
      <c r="K4637" s="26"/>
      <c r="P4637" s="1">
        <v>45935</v>
      </c>
    </row>
    <row r="4638" spans="1:16" x14ac:dyDescent="0.25">
      <c r="A4638" s="26"/>
      <c r="B4638" s="22"/>
      <c r="C4638" s="22"/>
      <c r="D4638" s="24"/>
      <c r="E4638" s="22"/>
      <c r="F4638" s="22"/>
      <c r="G4638" s="14"/>
      <c r="H4638" s="23"/>
      <c r="I4638" s="23"/>
      <c r="J4638" s="23"/>
      <c r="K4638" s="26"/>
      <c r="P4638" s="1">
        <v>45935</v>
      </c>
    </row>
    <row r="4639" spans="1:16" x14ac:dyDescent="0.25">
      <c r="A4639" s="26"/>
      <c r="B4639" s="22"/>
      <c r="C4639" s="22"/>
      <c r="D4639" s="24"/>
      <c r="E4639" s="22"/>
      <c r="F4639" s="22"/>
      <c r="G4639" s="14"/>
      <c r="H4639" s="23"/>
      <c r="I4639" s="23"/>
      <c r="J4639" s="23"/>
      <c r="K4639" s="26"/>
      <c r="P4639" s="1">
        <v>45935</v>
      </c>
    </row>
    <row r="4640" spans="1:16" x14ac:dyDescent="0.25">
      <c r="A4640" s="26"/>
      <c r="B4640" s="22"/>
      <c r="C4640" s="22"/>
      <c r="D4640" s="24"/>
      <c r="E4640" s="22"/>
      <c r="F4640" s="22"/>
      <c r="G4640" s="14"/>
      <c r="H4640" s="23"/>
      <c r="I4640" s="23"/>
      <c r="J4640" s="23"/>
      <c r="K4640" s="26"/>
      <c r="P4640" s="1">
        <v>45935</v>
      </c>
    </row>
    <row r="4641" spans="1:16" x14ac:dyDescent="0.25">
      <c r="A4641" s="26"/>
      <c r="B4641" s="22"/>
      <c r="C4641" s="22"/>
      <c r="D4641" s="24"/>
      <c r="E4641" s="22"/>
      <c r="F4641" s="22"/>
      <c r="G4641" s="14"/>
      <c r="H4641" s="23"/>
      <c r="I4641" s="23"/>
      <c r="J4641" s="23"/>
      <c r="K4641" s="26"/>
      <c r="P4641" s="1">
        <v>45935</v>
      </c>
    </row>
    <row r="4642" spans="1:16" x14ac:dyDescent="0.25">
      <c r="A4642" s="26"/>
      <c r="B4642" s="22"/>
      <c r="C4642" s="22"/>
      <c r="D4642" s="24"/>
      <c r="E4642" s="22"/>
      <c r="F4642" s="22"/>
      <c r="G4642" s="14"/>
      <c r="H4642" s="23"/>
      <c r="I4642" s="23"/>
      <c r="J4642" s="23"/>
      <c r="K4642" s="26"/>
      <c r="P4642" s="1">
        <v>45935</v>
      </c>
    </row>
    <row r="4643" spans="1:16" x14ac:dyDescent="0.25">
      <c r="A4643" s="26"/>
      <c r="B4643" s="22"/>
      <c r="C4643" s="22"/>
      <c r="D4643" s="24"/>
      <c r="E4643" s="22"/>
      <c r="F4643" s="22"/>
      <c r="G4643" s="14"/>
      <c r="H4643" s="23"/>
      <c r="I4643" s="23"/>
      <c r="J4643" s="23"/>
      <c r="K4643" s="26"/>
      <c r="P4643" s="1">
        <v>45935</v>
      </c>
    </row>
    <row r="4644" spans="1:16" x14ac:dyDescent="0.25">
      <c r="A4644" s="26"/>
      <c r="B4644" s="22"/>
      <c r="C4644" s="22"/>
      <c r="D4644" s="24"/>
      <c r="E4644" s="22"/>
      <c r="F4644" s="22"/>
      <c r="G4644" s="14"/>
      <c r="H4644" s="23"/>
      <c r="I4644" s="23"/>
      <c r="J4644" s="23"/>
      <c r="K4644" s="26"/>
      <c r="P4644" s="1">
        <v>45935</v>
      </c>
    </row>
    <row r="4645" spans="1:16" x14ac:dyDescent="0.25">
      <c r="A4645" s="26"/>
      <c r="B4645" s="22"/>
      <c r="C4645" s="22"/>
      <c r="D4645" s="24"/>
      <c r="E4645" s="22"/>
      <c r="F4645" s="22"/>
      <c r="G4645" s="14"/>
      <c r="H4645" s="23"/>
      <c r="I4645" s="23"/>
      <c r="J4645" s="23"/>
      <c r="K4645" s="26"/>
      <c r="P4645" s="1">
        <v>45935</v>
      </c>
    </row>
    <row r="4646" spans="1:16" x14ac:dyDescent="0.25">
      <c r="A4646" s="26"/>
      <c r="B4646" s="22"/>
      <c r="C4646" s="22"/>
      <c r="D4646" s="24"/>
      <c r="E4646" s="22"/>
      <c r="F4646" s="22"/>
      <c r="G4646" s="14"/>
      <c r="H4646" s="23"/>
      <c r="I4646" s="23"/>
      <c r="J4646" s="23"/>
      <c r="K4646" s="26"/>
      <c r="L4646" s="1"/>
    </row>
    <row r="4647" spans="1:16" x14ac:dyDescent="0.25">
      <c r="A4647" s="26"/>
      <c r="B4647" s="22"/>
      <c r="C4647" s="22"/>
      <c r="D4647" s="24"/>
      <c r="E4647" s="22"/>
      <c r="F4647" s="22"/>
      <c r="G4647" s="14"/>
      <c r="H4647" s="23"/>
      <c r="I4647" s="23"/>
      <c r="J4647" s="23"/>
      <c r="K4647" s="26"/>
      <c r="L4647" s="1"/>
    </row>
    <row r="4648" spans="1:16" x14ac:dyDescent="0.25">
      <c r="A4648" s="26"/>
      <c r="B4648" s="22"/>
      <c r="C4648" s="22"/>
      <c r="D4648" s="24"/>
      <c r="E4648" s="22"/>
      <c r="F4648" s="22"/>
      <c r="G4648" s="14"/>
      <c r="H4648" s="23"/>
      <c r="I4648" s="23"/>
      <c r="J4648" s="23"/>
      <c r="K4648" s="26"/>
      <c r="L4648" s="1"/>
    </row>
    <row r="4649" spans="1:16" x14ac:dyDescent="0.25">
      <c r="A4649" s="26"/>
      <c r="B4649" s="22"/>
      <c r="C4649" s="22"/>
      <c r="D4649" s="24"/>
      <c r="E4649" s="22"/>
      <c r="F4649" s="22"/>
      <c r="G4649" s="14"/>
      <c r="H4649" s="23"/>
      <c r="I4649" s="23"/>
      <c r="J4649" s="23"/>
      <c r="K4649" s="26"/>
      <c r="L4649" s="1"/>
    </row>
    <row r="4650" spans="1:16" x14ac:dyDescent="0.25">
      <c r="A4650" s="26"/>
      <c r="B4650" s="22"/>
      <c r="C4650" s="22"/>
      <c r="D4650" s="24"/>
      <c r="E4650" s="22"/>
      <c r="F4650" s="22"/>
      <c r="G4650" s="14"/>
      <c r="H4650" s="23"/>
      <c r="I4650" s="23"/>
      <c r="J4650" s="23"/>
      <c r="K4650" s="26"/>
      <c r="L4650" s="1"/>
    </row>
    <row r="4651" spans="1:16" x14ac:dyDescent="0.25">
      <c r="A4651" s="26"/>
      <c r="B4651" s="22"/>
      <c r="C4651" s="22"/>
      <c r="D4651" s="24"/>
      <c r="E4651" s="22"/>
      <c r="F4651" s="22"/>
      <c r="G4651" s="14"/>
      <c r="H4651" s="23"/>
      <c r="I4651" s="23"/>
      <c r="J4651" s="23"/>
      <c r="K4651" s="26"/>
      <c r="L4651" s="1"/>
    </row>
    <row r="4652" spans="1:16" x14ac:dyDescent="0.25">
      <c r="A4652" s="26"/>
      <c r="B4652" s="22"/>
      <c r="C4652" s="22"/>
      <c r="D4652" s="24"/>
      <c r="E4652" s="22"/>
      <c r="F4652" s="22"/>
      <c r="G4652" s="14"/>
      <c r="H4652" s="23"/>
      <c r="I4652" s="23"/>
      <c r="J4652" s="23"/>
      <c r="K4652" s="26"/>
      <c r="L4652" s="1"/>
    </row>
    <row r="4653" spans="1:16" x14ac:dyDescent="0.25">
      <c r="A4653" s="26"/>
      <c r="B4653" s="22"/>
      <c r="C4653" s="22"/>
      <c r="D4653" s="24"/>
      <c r="E4653" s="22"/>
      <c r="F4653" s="22"/>
      <c r="G4653" s="14"/>
      <c r="H4653" s="23"/>
      <c r="I4653" s="23"/>
      <c r="J4653" s="23"/>
      <c r="K4653" s="26"/>
      <c r="L4653" s="1"/>
    </row>
    <row r="4654" spans="1:16" x14ac:dyDescent="0.25">
      <c r="A4654" s="26"/>
      <c r="B4654" s="22"/>
      <c r="C4654" s="22"/>
      <c r="D4654" s="24"/>
      <c r="E4654" s="22"/>
      <c r="F4654" s="22"/>
      <c r="G4654" s="14"/>
      <c r="H4654" s="23"/>
      <c r="I4654" s="23"/>
      <c r="J4654" s="23"/>
      <c r="K4654" s="26"/>
      <c r="L4654" s="1"/>
    </row>
    <row r="4655" spans="1:16" x14ac:dyDescent="0.25">
      <c r="A4655" s="26"/>
      <c r="B4655" s="22"/>
      <c r="C4655" s="22"/>
      <c r="D4655" s="24"/>
      <c r="E4655" s="22"/>
      <c r="F4655" s="22"/>
      <c r="G4655" s="14"/>
      <c r="H4655" s="23"/>
      <c r="I4655" s="23"/>
      <c r="J4655" s="23"/>
      <c r="K4655" s="26"/>
      <c r="L4655" s="42"/>
    </row>
    <row r="4656" spans="1:16" x14ac:dyDescent="0.25">
      <c r="A4656" s="26"/>
      <c r="B4656" s="22"/>
      <c r="C4656" s="22"/>
      <c r="D4656" s="24"/>
      <c r="E4656" s="22"/>
      <c r="F4656" s="22"/>
      <c r="G4656" s="14"/>
      <c r="H4656" s="23"/>
      <c r="I4656" s="23"/>
      <c r="J4656" s="23"/>
      <c r="K4656" s="26"/>
      <c r="L4656" s="1"/>
    </row>
    <row r="4657" spans="1:12" x14ac:dyDescent="0.25">
      <c r="A4657" s="26"/>
      <c r="B4657" s="22"/>
      <c r="C4657" s="22"/>
      <c r="D4657" s="24"/>
      <c r="E4657" s="22"/>
      <c r="F4657" s="22"/>
      <c r="G4657" s="14"/>
      <c r="H4657" s="23"/>
      <c r="I4657" s="23"/>
      <c r="J4657" s="23"/>
      <c r="K4657" s="26"/>
      <c r="L4657" s="1"/>
    </row>
    <row r="4658" spans="1:12" x14ac:dyDescent="0.25">
      <c r="A4658" s="26"/>
      <c r="B4658" s="22"/>
      <c r="C4658" s="22"/>
      <c r="D4658" s="24"/>
      <c r="E4658" s="22"/>
      <c r="F4658" s="22"/>
      <c r="G4658" s="14"/>
      <c r="H4658" s="23"/>
      <c r="I4658" s="23"/>
      <c r="J4658" s="23"/>
      <c r="K4658" s="26"/>
      <c r="L4658" s="1"/>
    </row>
    <row r="4659" spans="1:12" x14ac:dyDescent="0.25">
      <c r="A4659" s="26"/>
      <c r="B4659" s="22"/>
      <c r="C4659" s="22"/>
      <c r="D4659" s="24"/>
      <c r="E4659" s="22"/>
      <c r="F4659" s="22"/>
      <c r="G4659" s="14"/>
      <c r="H4659" s="23"/>
      <c r="I4659" s="23"/>
      <c r="J4659" s="23"/>
      <c r="K4659" s="26"/>
      <c r="L4659" s="1"/>
    </row>
    <row r="4660" spans="1:12" x14ac:dyDescent="0.25">
      <c r="A4660" s="26"/>
      <c r="B4660" s="22"/>
      <c r="C4660" s="22"/>
      <c r="D4660" s="24"/>
      <c r="E4660" s="22"/>
      <c r="F4660" s="22"/>
      <c r="G4660" s="14"/>
      <c r="H4660" s="23"/>
      <c r="I4660" s="23"/>
      <c r="J4660" s="23"/>
      <c r="K4660" s="26"/>
      <c r="L4660" s="1"/>
    </row>
    <row r="4661" spans="1:12" x14ac:dyDescent="0.25">
      <c r="A4661" s="26"/>
      <c r="B4661" s="22"/>
      <c r="C4661" s="22"/>
      <c r="D4661" s="24"/>
      <c r="E4661" s="22"/>
      <c r="F4661" s="22"/>
      <c r="G4661" s="14"/>
      <c r="H4661" s="23"/>
      <c r="I4661" s="23"/>
      <c r="J4661" s="23"/>
      <c r="K4661" s="26"/>
      <c r="L4661" s="1"/>
    </row>
    <row r="4662" spans="1:12" x14ac:dyDescent="0.25">
      <c r="A4662" s="26"/>
      <c r="B4662" s="22"/>
      <c r="C4662" s="22"/>
      <c r="D4662" s="24"/>
      <c r="E4662" s="22"/>
      <c r="F4662" s="22"/>
      <c r="G4662" s="14"/>
      <c r="H4662" s="23"/>
      <c r="I4662" s="23"/>
      <c r="J4662" s="23"/>
      <c r="K4662" s="26"/>
      <c r="L4662" s="1"/>
    </row>
    <row r="4663" spans="1:12" x14ac:dyDescent="0.25">
      <c r="A4663" s="26"/>
      <c r="B4663" s="22"/>
      <c r="C4663" s="22"/>
      <c r="D4663" s="24"/>
      <c r="E4663" s="22"/>
      <c r="F4663" s="22"/>
      <c r="G4663" s="14"/>
      <c r="H4663" s="23"/>
      <c r="I4663" s="23"/>
      <c r="J4663" s="23"/>
      <c r="K4663" s="26"/>
      <c r="L4663" s="1"/>
    </row>
    <row r="4664" spans="1:12" x14ac:dyDescent="0.25">
      <c r="A4664" s="26"/>
      <c r="B4664" s="22"/>
      <c r="C4664" s="22"/>
      <c r="D4664" s="24"/>
      <c r="E4664" s="22"/>
      <c r="F4664" s="22"/>
      <c r="G4664" s="14"/>
      <c r="H4664" s="23"/>
      <c r="I4664" s="23"/>
      <c r="J4664" s="23"/>
      <c r="K4664" s="26"/>
      <c r="L4664" s="1"/>
    </row>
    <row r="4665" spans="1:12" x14ac:dyDescent="0.25">
      <c r="A4665" s="26"/>
      <c r="B4665" s="22"/>
      <c r="C4665" s="22"/>
      <c r="D4665" s="24"/>
      <c r="E4665" s="22"/>
      <c r="F4665" s="22"/>
      <c r="G4665" s="14"/>
      <c r="H4665" s="23"/>
      <c r="I4665" s="23"/>
      <c r="J4665" s="23"/>
      <c r="K4665" s="26"/>
      <c r="L4665" s="1"/>
    </row>
    <row r="4666" spans="1:12" x14ac:dyDescent="0.25">
      <c r="A4666" s="26"/>
      <c r="B4666" s="22"/>
      <c r="C4666" s="22"/>
      <c r="D4666" s="24"/>
      <c r="E4666" s="22"/>
      <c r="F4666" s="22"/>
      <c r="G4666" s="14"/>
      <c r="H4666" s="23"/>
      <c r="I4666" s="23"/>
      <c r="J4666" s="23"/>
      <c r="K4666" s="26"/>
      <c r="L4666" s="1"/>
    </row>
    <row r="4667" spans="1:12" x14ac:dyDescent="0.25">
      <c r="A4667" s="26"/>
      <c r="B4667" s="22"/>
      <c r="C4667" s="22"/>
      <c r="D4667" s="24"/>
      <c r="E4667" s="22"/>
      <c r="F4667" s="22"/>
      <c r="G4667" s="14"/>
      <c r="H4667" s="23"/>
      <c r="I4667" s="23"/>
      <c r="J4667" s="23"/>
      <c r="K4667" s="26"/>
      <c r="L4667" s="1"/>
    </row>
    <row r="4668" spans="1:12" x14ac:dyDescent="0.25">
      <c r="A4668" s="26"/>
      <c r="B4668" s="22"/>
      <c r="C4668" s="22"/>
      <c r="D4668" s="24"/>
      <c r="E4668" s="22"/>
      <c r="F4668" s="22"/>
      <c r="G4668" s="14"/>
      <c r="H4668" s="23"/>
      <c r="I4668" s="23"/>
      <c r="J4668" s="23"/>
      <c r="K4668" s="26"/>
      <c r="L4668" s="1"/>
    </row>
    <row r="4669" spans="1:12" x14ac:dyDescent="0.25">
      <c r="A4669" s="26"/>
      <c r="B4669" s="22"/>
      <c r="C4669" s="22"/>
      <c r="D4669" s="24"/>
      <c r="E4669" s="22"/>
      <c r="F4669" s="22"/>
      <c r="G4669" s="14"/>
      <c r="H4669" s="23"/>
      <c r="I4669" s="23"/>
      <c r="J4669" s="23"/>
      <c r="K4669" s="26"/>
      <c r="L4669" s="1"/>
    </row>
    <row r="4670" spans="1:12" x14ac:dyDescent="0.25">
      <c r="A4670" s="26"/>
      <c r="B4670" s="22"/>
      <c r="C4670" s="22"/>
      <c r="D4670" s="24"/>
      <c r="E4670" s="22"/>
      <c r="F4670" s="22"/>
      <c r="G4670" s="14"/>
      <c r="H4670" s="23"/>
      <c r="I4670" s="23"/>
      <c r="J4670" s="23"/>
      <c r="K4670" s="26"/>
      <c r="L4670" s="1"/>
    </row>
    <row r="4671" spans="1:12" x14ac:dyDescent="0.25">
      <c r="A4671" s="26"/>
      <c r="B4671" s="22"/>
      <c r="C4671" s="22"/>
      <c r="D4671" s="24"/>
      <c r="E4671" s="22"/>
      <c r="F4671" s="22"/>
      <c r="G4671" s="14"/>
      <c r="H4671" s="23"/>
      <c r="I4671" s="23"/>
      <c r="J4671" s="23"/>
      <c r="K4671" s="26"/>
      <c r="L4671" s="1"/>
    </row>
    <row r="4672" spans="1:12" x14ac:dyDescent="0.25">
      <c r="A4672" s="26"/>
      <c r="B4672" s="22"/>
      <c r="C4672" s="22"/>
      <c r="D4672" s="24"/>
      <c r="E4672" s="22"/>
      <c r="F4672" s="22"/>
      <c r="G4672" s="14"/>
      <c r="H4672" s="23"/>
      <c r="I4672" s="23"/>
      <c r="J4672" s="23"/>
      <c r="K4672" s="26"/>
      <c r="L4672" s="1"/>
    </row>
    <row r="4673" spans="1:12" x14ac:dyDescent="0.25">
      <c r="A4673" s="26"/>
      <c r="B4673" s="22"/>
      <c r="C4673" s="22"/>
      <c r="D4673" s="24"/>
      <c r="E4673" s="22"/>
      <c r="F4673" s="22"/>
      <c r="G4673" s="14"/>
      <c r="H4673" s="23"/>
      <c r="I4673" s="23"/>
      <c r="J4673" s="23"/>
      <c r="K4673" s="26"/>
      <c r="L4673" s="1"/>
    </row>
    <row r="4674" spans="1:12" x14ac:dyDescent="0.25">
      <c r="A4674" s="26"/>
      <c r="B4674" s="22"/>
      <c r="C4674" s="22"/>
      <c r="D4674" s="24"/>
      <c r="E4674" s="22"/>
      <c r="F4674" s="22"/>
      <c r="G4674" s="14"/>
      <c r="H4674" s="23"/>
      <c r="I4674" s="23"/>
      <c r="J4674" s="23"/>
      <c r="K4674" s="27"/>
      <c r="L4674" s="1"/>
    </row>
    <row r="4675" spans="1:12" x14ac:dyDescent="0.25">
      <c r="A4675" s="26"/>
      <c r="B4675" s="22"/>
      <c r="C4675" s="22"/>
      <c r="D4675" s="24"/>
      <c r="E4675" s="22"/>
      <c r="F4675" s="22"/>
      <c r="G4675" s="14"/>
      <c r="H4675" s="23"/>
      <c r="I4675" s="23"/>
      <c r="J4675" s="23"/>
      <c r="K4675" s="27"/>
      <c r="L4675" s="1"/>
    </row>
    <row r="4676" spans="1:12" x14ac:dyDescent="0.25">
      <c r="A4676" s="26"/>
      <c r="B4676" s="22"/>
      <c r="C4676" s="22"/>
      <c r="D4676" s="24"/>
      <c r="E4676" s="22"/>
      <c r="F4676" s="22"/>
      <c r="G4676" s="14"/>
      <c r="H4676" s="23"/>
      <c r="I4676" s="23"/>
      <c r="J4676" s="23"/>
      <c r="K4676" s="28"/>
      <c r="L4676" s="1"/>
    </row>
    <row r="4677" spans="1:12" x14ac:dyDescent="0.25">
      <c r="A4677" s="26"/>
      <c r="B4677" s="22"/>
      <c r="C4677" s="22"/>
      <c r="D4677" s="24"/>
      <c r="E4677" s="22"/>
      <c r="F4677" s="22"/>
      <c r="G4677" s="14"/>
      <c r="H4677" s="23"/>
      <c r="I4677" s="23"/>
      <c r="J4677" s="23"/>
      <c r="K4677" s="26"/>
      <c r="L4677" s="1"/>
    </row>
    <row r="4678" spans="1:12" x14ac:dyDescent="0.25">
      <c r="A4678" s="26"/>
      <c r="B4678" s="22"/>
      <c r="C4678" s="22"/>
      <c r="D4678" s="24"/>
      <c r="E4678" s="22"/>
      <c r="F4678" s="22"/>
      <c r="G4678" s="14"/>
      <c r="H4678" s="23"/>
      <c r="I4678" s="23"/>
      <c r="J4678" s="23"/>
      <c r="K4678" s="26"/>
      <c r="L4678" s="1"/>
    </row>
    <row r="4679" spans="1:12" x14ac:dyDescent="0.25">
      <c r="A4679" s="26"/>
      <c r="B4679" s="22"/>
      <c r="C4679" s="22"/>
      <c r="D4679" s="24"/>
      <c r="E4679" s="22"/>
      <c r="F4679" s="22"/>
      <c r="G4679" s="14"/>
      <c r="H4679" s="23"/>
      <c r="I4679" s="23"/>
      <c r="J4679" s="23"/>
      <c r="K4679" s="26"/>
      <c r="L4679" s="1"/>
    </row>
    <row r="4680" spans="1:12" x14ac:dyDescent="0.25">
      <c r="A4680" s="26"/>
      <c r="B4680" s="22"/>
      <c r="C4680" s="22"/>
      <c r="D4680" s="24"/>
      <c r="E4680" s="22"/>
      <c r="F4680" s="22"/>
      <c r="G4680" s="14"/>
      <c r="H4680" s="23"/>
      <c r="I4680" s="23"/>
      <c r="J4680" s="23"/>
      <c r="K4680" s="26"/>
      <c r="L4680" s="1"/>
    </row>
    <row r="4681" spans="1:12" x14ac:dyDescent="0.25">
      <c r="A4681" s="26"/>
      <c r="B4681" s="22"/>
      <c r="C4681" s="22"/>
      <c r="D4681" s="24"/>
      <c r="E4681" s="22"/>
      <c r="F4681" s="22"/>
      <c r="G4681" s="14"/>
      <c r="H4681" s="23"/>
      <c r="I4681" s="23"/>
      <c r="J4681" s="23"/>
      <c r="K4681" s="26"/>
      <c r="L4681" s="1"/>
    </row>
    <row r="4682" spans="1:12" x14ac:dyDescent="0.25">
      <c r="A4682" s="26"/>
      <c r="B4682" s="22"/>
      <c r="C4682" s="22"/>
      <c r="D4682" s="24"/>
      <c r="E4682" s="22"/>
      <c r="F4682" s="22"/>
      <c r="G4682" s="14"/>
      <c r="H4682" s="23"/>
      <c r="I4682" s="23"/>
      <c r="J4682" s="23"/>
      <c r="K4682" s="26"/>
      <c r="L4682" s="1"/>
    </row>
    <row r="4683" spans="1:12" x14ac:dyDescent="0.25">
      <c r="A4683" s="26"/>
      <c r="B4683" s="22"/>
      <c r="C4683" s="25"/>
      <c r="D4683" s="24"/>
      <c r="E4683" s="22"/>
      <c r="F4683" s="22"/>
      <c r="G4683" s="14"/>
      <c r="H4683" s="23"/>
      <c r="I4683" s="23"/>
      <c r="J4683" s="23"/>
      <c r="K4683" s="26"/>
      <c r="L4683" s="1"/>
    </row>
    <row r="4684" spans="1:12" x14ac:dyDescent="0.25">
      <c r="A4684" s="26"/>
      <c r="B4684" s="22"/>
      <c r="C4684" s="25"/>
      <c r="D4684" s="24"/>
      <c r="E4684" s="22"/>
      <c r="F4684" s="22"/>
      <c r="G4684" s="14"/>
      <c r="H4684" s="23"/>
      <c r="I4684" s="23"/>
      <c r="J4684" s="23"/>
      <c r="K4684" s="26"/>
      <c r="L4684" s="1"/>
    </row>
    <row r="4685" spans="1:12" x14ac:dyDescent="0.25">
      <c r="A4685" s="26"/>
      <c r="B4685" s="22"/>
      <c r="C4685" s="22"/>
      <c r="D4685" s="24"/>
      <c r="E4685" s="22"/>
      <c r="F4685" s="22"/>
      <c r="G4685" s="14"/>
      <c r="H4685" s="23"/>
      <c r="I4685" s="23"/>
      <c r="J4685" s="23"/>
      <c r="K4685" s="26"/>
      <c r="L4685" s="1"/>
    </row>
    <row r="4686" spans="1:12" x14ac:dyDescent="0.25">
      <c r="A4686" s="26"/>
      <c r="B4686" s="22"/>
      <c r="C4686" s="22"/>
      <c r="D4686" s="24"/>
      <c r="E4686" s="22"/>
      <c r="F4686" s="22"/>
      <c r="G4686" s="14"/>
      <c r="H4686" s="23"/>
      <c r="I4686" s="23"/>
      <c r="J4686" s="23"/>
      <c r="K4686" s="26"/>
      <c r="L4686" s="1"/>
    </row>
    <row r="4687" spans="1:12" x14ac:dyDescent="0.25">
      <c r="A4687" s="26"/>
      <c r="B4687" s="22"/>
      <c r="C4687" s="22"/>
      <c r="D4687" s="24"/>
      <c r="E4687" s="22"/>
      <c r="F4687" s="22"/>
      <c r="G4687" s="14"/>
      <c r="H4687" s="23"/>
      <c r="I4687" s="23"/>
      <c r="J4687" s="23"/>
      <c r="K4687" s="26"/>
      <c r="L4687" s="1"/>
    </row>
    <row r="4688" spans="1:12" x14ac:dyDescent="0.25">
      <c r="A4688" s="26"/>
      <c r="B4688" s="22"/>
      <c r="C4688" s="22"/>
      <c r="D4688" s="24"/>
      <c r="E4688" s="22"/>
      <c r="F4688" s="22"/>
      <c r="G4688" s="14"/>
      <c r="H4688" s="23"/>
      <c r="I4688" s="23"/>
      <c r="J4688" s="23"/>
      <c r="K4688" s="26"/>
      <c r="L4688" s="1"/>
    </row>
    <row r="4689" spans="1:12" x14ac:dyDescent="0.25">
      <c r="A4689" s="26"/>
      <c r="B4689" s="22"/>
      <c r="C4689" s="22"/>
      <c r="D4689" s="24"/>
      <c r="E4689" s="22"/>
      <c r="F4689" s="22"/>
      <c r="G4689" s="14"/>
      <c r="H4689" s="23"/>
      <c r="I4689" s="23"/>
      <c r="J4689" s="23"/>
      <c r="K4689" s="26"/>
      <c r="L4689" s="1"/>
    </row>
    <row r="4690" spans="1:12" x14ac:dyDescent="0.25">
      <c r="A4690" s="26"/>
      <c r="B4690" s="22"/>
      <c r="C4690" s="22"/>
      <c r="D4690" s="24"/>
      <c r="E4690" s="22"/>
      <c r="F4690" s="22"/>
      <c r="G4690" s="14"/>
      <c r="H4690" s="23"/>
      <c r="I4690" s="23"/>
      <c r="J4690" s="23"/>
      <c r="K4690" s="26"/>
      <c r="L4690" s="1"/>
    </row>
    <row r="4691" spans="1:12" x14ac:dyDescent="0.25">
      <c r="A4691" s="26"/>
      <c r="B4691" s="22"/>
      <c r="C4691" s="22"/>
      <c r="D4691" s="24"/>
      <c r="E4691" s="22"/>
      <c r="F4691" s="22"/>
      <c r="G4691" s="14"/>
      <c r="H4691" s="23"/>
      <c r="I4691" s="23"/>
      <c r="J4691" s="23"/>
      <c r="K4691" s="26"/>
      <c r="L4691" s="1"/>
    </row>
    <row r="4692" spans="1:12" x14ac:dyDescent="0.25">
      <c r="A4692" s="26"/>
      <c r="B4692" s="22"/>
      <c r="C4692" s="22"/>
      <c r="D4692" s="24"/>
      <c r="E4692" s="22"/>
      <c r="F4692" s="22"/>
      <c r="G4692" s="14"/>
      <c r="H4692" s="23"/>
      <c r="I4692" s="23"/>
      <c r="J4692" s="23"/>
      <c r="K4692" s="26"/>
      <c r="L4692" s="1"/>
    </row>
    <row r="4693" spans="1:12" x14ac:dyDescent="0.25">
      <c r="A4693" s="26"/>
      <c r="B4693" s="22"/>
      <c r="C4693" s="22"/>
      <c r="D4693" s="24"/>
      <c r="E4693" s="22"/>
      <c r="F4693" s="22"/>
      <c r="G4693" s="14"/>
      <c r="H4693" s="23"/>
      <c r="I4693" s="23"/>
      <c r="J4693" s="23"/>
      <c r="K4693" s="26"/>
      <c r="L4693" s="1"/>
    </row>
    <row r="4694" spans="1:12" x14ac:dyDescent="0.25">
      <c r="A4694" s="26"/>
      <c r="B4694" s="22"/>
      <c r="C4694" s="22"/>
      <c r="D4694" s="24"/>
      <c r="E4694" s="22"/>
      <c r="F4694" s="22"/>
      <c r="G4694" s="14"/>
      <c r="H4694" s="23"/>
      <c r="I4694" s="23"/>
      <c r="J4694" s="23"/>
      <c r="K4694" s="26"/>
      <c r="L4694" s="1"/>
    </row>
    <row r="4695" spans="1:12" x14ac:dyDescent="0.25">
      <c r="A4695" s="26"/>
      <c r="B4695" s="22"/>
      <c r="C4695" s="22"/>
      <c r="D4695" s="24"/>
      <c r="E4695" s="22"/>
      <c r="F4695" s="22"/>
      <c r="G4695" s="14"/>
      <c r="H4695" s="23"/>
      <c r="I4695" s="23"/>
      <c r="J4695" s="23"/>
      <c r="K4695" s="26"/>
      <c r="L4695" s="1"/>
    </row>
    <row r="4696" spans="1:12" x14ac:dyDescent="0.25">
      <c r="A4696" s="26"/>
      <c r="B4696" s="22"/>
      <c r="C4696" s="22"/>
      <c r="D4696" s="24"/>
      <c r="E4696" s="22"/>
      <c r="F4696" s="22"/>
      <c r="G4696" s="14"/>
      <c r="H4696" s="23"/>
      <c r="I4696" s="23"/>
      <c r="J4696" s="23"/>
      <c r="K4696" s="26"/>
      <c r="L4696" s="1"/>
    </row>
    <row r="4697" spans="1:12" x14ac:dyDescent="0.25">
      <c r="A4697" s="26"/>
      <c r="B4697" s="22"/>
      <c r="C4697" s="22"/>
      <c r="D4697" s="24"/>
      <c r="E4697" s="22"/>
      <c r="F4697" s="22"/>
      <c r="G4697" s="14"/>
      <c r="H4697" s="23"/>
      <c r="I4697" s="23"/>
      <c r="J4697" s="23"/>
      <c r="K4697" s="26"/>
      <c r="L4697" s="1"/>
    </row>
    <row r="4698" spans="1:12" x14ac:dyDescent="0.25">
      <c r="A4698" s="26"/>
      <c r="B4698" s="22"/>
      <c r="C4698" s="22"/>
      <c r="D4698" s="24"/>
      <c r="E4698" s="22"/>
      <c r="F4698" s="22"/>
      <c r="G4698" s="14"/>
      <c r="H4698" s="23"/>
      <c r="I4698" s="23"/>
      <c r="J4698" s="23"/>
      <c r="K4698" s="26"/>
      <c r="L4698" s="1"/>
    </row>
    <row r="4699" spans="1:12" x14ac:dyDescent="0.25">
      <c r="A4699" s="26"/>
      <c r="B4699" s="22"/>
      <c r="C4699" s="22"/>
      <c r="D4699" s="24"/>
      <c r="E4699" s="22"/>
      <c r="F4699" s="22"/>
      <c r="G4699" s="14"/>
      <c r="H4699" s="23"/>
      <c r="I4699" s="23"/>
      <c r="J4699" s="23"/>
      <c r="K4699" s="26"/>
      <c r="L4699" s="1"/>
    </row>
    <row r="4700" spans="1:12" x14ac:dyDescent="0.25">
      <c r="A4700" s="26"/>
      <c r="B4700" s="22"/>
      <c r="C4700" s="22"/>
      <c r="D4700" s="24"/>
      <c r="E4700" s="22"/>
      <c r="F4700" s="22"/>
      <c r="G4700" s="14"/>
      <c r="H4700" s="23"/>
      <c r="I4700" s="23"/>
      <c r="J4700" s="23"/>
      <c r="K4700" s="26"/>
      <c r="L4700" s="1"/>
    </row>
    <row r="4701" spans="1:12" x14ac:dyDescent="0.25">
      <c r="A4701" s="26"/>
      <c r="B4701" s="22"/>
      <c r="C4701" s="22"/>
      <c r="D4701" s="24"/>
      <c r="E4701" s="22"/>
      <c r="F4701" s="22"/>
      <c r="G4701" s="14"/>
      <c r="H4701" s="23"/>
      <c r="I4701" s="23"/>
      <c r="J4701" s="23"/>
      <c r="K4701" s="26"/>
      <c r="L4701" s="1"/>
    </row>
    <row r="4702" spans="1:12" x14ac:dyDescent="0.25">
      <c r="A4702" s="26"/>
      <c r="B4702" s="22"/>
      <c r="C4702" s="22"/>
      <c r="D4702" s="24"/>
      <c r="E4702" s="22"/>
      <c r="F4702" s="22"/>
      <c r="G4702" s="14"/>
      <c r="H4702" s="23"/>
      <c r="I4702" s="23"/>
      <c r="J4702" s="23"/>
      <c r="K4702" s="26"/>
      <c r="L4702" s="1"/>
    </row>
    <row r="4703" spans="1:12" x14ac:dyDescent="0.25">
      <c r="A4703" s="26"/>
      <c r="B4703" s="22"/>
      <c r="C4703" s="22"/>
      <c r="D4703" s="24"/>
      <c r="E4703" s="22"/>
      <c r="F4703" s="22"/>
      <c r="G4703" s="14"/>
      <c r="H4703" s="23"/>
      <c r="I4703" s="23"/>
      <c r="J4703" s="23"/>
      <c r="K4703" s="26"/>
      <c r="L4703" s="1"/>
    </row>
    <row r="4704" spans="1:12" x14ac:dyDescent="0.25">
      <c r="A4704" s="26"/>
      <c r="B4704" s="22"/>
      <c r="C4704" s="22"/>
      <c r="D4704" s="24"/>
      <c r="E4704" s="22"/>
      <c r="F4704" s="22"/>
      <c r="G4704" s="14"/>
      <c r="H4704" s="23"/>
      <c r="I4704" s="23"/>
      <c r="J4704" s="23"/>
      <c r="K4704" s="26"/>
      <c r="L4704" s="1"/>
    </row>
    <row r="4705" spans="1:12" x14ac:dyDescent="0.25">
      <c r="A4705" s="26"/>
      <c r="B4705" s="22"/>
      <c r="C4705" s="22"/>
      <c r="D4705" s="24"/>
      <c r="E4705" s="22"/>
      <c r="F4705" s="22"/>
      <c r="G4705" s="14"/>
      <c r="H4705" s="23"/>
      <c r="I4705" s="23"/>
      <c r="J4705" s="23"/>
      <c r="K4705" s="26"/>
      <c r="L4705" s="1"/>
    </row>
    <row r="4706" spans="1:12" x14ac:dyDescent="0.25">
      <c r="A4706" s="26"/>
      <c r="B4706" s="22"/>
      <c r="C4706" s="22"/>
      <c r="D4706" s="24"/>
      <c r="E4706" s="22"/>
      <c r="F4706" s="22"/>
      <c r="G4706" s="14"/>
      <c r="H4706" s="23"/>
      <c r="I4706" s="23"/>
      <c r="J4706" s="23"/>
      <c r="K4706" s="26"/>
      <c r="L4706" s="1"/>
    </row>
    <row r="4707" spans="1:12" x14ac:dyDescent="0.25">
      <c r="A4707" s="26"/>
      <c r="B4707" s="22"/>
      <c r="C4707" s="22"/>
      <c r="D4707" s="24"/>
      <c r="E4707" s="22"/>
      <c r="F4707" s="22"/>
      <c r="G4707" s="14"/>
      <c r="H4707" s="23"/>
      <c r="I4707" s="23"/>
      <c r="J4707" s="23"/>
      <c r="K4707" s="26"/>
      <c r="L4707" s="1"/>
    </row>
    <row r="4708" spans="1:12" x14ac:dyDescent="0.25">
      <c r="A4708" s="26"/>
      <c r="B4708" s="22"/>
      <c r="C4708" s="22"/>
      <c r="D4708" s="24"/>
      <c r="E4708" s="22"/>
      <c r="F4708" s="22"/>
      <c r="G4708" s="14"/>
      <c r="H4708" s="23"/>
      <c r="I4708" s="23"/>
      <c r="J4708" s="23"/>
      <c r="K4708" s="26"/>
      <c r="L4708" s="1"/>
    </row>
    <row r="4709" spans="1:12" x14ac:dyDescent="0.25">
      <c r="A4709" s="26"/>
      <c r="B4709" s="22"/>
      <c r="C4709" s="22"/>
      <c r="D4709" s="24"/>
      <c r="E4709" s="22"/>
      <c r="F4709" s="22"/>
      <c r="G4709" s="14"/>
      <c r="H4709" s="23"/>
      <c r="I4709" s="23"/>
      <c r="J4709" s="23"/>
      <c r="K4709" s="26"/>
      <c r="L4709" s="1"/>
    </row>
    <row r="4710" spans="1:12" x14ac:dyDescent="0.25">
      <c r="A4710" s="26"/>
      <c r="B4710" s="22"/>
      <c r="C4710" s="22"/>
      <c r="D4710" s="24"/>
      <c r="E4710" s="22"/>
      <c r="F4710" s="22"/>
      <c r="G4710" s="14"/>
      <c r="H4710" s="23"/>
      <c r="I4710" s="23"/>
      <c r="J4710" s="23"/>
      <c r="K4710" s="27"/>
      <c r="L4710" s="1"/>
    </row>
    <row r="4711" spans="1:12" x14ac:dyDescent="0.25">
      <c r="A4711" s="26"/>
      <c r="B4711" s="22"/>
      <c r="C4711" s="22"/>
      <c r="D4711" s="24"/>
      <c r="E4711" s="22"/>
      <c r="F4711" s="22"/>
      <c r="G4711" s="14"/>
      <c r="H4711" s="23"/>
      <c r="I4711" s="23"/>
      <c r="J4711" s="23"/>
      <c r="K4711" s="26"/>
      <c r="L4711" s="1"/>
    </row>
    <row r="4712" spans="1:12" x14ac:dyDescent="0.25">
      <c r="A4712" s="26"/>
      <c r="B4712" s="22"/>
      <c r="C4712" s="22"/>
      <c r="D4712" s="24"/>
      <c r="E4712" s="22"/>
      <c r="F4712" s="22"/>
      <c r="G4712" s="14"/>
      <c r="H4712" s="23"/>
      <c r="I4712" s="23"/>
      <c r="J4712" s="23"/>
      <c r="K4712" s="26"/>
      <c r="L4712" s="1"/>
    </row>
    <row r="4713" spans="1:12" x14ac:dyDescent="0.25">
      <c r="A4713" s="26"/>
      <c r="B4713" s="22"/>
      <c r="C4713" s="22"/>
      <c r="D4713" s="24"/>
      <c r="E4713" s="22"/>
      <c r="F4713" s="22"/>
      <c r="G4713" s="14"/>
      <c r="H4713" s="23"/>
      <c r="I4713" s="23"/>
      <c r="J4713" s="23"/>
      <c r="K4713" s="26"/>
      <c r="L4713" s="1"/>
    </row>
    <row r="4714" spans="1:12" x14ac:dyDescent="0.25">
      <c r="A4714" s="26"/>
      <c r="B4714" s="22"/>
      <c r="C4714" s="22"/>
      <c r="D4714" s="24"/>
      <c r="E4714" s="22"/>
      <c r="F4714" s="22"/>
      <c r="G4714" s="14"/>
      <c r="H4714" s="23"/>
      <c r="I4714" s="23"/>
      <c r="J4714" s="23"/>
      <c r="K4714" s="26"/>
      <c r="L4714" s="1"/>
    </row>
    <row r="4715" spans="1:12" x14ac:dyDescent="0.25">
      <c r="A4715" s="26"/>
      <c r="B4715" s="22"/>
      <c r="C4715" s="22"/>
      <c r="D4715" s="24"/>
      <c r="E4715" s="22"/>
      <c r="F4715" s="22"/>
      <c r="G4715" s="14"/>
      <c r="H4715" s="23"/>
      <c r="I4715" s="23"/>
      <c r="J4715" s="23"/>
      <c r="K4715" s="26"/>
      <c r="L4715" s="1"/>
    </row>
    <row r="4716" spans="1:12" x14ac:dyDescent="0.25">
      <c r="A4716" s="26"/>
      <c r="B4716" s="22"/>
      <c r="C4716" s="22"/>
      <c r="D4716" s="24"/>
      <c r="E4716" s="22"/>
      <c r="F4716" s="22"/>
      <c r="G4716" s="14"/>
      <c r="H4716" s="23"/>
      <c r="I4716" s="23"/>
      <c r="J4716" s="23"/>
      <c r="K4716" s="26"/>
      <c r="L4716" s="1"/>
    </row>
    <row r="4717" spans="1:12" x14ac:dyDescent="0.25">
      <c r="A4717" s="26"/>
      <c r="B4717" s="22"/>
      <c r="C4717" s="22"/>
      <c r="D4717" s="24"/>
      <c r="E4717" s="22"/>
      <c r="F4717" s="22"/>
      <c r="G4717" s="14"/>
      <c r="H4717" s="23"/>
      <c r="I4717" s="23"/>
      <c r="J4717" s="23"/>
      <c r="K4717" s="26"/>
      <c r="L4717" s="1"/>
    </row>
    <row r="4718" spans="1:12" x14ac:dyDescent="0.25">
      <c r="A4718" s="26"/>
      <c r="B4718" s="22"/>
      <c r="C4718" s="22"/>
      <c r="D4718" s="24"/>
      <c r="E4718" s="22"/>
      <c r="F4718" s="22"/>
      <c r="G4718" s="14"/>
      <c r="H4718" s="23"/>
      <c r="I4718" s="23"/>
      <c r="J4718" s="23"/>
      <c r="K4718" s="26"/>
      <c r="L4718" s="1"/>
    </row>
    <row r="4719" spans="1:12" x14ac:dyDescent="0.25">
      <c r="A4719" s="26"/>
      <c r="B4719" s="22"/>
      <c r="C4719" s="22"/>
      <c r="D4719" s="24"/>
      <c r="E4719" s="22"/>
      <c r="F4719" s="22"/>
      <c r="G4719" s="14"/>
      <c r="H4719" s="23"/>
      <c r="I4719" s="23"/>
      <c r="J4719" s="23"/>
      <c r="K4719" s="26"/>
      <c r="L4719" s="1"/>
    </row>
    <row r="4720" spans="1:12" x14ac:dyDescent="0.25">
      <c r="A4720" s="26"/>
      <c r="B4720" s="22"/>
      <c r="C4720" s="22"/>
      <c r="D4720" s="24"/>
      <c r="E4720" s="22"/>
      <c r="F4720" s="22"/>
      <c r="G4720" s="14"/>
      <c r="H4720" s="23"/>
      <c r="I4720" s="23"/>
      <c r="J4720" s="23"/>
      <c r="K4720" s="26"/>
      <c r="L4720" s="1"/>
    </row>
    <row r="4721" spans="1:12" x14ac:dyDescent="0.25">
      <c r="A4721" s="26"/>
      <c r="B4721" s="22"/>
      <c r="C4721" s="22"/>
      <c r="D4721" s="24"/>
      <c r="E4721" s="22"/>
      <c r="F4721" s="22"/>
      <c r="G4721" s="14"/>
      <c r="H4721" s="23"/>
      <c r="I4721" s="23"/>
      <c r="J4721" s="23"/>
      <c r="K4721" s="26"/>
      <c r="L4721" s="1"/>
    </row>
    <row r="4722" spans="1:12" x14ac:dyDescent="0.25">
      <c r="A4722" s="26"/>
      <c r="B4722" s="22"/>
      <c r="C4722" s="22"/>
      <c r="D4722" s="24"/>
      <c r="E4722" s="22"/>
      <c r="F4722" s="22"/>
      <c r="G4722" s="14"/>
      <c r="H4722" s="23"/>
      <c r="I4722" s="23"/>
      <c r="J4722" s="23"/>
      <c r="K4722" s="26"/>
      <c r="L4722" s="1"/>
    </row>
    <row r="4723" spans="1:12" x14ac:dyDescent="0.25">
      <c r="A4723" s="26"/>
      <c r="B4723" s="22"/>
      <c r="C4723" s="22"/>
      <c r="D4723" s="24"/>
      <c r="E4723" s="22"/>
      <c r="F4723" s="22"/>
      <c r="G4723" s="14"/>
      <c r="H4723" s="23"/>
      <c r="I4723" s="23"/>
      <c r="J4723" s="23"/>
      <c r="K4723" s="26"/>
      <c r="L4723" s="1"/>
    </row>
    <row r="4724" spans="1:12" x14ac:dyDescent="0.25">
      <c r="A4724" s="26"/>
      <c r="B4724" s="22"/>
      <c r="C4724" s="22"/>
      <c r="D4724" s="24"/>
      <c r="E4724" s="22"/>
      <c r="F4724" s="22"/>
      <c r="G4724" s="14"/>
      <c r="H4724" s="23"/>
      <c r="I4724" s="23"/>
      <c r="J4724" s="23"/>
      <c r="K4724" s="26"/>
      <c r="L4724" s="1"/>
    </row>
    <row r="4725" spans="1:12" x14ac:dyDescent="0.25">
      <c r="A4725" s="26"/>
      <c r="B4725" s="22"/>
      <c r="C4725" s="22"/>
      <c r="D4725" s="24"/>
      <c r="E4725" s="22"/>
      <c r="F4725" s="22"/>
      <c r="G4725" s="14"/>
      <c r="H4725" s="23"/>
      <c r="I4725" s="23"/>
      <c r="J4725" s="23"/>
      <c r="K4725" s="26"/>
      <c r="L4725" s="1"/>
    </row>
    <row r="4726" spans="1:12" x14ac:dyDescent="0.25">
      <c r="A4726" s="26"/>
      <c r="B4726" s="22"/>
      <c r="C4726" s="22"/>
      <c r="D4726" s="24"/>
      <c r="E4726" s="22"/>
      <c r="F4726" s="22"/>
      <c r="G4726" s="14"/>
      <c r="H4726" s="23"/>
      <c r="I4726" s="23"/>
      <c r="J4726" s="23"/>
      <c r="K4726" s="26"/>
      <c r="L4726" s="1"/>
    </row>
    <row r="4727" spans="1:12" x14ac:dyDescent="0.25">
      <c r="A4727" s="26"/>
      <c r="B4727" s="22"/>
      <c r="C4727" s="22"/>
      <c r="D4727" s="24"/>
      <c r="E4727" s="22"/>
      <c r="F4727" s="22"/>
      <c r="G4727" s="14"/>
      <c r="H4727" s="23"/>
      <c r="I4727" s="23"/>
      <c r="J4727" s="23"/>
      <c r="K4727" s="26"/>
      <c r="L4727" s="1"/>
    </row>
    <row r="4728" spans="1:12" x14ac:dyDescent="0.25">
      <c r="A4728" s="26"/>
      <c r="B4728" s="22"/>
      <c r="C4728" s="22"/>
      <c r="D4728" s="24"/>
      <c r="E4728" s="22"/>
      <c r="F4728" s="22"/>
      <c r="G4728" s="14"/>
      <c r="H4728" s="23"/>
      <c r="I4728" s="23"/>
      <c r="J4728" s="23"/>
      <c r="K4728" s="26"/>
      <c r="L4728" s="1"/>
    </row>
    <row r="4729" spans="1:12" x14ac:dyDescent="0.25">
      <c r="A4729" s="26"/>
      <c r="B4729" s="22"/>
      <c r="C4729" s="22"/>
      <c r="D4729" s="24"/>
      <c r="E4729" s="22"/>
      <c r="F4729" s="22"/>
      <c r="G4729" s="14"/>
      <c r="H4729" s="23"/>
      <c r="I4729" s="23"/>
      <c r="J4729" s="23"/>
      <c r="K4729" s="26"/>
      <c r="L4729" s="1"/>
    </row>
    <row r="4730" spans="1:12" x14ac:dyDescent="0.25">
      <c r="A4730" s="26"/>
      <c r="B4730" s="22"/>
      <c r="C4730" s="22"/>
      <c r="D4730" s="24"/>
      <c r="E4730" s="22"/>
      <c r="F4730" s="22"/>
      <c r="G4730" s="14"/>
      <c r="H4730" s="23"/>
      <c r="I4730" s="23"/>
      <c r="J4730" s="23"/>
      <c r="K4730" s="26"/>
      <c r="L4730" s="1"/>
    </row>
    <row r="4731" spans="1:12" x14ac:dyDescent="0.25">
      <c r="A4731" s="26"/>
      <c r="B4731" s="22"/>
      <c r="C4731" s="22"/>
      <c r="D4731" s="24"/>
      <c r="E4731" s="22"/>
      <c r="F4731" s="22"/>
      <c r="G4731" s="14"/>
      <c r="H4731" s="23"/>
      <c r="I4731" s="23"/>
      <c r="J4731" s="23"/>
      <c r="K4731" s="26"/>
      <c r="L4731" s="1"/>
    </row>
    <row r="4732" spans="1:12" x14ac:dyDescent="0.25">
      <c r="A4732" s="26"/>
      <c r="B4732" s="22"/>
      <c r="C4732" s="22"/>
      <c r="D4732" s="24"/>
      <c r="E4732" s="22"/>
      <c r="F4732" s="22"/>
      <c r="G4732" s="14"/>
      <c r="H4732" s="23"/>
      <c r="I4732" s="23"/>
      <c r="J4732" s="23"/>
      <c r="K4732" s="26"/>
      <c r="L4732" s="1"/>
    </row>
    <row r="4733" spans="1:12" x14ac:dyDescent="0.25">
      <c r="A4733" s="26"/>
      <c r="B4733" s="22"/>
      <c r="C4733" s="22"/>
      <c r="D4733" s="24"/>
      <c r="E4733" s="22"/>
      <c r="F4733" s="22"/>
      <c r="G4733" s="14"/>
      <c r="H4733" s="23"/>
      <c r="I4733" s="23"/>
      <c r="J4733" s="23"/>
      <c r="K4733" s="26"/>
      <c r="L4733" s="1"/>
    </row>
    <row r="4734" spans="1:12" x14ac:dyDescent="0.25">
      <c r="A4734" s="26"/>
      <c r="B4734" s="22"/>
      <c r="C4734" s="22"/>
      <c r="D4734" s="24"/>
      <c r="E4734" s="22"/>
      <c r="F4734" s="22"/>
      <c r="G4734" s="14"/>
      <c r="H4734" s="23"/>
      <c r="I4734" s="23"/>
      <c r="J4734" s="23"/>
      <c r="K4734" s="26"/>
      <c r="L4734" s="1"/>
    </row>
    <row r="4735" spans="1:12" x14ac:dyDescent="0.25">
      <c r="A4735" s="26"/>
      <c r="B4735" s="22"/>
      <c r="C4735" s="22"/>
      <c r="D4735" s="24"/>
      <c r="E4735" s="22"/>
      <c r="F4735" s="22"/>
      <c r="G4735" s="14"/>
      <c r="H4735" s="23"/>
      <c r="I4735" s="23"/>
      <c r="J4735" s="23"/>
      <c r="K4735" s="26"/>
      <c r="L4735" s="1"/>
    </row>
    <row r="4736" spans="1:12" x14ac:dyDescent="0.25">
      <c r="A4736" s="26"/>
      <c r="B4736" s="22"/>
      <c r="C4736" s="22"/>
      <c r="D4736" s="24"/>
      <c r="E4736" s="22"/>
      <c r="F4736" s="22"/>
      <c r="G4736" s="14"/>
      <c r="H4736" s="23"/>
      <c r="I4736" s="23"/>
      <c r="J4736" s="23"/>
      <c r="K4736" s="26"/>
      <c r="L4736" s="1"/>
    </row>
    <row r="4737" spans="1:12" x14ac:dyDescent="0.25">
      <c r="A4737" s="26"/>
      <c r="B4737" s="22"/>
      <c r="C4737" s="22"/>
      <c r="D4737" s="24"/>
      <c r="E4737" s="22"/>
      <c r="F4737" s="22"/>
      <c r="G4737" s="14"/>
      <c r="H4737" s="23"/>
      <c r="I4737" s="23"/>
      <c r="J4737" s="23"/>
      <c r="K4737" s="26"/>
      <c r="L4737" s="1"/>
    </row>
    <row r="4738" spans="1:12" x14ac:dyDescent="0.25">
      <c r="A4738" s="26"/>
      <c r="B4738" s="22"/>
      <c r="C4738" s="22"/>
      <c r="D4738" s="24"/>
      <c r="E4738" s="22"/>
      <c r="F4738" s="22"/>
      <c r="G4738" s="14"/>
      <c r="H4738" s="23"/>
      <c r="I4738" s="23"/>
      <c r="J4738" s="23"/>
      <c r="K4738" s="27"/>
      <c r="L4738" s="1"/>
    </row>
    <row r="4739" spans="1:12" x14ac:dyDescent="0.25">
      <c r="A4739" s="26"/>
      <c r="B4739" s="22"/>
      <c r="C4739" s="22"/>
      <c r="D4739" s="24"/>
      <c r="E4739" s="22"/>
      <c r="F4739" s="22"/>
      <c r="G4739" s="14"/>
      <c r="H4739" s="23"/>
      <c r="I4739" s="23"/>
      <c r="J4739" s="23"/>
      <c r="K4739" s="26"/>
      <c r="L4739" s="1"/>
    </row>
    <row r="4740" spans="1:12" x14ac:dyDescent="0.25">
      <c r="A4740" s="26"/>
      <c r="B4740" s="22"/>
      <c r="C4740" s="22"/>
      <c r="D4740" s="24"/>
      <c r="E4740" s="22"/>
      <c r="F4740" s="22"/>
      <c r="G4740" s="14"/>
      <c r="H4740" s="23"/>
      <c r="I4740" s="23"/>
      <c r="J4740" s="23"/>
      <c r="K4740" s="26"/>
      <c r="L4740" s="1"/>
    </row>
    <row r="4741" spans="1:12" x14ac:dyDescent="0.25">
      <c r="A4741" s="26"/>
      <c r="B4741" s="22"/>
      <c r="C4741" s="22"/>
      <c r="D4741" s="24"/>
      <c r="E4741" s="22"/>
      <c r="F4741" s="22"/>
      <c r="G4741" s="14"/>
      <c r="H4741" s="23"/>
      <c r="I4741" s="23"/>
      <c r="J4741" s="23"/>
      <c r="K4741" s="26"/>
      <c r="L4741" s="1"/>
    </row>
    <row r="4742" spans="1:12" x14ac:dyDescent="0.25">
      <c r="A4742" s="26"/>
      <c r="B4742" s="22"/>
      <c r="C4742" s="22"/>
      <c r="D4742" s="24"/>
      <c r="E4742" s="22"/>
      <c r="F4742" s="22"/>
      <c r="G4742" s="14"/>
      <c r="H4742" s="23"/>
      <c r="I4742" s="23"/>
      <c r="J4742" s="23"/>
      <c r="K4742" s="26"/>
      <c r="L4742" s="1"/>
    </row>
    <row r="4743" spans="1:12" x14ac:dyDescent="0.25">
      <c r="A4743" s="26"/>
      <c r="B4743" s="22"/>
      <c r="C4743" s="22"/>
      <c r="D4743" s="24"/>
      <c r="E4743" s="22"/>
      <c r="F4743" s="22"/>
      <c r="G4743" s="14"/>
      <c r="H4743" s="23"/>
      <c r="I4743" s="23"/>
      <c r="J4743" s="23"/>
      <c r="K4743" s="26"/>
      <c r="L4743" s="1"/>
    </row>
    <row r="4744" spans="1:12" x14ac:dyDescent="0.25">
      <c r="A4744" s="26"/>
      <c r="B4744" s="22"/>
      <c r="C4744" s="22"/>
      <c r="D4744" s="24"/>
      <c r="E4744" s="22"/>
      <c r="F4744" s="22"/>
      <c r="G4744" s="14"/>
      <c r="H4744" s="23"/>
      <c r="I4744" s="23"/>
      <c r="J4744" s="23"/>
      <c r="K4744" s="26"/>
      <c r="L4744" s="1"/>
    </row>
    <row r="4745" spans="1:12" x14ac:dyDescent="0.25">
      <c r="A4745" s="26"/>
      <c r="B4745" s="22"/>
      <c r="C4745" s="22"/>
      <c r="D4745" s="24"/>
      <c r="E4745" s="22"/>
      <c r="F4745" s="22"/>
      <c r="G4745" s="14"/>
      <c r="H4745" s="23"/>
      <c r="I4745" s="23"/>
      <c r="J4745" s="23"/>
      <c r="K4745" s="26"/>
      <c r="L4745" s="1"/>
    </row>
    <row r="4746" spans="1:12" x14ac:dyDescent="0.25">
      <c r="A4746" s="26"/>
      <c r="B4746" s="22"/>
      <c r="C4746" s="22"/>
      <c r="D4746" s="24"/>
      <c r="E4746" s="22"/>
      <c r="F4746" s="22"/>
      <c r="G4746" s="14"/>
      <c r="H4746" s="23"/>
      <c r="I4746" s="23"/>
      <c r="J4746" s="23"/>
      <c r="K4746" s="26"/>
      <c r="L4746" s="1"/>
    </row>
    <row r="4747" spans="1:12" x14ac:dyDescent="0.25">
      <c r="A4747" s="26"/>
      <c r="B4747" s="22"/>
      <c r="C4747" s="22"/>
      <c r="D4747" s="24"/>
      <c r="E4747" s="22"/>
      <c r="F4747" s="22"/>
      <c r="G4747" s="14"/>
      <c r="H4747" s="23"/>
      <c r="I4747" s="23"/>
      <c r="J4747" s="23"/>
      <c r="K4747" s="26"/>
      <c r="L4747" s="1"/>
    </row>
    <row r="4748" spans="1:12" x14ac:dyDescent="0.25">
      <c r="A4748" s="26"/>
      <c r="B4748" s="22"/>
      <c r="C4748" s="22"/>
      <c r="D4748" s="24"/>
      <c r="E4748" s="22"/>
      <c r="F4748" s="22"/>
      <c r="G4748" s="14"/>
      <c r="H4748" s="23"/>
      <c r="I4748" s="23"/>
      <c r="J4748" s="23"/>
      <c r="K4748" s="26"/>
      <c r="L4748" s="1"/>
    </row>
    <row r="4749" spans="1:12" x14ac:dyDescent="0.25">
      <c r="A4749" s="26"/>
      <c r="B4749" s="22"/>
      <c r="C4749" s="22"/>
      <c r="D4749" s="24"/>
      <c r="E4749" s="22"/>
      <c r="F4749" s="22"/>
      <c r="G4749" s="14"/>
      <c r="H4749" s="23"/>
      <c r="I4749" s="23"/>
      <c r="J4749" s="23"/>
      <c r="K4749" s="26"/>
      <c r="L4749" s="1"/>
    </row>
    <row r="4750" spans="1:12" x14ac:dyDescent="0.25">
      <c r="A4750" s="26"/>
      <c r="B4750" s="22"/>
      <c r="C4750" s="22"/>
      <c r="D4750" s="24"/>
      <c r="E4750" s="22"/>
      <c r="F4750" s="22"/>
      <c r="G4750" s="14"/>
      <c r="H4750" s="23"/>
      <c r="I4750" s="23"/>
      <c r="J4750" s="23"/>
      <c r="K4750" s="26"/>
      <c r="L4750" s="1"/>
    </row>
    <row r="4751" spans="1:12" x14ac:dyDescent="0.25">
      <c r="A4751" s="26"/>
      <c r="B4751" s="22"/>
      <c r="C4751" s="22"/>
      <c r="D4751" s="24"/>
      <c r="E4751" s="22"/>
      <c r="F4751" s="22"/>
      <c r="G4751" s="14"/>
      <c r="H4751" s="23"/>
      <c r="I4751" s="23"/>
      <c r="J4751" s="23"/>
      <c r="K4751" s="26"/>
      <c r="L4751" s="1"/>
    </row>
    <row r="4752" spans="1:12" x14ac:dyDescent="0.25">
      <c r="A4752" s="26"/>
      <c r="B4752" s="22"/>
      <c r="C4752" s="22"/>
      <c r="D4752" s="24"/>
      <c r="E4752" s="22"/>
      <c r="F4752" s="22"/>
      <c r="G4752" s="14"/>
      <c r="H4752" s="23"/>
      <c r="I4752" s="23"/>
      <c r="J4752" s="23"/>
      <c r="K4752" s="26"/>
      <c r="L4752" s="1"/>
    </row>
    <row r="4753" spans="1:12" x14ac:dyDescent="0.25">
      <c r="A4753" s="26"/>
      <c r="B4753" s="22"/>
      <c r="C4753" s="22"/>
      <c r="D4753" s="24"/>
      <c r="E4753" s="22"/>
      <c r="F4753" s="22"/>
      <c r="G4753" s="14"/>
      <c r="H4753" s="23"/>
      <c r="I4753" s="23"/>
      <c r="J4753" s="23"/>
      <c r="K4753" s="26"/>
      <c r="L4753" s="1"/>
    </row>
    <row r="4754" spans="1:12" x14ac:dyDescent="0.25">
      <c r="A4754" s="26"/>
      <c r="B4754" s="22"/>
      <c r="C4754" s="22"/>
      <c r="D4754" s="24"/>
      <c r="E4754" s="22"/>
      <c r="F4754" s="22"/>
      <c r="G4754" s="14"/>
      <c r="H4754" s="23"/>
      <c r="I4754" s="23"/>
      <c r="J4754" s="23"/>
      <c r="K4754" s="26"/>
      <c r="L4754" s="1"/>
    </row>
    <row r="4755" spans="1:12" x14ac:dyDescent="0.25">
      <c r="A4755" s="26"/>
      <c r="B4755" s="22"/>
      <c r="C4755" s="22"/>
      <c r="D4755" s="24"/>
      <c r="E4755" s="22"/>
      <c r="F4755" s="22"/>
      <c r="G4755" s="14"/>
      <c r="H4755" s="23"/>
      <c r="I4755" s="23"/>
      <c r="J4755" s="23"/>
      <c r="K4755" s="26"/>
      <c r="L4755" s="1"/>
    </row>
    <row r="4756" spans="1:12" x14ac:dyDescent="0.25">
      <c r="A4756" s="26"/>
      <c r="B4756" s="22"/>
      <c r="C4756" s="22"/>
      <c r="D4756" s="24"/>
      <c r="E4756" s="22"/>
      <c r="F4756" s="22"/>
      <c r="G4756" s="14"/>
      <c r="H4756" s="23"/>
      <c r="I4756" s="23"/>
      <c r="J4756" s="23"/>
      <c r="K4756" s="26"/>
      <c r="L4756" s="1"/>
    </row>
    <row r="4757" spans="1:12" x14ac:dyDescent="0.25">
      <c r="A4757" s="26"/>
      <c r="B4757" s="22"/>
      <c r="C4757" s="22"/>
      <c r="D4757" s="24"/>
      <c r="E4757" s="22"/>
      <c r="F4757" s="22"/>
      <c r="G4757" s="14"/>
      <c r="H4757" s="23"/>
      <c r="I4757" s="23"/>
      <c r="J4757" s="23"/>
      <c r="K4757" s="26"/>
      <c r="L4757" s="1"/>
    </row>
    <row r="4758" spans="1:12" x14ac:dyDescent="0.25">
      <c r="A4758" s="26"/>
      <c r="B4758" s="22"/>
      <c r="C4758" s="22"/>
      <c r="D4758" s="24"/>
      <c r="E4758" s="22"/>
      <c r="F4758" s="22"/>
      <c r="G4758" s="14"/>
      <c r="H4758" s="23"/>
      <c r="I4758" s="23"/>
      <c r="J4758" s="23"/>
      <c r="K4758" s="26"/>
      <c r="L4758" s="1"/>
    </row>
    <row r="4759" spans="1:12" x14ac:dyDescent="0.25">
      <c r="A4759" s="26"/>
      <c r="B4759" s="22"/>
      <c r="C4759" s="22"/>
      <c r="D4759" s="24"/>
      <c r="E4759" s="22"/>
      <c r="F4759" s="22"/>
      <c r="G4759" s="14"/>
      <c r="H4759" s="23"/>
      <c r="I4759" s="23"/>
      <c r="J4759" s="23"/>
      <c r="K4759" s="26"/>
      <c r="L4759" s="1"/>
    </row>
    <row r="4760" spans="1:12" x14ac:dyDescent="0.25">
      <c r="A4760" s="26"/>
      <c r="B4760" s="22"/>
      <c r="C4760" s="22"/>
      <c r="D4760" s="24"/>
      <c r="E4760" s="22"/>
      <c r="F4760" s="22"/>
      <c r="G4760" s="14"/>
      <c r="H4760" s="23"/>
      <c r="I4760" s="23"/>
      <c r="J4760" s="23"/>
      <c r="K4760" s="26"/>
      <c r="L4760" s="1"/>
    </row>
    <row r="4761" spans="1:12" x14ac:dyDescent="0.25">
      <c r="A4761" s="26"/>
      <c r="B4761" s="22"/>
      <c r="C4761" s="22"/>
      <c r="D4761" s="24"/>
      <c r="E4761" s="22"/>
      <c r="F4761" s="22"/>
      <c r="G4761" s="14"/>
      <c r="H4761" s="23"/>
      <c r="I4761" s="23"/>
      <c r="J4761" s="23"/>
      <c r="K4761" s="26"/>
      <c r="L4761" s="1"/>
    </row>
    <row r="4762" spans="1:12" x14ac:dyDescent="0.25">
      <c r="A4762" s="26"/>
      <c r="B4762" s="22"/>
      <c r="C4762" s="22"/>
      <c r="D4762" s="24"/>
      <c r="E4762" s="22"/>
      <c r="F4762" s="22"/>
      <c r="G4762" s="14"/>
      <c r="H4762" s="23"/>
      <c r="I4762" s="23"/>
      <c r="J4762" s="23"/>
      <c r="K4762" s="26"/>
      <c r="L4762" s="1"/>
    </row>
    <row r="4763" spans="1:12" x14ac:dyDescent="0.25">
      <c r="A4763" s="26"/>
      <c r="B4763" s="22"/>
      <c r="C4763" s="22"/>
      <c r="D4763" s="24"/>
      <c r="E4763" s="22"/>
      <c r="F4763" s="22"/>
      <c r="G4763" s="14"/>
      <c r="H4763" s="23"/>
      <c r="I4763" s="23"/>
      <c r="J4763" s="23"/>
      <c r="K4763" s="26"/>
      <c r="L4763" s="1"/>
    </row>
    <row r="4764" spans="1:12" x14ac:dyDescent="0.25">
      <c r="A4764" s="26"/>
      <c r="B4764" s="22"/>
      <c r="C4764" s="22"/>
      <c r="D4764" s="24"/>
      <c r="E4764" s="22"/>
      <c r="F4764" s="22"/>
      <c r="G4764" s="14"/>
      <c r="H4764" s="23"/>
      <c r="I4764" s="23"/>
      <c r="J4764" s="23"/>
      <c r="K4764" s="26"/>
      <c r="L4764" s="1"/>
    </row>
    <row r="4765" spans="1:12" x14ac:dyDescent="0.25">
      <c r="A4765" s="26"/>
      <c r="B4765" s="22"/>
      <c r="C4765" s="22"/>
      <c r="D4765" s="24"/>
      <c r="E4765" s="22"/>
      <c r="F4765" s="22"/>
      <c r="G4765" s="14"/>
      <c r="H4765" s="23"/>
      <c r="I4765" s="23"/>
      <c r="J4765" s="23"/>
      <c r="K4765" s="26"/>
      <c r="L4765" s="1"/>
    </row>
    <row r="4766" spans="1:12" x14ac:dyDescent="0.25">
      <c r="A4766" s="26"/>
      <c r="B4766" s="22"/>
      <c r="C4766" s="22"/>
      <c r="D4766" s="24"/>
      <c r="E4766" s="22"/>
      <c r="F4766" s="22"/>
      <c r="G4766" s="14"/>
      <c r="H4766" s="23"/>
      <c r="I4766" s="23"/>
      <c r="J4766" s="23"/>
      <c r="K4766" s="26"/>
      <c r="L4766" s="1"/>
    </row>
    <row r="4767" spans="1:12" x14ac:dyDescent="0.25">
      <c r="A4767" s="26"/>
      <c r="B4767" s="22"/>
      <c r="C4767" s="22"/>
      <c r="D4767" s="24"/>
      <c r="E4767" s="22"/>
      <c r="F4767" s="22"/>
      <c r="G4767" s="14"/>
      <c r="H4767" s="23"/>
      <c r="I4767" s="23"/>
      <c r="J4767" s="23"/>
      <c r="K4767" s="26"/>
      <c r="L4767" s="1"/>
    </row>
    <row r="4768" spans="1:12" x14ac:dyDescent="0.25">
      <c r="A4768" s="26"/>
      <c r="B4768" s="22"/>
      <c r="C4768" s="22"/>
      <c r="D4768" s="24"/>
      <c r="E4768" s="22"/>
      <c r="F4768" s="22"/>
      <c r="G4768" s="14"/>
      <c r="H4768" s="23"/>
      <c r="I4768" s="23"/>
      <c r="J4768" s="23"/>
      <c r="K4768" s="26"/>
      <c r="L4768" s="1"/>
    </row>
    <row r="4769" spans="1:12" x14ac:dyDescent="0.25">
      <c r="A4769" s="26"/>
      <c r="B4769" s="22"/>
      <c r="C4769" s="22"/>
      <c r="D4769" s="24"/>
      <c r="E4769" s="22"/>
      <c r="F4769" s="22"/>
      <c r="G4769" s="14"/>
      <c r="H4769" s="23"/>
      <c r="I4769" s="23"/>
      <c r="J4769" s="23"/>
      <c r="K4769" s="26"/>
      <c r="L4769" s="1"/>
    </row>
    <row r="4770" spans="1:12" x14ac:dyDescent="0.25">
      <c r="A4770" s="26"/>
      <c r="B4770" s="22"/>
      <c r="C4770" s="22"/>
      <c r="D4770" s="24"/>
      <c r="E4770" s="22"/>
      <c r="F4770" s="22"/>
      <c r="G4770" s="14"/>
      <c r="H4770" s="23"/>
      <c r="I4770" s="23"/>
      <c r="J4770" s="23"/>
      <c r="K4770" s="26"/>
      <c r="L4770" s="1"/>
    </row>
    <row r="4771" spans="1:12" x14ac:dyDescent="0.25">
      <c r="A4771" s="26"/>
      <c r="B4771" s="22"/>
      <c r="C4771" s="22"/>
      <c r="D4771" s="24"/>
      <c r="E4771" s="22"/>
      <c r="F4771" s="22"/>
      <c r="G4771" s="14"/>
      <c r="H4771" s="23"/>
      <c r="I4771" s="23"/>
      <c r="J4771" s="23"/>
      <c r="K4771" s="26"/>
      <c r="L4771" s="1"/>
    </row>
    <row r="4772" spans="1:12" x14ac:dyDescent="0.25">
      <c r="A4772" s="26"/>
      <c r="B4772" s="22"/>
      <c r="C4772" s="22"/>
      <c r="D4772" s="24"/>
      <c r="E4772" s="22"/>
      <c r="F4772" s="22"/>
      <c r="G4772" s="14"/>
      <c r="H4772" s="23"/>
      <c r="I4772" s="23"/>
      <c r="J4772" s="23"/>
      <c r="K4772" s="26"/>
      <c r="L4772" s="1"/>
    </row>
    <row r="4773" spans="1:12" x14ac:dyDescent="0.25">
      <c r="A4773" s="26"/>
      <c r="B4773" s="22"/>
      <c r="C4773" s="22"/>
      <c r="D4773" s="24"/>
      <c r="E4773" s="22"/>
      <c r="F4773" s="22"/>
      <c r="G4773" s="14"/>
      <c r="H4773" s="23"/>
      <c r="I4773" s="23"/>
      <c r="J4773" s="23"/>
      <c r="K4773" s="26"/>
      <c r="L4773" s="1"/>
    </row>
    <row r="4774" spans="1:12" x14ac:dyDescent="0.25">
      <c r="A4774" s="26"/>
      <c r="B4774" s="22"/>
      <c r="C4774" s="22"/>
      <c r="D4774" s="24"/>
      <c r="E4774" s="22"/>
      <c r="F4774" s="22"/>
      <c r="G4774" s="14"/>
      <c r="H4774" s="23"/>
      <c r="I4774" s="23"/>
      <c r="J4774" s="23"/>
      <c r="K4774" s="26"/>
      <c r="L4774" s="1"/>
    </row>
    <row r="4775" spans="1:12" x14ac:dyDescent="0.25">
      <c r="A4775" s="26"/>
      <c r="B4775" s="22"/>
      <c r="C4775" s="22"/>
      <c r="D4775" s="24"/>
      <c r="E4775" s="22"/>
      <c r="F4775" s="22"/>
      <c r="G4775" s="14"/>
      <c r="H4775" s="23"/>
      <c r="I4775" s="23"/>
      <c r="J4775" s="23"/>
      <c r="K4775" s="26"/>
      <c r="L4775" s="1"/>
    </row>
    <row r="4776" spans="1:12" x14ac:dyDescent="0.25">
      <c r="A4776" s="26"/>
      <c r="B4776" s="22"/>
      <c r="C4776" s="22"/>
      <c r="D4776" s="24"/>
      <c r="E4776" s="22"/>
      <c r="F4776" s="22"/>
      <c r="G4776" s="14"/>
      <c r="H4776" s="23"/>
      <c r="I4776" s="23"/>
      <c r="J4776" s="23"/>
      <c r="K4776" s="26"/>
      <c r="L4776" s="1"/>
    </row>
    <row r="4777" spans="1:12" x14ac:dyDescent="0.25">
      <c r="A4777" s="26"/>
      <c r="B4777" s="22"/>
      <c r="C4777" s="22"/>
      <c r="D4777" s="24"/>
      <c r="E4777" s="22"/>
      <c r="F4777" s="22"/>
      <c r="G4777" s="14"/>
      <c r="H4777" s="23"/>
      <c r="I4777" s="23"/>
      <c r="J4777" s="23"/>
      <c r="K4777" s="26"/>
      <c r="L4777" s="1"/>
    </row>
    <row r="4778" spans="1:12" x14ac:dyDescent="0.25">
      <c r="A4778" s="26"/>
      <c r="B4778" s="22"/>
      <c r="C4778" s="22"/>
      <c r="D4778" s="24"/>
      <c r="E4778" s="22"/>
      <c r="F4778" s="22"/>
      <c r="G4778" s="14"/>
      <c r="H4778" s="23"/>
      <c r="I4778" s="23"/>
      <c r="J4778" s="23"/>
      <c r="K4778" s="26"/>
      <c r="L4778" s="1"/>
    </row>
    <row r="4779" spans="1:12" x14ac:dyDescent="0.25">
      <c r="A4779" s="26"/>
      <c r="B4779" s="22"/>
      <c r="C4779" s="22"/>
      <c r="D4779" s="24"/>
      <c r="E4779" s="22"/>
      <c r="F4779" s="22"/>
      <c r="G4779" s="14"/>
      <c r="H4779" s="23"/>
      <c r="I4779" s="23"/>
      <c r="J4779" s="23"/>
      <c r="K4779" s="26"/>
      <c r="L4779" s="1"/>
    </row>
    <row r="4780" spans="1:12" x14ac:dyDescent="0.25">
      <c r="A4780" s="26"/>
      <c r="B4780" s="22"/>
      <c r="C4780" s="22"/>
      <c r="D4780" s="24"/>
      <c r="E4780" s="22"/>
      <c r="F4780" s="22"/>
      <c r="G4780" s="14"/>
      <c r="H4780" s="23"/>
      <c r="I4780" s="23"/>
      <c r="J4780" s="23"/>
      <c r="K4780" s="26"/>
      <c r="L4780" s="1"/>
    </row>
    <row r="4781" spans="1:12" x14ac:dyDescent="0.25">
      <c r="A4781" s="26"/>
      <c r="B4781" s="22"/>
      <c r="C4781" s="22"/>
      <c r="D4781" s="24"/>
      <c r="E4781" s="22"/>
      <c r="F4781" s="22"/>
      <c r="G4781" s="14"/>
      <c r="H4781" s="23"/>
      <c r="I4781" s="23"/>
      <c r="J4781" s="23"/>
      <c r="K4781" s="26"/>
      <c r="L4781" s="1"/>
    </row>
    <row r="4782" spans="1:12" x14ac:dyDescent="0.25">
      <c r="A4782" s="26"/>
      <c r="B4782" s="22"/>
      <c r="C4782" s="22"/>
      <c r="D4782" s="24"/>
      <c r="E4782" s="22"/>
      <c r="F4782" s="22"/>
      <c r="G4782" s="14"/>
      <c r="H4782" s="23"/>
      <c r="I4782" s="23"/>
      <c r="J4782" s="23"/>
      <c r="K4782" s="26"/>
      <c r="L4782" s="1"/>
    </row>
    <row r="4783" spans="1:12" x14ac:dyDescent="0.25">
      <c r="A4783" s="26"/>
      <c r="B4783" s="22"/>
      <c r="C4783" s="22"/>
      <c r="D4783" s="24"/>
      <c r="E4783" s="22"/>
      <c r="F4783" s="22"/>
      <c r="G4783" s="14"/>
      <c r="H4783" s="23"/>
      <c r="I4783" s="23"/>
      <c r="J4783" s="23"/>
      <c r="K4783" s="26"/>
      <c r="L4783" s="1"/>
    </row>
    <row r="4784" spans="1:12" x14ac:dyDescent="0.25">
      <c r="A4784" s="26"/>
      <c r="B4784" s="22"/>
      <c r="C4784" s="22"/>
      <c r="D4784" s="24"/>
      <c r="E4784" s="22"/>
      <c r="F4784" s="22"/>
      <c r="G4784" s="14"/>
      <c r="H4784" s="23"/>
      <c r="I4784" s="23"/>
      <c r="J4784" s="23"/>
      <c r="K4784" s="26"/>
      <c r="L4784" s="1"/>
    </row>
    <row r="4785" spans="1:12" x14ac:dyDescent="0.25">
      <c r="A4785" s="26"/>
      <c r="B4785" s="22"/>
      <c r="C4785" s="22"/>
      <c r="D4785" s="24"/>
      <c r="E4785" s="22"/>
      <c r="F4785" s="22"/>
      <c r="G4785" s="14"/>
      <c r="H4785" s="23"/>
      <c r="I4785" s="23"/>
      <c r="J4785" s="23"/>
      <c r="K4785" s="26"/>
      <c r="L4785" s="1"/>
    </row>
    <row r="4786" spans="1:12" x14ac:dyDescent="0.25">
      <c r="A4786" s="26"/>
      <c r="B4786" s="22"/>
      <c r="C4786" s="22"/>
      <c r="D4786" s="24"/>
      <c r="E4786" s="22"/>
      <c r="F4786" s="22"/>
      <c r="G4786" s="14"/>
      <c r="H4786" s="23"/>
      <c r="I4786" s="23"/>
      <c r="J4786" s="23"/>
      <c r="K4786" s="26"/>
      <c r="L4786" s="1"/>
    </row>
    <row r="4787" spans="1:12" x14ac:dyDescent="0.25">
      <c r="A4787" s="26"/>
      <c r="B4787" s="22"/>
      <c r="C4787" s="22"/>
      <c r="D4787" s="24"/>
      <c r="E4787" s="22"/>
      <c r="F4787" s="22"/>
      <c r="G4787" s="14"/>
      <c r="H4787" s="23"/>
      <c r="I4787" s="23"/>
      <c r="J4787" s="23"/>
      <c r="K4787" s="26"/>
      <c r="L4787" s="1"/>
    </row>
    <row r="4788" spans="1:12" x14ac:dyDescent="0.25">
      <c r="A4788" s="26"/>
      <c r="B4788" s="22"/>
      <c r="C4788" s="22"/>
      <c r="D4788" s="24"/>
      <c r="E4788" s="22"/>
      <c r="F4788" s="22"/>
      <c r="G4788" s="14"/>
      <c r="H4788" s="23"/>
      <c r="I4788" s="23"/>
      <c r="J4788" s="23"/>
      <c r="K4788" s="26"/>
      <c r="L4788" s="1"/>
    </row>
    <row r="4789" spans="1:12" x14ac:dyDescent="0.25">
      <c r="A4789" s="26"/>
      <c r="B4789" s="22"/>
      <c r="C4789" s="22"/>
      <c r="D4789" s="24"/>
      <c r="E4789" s="22"/>
      <c r="F4789" s="22"/>
      <c r="G4789" s="14"/>
      <c r="H4789" s="23"/>
      <c r="I4789" s="23"/>
      <c r="J4789" s="23"/>
      <c r="K4789" s="26"/>
      <c r="L4789" s="1"/>
    </row>
    <row r="4790" spans="1:12" x14ac:dyDescent="0.25">
      <c r="A4790" s="26"/>
      <c r="B4790" s="22"/>
      <c r="C4790" s="22"/>
      <c r="D4790" s="24"/>
      <c r="E4790" s="22"/>
      <c r="F4790" s="22"/>
      <c r="G4790" s="14"/>
      <c r="H4790" s="23"/>
      <c r="I4790" s="23"/>
      <c r="J4790" s="23"/>
      <c r="K4790" s="26"/>
      <c r="L4790" s="1"/>
    </row>
    <row r="4791" spans="1:12" x14ac:dyDescent="0.25">
      <c r="A4791" s="26"/>
      <c r="B4791" s="22"/>
      <c r="C4791" s="22"/>
      <c r="D4791" s="24"/>
      <c r="E4791" s="22"/>
      <c r="F4791" s="22"/>
      <c r="G4791" s="14"/>
      <c r="H4791" s="23"/>
      <c r="I4791" s="23"/>
      <c r="J4791" s="23"/>
      <c r="K4791" s="26"/>
      <c r="L4791" s="1"/>
    </row>
    <row r="4792" spans="1:12" x14ac:dyDescent="0.25">
      <c r="A4792" s="26"/>
      <c r="B4792" s="22"/>
      <c r="C4792" s="22"/>
      <c r="D4792" s="24"/>
      <c r="E4792" s="22"/>
      <c r="F4792" s="22"/>
      <c r="G4792" s="14"/>
      <c r="H4792" s="23"/>
      <c r="I4792" s="23"/>
      <c r="J4792" s="23"/>
      <c r="K4792" s="26"/>
      <c r="L4792" s="1"/>
    </row>
    <row r="4793" spans="1:12" x14ac:dyDescent="0.25">
      <c r="A4793" s="26"/>
      <c r="B4793" s="22"/>
      <c r="C4793" s="22"/>
      <c r="D4793" s="24"/>
      <c r="E4793" s="22"/>
      <c r="F4793" s="22"/>
      <c r="G4793" s="14"/>
      <c r="H4793" s="23"/>
      <c r="I4793" s="23"/>
      <c r="J4793" s="23"/>
      <c r="K4793" s="26"/>
      <c r="L4793" s="1"/>
    </row>
    <row r="4794" spans="1:12" x14ac:dyDescent="0.25">
      <c r="A4794" s="26"/>
      <c r="B4794" s="22"/>
      <c r="C4794" s="22"/>
      <c r="D4794" s="24"/>
      <c r="E4794" s="22"/>
      <c r="F4794" s="22"/>
      <c r="G4794" s="14"/>
      <c r="H4794" s="23"/>
      <c r="I4794" s="23"/>
      <c r="J4794" s="23"/>
      <c r="K4794" s="26"/>
      <c r="L4794" s="1"/>
    </row>
    <row r="4795" spans="1:12" x14ac:dyDescent="0.25">
      <c r="A4795" s="26"/>
      <c r="B4795" s="22"/>
      <c r="C4795" s="22"/>
      <c r="D4795" s="24"/>
      <c r="E4795" s="22"/>
      <c r="F4795" s="22"/>
      <c r="G4795" s="14"/>
      <c r="H4795" s="23"/>
      <c r="I4795" s="23"/>
      <c r="J4795" s="23"/>
      <c r="K4795" s="26"/>
      <c r="L4795" s="1"/>
    </row>
    <row r="4796" spans="1:12" x14ac:dyDescent="0.25">
      <c r="A4796" s="26"/>
      <c r="B4796" s="22"/>
      <c r="C4796" s="22"/>
      <c r="D4796" s="24"/>
      <c r="E4796" s="22"/>
      <c r="F4796" s="22"/>
      <c r="G4796" s="14"/>
      <c r="H4796" s="23"/>
      <c r="I4796" s="23"/>
      <c r="J4796" s="23"/>
      <c r="K4796" s="26"/>
      <c r="L4796" s="1"/>
    </row>
    <row r="4797" spans="1:12" x14ac:dyDescent="0.25">
      <c r="A4797" s="26"/>
      <c r="B4797" s="22"/>
      <c r="C4797" s="22"/>
      <c r="D4797" s="24"/>
      <c r="E4797" s="22"/>
      <c r="F4797" s="22"/>
      <c r="G4797" s="14"/>
      <c r="H4797" s="23"/>
      <c r="I4797" s="23"/>
      <c r="J4797" s="23"/>
      <c r="K4797" s="26"/>
      <c r="L4797" s="1"/>
    </row>
    <row r="4798" spans="1:12" x14ac:dyDescent="0.25">
      <c r="A4798" s="26"/>
      <c r="B4798" s="22"/>
      <c r="C4798" s="22"/>
      <c r="D4798" s="24"/>
      <c r="E4798" s="22"/>
      <c r="F4798" s="22"/>
      <c r="G4798" s="14"/>
      <c r="H4798" s="23"/>
      <c r="I4798" s="23"/>
      <c r="J4798" s="23"/>
      <c r="K4798" s="26"/>
      <c r="L4798" s="1"/>
    </row>
    <row r="4799" spans="1:12" x14ac:dyDescent="0.25">
      <c r="A4799" s="26"/>
      <c r="B4799" s="22"/>
      <c r="C4799" s="22"/>
      <c r="D4799" s="24"/>
      <c r="E4799" s="22"/>
      <c r="F4799" s="22"/>
      <c r="G4799" s="14"/>
      <c r="H4799" s="23"/>
      <c r="I4799" s="23"/>
      <c r="J4799" s="23"/>
      <c r="K4799" s="26"/>
      <c r="L4799" s="1"/>
    </row>
    <row r="4800" spans="1:12" x14ac:dyDescent="0.25">
      <c r="A4800" s="26"/>
      <c r="B4800" s="22"/>
      <c r="C4800" s="22"/>
      <c r="D4800" s="24"/>
      <c r="E4800" s="22"/>
      <c r="F4800" s="22"/>
      <c r="G4800" s="14"/>
      <c r="H4800" s="23"/>
      <c r="I4800" s="23"/>
      <c r="J4800" s="23"/>
      <c r="K4800" s="26"/>
      <c r="L4800" s="1"/>
    </row>
    <row r="4801" spans="1:12" x14ac:dyDescent="0.25">
      <c r="A4801" s="26"/>
      <c r="B4801" s="22"/>
      <c r="C4801" s="22"/>
      <c r="D4801" s="24"/>
      <c r="E4801" s="22"/>
      <c r="F4801" s="22"/>
      <c r="G4801" s="14"/>
      <c r="H4801" s="23"/>
      <c r="I4801" s="23"/>
      <c r="J4801" s="23"/>
      <c r="K4801" s="26"/>
      <c r="L4801" s="1"/>
    </row>
    <row r="4802" spans="1:12" x14ac:dyDescent="0.25">
      <c r="A4802" s="26"/>
      <c r="B4802" s="22"/>
      <c r="C4802" s="22"/>
      <c r="D4802" s="24"/>
      <c r="E4802" s="22"/>
      <c r="F4802" s="22"/>
      <c r="G4802" s="14"/>
      <c r="H4802" s="23"/>
      <c r="I4802" s="23"/>
      <c r="J4802" s="23"/>
      <c r="K4802" s="26"/>
      <c r="L4802" s="1"/>
    </row>
    <row r="4803" spans="1:12" x14ac:dyDescent="0.25">
      <c r="A4803" s="26"/>
      <c r="B4803" s="22"/>
      <c r="C4803" s="22"/>
      <c r="D4803" s="24"/>
      <c r="E4803" s="22"/>
      <c r="F4803" s="22"/>
      <c r="G4803" s="14"/>
      <c r="H4803" s="23"/>
      <c r="I4803" s="23"/>
      <c r="J4803" s="23"/>
      <c r="K4803" s="26"/>
      <c r="L4803" s="1"/>
    </row>
    <row r="4804" spans="1:12" x14ac:dyDescent="0.25">
      <c r="A4804" s="26"/>
      <c r="B4804" s="22"/>
      <c r="C4804" s="22"/>
      <c r="D4804" s="24"/>
      <c r="E4804" s="22"/>
      <c r="F4804" s="22"/>
      <c r="G4804" s="14"/>
      <c r="H4804" s="23"/>
      <c r="I4804" s="23"/>
      <c r="J4804" s="23"/>
      <c r="K4804" s="26"/>
      <c r="L4804" s="1"/>
    </row>
    <row r="4805" spans="1:12" x14ac:dyDescent="0.25">
      <c r="A4805" s="26"/>
      <c r="B4805" s="22"/>
      <c r="C4805" s="22"/>
      <c r="D4805" s="24"/>
      <c r="E4805" s="22"/>
      <c r="F4805" s="22"/>
      <c r="G4805" s="14"/>
      <c r="H4805" s="23"/>
      <c r="I4805" s="23"/>
      <c r="J4805" s="23"/>
      <c r="K4805" s="26"/>
      <c r="L4805" s="1"/>
    </row>
    <row r="4806" spans="1:12" x14ac:dyDescent="0.25">
      <c r="A4806" s="26"/>
      <c r="B4806" s="22"/>
      <c r="C4806" s="22"/>
      <c r="D4806" s="24"/>
      <c r="E4806" s="22"/>
      <c r="F4806" s="22"/>
      <c r="G4806" s="14"/>
      <c r="H4806" s="23"/>
      <c r="I4806" s="23"/>
      <c r="J4806" s="23"/>
      <c r="K4806" s="26"/>
      <c r="L4806" s="1"/>
    </row>
    <row r="4807" spans="1:12" x14ac:dyDescent="0.25">
      <c r="A4807" s="26"/>
      <c r="B4807" s="22"/>
      <c r="C4807" s="22"/>
      <c r="D4807" s="24"/>
      <c r="E4807" s="22"/>
      <c r="F4807" s="22"/>
      <c r="G4807" s="14"/>
      <c r="H4807" s="23"/>
      <c r="I4807" s="23"/>
      <c r="J4807" s="23"/>
      <c r="K4807" s="26"/>
      <c r="L4807" s="1"/>
    </row>
    <row r="4808" spans="1:12" x14ac:dyDescent="0.25">
      <c r="A4808" s="26"/>
      <c r="B4808" s="22"/>
      <c r="C4808" s="22"/>
      <c r="D4808" s="24"/>
      <c r="E4808" s="22"/>
      <c r="F4808" s="22"/>
      <c r="G4808" s="14"/>
      <c r="H4808" s="23"/>
      <c r="I4808" s="23"/>
      <c r="J4808" s="23"/>
      <c r="K4808" s="26"/>
      <c r="L4808" s="1"/>
    </row>
    <row r="4809" spans="1:12" x14ac:dyDescent="0.25">
      <c r="A4809" s="26"/>
      <c r="B4809" s="22"/>
      <c r="C4809" s="22"/>
      <c r="D4809" s="24"/>
      <c r="E4809" s="22"/>
      <c r="F4809" s="22"/>
      <c r="G4809" s="14"/>
      <c r="H4809" s="23"/>
      <c r="I4809" s="23"/>
      <c r="J4809" s="23"/>
      <c r="K4809" s="26"/>
      <c r="L4809" s="1"/>
    </row>
    <row r="4810" spans="1:12" x14ac:dyDescent="0.25">
      <c r="A4810" s="26"/>
      <c r="B4810" s="22"/>
      <c r="C4810" s="22"/>
      <c r="D4810" s="24"/>
      <c r="E4810" s="22"/>
      <c r="F4810" s="22"/>
      <c r="G4810" s="14"/>
      <c r="H4810" s="23"/>
      <c r="I4810" s="23"/>
      <c r="J4810" s="23"/>
      <c r="K4810" s="26"/>
      <c r="L4810" s="1"/>
    </row>
    <row r="4811" spans="1:12" x14ac:dyDescent="0.25">
      <c r="A4811" s="26"/>
      <c r="B4811" s="22"/>
      <c r="C4811" s="22"/>
      <c r="D4811" s="24"/>
      <c r="E4811" s="22"/>
      <c r="F4811" s="22"/>
      <c r="G4811" s="14"/>
      <c r="H4811" s="23"/>
      <c r="I4811" s="23"/>
      <c r="J4811" s="23"/>
      <c r="K4811" s="26"/>
      <c r="L4811" s="1"/>
    </row>
    <row r="4812" spans="1:12" x14ac:dyDescent="0.25">
      <c r="A4812" s="26"/>
      <c r="B4812" s="22"/>
      <c r="C4812" s="22"/>
      <c r="D4812" s="24"/>
      <c r="E4812" s="22"/>
      <c r="F4812" s="22"/>
      <c r="G4812" s="14"/>
      <c r="H4812" s="23"/>
      <c r="I4812" s="23"/>
      <c r="J4812" s="23"/>
      <c r="K4812" s="26"/>
      <c r="L4812" s="1"/>
    </row>
    <row r="4813" spans="1:12" x14ac:dyDescent="0.25">
      <c r="A4813" s="26"/>
      <c r="B4813" s="22"/>
      <c r="C4813" s="22"/>
      <c r="D4813" s="24"/>
      <c r="E4813" s="22"/>
      <c r="F4813" s="22"/>
      <c r="G4813" s="14"/>
      <c r="H4813" s="23"/>
      <c r="I4813" s="23"/>
      <c r="J4813" s="23"/>
      <c r="K4813" s="26"/>
      <c r="L4813" s="1"/>
    </row>
    <row r="4814" spans="1:12" x14ac:dyDescent="0.25">
      <c r="A4814" s="26"/>
      <c r="B4814" s="22"/>
      <c r="C4814" s="22"/>
      <c r="D4814" s="24"/>
      <c r="E4814" s="22"/>
      <c r="F4814" s="22"/>
      <c r="G4814" s="14"/>
      <c r="H4814" s="23"/>
      <c r="I4814" s="23"/>
      <c r="J4814" s="23"/>
      <c r="K4814" s="26"/>
      <c r="L4814" s="1"/>
    </row>
    <row r="4815" spans="1:12" x14ac:dyDescent="0.25">
      <c r="A4815" s="26"/>
      <c r="B4815" s="22"/>
      <c r="C4815" s="22"/>
      <c r="D4815" s="24"/>
      <c r="E4815" s="22"/>
      <c r="F4815" s="22"/>
      <c r="G4815" s="14"/>
      <c r="H4815" s="23"/>
      <c r="I4815" s="23"/>
      <c r="J4815" s="23"/>
      <c r="K4815" s="26"/>
      <c r="L4815" s="1"/>
    </row>
    <row r="4816" spans="1:12" x14ac:dyDescent="0.25">
      <c r="A4816" s="26"/>
      <c r="B4816" s="22"/>
      <c r="C4816" s="22"/>
      <c r="D4816" s="24"/>
      <c r="E4816" s="22"/>
      <c r="F4816" s="22"/>
      <c r="G4816" s="14"/>
      <c r="H4816" s="23"/>
      <c r="I4816" s="23"/>
      <c r="J4816" s="23"/>
      <c r="K4816" s="26"/>
      <c r="L4816" s="1"/>
    </row>
    <row r="4817" spans="1:12" x14ac:dyDescent="0.25">
      <c r="A4817" s="26"/>
      <c r="B4817" s="22"/>
      <c r="C4817" s="22"/>
      <c r="D4817" s="24"/>
      <c r="E4817" s="22"/>
      <c r="F4817" s="22"/>
      <c r="G4817" s="14"/>
      <c r="H4817" s="23"/>
      <c r="I4817" s="23"/>
      <c r="J4817" s="23"/>
      <c r="K4817" s="26"/>
      <c r="L4817" s="1"/>
    </row>
    <row r="4818" spans="1:12" x14ac:dyDescent="0.25">
      <c r="A4818" s="26"/>
      <c r="B4818" s="22"/>
      <c r="C4818" s="22"/>
      <c r="D4818" s="24"/>
      <c r="E4818" s="22"/>
      <c r="F4818" s="22"/>
      <c r="G4818" s="14"/>
      <c r="H4818" s="23"/>
      <c r="I4818" s="23"/>
      <c r="J4818" s="23"/>
      <c r="K4818" s="26"/>
      <c r="L4818" s="1"/>
    </row>
    <row r="4819" spans="1:12" x14ac:dyDescent="0.25">
      <c r="A4819" s="26"/>
      <c r="B4819" s="22"/>
      <c r="C4819" s="22"/>
      <c r="D4819" s="24"/>
      <c r="E4819" s="22"/>
      <c r="F4819" s="22"/>
      <c r="G4819" s="14"/>
      <c r="H4819" s="23"/>
      <c r="I4819" s="23"/>
      <c r="J4819" s="23"/>
      <c r="K4819" s="26"/>
      <c r="L4819" s="1"/>
    </row>
    <row r="4820" spans="1:12" x14ac:dyDescent="0.25">
      <c r="A4820" s="26"/>
      <c r="B4820" s="22"/>
      <c r="C4820" s="22"/>
      <c r="D4820" s="24"/>
      <c r="E4820" s="22"/>
      <c r="F4820" s="22"/>
      <c r="G4820" s="14"/>
      <c r="H4820" s="23"/>
      <c r="I4820" s="23"/>
      <c r="J4820" s="23"/>
      <c r="K4820" s="26"/>
      <c r="L4820" s="1"/>
    </row>
    <row r="4821" spans="1:12" x14ac:dyDescent="0.25">
      <c r="A4821" s="26"/>
      <c r="B4821" s="22"/>
      <c r="C4821" s="22"/>
      <c r="D4821" s="24"/>
      <c r="E4821" s="22"/>
      <c r="F4821" s="22"/>
      <c r="G4821" s="14"/>
      <c r="H4821" s="23"/>
      <c r="I4821" s="23"/>
      <c r="J4821" s="23"/>
      <c r="K4821" s="26"/>
      <c r="L4821" s="1"/>
    </row>
    <row r="4822" spans="1:12" x14ac:dyDescent="0.25">
      <c r="A4822" s="26"/>
      <c r="B4822" s="22"/>
      <c r="C4822" s="22"/>
      <c r="D4822" s="24"/>
      <c r="E4822" s="22"/>
      <c r="F4822" s="22"/>
      <c r="G4822" s="14"/>
      <c r="H4822" s="23"/>
      <c r="I4822" s="23"/>
      <c r="J4822" s="23"/>
      <c r="K4822" s="26"/>
      <c r="L4822" s="1"/>
    </row>
    <row r="4823" spans="1:12" x14ac:dyDescent="0.25">
      <c r="A4823" s="26"/>
      <c r="B4823" s="22"/>
      <c r="C4823" s="22"/>
      <c r="D4823" s="24"/>
      <c r="E4823" s="22"/>
      <c r="F4823" s="22"/>
      <c r="G4823" s="14"/>
      <c r="H4823" s="23"/>
      <c r="I4823" s="23"/>
      <c r="J4823" s="23"/>
      <c r="K4823" s="26"/>
      <c r="L4823" s="1"/>
    </row>
    <row r="4824" spans="1:12" x14ac:dyDescent="0.25">
      <c r="A4824" s="26"/>
      <c r="B4824" s="22"/>
      <c r="C4824" s="22"/>
      <c r="D4824" s="24"/>
      <c r="E4824" s="22"/>
      <c r="F4824" s="22"/>
      <c r="G4824" s="14"/>
      <c r="H4824" s="23"/>
      <c r="I4824" s="23"/>
      <c r="J4824" s="23"/>
      <c r="K4824" s="26"/>
      <c r="L4824" s="1"/>
    </row>
    <row r="4825" spans="1:12" x14ac:dyDescent="0.25">
      <c r="A4825" s="26"/>
      <c r="B4825" s="22"/>
      <c r="C4825" s="22"/>
      <c r="D4825" s="24"/>
      <c r="E4825" s="22"/>
      <c r="F4825" s="22"/>
      <c r="G4825" s="14"/>
      <c r="H4825" s="23"/>
      <c r="I4825" s="23"/>
      <c r="J4825" s="23"/>
      <c r="K4825" s="26"/>
      <c r="L4825" s="1"/>
    </row>
    <row r="4826" spans="1:12" x14ac:dyDescent="0.25">
      <c r="A4826" s="26"/>
      <c r="B4826" s="22"/>
      <c r="C4826" s="22"/>
      <c r="D4826" s="24"/>
      <c r="E4826" s="22"/>
      <c r="F4826" s="22"/>
      <c r="G4826" s="14"/>
      <c r="H4826" s="23"/>
      <c r="I4826" s="23"/>
      <c r="J4826" s="23"/>
      <c r="K4826" s="26"/>
      <c r="L4826" s="1"/>
    </row>
    <row r="4827" spans="1:12" x14ac:dyDescent="0.25">
      <c r="A4827" s="26"/>
      <c r="B4827" s="22"/>
      <c r="C4827" s="22"/>
      <c r="D4827" s="24"/>
      <c r="E4827" s="22"/>
      <c r="F4827" s="22"/>
      <c r="G4827" s="14"/>
      <c r="H4827" s="23"/>
      <c r="I4827" s="23"/>
      <c r="J4827" s="23"/>
      <c r="K4827" s="26"/>
      <c r="L4827" s="1"/>
    </row>
    <row r="4828" spans="1:12" x14ac:dyDescent="0.25">
      <c r="A4828" s="26"/>
      <c r="B4828" s="22"/>
      <c r="C4828" s="22"/>
      <c r="D4828" s="24"/>
      <c r="E4828" s="22"/>
      <c r="F4828" s="22"/>
      <c r="G4828" s="14"/>
      <c r="H4828" s="23"/>
      <c r="I4828" s="23"/>
      <c r="J4828" s="23"/>
      <c r="K4828" s="26"/>
      <c r="L4828" s="1"/>
    </row>
    <row r="4829" spans="1:12" x14ac:dyDescent="0.25">
      <c r="A4829" s="26"/>
      <c r="B4829" s="22"/>
      <c r="C4829" s="22"/>
      <c r="D4829" s="24"/>
      <c r="E4829" s="22"/>
      <c r="F4829" s="22"/>
      <c r="G4829" s="14"/>
      <c r="H4829" s="23"/>
      <c r="I4829" s="23"/>
      <c r="J4829" s="23"/>
      <c r="K4829" s="26"/>
      <c r="L4829" s="1"/>
    </row>
    <row r="4830" spans="1:12" x14ac:dyDescent="0.25">
      <c r="A4830" s="26"/>
      <c r="B4830" s="22"/>
      <c r="C4830" s="22"/>
      <c r="D4830" s="24"/>
      <c r="E4830" s="22"/>
      <c r="F4830" s="22"/>
      <c r="G4830" s="14"/>
      <c r="H4830" s="23"/>
      <c r="I4830" s="23"/>
      <c r="J4830" s="23"/>
      <c r="K4830" s="26"/>
      <c r="L4830" s="1"/>
    </row>
    <row r="4831" spans="1:12" x14ac:dyDescent="0.25">
      <c r="A4831" s="26"/>
      <c r="B4831" s="22"/>
      <c r="C4831" s="22"/>
      <c r="D4831" s="24"/>
      <c r="E4831" s="22"/>
      <c r="F4831" s="22"/>
      <c r="G4831" s="14"/>
      <c r="H4831" s="23"/>
      <c r="I4831" s="23"/>
      <c r="J4831" s="23"/>
      <c r="K4831" s="26"/>
      <c r="L4831" s="1"/>
    </row>
    <row r="4832" spans="1:12" x14ac:dyDescent="0.25">
      <c r="A4832" s="26"/>
      <c r="B4832" s="22"/>
      <c r="C4832" s="22"/>
      <c r="D4832" s="24"/>
      <c r="E4832" s="22"/>
      <c r="F4832" s="22"/>
      <c r="G4832" s="14"/>
      <c r="H4832" s="23"/>
      <c r="I4832" s="23"/>
      <c r="J4832" s="23"/>
      <c r="K4832" s="26"/>
      <c r="L4832" s="1"/>
    </row>
    <row r="4833" spans="1:12" x14ac:dyDescent="0.25">
      <c r="A4833" s="26"/>
      <c r="B4833" s="22"/>
      <c r="C4833" s="22"/>
      <c r="D4833" s="24"/>
      <c r="E4833" s="22"/>
      <c r="F4833" s="22"/>
      <c r="G4833" s="14"/>
      <c r="H4833" s="23"/>
      <c r="I4833" s="23"/>
      <c r="J4833" s="23"/>
      <c r="K4833" s="26"/>
      <c r="L4833" s="1"/>
    </row>
    <row r="4834" spans="1:12" x14ac:dyDescent="0.25">
      <c r="A4834" s="26"/>
      <c r="B4834" s="22"/>
      <c r="C4834" s="22"/>
      <c r="D4834" s="24"/>
      <c r="E4834" s="22"/>
      <c r="F4834" s="22"/>
      <c r="G4834" s="14"/>
      <c r="H4834" s="23"/>
      <c r="I4834" s="23"/>
      <c r="J4834" s="23"/>
      <c r="K4834" s="26"/>
      <c r="L4834" s="1"/>
    </row>
    <row r="4835" spans="1:12" x14ac:dyDescent="0.25">
      <c r="A4835" s="26"/>
      <c r="B4835" s="22"/>
      <c r="C4835" s="22"/>
      <c r="D4835" s="24"/>
      <c r="E4835" s="22"/>
      <c r="F4835" s="22"/>
      <c r="G4835" s="14"/>
      <c r="H4835" s="23"/>
      <c r="I4835" s="23"/>
      <c r="J4835" s="23"/>
      <c r="K4835" s="26"/>
      <c r="L4835" s="1"/>
    </row>
    <row r="4836" spans="1:12" x14ac:dyDescent="0.25">
      <c r="A4836" s="26"/>
      <c r="B4836" s="22"/>
      <c r="C4836" s="22"/>
      <c r="D4836" s="24"/>
      <c r="E4836" s="22"/>
      <c r="F4836" s="22"/>
      <c r="G4836" s="14"/>
      <c r="H4836" s="23"/>
      <c r="I4836" s="23"/>
      <c r="J4836" s="23"/>
      <c r="K4836" s="26"/>
      <c r="L4836" s="1"/>
    </row>
    <row r="4837" spans="1:12" x14ac:dyDescent="0.25">
      <c r="A4837" s="26"/>
      <c r="B4837" s="22"/>
      <c r="C4837" s="22"/>
      <c r="D4837" s="24"/>
      <c r="E4837" s="22"/>
      <c r="F4837" s="22"/>
      <c r="G4837" s="14"/>
      <c r="H4837" s="23"/>
      <c r="I4837" s="23"/>
      <c r="J4837" s="23"/>
      <c r="K4837" s="26"/>
      <c r="L4837" s="1"/>
    </row>
    <row r="4838" spans="1:12" x14ac:dyDescent="0.25">
      <c r="A4838" s="26"/>
      <c r="B4838" s="22"/>
      <c r="C4838" s="22"/>
      <c r="D4838" s="24"/>
      <c r="E4838" s="22"/>
      <c r="F4838" s="22"/>
      <c r="G4838" s="14"/>
      <c r="H4838" s="23"/>
      <c r="I4838" s="23"/>
      <c r="J4838" s="23"/>
      <c r="K4838" s="26"/>
      <c r="L4838" s="1"/>
    </row>
    <row r="4839" spans="1:12" x14ac:dyDescent="0.25">
      <c r="A4839" s="26"/>
      <c r="B4839" s="22"/>
      <c r="C4839" s="22"/>
      <c r="D4839" s="24"/>
      <c r="E4839" s="22"/>
      <c r="F4839" s="22"/>
      <c r="G4839" s="14"/>
      <c r="H4839" s="23"/>
      <c r="I4839" s="23"/>
      <c r="J4839" s="23"/>
      <c r="K4839" s="26"/>
      <c r="L4839" s="1"/>
    </row>
    <row r="4840" spans="1:12" x14ac:dyDescent="0.25">
      <c r="A4840" s="26"/>
      <c r="B4840" s="22"/>
      <c r="C4840" s="22"/>
      <c r="D4840" s="24"/>
      <c r="E4840" s="22"/>
      <c r="F4840" s="22"/>
      <c r="G4840" s="14"/>
      <c r="H4840" s="23"/>
      <c r="I4840" s="23"/>
      <c r="J4840" s="23"/>
      <c r="K4840" s="26"/>
      <c r="L4840" s="1"/>
    </row>
    <row r="4841" spans="1:12" x14ac:dyDescent="0.25">
      <c r="A4841" s="26"/>
      <c r="B4841" s="22"/>
      <c r="C4841" s="22"/>
      <c r="D4841" s="24"/>
      <c r="E4841" s="22"/>
      <c r="F4841" s="22"/>
      <c r="G4841" s="14"/>
      <c r="H4841" s="23"/>
      <c r="I4841" s="23"/>
      <c r="J4841" s="23"/>
      <c r="K4841" s="26"/>
      <c r="L4841" s="1"/>
    </row>
    <row r="4842" spans="1:12" x14ac:dyDescent="0.25">
      <c r="A4842" s="26"/>
      <c r="B4842" s="22"/>
      <c r="C4842" s="22"/>
      <c r="D4842" s="24"/>
      <c r="E4842" s="22"/>
      <c r="F4842" s="22"/>
      <c r="G4842" s="14"/>
      <c r="H4842" s="23"/>
      <c r="I4842" s="23"/>
      <c r="J4842" s="23"/>
      <c r="K4842" s="26"/>
      <c r="L4842" s="1"/>
    </row>
    <row r="4843" spans="1:12" x14ac:dyDescent="0.25">
      <c r="A4843" s="26"/>
      <c r="B4843" s="22"/>
      <c r="C4843" s="22"/>
      <c r="D4843" s="24"/>
      <c r="E4843" s="22"/>
      <c r="F4843" s="22"/>
      <c r="G4843" s="14"/>
      <c r="H4843" s="23"/>
      <c r="I4843" s="23"/>
      <c r="J4843" s="23"/>
      <c r="K4843" s="26"/>
      <c r="L4843" s="1"/>
    </row>
    <row r="4844" spans="1:12" x14ac:dyDescent="0.25">
      <c r="A4844" s="26"/>
      <c r="B4844" s="22"/>
      <c r="C4844" s="22"/>
      <c r="D4844" s="24"/>
      <c r="E4844" s="22"/>
      <c r="F4844" s="22"/>
      <c r="G4844" s="14"/>
      <c r="H4844" s="23"/>
      <c r="I4844" s="23"/>
      <c r="J4844" s="23"/>
      <c r="K4844" s="26"/>
      <c r="L4844" s="1"/>
    </row>
    <row r="4845" spans="1:12" x14ac:dyDescent="0.25">
      <c r="A4845" s="26"/>
      <c r="B4845" s="22"/>
      <c r="C4845" s="22"/>
      <c r="D4845" s="24"/>
      <c r="E4845" s="22"/>
      <c r="F4845" s="22"/>
      <c r="G4845" s="14"/>
      <c r="H4845" s="23"/>
      <c r="I4845" s="23"/>
      <c r="J4845" s="23"/>
      <c r="K4845" s="26"/>
      <c r="L4845" s="1"/>
    </row>
    <row r="4846" spans="1:12" x14ac:dyDescent="0.25">
      <c r="A4846" s="26"/>
      <c r="B4846" s="22"/>
      <c r="C4846" s="22"/>
      <c r="D4846" s="24"/>
      <c r="E4846" s="22"/>
      <c r="F4846" s="22"/>
      <c r="G4846" s="14"/>
      <c r="H4846" s="23"/>
      <c r="I4846" s="23"/>
      <c r="J4846" s="23"/>
      <c r="K4846" s="26"/>
      <c r="L4846" s="1"/>
    </row>
    <row r="4847" spans="1:12" x14ac:dyDescent="0.25">
      <c r="A4847" s="26"/>
      <c r="B4847" s="22"/>
      <c r="C4847" s="22"/>
      <c r="D4847" s="24"/>
      <c r="E4847" s="22"/>
      <c r="F4847" s="22"/>
      <c r="G4847" s="14"/>
      <c r="H4847" s="23"/>
      <c r="I4847" s="23"/>
      <c r="J4847" s="23"/>
      <c r="K4847" s="26"/>
      <c r="L4847" s="1"/>
    </row>
    <row r="4848" spans="1:12" x14ac:dyDescent="0.25">
      <c r="A4848" s="26"/>
      <c r="B4848" s="22"/>
      <c r="C4848" s="22"/>
      <c r="D4848" s="24"/>
      <c r="E4848" s="22"/>
      <c r="F4848" s="22"/>
      <c r="G4848" s="14"/>
      <c r="H4848" s="23"/>
      <c r="I4848" s="23"/>
      <c r="J4848" s="23"/>
      <c r="K4848" s="26"/>
      <c r="L4848" s="1"/>
    </row>
    <row r="4849" spans="1:12" x14ac:dyDescent="0.25">
      <c r="A4849" s="26"/>
      <c r="B4849" s="22"/>
      <c r="C4849" s="22"/>
      <c r="D4849" s="24"/>
      <c r="E4849" s="22"/>
      <c r="F4849" s="22"/>
      <c r="G4849" s="14"/>
      <c r="H4849" s="23"/>
      <c r="I4849" s="23"/>
      <c r="J4849" s="23"/>
      <c r="K4849" s="26"/>
      <c r="L4849" s="1"/>
    </row>
    <row r="4850" spans="1:12" x14ac:dyDescent="0.25">
      <c r="A4850" s="26"/>
      <c r="B4850" s="22"/>
      <c r="C4850" s="22"/>
      <c r="D4850" s="24"/>
      <c r="E4850" s="22"/>
      <c r="F4850" s="22"/>
      <c r="G4850" s="14"/>
      <c r="H4850" s="23"/>
      <c r="I4850" s="23"/>
      <c r="J4850" s="23"/>
      <c r="K4850" s="26"/>
      <c r="L4850" s="1"/>
    </row>
    <row r="4851" spans="1:12" x14ac:dyDescent="0.25">
      <c r="A4851" s="26"/>
      <c r="B4851" s="22"/>
      <c r="C4851" s="22"/>
      <c r="D4851" s="24"/>
      <c r="E4851" s="22"/>
      <c r="F4851" s="22"/>
      <c r="G4851" s="14"/>
      <c r="H4851" s="23"/>
      <c r="I4851" s="23"/>
      <c r="J4851" s="23"/>
      <c r="K4851" s="26"/>
      <c r="L4851" s="1"/>
    </row>
    <row r="4852" spans="1:12" x14ac:dyDescent="0.25">
      <c r="A4852" s="26"/>
      <c r="B4852" s="22"/>
      <c r="C4852" s="22"/>
      <c r="D4852" s="24"/>
      <c r="E4852" s="22"/>
      <c r="F4852" s="22"/>
      <c r="G4852" s="14"/>
      <c r="H4852" s="23"/>
      <c r="I4852" s="23"/>
      <c r="J4852" s="23"/>
      <c r="K4852" s="26"/>
      <c r="L4852" s="1"/>
    </row>
    <row r="4853" spans="1:12" x14ac:dyDescent="0.25">
      <c r="A4853" s="26"/>
      <c r="B4853" s="22"/>
      <c r="C4853" s="22"/>
      <c r="D4853" s="24"/>
      <c r="E4853" s="22"/>
      <c r="F4853" s="22"/>
      <c r="G4853" s="14"/>
      <c r="H4853" s="23"/>
      <c r="I4853" s="23"/>
      <c r="J4853" s="23"/>
      <c r="K4853" s="26"/>
      <c r="L4853" s="1"/>
    </row>
    <row r="4854" spans="1:12" x14ac:dyDescent="0.25">
      <c r="A4854" s="26"/>
      <c r="B4854" s="22"/>
      <c r="C4854" s="22"/>
      <c r="D4854" s="24"/>
      <c r="E4854" s="22"/>
      <c r="F4854" s="22"/>
      <c r="G4854" s="14"/>
      <c r="H4854" s="23"/>
      <c r="I4854" s="23"/>
      <c r="J4854" s="23"/>
      <c r="K4854" s="26"/>
      <c r="L4854" s="1"/>
    </row>
    <row r="4855" spans="1:12" x14ac:dyDescent="0.25">
      <c r="A4855" s="26"/>
      <c r="B4855" s="22"/>
      <c r="C4855" s="22"/>
      <c r="D4855" s="24"/>
      <c r="E4855" s="22"/>
      <c r="F4855" s="22"/>
      <c r="G4855" s="14"/>
      <c r="H4855" s="23"/>
      <c r="I4855" s="23"/>
      <c r="J4855" s="23"/>
      <c r="K4855" s="26"/>
      <c r="L4855" s="1"/>
    </row>
    <row r="4856" spans="1:12" x14ac:dyDescent="0.25">
      <c r="A4856" s="26"/>
      <c r="B4856" s="22"/>
      <c r="C4856" s="22"/>
      <c r="D4856" s="24"/>
      <c r="E4856" s="22"/>
      <c r="F4856" s="22"/>
      <c r="G4856" s="14"/>
      <c r="H4856" s="23"/>
      <c r="I4856" s="23"/>
      <c r="J4856" s="23"/>
      <c r="K4856" s="26"/>
      <c r="L4856" s="1"/>
    </row>
    <row r="4857" spans="1:12" x14ac:dyDescent="0.25">
      <c r="A4857" s="26"/>
      <c r="B4857" s="22"/>
      <c r="C4857" s="22"/>
      <c r="D4857" s="24"/>
      <c r="E4857" s="22"/>
      <c r="F4857" s="22"/>
      <c r="G4857" s="14"/>
      <c r="H4857" s="23"/>
      <c r="I4857" s="23"/>
      <c r="J4857" s="23"/>
      <c r="K4857" s="26"/>
      <c r="L4857" s="1"/>
    </row>
    <row r="4858" spans="1:12" x14ac:dyDescent="0.25">
      <c r="A4858" s="26"/>
      <c r="B4858" s="22"/>
      <c r="C4858" s="22"/>
      <c r="D4858" s="24"/>
      <c r="E4858" s="22"/>
      <c r="F4858" s="22"/>
      <c r="G4858" s="14"/>
      <c r="H4858" s="23"/>
      <c r="I4858" s="23"/>
      <c r="J4858" s="23"/>
      <c r="K4858" s="26"/>
      <c r="L4858" s="1"/>
    </row>
    <row r="4859" spans="1:12" x14ac:dyDescent="0.25">
      <c r="A4859" s="26"/>
      <c r="B4859" s="22"/>
      <c r="C4859" s="22"/>
      <c r="D4859" s="24"/>
      <c r="E4859" s="22"/>
      <c r="F4859" s="22"/>
      <c r="G4859" s="14"/>
      <c r="H4859" s="23"/>
      <c r="I4859" s="23"/>
      <c r="J4859" s="23"/>
      <c r="K4859" s="26"/>
      <c r="L4859" s="1"/>
    </row>
    <row r="4860" spans="1:12" x14ac:dyDescent="0.25">
      <c r="A4860" s="26"/>
      <c r="B4860" s="22"/>
      <c r="C4860" s="22"/>
      <c r="D4860" s="24"/>
      <c r="E4860" s="22"/>
      <c r="F4860" s="22"/>
      <c r="G4860" s="14"/>
      <c r="H4860" s="23"/>
      <c r="I4860" s="23"/>
      <c r="J4860" s="23"/>
      <c r="K4860" s="26"/>
      <c r="L4860" s="1"/>
    </row>
    <row r="4861" spans="1:12" x14ac:dyDescent="0.25">
      <c r="A4861" s="26"/>
      <c r="B4861" s="22"/>
      <c r="C4861" s="22"/>
      <c r="D4861" s="24"/>
      <c r="E4861" s="22"/>
      <c r="F4861" s="22"/>
      <c r="G4861" s="14"/>
      <c r="H4861" s="23"/>
      <c r="I4861" s="23"/>
      <c r="J4861" s="23"/>
      <c r="K4861" s="26"/>
      <c r="L4861" s="1"/>
    </row>
    <row r="4862" spans="1:12" x14ac:dyDescent="0.25">
      <c r="A4862" s="26"/>
      <c r="B4862" s="22"/>
      <c r="C4862" s="22"/>
      <c r="D4862" s="24"/>
      <c r="E4862" s="22"/>
      <c r="F4862" s="22"/>
      <c r="G4862" s="14"/>
      <c r="H4862" s="23"/>
      <c r="I4862" s="23"/>
      <c r="J4862" s="23"/>
      <c r="K4862" s="26"/>
      <c r="L4862" s="1"/>
    </row>
    <row r="4863" spans="1:12" x14ac:dyDescent="0.25">
      <c r="A4863" s="26"/>
      <c r="B4863" s="22"/>
      <c r="C4863" s="22"/>
      <c r="D4863" s="24"/>
      <c r="E4863" s="22"/>
      <c r="F4863" s="22"/>
      <c r="G4863" s="14"/>
      <c r="H4863" s="23"/>
      <c r="I4863" s="23"/>
      <c r="J4863" s="23"/>
      <c r="K4863" s="26"/>
      <c r="L4863" s="1"/>
    </row>
    <row r="4864" spans="1:12" x14ac:dyDescent="0.25">
      <c r="A4864" s="26"/>
      <c r="B4864" s="22"/>
      <c r="C4864" s="22"/>
      <c r="D4864" s="24"/>
      <c r="E4864" s="22"/>
      <c r="F4864" s="22"/>
      <c r="G4864" s="14"/>
      <c r="H4864" s="23"/>
      <c r="I4864" s="23"/>
      <c r="J4864" s="23"/>
      <c r="K4864" s="26"/>
      <c r="L4864" s="1"/>
    </row>
    <row r="4865" spans="1:12" x14ac:dyDescent="0.25">
      <c r="A4865" s="26"/>
      <c r="B4865" s="22"/>
      <c r="C4865" s="22"/>
      <c r="D4865" s="24"/>
      <c r="E4865" s="22"/>
      <c r="F4865" s="22"/>
      <c r="G4865" s="14"/>
      <c r="H4865" s="23"/>
      <c r="I4865" s="23"/>
      <c r="J4865" s="23"/>
      <c r="K4865" s="26"/>
      <c r="L4865" s="1"/>
    </row>
    <row r="4866" spans="1:12" x14ac:dyDescent="0.25">
      <c r="A4866" s="26"/>
      <c r="B4866" s="22"/>
      <c r="C4866" s="22"/>
      <c r="D4866" s="24"/>
      <c r="E4866" s="22"/>
      <c r="F4866" s="22"/>
      <c r="G4866" s="14"/>
      <c r="H4866" s="23"/>
      <c r="I4866" s="23"/>
      <c r="J4866" s="23"/>
      <c r="K4866" s="26"/>
      <c r="L4866" s="1"/>
    </row>
    <row r="4867" spans="1:12" x14ac:dyDescent="0.25">
      <c r="A4867" s="26"/>
      <c r="B4867" s="22"/>
      <c r="C4867" s="22"/>
      <c r="D4867" s="24"/>
      <c r="E4867" s="22"/>
      <c r="F4867" s="22"/>
      <c r="G4867" s="14"/>
      <c r="H4867" s="23"/>
      <c r="I4867" s="23"/>
      <c r="J4867" s="23"/>
      <c r="K4867" s="26"/>
      <c r="L4867" s="1"/>
    </row>
    <row r="4868" spans="1:12" x14ac:dyDescent="0.25">
      <c r="A4868" s="26"/>
      <c r="B4868" s="22"/>
      <c r="C4868" s="22"/>
      <c r="D4868" s="24"/>
      <c r="E4868" s="22"/>
      <c r="F4868" s="22"/>
      <c r="G4868" s="14"/>
      <c r="H4868" s="23"/>
      <c r="I4868" s="23"/>
      <c r="J4868" s="23"/>
      <c r="K4868" s="26"/>
      <c r="L4868" s="1"/>
    </row>
    <row r="4869" spans="1:12" x14ac:dyDescent="0.25">
      <c r="A4869" s="26"/>
      <c r="B4869" s="22"/>
      <c r="C4869" s="22"/>
      <c r="D4869" s="24"/>
      <c r="E4869" s="22"/>
      <c r="F4869" s="22"/>
      <c r="G4869" s="14"/>
      <c r="H4869" s="23"/>
      <c r="I4869" s="23"/>
      <c r="J4869" s="23"/>
      <c r="K4869" s="26"/>
      <c r="L4869" s="1"/>
    </row>
    <row r="4870" spans="1:12" x14ac:dyDescent="0.25">
      <c r="A4870" s="26"/>
      <c r="B4870" s="22"/>
      <c r="C4870" s="22"/>
      <c r="D4870" s="24"/>
      <c r="E4870" s="22"/>
      <c r="F4870" s="22"/>
      <c r="G4870" s="14"/>
      <c r="H4870" s="23"/>
      <c r="I4870" s="23"/>
      <c r="J4870" s="23"/>
      <c r="K4870" s="26"/>
      <c r="L4870" s="1"/>
    </row>
    <row r="4871" spans="1:12" x14ac:dyDescent="0.25">
      <c r="A4871" s="26"/>
      <c r="B4871" s="22"/>
      <c r="C4871" s="22"/>
      <c r="D4871" s="24"/>
      <c r="E4871" s="22"/>
      <c r="F4871" s="22"/>
      <c r="G4871" s="14"/>
      <c r="H4871" s="23"/>
      <c r="I4871" s="23"/>
      <c r="J4871" s="23"/>
      <c r="K4871" s="26"/>
      <c r="L4871" s="1"/>
    </row>
    <row r="4872" spans="1:12" x14ac:dyDescent="0.25">
      <c r="A4872" s="26"/>
      <c r="B4872" s="22"/>
      <c r="C4872" s="22"/>
      <c r="D4872" s="24"/>
      <c r="E4872" s="22"/>
      <c r="F4872" s="22"/>
      <c r="G4872" s="14"/>
      <c r="H4872" s="23"/>
      <c r="I4872" s="23"/>
      <c r="J4872" s="23"/>
      <c r="K4872" s="26"/>
      <c r="L4872" s="1"/>
    </row>
    <row r="4873" spans="1:12" x14ac:dyDescent="0.25">
      <c r="A4873" s="26"/>
      <c r="B4873" s="22"/>
      <c r="C4873" s="22"/>
      <c r="D4873" s="24"/>
      <c r="E4873" s="22"/>
      <c r="F4873" s="22"/>
      <c r="G4873" s="14"/>
      <c r="H4873" s="23"/>
      <c r="I4873" s="23"/>
      <c r="J4873" s="23"/>
      <c r="K4873" s="26"/>
      <c r="L4873" s="1"/>
    </row>
    <row r="4874" spans="1:12" x14ac:dyDescent="0.25">
      <c r="A4874" s="26"/>
      <c r="B4874" s="22"/>
      <c r="C4874" s="22"/>
      <c r="D4874" s="24"/>
      <c r="E4874" s="22"/>
      <c r="F4874" s="22"/>
      <c r="G4874" s="14"/>
      <c r="H4874" s="23"/>
      <c r="I4874" s="23"/>
      <c r="J4874" s="23"/>
      <c r="K4874" s="26"/>
      <c r="L4874" s="1"/>
    </row>
    <row r="4875" spans="1:12" x14ac:dyDescent="0.25">
      <c r="A4875" s="26"/>
      <c r="B4875" s="22"/>
      <c r="C4875" s="22"/>
      <c r="D4875" s="24"/>
      <c r="E4875" s="22"/>
      <c r="F4875" s="22"/>
      <c r="G4875" s="14"/>
      <c r="H4875" s="23"/>
      <c r="I4875" s="23"/>
      <c r="J4875" s="23"/>
      <c r="K4875" s="26"/>
      <c r="L4875" s="1"/>
    </row>
    <row r="4876" spans="1:12" x14ac:dyDescent="0.25">
      <c r="A4876" s="26"/>
      <c r="B4876" s="22"/>
      <c r="C4876" s="22"/>
      <c r="D4876" s="24"/>
      <c r="E4876" s="22"/>
      <c r="F4876" s="22"/>
      <c r="G4876" s="14"/>
      <c r="H4876" s="23"/>
      <c r="I4876" s="23"/>
      <c r="J4876" s="23"/>
      <c r="K4876" s="26"/>
      <c r="L4876" s="1"/>
    </row>
    <row r="4877" spans="1:12" x14ac:dyDescent="0.25">
      <c r="A4877" s="26"/>
      <c r="B4877" s="22"/>
      <c r="C4877" s="22"/>
      <c r="D4877" s="24"/>
      <c r="E4877" s="22"/>
      <c r="F4877" s="22"/>
      <c r="G4877" s="14"/>
      <c r="H4877" s="23"/>
      <c r="I4877" s="23"/>
      <c r="J4877" s="23"/>
      <c r="K4877" s="26"/>
      <c r="L4877" s="1"/>
    </row>
    <row r="4878" spans="1:12" x14ac:dyDescent="0.25">
      <c r="A4878" s="26"/>
      <c r="B4878" s="22"/>
      <c r="C4878" s="22"/>
      <c r="D4878" s="24"/>
      <c r="E4878" s="22"/>
      <c r="F4878" s="22"/>
      <c r="G4878" s="14"/>
      <c r="H4878" s="23"/>
      <c r="I4878" s="23"/>
      <c r="J4878" s="23"/>
      <c r="K4878" s="26"/>
      <c r="L4878" s="1"/>
    </row>
    <row r="4879" spans="1:12" x14ac:dyDescent="0.25">
      <c r="A4879" s="26"/>
      <c r="B4879" s="22"/>
      <c r="C4879" s="22"/>
      <c r="D4879" s="24"/>
      <c r="E4879" s="22"/>
      <c r="F4879" s="22"/>
      <c r="G4879" s="14"/>
      <c r="H4879" s="23"/>
      <c r="I4879" s="23"/>
      <c r="J4879" s="23"/>
      <c r="K4879" s="26"/>
      <c r="L4879" s="1"/>
    </row>
    <row r="4880" spans="1:12" x14ac:dyDescent="0.25">
      <c r="A4880" s="26"/>
      <c r="B4880" s="22"/>
      <c r="C4880" s="22"/>
      <c r="D4880" s="24"/>
      <c r="E4880" s="22"/>
      <c r="F4880" s="22"/>
      <c r="G4880" s="14"/>
      <c r="H4880" s="23"/>
      <c r="I4880" s="23"/>
      <c r="J4880" s="23"/>
      <c r="K4880" s="26"/>
      <c r="L4880" s="1"/>
    </row>
    <row r="4881" spans="1:12" x14ac:dyDescent="0.25">
      <c r="A4881" s="26"/>
      <c r="B4881" s="22"/>
      <c r="C4881" s="22"/>
      <c r="D4881" s="24"/>
      <c r="E4881" s="22"/>
      <c r="F4881" s="22"/>
      <c r="G4881" s="14"/>
      <c r="H4881" s="23"/>
      <c r="I4881" s="23"/>
      <c r="J4881" s="23"/>
      <c r="K4881" s="26"/>
      <c r="L4881" s="1"/>
    </row>
    <row r="4882" spans="1:12" x14ac:dyDescent="0.25">
      <c r="A4882" s="26"/>
      <c r="B4882" s="22"/>
      <c r="C4882" s="22"/>
      <c r="D4882" s="24"/>
      <c r="E4882" s="22"/>
      <c r="F4882" s="22"/>
      <c r="G4882" s="14"/>
      <c r="H4882" s="23"/>
      <c r="I4882" s="23"/>
      <c r="J4882" s="23"/>
      <c r="K4882" s="26"/>
      <c r="L4882" s="1"/>
    </row>
    <row r="4883" spans="1:12" x14ac:dyDescent="0.25">
      <c r="A4883" s="26"/>
      <c r="B4883" s="22"/>
      <c r="C4883" s="22"/>
      <c r="D4883" s="24"/>
      <c r="E4883" s="22"/>
      <c r="F4883" s="22"/>
      <c r="G4883" s="14"/>
      <c r="H4883" s="23"/>
      <c r="I4883" s="23"/>
      <c r="J4883" s="23"/>
      <c r="K4883" s="26"/>
      <c r="L4883" s="1"/>
    </row>
    <row r="4884" spans="1:12" x14ac:dyDescent="0.25">
      <c r="A4884" s="26"/>
      <c r="B4884" s="22"/>
      <c r="C4884" s="22"/>
      <c r="D4884" s="24"/>
      <c r="E4884" s="22"/>
      <c r="F4884" s="22"/>
      <c r="G4884" s="14"/>
      <c r="H4884" s="23"/>
      <c r="I4884" s="23"/>
      <c r="J4884" s="23"/>
      <c r="K4884" s="26"/>
      <c r="L4884" s="1"/>
    </row>
    <row r="4885" spans="1:12" x14ac:dyDescent="0.25">
      <c r="A4885" s="26"/>
      <c r="B4885" s="22"/>
      <c r="C4885" s="22"/>
      <c r="D4885" s="24"/>
      <c r="E4885" s="22"/>
      <c r="F4885" s="22"/>
      <c r="G4885" s="14"/>
      <c r="H4885" s="23"/>
      <c r="I4885" s="23"/>
      <c r="J4885" s="23"/>
      <c r="K4885" s="26"/>
      <c r="L4885" s="1"/>
    </row>
    <row r="4886" spans="1:12" x14ac:dyDescent="0.25">
      <c r="A4886" s="26"/>
      <c r="B4886" s="22"/>
      <c r="C4886" s="22"/>
      <c r="D4886" s="24"/>
      <c r="E4886" s="22"/>
      <c r="F4886" s="22"/>
      <c r="G4886" s="14"/>
      <c r="H4886" s="23"/>
      <c r="I4886" s="23"/>
      <c r="J4886" s="23"/>
      <c r="K4886" s="26"/>
      <c r="L4886" s="1"/>
    </row>
    <row r="4887" spans="1:12" x14ac:dyDescent="0.25">
      <c r="A4887" s="26"/>
      <c r="B4887" s="22"/>
      <c r="C4887" s="22"/>
      <c r="D4887" s="24"/>
      <c r="E4887" s="22"/>
      <c r="F4887" s="22"/>
      <c r="G4887" s="14"/>
      <c r="H4887" s="23"/>
      <c r="I4887" s="23"/>
      <c r="J4887" s="23"/>
      <c r="K4887" s="26"/>
      <c r="L4887" s="1"/>
    </row>
    <row r="4888" spans="1:12" x14ac:dyDescent="0.25">
      <c r="A4888" s="26"/>
      <c r="B4888" s="22"/>
      <c r="C4888" s="22"/>
      <c r="D4888" s="24"/>
      <c r="E4888" s="22"/>
      <c r="F4888" s="22"/>
      <c r="G4888" s="14"/>
      <c r="H4888" s="23"/>
      <c r="I4888" s="23"/>
      <c r="J4888" s="23"/>
      <c r="K4888" s="26"/>
      <c r="L4888" s="1"/>
    </row>
    <row r="4889" spans="1:12" x14ac:dyDescent="0.25">
      <c r="A4889" s="26"/>
      <c r="B4889" s="22"/>
      <c r="C4889" s="22"/>
      <c r="D4889" s="24"/>
      <c r="E4889" s="22"/>
      <c r="F4889" s="22"/>
      <c r="G4889" s="14"/>
      <c r="H4889" s="23"/>
      <c r="I4889" s="23"/>
      <c r="J4889" s="23"/>
      <c r="K4889" s="26"/>
      <c r="L4889" s="1"/>
    </row>
    <row r="4890" spans="1:12" x14ac:dyDescent="0.25">
      <c r="A4890" s="26"/>
      <c r="B4890" s="22"/>
      <c r="C4890" s="22"/>
      <c r="D4890" s="24"/>
      <c r="E4890" s="22"/>
      <c r="F4890" s="22"/>
      <c r="G4890" s="14"/>
      <c r="H4890" s="23"/>
      <c r="I4890" s="23"/>
      <c r="J4890" s="23"/>
      <c r="K4890" s="26"/>
      <c r="L4890" s="1"/>
    </row>
    <row r="4891" spans="1:12" x14ac:dyDescent="0.25">
      <c r="A4891" s="26"/>
      <c r="B4891" s="22"/>
      <c r="C4891" s="22"/>
      <c r="D4891" s="24"/>
      <c r="E4891" s="22"/>
      <c r="F4891" s="22"/>
      <c r="G4891" s="14"/>
      <c r="H4891" s="23"/>
      <c r="I4891" s="23"/>
      <c r="J4891" s="23"/>
      <c r="K4891" s="26"/>
      <c r="L4891" s="1"/>
    </row>
    <row r="4892" spans="1:12" x14ac:dyDescent="0.25">
      <c r="A4892" s="26"/>
      <c r="B4892" s="22"/>
      <c r="C4892" s="22"/>
      <c r="D4892" s="24"/>
      <c r="E4892" s="22"/>
      <c r="F4892" s="22"/>
      <c r="G4892" s="14"/>
      <c r="H4892" s="23"/>
      <c r="I4892" s="23"/>
      <c r="J4892" s="23"/>
      <c r="K4892" s="26"/>
      <c r="L4892" s="1"/>
    </row>
    <row r="4893" spans="1:12" x14ac:dyDescent="0.25">
      <c r="A4893" s="26"/>
      <c r="B4893" s="22"/>
      <c r="C4893" s="22"/>
      <c r="D4893" s="24"/>
      <c r="E4893" s="22"/>
      <c r="F4893" s="22"/>
      <c r="G4893" s="14"/>
      <c r="H4893" s="23"/>
      <c r="I4893" s="23"/>
      <c r="J4893" s="23"/>
      <c r="K4893" s="26"/>
      <c r="L4893" s="1"/>
    </row>
    <row r="4894" spans="1:12" x14ac:dyDescent="0.25">
      <c r="A4894" s="26"/>
      <c r="B4894" s="22"/>
      <c r="C4894" s="22"/>
      <c r="D4894" s="24"/>
      <c r="E4894" s="22"/>
      <c r="F4894" s="22"/>
      <c r="G4894" s="14"/>
      <c r="H4894" s="23"/>
      <c r="I4894" s="23"/>
      <c r="J4894" s="23"/>
      <c r="K4894" s="26"/>
      <c r="L4894" s="1"/>
    </row>
    <row r="4895" spans="1:12" x14ac:dyDescent="0.25">
      <c r="A4895" s="26"/>
      <c r="B4895" s="22"/>
      <c r="C4895" s="22"/>
      <c r="D4895" s="24"/>
      <c r="E4895" s="22"/>
      <c r="F4895" s="22"/>
      <c r="G4895" s="14"/>
      <c r="H4895" s="23"/>
      <c r="I4895" s="23"/>
      <c r="J4895" s="23"/>
      <c r="K4895" s="26"/>
      <c r="L4895" s="1"/>
    </row>
    <row r="4896" spans="1:12" x14ac:dyDescent="0.25">
      <c r="A4896" s="26"/>
      <c r="B4896" s="22"/>
      <c r="C4896" s="22"/>
      <c r="D4896" s="24"/>
      <c r="E4896" s="22"/>
      <c r="F4896" s="22"/>
      <c r="G4896" s="14"/>
      <c r="H4896" s="23"/>
      <c r="I4896" s="23"/>
      <c r="J4896" s="23"/>
      <c r="K4896" s="26"/>
      <c r="L4896" s="1"/>
    </row>
    <row r="4897" spans="1:12" x14ac:dyDescent="0.25">
      <c r="A4897" s="26"/>
      <c r="B4897" s="22"/>
      <c r="C4897" s="22"/>
      <c r="D4897" s="24"/>
      <c r="E4897" s="22"/>
      <c r="F4897" s="22"/>
      <c r="G4897" s="14"/>
      <c r="H4897" s="23"/>
      <c r="I4897" s="23"/>
      <c r="J4897" s="23"/>
      <c r="K4897" s="26"/>
      <c r="L4897" s="1"/>
    </row>
    <row r="4898" spans="1:12" x14ac:dyDescent="0.25">
      <c r="A4898" s="26"/>
      <c r="B4898" s="22"/>
      <c r="C4898" s="22"/>
      <c r="D4898" s="24"/>
      <c r="E4898" s="22"/>
      <c r="F4898" s="22"/>
      <c r="G4898" s="14"/>
      <c r="H4898" s="23"/>
      <c r="I4898" s="23"/>
      <c r="J4898" s="23"/>
      <c r="K4898" s="26"/>
      <c r="L4898" s="1"/>
    </row>
    <row r="4899" spans="1:12" x14ac:dyDescent="0.25">
      <c r="A4899" s="26"/>
      <c r="B4899" s="22"/>
      <c r="C4899" s="22"/>
      <c r="D4899" s="24"/>
      <c r="E4899" s="22"/>
      <c r="F4899" s="22"/>
      <c r="G4899" s="14"/>
      <c r="H4899" s="23"/>
      <c r="I4899" s="23"/>
      <c r="J4899" s="23"/>
      <c r="K4899" s="26"/>
      <c r="L4899" s="1"/>
    </row>
    <row r="4900" spans="1:12" x14ac:dyDescent="0.25">
      <c r="A4900" s="26"/>
      <c r="B4900" s="22"/>
      <c r="C4900" s="22"/>
      <c r="D4900" s="24"/>
      <c r="E4900" s="22"/>
      <c r="F4900" s="22"/>
      <c r="G4900" s="14"/>
      <c r="H4900" s="23"/>
      <c r="I4900" s="23"/>
      <c r="J4900" s="23"/>
      <c r="K4900" s="26"/>
      <c r="L4900" s="1"/>
    </row>
    <row r="4901" spans="1:12" x14ac:dyDescent="0.25">
      <c r="A4901" s="26"/>
      <c r="B4901" s="22"/>
      <c r="C4901" s="22"/>
      <c r="D4901" s="24"/>
      <c r="E4901" s="22"/>
      <c r="F4901" s="22"/>
      <c r="G4901" s="14"/>
      <c r="H4901" s="23"/>
      <c r="I4901" s="23"/>
      <c r="J4901" s="23"/>
      <c r="K4901" s="26"/>
      <c r="L4901" s="1"/>
    </row>
    <row r="4902" spans="1:12" x14ac:dyDescent="0.25">
      <c r="A4902" s="26"/>
      <c r="B4902" s="22"/>
      <c r="C4902" s="22"/>
      <c r="D4902" s="24"/>
      <c r="E4902" s="22"/>
      <c r="F4902" s="22"/>
      <c r="G4902" s="14"/>
      <c r="H4902" s="23"/>
      <c r="I4902" s="23"/>
      <c r="J4902" s="23"/>
      <c r="K4902" s="26"/>
      <c r="L4902" s="1"/>
    </row>
    <row r="4903" spans="1:12" x14ac:dyDescent="0.25">
      <c r="A4903" s="26"/>
      <c r="B4903" s="22"/>
      <c r="C4903" s="22"/>
      <c r="D4903" s="24"/>
      <c r="E4903" s="22"/>
      <c r="F4903" s="22"/>
      <c r="G4903" s="14"/>
      <c r="H4903" s="23"/>
      <c r="I4903" s="23"/>
      <c r="J4903" s="23"/>
      <c r="K4903" s="26"/>
      <c r="L4903" s="1"/>
    </row>
    <row r="4904" spans="1:12" x14ac:dyDescent="0.25">
      <c r="A4904" s="26"/>
      <c r="B4904" s="22"/>
      <c r="C4904" s="22"/>
      <c r="D4904" s="24"/>
      <c r="E4904" s="22"/>
      <c r="F4904" s="22"/>
      <c r="G4904" s="14"/>
      <c r="H4904" s="23"/>
      <c r="I4904" s="23"/>
      <c r="J4904" s="23"/>
      <c r="K4904" s="26"/>
      <c r="L4904" s="1"/>
    </row>
    <row r="4905" spans="1:12" x14ac:dyDescent="0.25">
      <c r="A4905" s="26"/>
      <c r="B4905" s="22"/>
      <c r="C4905" s="22"/>
      <c r="D4905" s="24"/>
      <c r="E4905" s="22"/>
      <c r="F4905" s="22"/>
      <c r="G4905" s="14"/>
      <c r="H4905" s="23"/>
      <c r="I4905" s="23"/>
      <c r="J4905" s="23"/>
      <c r="K4905" s="26"/>
      <c r="L4905" s="1"/>
    </row>
    <row r="4906" spans="1:12" x14ac:dyDescent="0.25">
      <c r="A4906" s="26"/>
      <c r="B4906" s="22"/>
      <c r="C4906" s="22"/>
      <c r="D4906" s="24"/>
      <c r="E4906" s="22"/>
      <c r="F4906" s="22"/>
      <c r="G4906" s="14"/>
      <c r="H4906" s="23"/>
      <c r="I4906" s="23"/>
      <c r="J4906" s="23"/>
      <c r="K4906" s="26"/>
      <c r="L4906" s="1"/>
    </row>
    <row r="4907" spans="1:12" x14ac:dyDescent="0.25">
      <c r="A4907" s="26"/>
      <c r="B4907" s="22"/>
      <c r="C4907" s="22"/>
      <c r="D4907" s="24"/>
      <c r="E4907" s="22"/>
      <c r="F4907" s="22"/>
      <c r="G4907" s="14"/>
      <c r="H4907" s="23"/>
      <c r="I4907" s="23"/>
      <c r="J4907" s="23"/>
      <c r="K4907" s="26"/>
      <c r="L4907" s="1"/>
    </row>
    <row r="4908" spans="1:12" x14ac:dyDescent="0.25">
      <c r="A4908" s="26"/>
      <c r="B4908" s="22"/>
      <c r="C4908" s="22"/>
      <c r="D4908" s="24"/>
      <c r="E4908" s="22"/>
      <c r="F4908" s="22"/>
      <c r="G4908" s="14"/>
      <c r="H4908" s="23"/>
      <c r="I4908" s="23"/>
      <c r="J4908" s="23"/>
      <c r="K4908" s="26"/>
      <c r="L4908" s="1"/>
    </row>
    <row r="4909" spans="1:12" x14ac:dyDescent="0.25">
      <c r="A4909" s="26"/>
      <c r="B4909" s="22"/>
      <c r="C4909" s="22"/>
      <c r="D4909" s="24"/>
      <c r="E4909" s="22"/>
      <c r="F4909" s="22"/>
      <c r="G4909" s="14"/>
      <c r="H4909" s="23"/>
      <c r="I4909" s="23"/>
      <c r="J4909" s="23"/>
      <c r="K4909" s="26"/>
      <c r="L4909" s="1"/>
    </row>
    <row r="4910" spans="1:12" x14ac:dyDescent="0.25">
      <c r="A4910" s="26"/>
      <c r="B4910" s="22"/>
      <c r="C4910" s="22"/>
      <c r="D4910" s="24"/>
      <c r="E4910" s="22"/>
      <c r="F4910" s="22"/>
      <c r="G4910" s="14"/>
      <c r="H4910" s="23"/>
      <c r="I4910" s="23"/>
      <c r="J4910" s="23"/>
      <c r="K4910" s="26"/>
      <c r="L4910" s="1"/>
    </row>
    <row r="4911" spans="1:12" x14ac:dyDescent="0.25">
      <c r="A4911" s="26"/>
      <c r="B4911" s="22"/>
      <c r="C4911" s="22"/>
      <c r="D4911" s="24"/>
      <c r="E4911" s="22"/>
      <c r="F4911" s="22"/>
      <c r="G4911" s="14"/>
      <c r="H4911" s="23"/>
      <c r="I4911" s="23"/>
      <c r="J4911" s="23"/>
      <c r="K4911" s="26"/>
      <c r="L4911" s="1"/>
    </row>
    <row r="4912" spans="1:12" x14ac:dyDescent="0.25">
      <c r="A4912" s="26"/>
      <c r="B4912" s="22"/>
      <c r="C4912" s="22"/>
      <c r="D4912" s="24"/>
      <c r="E4912" s="22"/>
      <c r="F4912" s="22"/>
      <c r="G4912" s="14"/>
      <c r="H4912" s="23"/>
      <c r="I4912" s="23"/>
      <c r="J4912" s="23"/>
      <c r="K4912" s="26"/>
      <c r="L4912" s="1"/>
    </row>
    <row r="4913" spans="1:12" x14ac:dyDescent="0.25">
      <c r="A4913" s="26"/>
      <c r="B4913" s="22"/>
      <c r="C4913" s="22"/>
      <c r="D4913" s="24"/>
      <c r="E4913" s="22"/>
      <c r="F4913" s="22"/>
      <c r="G4913" s="14"/>
      <c r="H4913" s="23"/>
      <c r="I4913" s="23"/>
      <c r="J4913" s="23"/>
      <c r="K4913" s="26"/>
      <c r="L4913" s="42"/>
    </row>
    <row r="4914" spans="1:12" x14ac:dyDescent="0.25">
      <c r="A4914" s="26"/>
      <c r="B4914" s="22"/>
      <c r="C4914" s="22"/>
      <c r="D4914" s="24"/>
      <c r="E4914" s="22"/>
      <c r="F4914" s="22"/>
      <c r="G4914" s="14"/>
      <c r="H4914" s="23"/>
      <c r="I4914" s="23"/>
      <c r="J4914" s="23"/>
      <c r="K4914" s="26"/>
      <c r="L4914" s="1"/>
    </row>
    <row r="4915" spans="1:12" x14ac:dyDescent="0.25">
      <c r="A4915" s="26"/>
      <c r="B4915" s="22"/>
      <c r="C4915" s="22"/>
      <c r="D4915" s="24"/>
      <c r="E4915" s="22"/>
      <c r="F4915" s="22"/>
      <c r="G4915" s="14"/>
      <c r="H4915" s="23"/>
      <c r="I4915" s="23"/>
      <c r="J4915" s="23"/>
      <c r="K4915" s="26"/>
      <c r="L4915" s="1"/>
    </row>
    <row r="4916" spans="1:12" x14ac:dyDescent="0.25">
      <c r="A4916" s="26"/>
      <c r="B4916" s="22"/>
      <c r="C4916" s="22"/>
      <c r="D4916" s="24"/>
      <c r="E4916" s="22"/>
      <c r="F4916" s="22"/>
      <c r="G4916" s="14"/>
      <c r="H4916" s="23"/>
      <c r="I4916" s="23"/>
      <c r="J4916" s="23"/>
      <c r="K4916" s="26"/>
      <c r="L4916" s="1"/>
    </row>
    <row r="4917" spans="1:12" x14ac:dyDescent="0.25">
      <c r="A4917" s="26"/>
      <c r="B4917" s="22"/>
      <c r="C4917" s="22"/>
      <c r="D4917" s="24"/>
      <c r="E4917" s="22"/>
      <c r="F4917" s="22"/>
      <c r="G4917" s="14"/>
      <c r="H4917" s="23"/>
      <c r="I4917" s="23"/>
      <c r="J4917" s="23"/>
      <c r="K4917" s="26"/>
      <c r="L4917" s="1"/>
    </row>
    <row r="4918" spans="1:12" x14ac:dyDescent="0.25">
      <c r="A4918" s="26"/>
      <c r="B4918" s="22"/>
      <c r="C4918" s="22"/>
      <c r="D4918" s="24"/>
      <c r="E4918" s="22"/>
      <c r="F4918" s="22"/>
      <c r="G4918" s="14"/>
      <c r="H4918" s="23"/>
      <c r="I4918" s="23"/>
      <c r="J4918" s="23"/>
      <c r="K4918" s="26"/>
      <c r="L4918" s="1"/>
    </row>
    <row r="4919" spans="1:12" x14ac:dyDescent="0.25">
      <c r="A4919" s="26"/>
      <c r="B4919" s="22"/>
      <c r="C4919" s="22"/>
      <c r="D4919" s="24"/>
      <c r="E4919" s="22"/>
      <c r="F4919" s="22"/>
      <c r="G4919" s="14"/>
      <c r="H4919" s="23"/>
      <c r="I4919" s="23"/>
      <c r="J4919" s="23"/>
      <c r="K4919" s="26"/>
      <c r="L4919" s="1"/>
    </row>
    <row r="4920" spans="1:12" x14ac:dyDescent="0.25">
      <c r="A4920" s="26"/>
      <c r="B4920" s="22"/>
      <c r="C4920" s="22"/>
      <c r="D4920" s="24"/>
      <c r="E4920" s="22"/>
      <c r="F4920" s="22"/>
      <c r="G4920" s="14"/>
      <c r="H4920" s="23"/>
      <c r="I4920" s="23"/>
      <c r="J4920" s="23"/>
      <c r="K4920" s="26"/>
      <c r="L4920" s="1"/>
    </row>
    <row r="4921" spans="1:12" x14ac:dyDescent="0.25">
      <c r="A4921" s="26"/>
      <c r="B4921" s="22"/>
      <c r="C4921" s="22"/>
      <c r="D4921" s="24"/>
      <c r="E4921" s="22"/>
      <c r="F4921" s="22"/>
      <c r="G4921" s="14"/>
      <c r="H4921" s="23"/>
      <c r="I4921" s="23"/>
      <c r="J4921" s="23"/>
      <c r="K4921" s="26"/>
      <c r="L4921" s="1"/>
    </row>
    <row r="4922" spans="1:12" x14ac:dyDescent="0.25">
      <c r="A4922" s="26"/>
      <c r="B4922" s="22"/>
      <c r="C4922" s="22"/>
      <c r="D4922" s="24"/>
      <c r="E4922" s="22"/>
      <c r="F4922" s="22"/>
      <c r="G4922" s="14"/>
      <c r="H4922" s="23"/>
      <c r="I4922" s="23"/>
      <c r="J4922" s="23"/>
      <c r="K4922" s="26"/>
      <c r="L4922" s="1"/>
    </row>
    <row r="4923" spans="1:12" x14ac:dyDescent="0.25">
      <c r="A4923" s="26"/>
      <c r="B4923" s="22"/>
      <c r="C4923" s="22"/>
      <c r="D4923" s="24"/>
      <c r="E4923" s="22"/>
      <c r="F4923" s="22"/>
      <c r="G4923" s="14"/>
      <c r="H4923" s="23"/>
      <c r="I4923" s="23"/>
      <c r="J4923" s="23"/>
      <c r="K4923" s="26"/>
      <c r="L4923" s="1"/>
    </row>
    <row r="4924" spans="1:12" x14ac:dyDescent="0.25">
      <c r="A4924" s="26"/>
      <c r="B4924" s="22"/>
      <c r="C4924" s="22"/>
      <c r="D4924" s="24"/>
      <c r="E4924" s="22"/>
      <c r="F4924" s="22"/>
      <c r="G4924" s="14"/>
      <c r="H4924" s="23"/>
      <c r="I4924" s="23"/>
      <c r="J4924" s="23"/>
      <c r="K4924" s="26"/>
      <c r="L4924" s="1"/>
    </row>
    <row r="4925" spans="1:12" x14ac:dyDescent="0.25">
      <c r="A4925" s="26"/>
      <c r="B4925" s="22"/>
      <c r="C4925" s="22"/>
      <c r="D4925" s="24"/>
      <c r="E4925" s="22"/>
      <c r="F4925" s="22"/>
      <c r="G4925" s="14"/>
      <c r="H4925" s="23"/>
      <c r="I4925" s="23"/>
      <c r="J4925" s="23"/>
      <c r="K4925" s="26"/>
      <c r="L4925" s="1"/>
    </row>
    <row r="4926" spans="1:12" x14ac:dyDescent="0.25">
      <c r="A4926" s="26"/>
      <c r="B4926" s="22"/>
      <c r="C4926" s="22"/>
      <c r="D4926" s="24"/>
      <c r="E4926" s="22"/>
      <c r="F4926" s="22"/>
      <c r="G4926" s="14"/>
      <c r="H4926" s="23"/>
      <c r="I4926" s="23"/>
      <c r="J4926" s="23"/>
      <c r="K4926" s="26"/>
      <c r="L4926" s="1"/>
    </row>
    <row r="4927" spans="1:12" x14ac:dyDescent="0.25">
      <c r="A4927" s="26"/>
      <c r="B4927" s="22"/>
      <c r="C4927" s="22"/>
      <c r="D4927" s="24"/>
      <c r="E4927" s="22"/>
      <c r="F4927" s="22"/>
      <c r="G4927" s="14"/>
      <c r="H4927" s="23"/>
      <c r="I4927" s="23"/>
      <c r="J4927" s="23"/>
      <c r="K4927" s="26"/>
      <c r="L4927" s="1"/>
    </row>
    <row r="4928" spans="1:12" x14ac:dyDescent="0.25">
      <c r="A4928" s="26"/>
      <c r="B4928" s="22"/>
      <c r="C4928" s="22"/>
      <c r="D4928" s="24"/>
      <c r="E4928" s="22"/>
      <c r="F4928" s="22"/>
      <c r="G4928" s="14"/>
      <c r="H4928" s="23"/>
      <c r="I4928" s="23"/>
      <c r="J4928" s="23"/>
      <c r="K4928" s="26"/>
      <c r="L4928" s="1"/>
    </row>
    <row r="4929" spans="1:12" x14ac:dyDescent="0.25">
      <c r="A4929" s="26"/>
      <c r="B4929" s="22"/>
      <c r="C4929" s="22"/>
      <c r="D4929" s="24"/>
      <c r="E4929" s="22"/>
      <c r="F4929" s="22"/>
      <c r="G4929" s="14"/>
      <c r="H4929" s="23"/>
      <c r="I4929" s="23"/>
      <c r="J4929" s="23"/>
      <c r="K4929" s="26"/>
      <c r="L4929" s="1"/>
    </row>
    <row r="4930" spans="1:12" x14ac:dyDescent="0.25">
      <c r="A4930" s="26"/>
      <c r="B4930" s="22"/>
      <c r="C4930" s="22"/>
      <c r="D4930" s="24"/>
      <c r="E4930" s="22"/>
      <c r="F4930" s="22"/>
      <c r="G4930" s="14"/>
      <c r="H4930" s="23"/>
      <c r="I4930" s="23"/>
      <c r="J4930" s="23"/>
      <c r="K4930" s="26"/>
      <c r="L4930" s="1"/>
    </row>
    <row r="4931" spans="1:12" x14ac:dyDescent="0.25">
      <c r="A4931" s="26"/>
      <c r="B4931" s="22"/>
      <c r="C4931" s="22"/>
      <c r="D4931" s="24"/>
      <c r="E4931" s="22"/>
      <c r="F4931" s="22"/>
      <c r="G4931" s="14"/>
      <c r="H4931" s="23"/>
      <c r="I4931" s="23"/>
      <c r="J4931" s="23"/>
      <c r="K4931" s="26"/>
      <c r="L4931" s="1"/>
    </row>
    <row r="4932" spans="1:12" x14ac:dyDescent="0.25">
      <c r="A4932" s="26"/>
      <c r="B4932" s="22"/>
      <c r="C4932" s="22"/>
      <c r="D4932" s="24"/>
      <c r="E4932" s="22"/>
      <c r="F4932" s="22"/>
      <c r="G4932" s="14"/>
      <c r="H4932" s="23"/>
      <c r="I4932" s="23"/>
      <c r="J4932" s="23"/>
      <c r="K4932" s="27"/>
      <c r="L4932" s="1"/>
    </row>
    <row r="4933" spans="1:12" x14ac:dyDescent="0.25">
      <c r="A4933" s="26"/>
      <c r="B4933" s="22"/>
      <c r="C4933" s="22"/>
      <c r="D4933" s="24"/>
      <c r="E4933" s="22"/>
      <c r="F4933" s="22"/>
      <c r="G4933" s="14"/>
      <c r="H4933" s="23"/>
      <c r="I4933" s="23"/>
      <c r="J4933" s="23"/>
      <c r="K4933" s="27"/>
      <c r="L4933" s="1"/>
    </row>
    <row r="4934" spans="1:12" x14ac:dyDescent="0.25">
      <c r="A4934" s="26"/>
      <c r="B4934" s="22"/>
      <c r="C4934" s="22"/>
      <c r="D4934" s="24"/>
      <c r="E4934" s="22"/>
      <c r="F4934" s="22"/>
      <c r="G4934" s="14"/>
      <c r="H4934" s="23"/>
      <c r="I4934" s="23"/>
      <c r="J4934" s="23"/>
      <c r="K4934" s="28"/>
      <c r="L4934" s="1"/>
    </row>
    <row r="4935" spans="1:12" x14ac:dyDescent="0.25">
      <c r="A4935" s="26"/>
      <c r="B4935" s="22"/>
      <c r="C4935" s="22"/>
      <c r="D4935" s="24"/>
      <c r="E4935" s="22"/>
      <c r="F4935" s="22"/>
      <c r="G4935" s="14"/>
      <c r="H4935" s="23"/>
      <c r="I4935" s="23"/>
      <c r="J4935" s="23"/>
      <c r="K4935" s="26"/>
      <c r="L4935" s="1"/>
    </row>
    <row r="4936" spans="1:12" x14ac:dyDescent="0.25">
      <c r="A4936" s="26"/>
      <c r="B4936" s="22"/>
      <c r="C4936" s="22"/>
      <c r="D4936" s="24"/>
      <c r="E4936" s="22"/>
      <c r="F4936" s="22"/>
      <c r="G4936" s="14"/>
      <c r="H4936" s="23"/>
      <c r="I4936" s="23"/>
      <c r="J4936" s="23"/>
      <c r="K4936" s="26"/>
      <c r="L4936" s="1"/>
    </row>
    <row r="4937" spans="1:12" x14ac:dyDescent="0.25">
      <c r="A4937" s="26"/>
      <c r="B4937" s="22"/>
      <c r="C4937" s="22"/>
      <c r="D4937" s="24"/>
      <c r="E4937" s="22"/>
      <c r="F4937" s="22"/>
      <c r="G4937" s="14"/>
      <c r="H4937" s="23"/>
      <c r="I4937" s="23"/>
      <c r="J4937" s="23"/>
      <c r="K4937" s="26"/>
      <c r="L4937" s="1"/>
    </row>
    <row r="4938" spans="1:12" x14ac:dyDescent="0.25">
      <c r="A4938" s="26"/>
      <c r="B4938" s="22"/>
      <c r="C4938" s="22"/>
      <c r="D4938" s="24"/>
      <c r="E4938" s="22"/>
      <c r="F4938" s="22"/>
      <c r="G4938" s="14"/>
      <c r="H4938" s="23"/>
      <c r="I4938" s="23"/>
      <c r="J4938" s="23"/>
      <c r="K4938" s="26"/>
      <c r="L4938" s="1"/>
    </row>
    <row r="4939" spans="1:12" x14ac:dyDescent="0.25">
      <c r="A4939" s="26"/>
      <c r="B4939" s="22"/>
      <c r="C4939" s="22"/>
      <c r="D4939" s="24"/>
      <c r="E4939" s="22"/>
      <c r="F4939" s="22"/>
      <c r="G4939" s="14"/>
      <c r="H4939" s="23"/>
      <c r="I4939" s="23"/>
      <c r="J4939" s="23"/>
      <c r="K4939" s="26"/>
      <c r="L4939" s="1"/>
    </row>
    <row r="4940" spans="1:12" x14ac:dyDescent="0.25">
      <c r="A4940" s="26"/>
      <c r="B4940" s="22"/>
      <c r="C4940" s="22"/>
      <c r="D4940" s="24"/>
      <c r="E4940" s="22"/>
      <c r="F4940" s="22"/>
      <c r="G4940" s="14"/>
      <c r="H4940" s="23"/>
      <c r="I4940" s="23"/>
      <c r="J4940" s="23"/>
      <c r="K4940" s="26"/>
      <c r="L4940" s="1"/>
    </row>
    <row r="4941" spans="1:12" x14ac:dyDescent="0.25">
      <c r="A4941" s="26"/>
      <c r="B4941" s="22"/>
      <c r="C4941" s="25"/>
      <c r="D4941" s="24"/>
      <c r="E4941" s="22"/>
      <c r="F4941" s="22"/>
      <c r="G4941" s="14"/>
      <c r="H4941" s="23"/>
      <c r="I4941" s="23"/>
      <c r="J4941" s="23"/>
      <c r="K4941" s="26"/>
      <c r="L4941" s="1"/>
    </row>
    <row r="4942" spans="1:12" x14ac:dyDescent="0.25">
      <c r="A4942" s="26"/>
      <c r="B4942" s="22"/>
      <c r="C4942" s="25"/>
      <c r="D4942" s="24"/>
      <c r="E4942" s="22"/>
      <c r="F4942" s="22"/>
      <c r="G4942" s="14"/>
      <c r="H4942" s="23"/>
      <c r="I4942" s="23"/>
      <c r="J4942" s="23"/>
      <c r="K4942" s="26"/>
      <c r="L4942" s="1"/>
    </row>
    <row r="4943" spans="1:12" x14ac:dyDescent="0.25">
      <c r="A4943" s="26"/>
      <c r="B4943" s="22"/>
      <c r="C4943" s="22"/>
      <c r="D4943" s="24"/>
      <c r="E4943" s="22"/>
      <c r="F4943" s="22"/>
      <c r="G4943" s="14"/>
      <c r="H4943" s="23"/>
      <c r="I4943" s="23"/>
      <c r="J4943" s="23"/>
      <c r="K4943" s="26"/>
      <c r="L4943" s="1"/>
    </row>
    <row r="4944" spans="1:12" x14ac:dyDescent="0.25">
      <c r="A4944" s="26"/>
      <c r="B4944" s="22"/>
      <c r="C4944" s="22"/>
      <c r="D4944" s="24"/>
      <c r="E4944" s="22"/>
      <c r="F4944" s="22"/>
      <c r="G4944" s="14"/>
      <c r="H4944" s="23"/>
      <c r="I4944" s="23"/>
      <c r="J4944" s="23"/>
      <c r="K4944" s="26"/>
      <c r="L4944" s="1"/>
    </row>
    <row r="4945" spans="1:12" x14ac:dyDescent="0.25">
      <c r="A4945" s="26"/>
      <c r="B4945" s="22"/>
      <c r="C4945" s="22"/>
      <c r="D4945" s="24"/>
      <c r="E4945" s="22"/>
      <c r="F4945" s="22"/>
      <c r="G4945" s="14"/>
      <c r="H4945" s="23"/>
      <c r="I4945" s="23"/>
      <c r="J4945" s="23"/>
      <c r="K4945" s="26"/>
      <c r="L4945" s="1"/>
    </row>
    <row r="4946" spans="1:12" x14ac:dyDescent="0.25">
      <c r="A4946" s="26"/>
      <c r="B4946" s="22"/>
      <c r="C4946" s="22"/>
      <c r="D4946" s="24"/>
      <c r="E4946" s="22"/>
      <c r="F4946" s="22"/>
      <c r="G4946" s="14"/>
      <c r="H4946" s="23"/>
      <c r="I4946" s="23"/>
      <c r="J4946" s="23"/>
      <c r="K4946" s="26"/>
      <c r="L4946" s="1"/>
    </row>
    <row r="4947" spans="1:12" x14ac:dyDescent="0.25">
      <c r="A4947" s="26"/>
      <c r="B4947" s="22"/>
      <c r="C4947" s="22"/>
      <c r="D4947" s="24"/>
      <c r="E4947" s="22"/>
      <c r="F4947" s="22"/>
      <c r="G4947" s="14"/>
      <c r="H4947" s="23"/>
      <c r="I4947" s="23"/>
      <c r="J4947" s="23"/>
      <c r="K4947" s="26"/>
      <c r="L4947" s="1"/>
    </row>
    <row r="4948" spans="1:12" x14ac:dyDescent="0.25">
      <c r="A4948" s="26"/>
      <c r="B4948" s="22"/>
      <c r="C4948" s="22"/>
      <c r="D4948" s="24"/>
      <c r="E4948" s="22"/>
      <c r="F4948" s="22"/>
      <c r="G4948" s="14"/>
      <c r="H4948" s="23"/>
      <c r="I4948" s="23"/>
      <c r="J4948" s="23"/>
      <c r="K4948" s="26"/>
      <c r="L4948" s="1"/>
    </row>
    <row r="4949" spans="1:12" x14ac:dyDescent="0.25">
      <c r="A4949" s="26"/>
      <c r="B4949" s="22"/>
      <c r="C4949" s="22"/>
      <c r="D4949" s="24"/>
      <c r="E4949" s="22"/>
      <c r="F4949" s="22"/>
      <c r="G4949" s="14"/>
      <c r="H4949" s="23"/>
      <c r="I4949" s="23"/>
      <c r="J4949" s="23"/>
      <c r="K4949" s="26"/>
      <c r="L4949" s="1"/>
    </row>
    <row r="4950" spans="1:12" x14ac:dyDescent="0.25">
      <c r="A4950" s="26"/>
      <c r="B4950" s="22"/>
      <c r="C4950" s="22"/>
      <c r="D4950" s="24"/>
      <c r="E4950" s="22"/>
      <c r="F4950" s="22"/>
      <c r="G4950" s="14"/>
      <c r="H4950" s="23"/>
      <c r="I4950" s="23"/>
      <c r="J4950" s="23"/>
      <c r="K4950" s="26"/>
      <c r="L4950" s="1"/>
    </row>
    <row r="4951" spans="1:12" x14ac:dyDescent="0.25">
      <c r="A4951" s="26"/>
      <c r="B4951" s="22"/>
      <c r="C4951" s="22"/>
      <c r="D4951" s="24"/>
      <c r="E4951" s="22"/>
      <c r="F4951" s="22"/>
      <c r="G4951" s="14"/>
      <c r="H4951" s="23"/>
      <c r="I4951" s="23"/>
      <c r="J4951" s="23"/>
      <c r="K4951" s="26"/>
      <c r="L4951" s="1"/>
    </row>
    <row r="4952" spans="1:12" x14ac:dyDescent="0.25">
      <c r="A4952" s="26"/>
      <c r="B4952" s="22"/>
      <c r="C4952" s="22"/>
      <c r="D4952" s="24"/>
      <c r="E4952" s="22"/>
      <c r="F4952" s="22"/>
      <c r="G4952" s="14"/>
      <c r="H4952" s="23"/>
      <c r="I4952" s="23"/>
      <c r="J4952" s="23"/>
      <c r="K4952" s="26"/>
      <c r="L4952" s="1"/>
    </row>
    <row r="4953" spans="1:12" x14ac:dyDescent="0.25">
      <c r="A4953" s="26"/>
      <c r="B4953" s="22"/>
      <c r="C4953" s="22"/>
      <c r="D4953" s="24"/>
      <c r="E4953" s="22"/>
      <c r="F4953" s="22"/>
      <c r="G4953" s="14"/>
      <c r="H4953" s="23"/>
      <c r="I4953" s="23"/>
      <c r="J4953" s="23"/>
      <c r="K4953" s="26"/>
      <c r="L4953" s="1"/>
    </row>
    <row r="4954" spans="1:12" x14ac:dyDescent="0.25">
      <c r="A4954" s="26"/>
      <c r="B4954" s="22"/>
      <c r="C4954" s="22"/>
      <c r="D4954" s="24"/>
      <c r="E4954" s="22"/>
      <c r="F4954" s="22"/>
      <c r="G4954" s="14"/>
      <c r="H4954" s="23"/>
      <c r="I4954" s="23"/>
      <c r="J4954" s="23"/>
      <c r="K4954" s="26"/>
      <c r="L4954" s="1"/>
    </row>
    <row r="4955" spans="1:12" x14ac:dyDescent="0.25">
      <c r="A4955" s="26"/>
      <c r="B4955" s="22"/>
      <c r="C4955" s="22"/>
      <c r="D4955" s="24"/>
      <c r="E4955" s="22"/>
      <c r="F4955" s="22"/>
      <c r="G4955" s="14"/>
      <c r="H4955" s="23"/>
      <c r="I4955" s="23"/>
      <c r="J4955" s="23"/>
      <c r="K4955" s="26"/>
      <c r="L4955" s="1"/>
    </row>
    <row r="4956" spans="1:12" x14ac:dyDescent="0.25">
      <c r="A4956" s="26"/>
      <c r="B4956" s="22"/>
      <c r="C4956" s="22"/>
      <c r="D4956" s="24"/>
      <c r="E4956" s="22"/>
      <c r="F4956" s="22"/>
      <c r="G4956" s="14"/>
      <c r="H4956" s="23"/>
      <c r="I4956" s="23"/>
      <c r="J4956" s="23"/>
      <c r="K4956" s="26"/>
      <c r="L4956" s="1"/>
    </row>
    <row r="4957" spans="1:12" x14ac:dyDescent="0.25">
      <c r="A4957" s="26"/>
      <c r="B4957" s="22"/>
      <c r="C4957" s="22"/>
      <c r="D4957" s="24"/>
      <c r="E4957" s="22"/>
      <c r="F4957" s="22"/>
      <c r="G4957" s="14"/>
      <c r="H4957" s="23"/>
      <c r="I4957" s="23"/>
      <c r="J4957" s="23"/>
      <c r="K4957" s="26"/>
      <c r="L4957" s="1"/>
    </row>
    <row r="4958" spans="1:12" x14ac:dyDescent="0.25">
      <c r="A4958" s="26"/>
      <c r="B4958" s="22"/>
      <c r="C4958" s="22"/>
      <c r="D4958" s="24"/>
      <c r="E4958" s="22"/>
      <c r="F4958" s="22"/>
      <c r="G4958" s="14"/>
      <c r="H4958" s="23"/>
      <c r="I4958" s="23"/>
      <c r="J4958" s="23"/>
      <c r="K4958" s="26"/>
      <c r="L4958" s="1"/>
    </row>
    <row r="4959" spans="1:12" x14ac:dyDescent="0.25">
      <c r="A4959" s="26"/>
      <c r="B4959" s="22"/>
      <c r="C4959" s="22"/>
      <c r="D4959" s="24"/>
      <c r="E4959" s="22"/>
      <c r="F4959" s="22"/>
      <c r="G4959" s="14"/>
      <c r="H4959" s="23"/>
      <c r="I4959" s="23"/>
      <c r="J4959" s="23"/>
      <c r="K4959" s="26"/>
      <c r="L4959" s="1"/>
    </row>
    <row r="4960" spans="1:12" x14ac:dyDescent="0.25">
      <c r="A4960" s="26"/>
      <c r="B4960" s="22"/>
      <c r="C4960" s="22"/>
      <c r="D4960" s="24"/>
      <c r="E4960" s="22"/>
      <c r="F4960" s="22"/>
      <c r="G4960" s="14"/>
      <c r="H4960" s="23"/>
      <c r="I4960" s="23"/>
      <c r="J4960" s="23"/>
      <c r="K4960" s="26"/>
      <c r="L4960" s="1"/>
    </row>
    <row r="4961" spans="1:12" x14ac:dyDescent="0.25">
      <c r="A4961" s="26"/>
      <c r="B4961" s="22"/>
      <c r="C4961" s="22"/>
      <c r="D4961" s="24"/>
      <c r="E4961" s="22"/>
      <c r="F4961" s="22"/>
      <c r="G4961" s="14"/>
      <c r="H4961" s="23"/>
      <c r="I4961" s="23"/>
      <c r="J4961" s="23"/>
      <c r="K4961" s="26"/>
      <c r="L4961" s="1"/>
    </row>
    <row r="4962" spans="1:12" x14ac:dyDescent="0.25">
      <c r="A4962" s="26"/>
      <c r="B4962" s="22"/>
      <c r="C4962" s="22"/>
      <c r="D4962" s="24"/>
      <c r="E4962" s="22"/>
      <c r="F4962" s="22"/>
      <c r="G4962" s="14"/>
      <c r="H4962" s="23"/>
      <c r="I4962" s="23"/>
      <c r="J4962" s="23"/>
      <c r="K4962" s="26"/>
      <c r="L4962" s="1"/>
    </row>
    <row r="4963" spans="1:12" x14ac:dyDescent="0.25">
      <c r="A4963" s="26"/>
      <c r="B4963" s="22"/>
      <c r="C4963" s="22"/>
      <c r="D4963" s="24"/>
      <c r="E4963" s="22"/>
      <c r="F4963" s="22"/>
      <c r="G4963" s="14"/>
      <c r="H4963" s="23"/>
      <c r="I4963" s="23"/>
      <c r="J4963" s="23"/>
      <c r="K4963" s="26"/>
      <c r="L4963" s="1"/>
    </row>
    <row r="4964" spans="1:12" x14ac:dyDescent="0.25">
      <c r="A4964" s="26"/>
      <c r="B4964" s="22"/>
      <c r="C4964" s="22"/>
      <c r="D4964" s="24"/>
      <c r="E4964" s="22"/>
      <c r="F4964" s="22"/>
      <c r="G4964" s="14"/>
      <c r="H4964" s="23"/>
      <c r="I4964" s="23"/>
      <c r="J4964" s="23"/>
      <c r="K4964" s="26"/>
      <c r="L4964" s="1"/>
    </row>
    <row r="4965" spans="1:12" x14ac:dyDescent="0.25">
      <c r="A4965" s="26"/>
      <c r="B4965" s="22"/>
      <c r="C4965" s="22"/>
      <c r="D4965" s="24"/>
      <c r="E4965" s="22"/>
      <c r="F4965" s="22"/>
      <c r="G4965" s="14"/>
      <c r="H4965" s="23"/>
      <c r="I4965" s="23"/>
      <c r="J4965" s="23"/>
      <c r="K4965" s="26"/>
      <c r="L4965" s="1"/>
    </row>
    <row r="4966" spans="1:12" x14ac:dyDescent="0.25">
      <c r="A4966" s="26"/>
      <c r="B4966" s="22"/>
      <c r="C4966" s="22"/>
      <c r="D4966" s="24"/>
      <c r="E4966" s="22"/>
      <c r="F4966" s="22"/>
      <c r="G4966" s="14"/>
      <c r="H4966" s="23"/>
      <c r="I4966" s="23"/>
      <c r="J4966" s="23"/>
      <c r="K4966" s="26"/>
      <c r="L4966" s="1"/>
    </row>
    <row r="4967" spans="1:12" x14ac:dyDescent="0.25">
      <c r="A4967" s="26"/>
      <c r="B4967" s="22"/>
      <c r="C4967" s="22"/>
      <c r="D4967" s="24"/>
      <c r="E4967" s="22"/>
      <c r="F4967" s="22"/>
      <c r="G4967" s="14"/>
      <c r="H4967" s="23"/>
      <c r="I4967" s="23"/>
      <c r="J4967" s="23"/>
      <c r="K4967" s="26"/>
      <c r="L4967" s="1"/>
    </row>
    <row r="4968" spans="1:12" x14ac:dyDescent="0.25">
      <c r="A4968" s="26"/>
      <c r="B4968" s="22"/>
      <c r="C4968" s="22"/>
      <c r="D4968" s="24"/>
      <c r="E4968" s="22"/>
      <c r="F4968" s="22"/>
      <c r="G4968" s="14"/>
      <c r="H4968" s="23"/>
      <c r="I4968" s="23"/>
      <c r="J4968" s="23"/>
      <c r="K4968" s="27"/>
      <c r="L4968" s="1"/>
    </row>
    <row r="4969" spans="1:12" x14ac:dyDescent="0.25">
      <c r="A4969" s="26"/>
      <c r="B4969" s="22"/>
      <c r="C4969" s="22"/>
      <c r="D4969" s="24"/>
      <c r="E4969" s="22"/>
      <c r="F4969" s="22"/>
      <c r="G4969" s="14"/>
      <c r="H4969" s="23"/>
      <c r="I4969" s="23"/>
      <c r="J4969" s="23"/>
      <c r="K4969" s="26"/>
      <c r="L4969" s="1"/>
    </row>
    <row r="4970" spans="1:12" x14ac:dyDescent="0.25">
      <c r="A4970" s="26"/>
      <c r="B4970" s="22"/>
      <c r="C4970" s="22"/>
      <c r="D4970" s="24"/>
      <c r="E4970" s="22"/>
      <c r="F4970" s="22"/>
      <c r="G4970" s="14"/>
      <c r="H4970" s="23"/>
      <c r="I4970" s="23"/>
      <c r="J4970" s="23"/>
      <c r="K4970" s="26"/>
      <c r="L4970" s="1"/>
    </row>
    <row r="4971" spans="1:12" x14ac:dyDescent="0.25">
      <c r="A4971" s="26"/>
      <c r="B4971" s="22"/>
      <c r="C4971" s="22"/>
      <c r="D4971" s="24"/>
      <c r="E4971" s="22"/>
      <c r="F4971" s="22"/>
      <c r="G4971" s="14"/>
      <c r="H4971" s="23"/>
      <c r="I4971" s="23"/>
      <c r="J4971" s="23"/>
      <c r="K4971" s="26"/>
      <c r="L4971" s="1"/>
    </row>
    <row r="4972" spans="1:12" x14ac:dyDescent="0.25">
      <c r="A4972" s="26"/>
      <c r="B4972" s="22"/>
      <c r="C4972" s="22"/>
      <c r="D4972" s="24"/>
      <c r="E4972" s="22"/>
      <c r="F4972" s="22"/>
      <c r="G4972" s="14"/>
      <c r="H4972" s="23"/>
      <c r="I4972" s="23"/>
      <c r="J4972" s="23"/>
      <c r="K4972" s="26"/>
      <c r="L4972" s="1"/>
    </row>
    <row r="4973" spans="1:12" x14ac:dyDescent="0.25">
      <c r="A4973" s="26"/>
      <c r="B4973" s="22"/>
      <c r="C4973" s="22"/>
      <c r="D4973" s="24"/>
      <c r="E4973" s="22"/>
      <c r="F4973" s="22"/>
      <c r="G4973" s="14"/>
      <c r="H4973" s="23"/>
      <c r="I4973" s="23"/>
      <c r="J4973" s="23"/>
      <c r="K4973" s="26"/>
      <c r="L4973" s="1"/>
    </row>
    <row r="4974" spans="1:12" x14ac:dyDescent="0.25">
      <c r="A4974" s="26"/>
      <c r="B4974" s="22"/>
      <c r="C4974" s="22"/>
      <c r="D4974" s="24"/>
      <c r="E4974" s="22"/>
      <c r="F4974" s="22"/>
      <c r="G4974" s="14"/>
      <c r="H4974" s="23"/>
      <c r="I4974" s="23"/>
      <c r="J4974" s="23"/>
      <c r="K4974" s="26"/>
      <c r="L4974" s="1"/>
    </row>
    <row r="4975" spans="1:12" x14ac:dyDescent="0.25">
      <c r="A4975" s="26"/>
      <c r="B4975" s="22"/>
      <c r="C4975" s="22"/>
      <c r="D4975" s="24"/>
      <c r="E4975" s="22"/>
      <c r="F4975" s="22"/>
      <c r="G4975" s="14"/>
      <c r="H4975" s="23"/>
      <c r="I4975" s="23"/>
      <c r="J4975" s="23"/>
      <c r="K4975" s="26"/>
      <c r="L4975" s="1"/>
    </row>
    <row r="4976" spans="1:12" x14ac:dyDescent="0.25">
      <c r="A4976" s="26"/>
      <c r="B4976" s="22"/>
      <c r="C4976" s="22"/>
      <c r="D4976" s="24"/>
      <c r="E4976" s="22"/>
      <c r="F4976" s="22"/>
      <c r="G4976" s="14"/>
      <c r="H4976" s="23"/>
      <c r="I4976" s="23"/>
      <c r="J4976" s="23"/>
      <c r="K4976" s="26"/>
      <c r="L4976" s="1"/>
    </row>
    <row r="4977" spans="1:12" x14ac:dyDescent="0.25">
      <c r="A4977" s="26"/>
      <c r="B4977" s="22"/>
      <c r="C4977" s="22"/>
      <c r="D4977" s="24"/>
      <c r="E4977" s="22"/>
      <c r="F4977" s="22"/>
      <c r="G4977" s="14"/>
      <c r="H4977" s="23"/>
      <c r="I4977" s="23"/>
      <c r="J4977" s="23"/>
      <c r="K4977" s="26"/>
      <c r="L4977" s="1"/>
    </row>
    <row r="4978" spans="1:12" x14ac:dyDescent="0.25">
      <c r="A4978" s="26"/>
      <c r="B4978" s="22"/>
      <c r="C4978" s="22"/>
      <c r="D4978" s="24"/>
      <c r="E4978" s="22"/>
      <c r="F4978" s="22"/>
      <c r="G4978" s="14"/>
      <c r="H4978" s="23"/>
      <c r="I4978" s="23"/>
      <c r="J4978" s="23"/>
      <c r="K4978" s="26"/>
      <c r="L4978" s="1"/>
    </row>
    <row r="4979" spans="1:12" x14ac:dyDescent="0.25">
      <c r="A4979" s="26"/>
      <c r="B4979" s="22"/>
      <c r="C4979" s="22"/>
      <c r="D4979" s="24"/>
      <c r="E4979" s="22"/>
      <c r="F4979" s="22"/>
      <c r="G4979" s="14"/>
      <c r="H4979" s="23"/>
      <c r="I4979" s="23"/>
      <c r="J4979" s="23"/>
      <c r="K4979" s="26"/>
      <c r="L4979" s="1"/>
    </row>
    <row r="4980" spans="1:12" x14ac:dyDescent="0.25">
      <c r="A4980" s="26"/>
      <c r="B4980" s="22"/>
      <c r="C4980" s="22"/>
      <c r="D4980" s="24"/>
      <c r="E4980" s="22"/>
      <c r="F4980" s="22"/>
      <c r="G4980" s="14"/>
      <c r="H4980" s="23"/>
      <c r="I4980" s="23"/>
      <c r="J4980" s="23"/>
      <c r="K4980" s="26"/>
      <c r="L4980" s="1"/>
    </row>
    <row r="4981" spans="1:12" x14ac:dyDescent="0.25">
      <c r="A4981" s="26"/>
      <c r="B4981" s="22"/>
      <c r="C4981" s="22"/>
      <c r="D4981" s="24"/>
      <c r="E4981" s="22"/>
      <c r="F4981" s="22"/>
      <c r="G4981" s="14"/>
      <c r="H4981" s="23"/>
      <c r="I4981" s="23"/>
      <c r="J4981" s="23"/>
      <c r="K4981" s="26"/>
      <c r="L4981" s="1"/>
    </row>
    <row r="4982" spans="1:12" x14ac:dyDescent="0.25">
      <c r="A4982" s="26"/>
      <c r="B4982" s="22"/>
      <c r="C4982" s="22"/>
      <c r="D4982" s="24"/>
      <c r="E4982" s="22"/>
      <c r="F4982" s="22"/>
      <c r="G4982" s="14"/>
      <c r="H4982" s="23"/>
      <c r="I4982" s="23"/>
      <c r="J4982" s="23"/>
      <c r="K4982" s="26"/>
      <c r="L4982" s="1"/>
    </row>
    <row r="4983" spans="1:12" x14ac:dyDescent="0.25">
      <c r="A4983" s="26"/>
      <c r="B4983" s="22"/>
      <c r="C4983" s="22"/>
      <c r="D4983" s="24"/>
      <c r="E4983" s="22"/>
      <c r="F4983" s="22"/>
      <c r="G4983" s="14"/>
      <c r="H4983" s="23"/>
      <c r="I4983" s="23"/>
      <c r="J4983" s="23"/>
      <c r="K4983" s="26"/>
      <c r="L4983" s="1"/>
    </row>
    <row r="4984" spans="1:12" x14ac:dyDescent="0.25">
      <c r="A4984" s="26"/>
      <c r="B4984" s="22"/>
      <c r="C4984" s="22"/>
      <c r="D4984" s="24"/>
      <c r="E4984" s="22"/>
      <c r="F4984" s="22"/>
      <c r="G4984" s="14"/>
      <c r="H4984" s="23"/>
      <c r="I4984" s="23"/>
      <c r="J4984" s="23"/>
      <c r="K4984" s="26"/>
      <c r="L4984" s="1"/>
    </row>
    <row r="4985" spans="1:12" x14ac:dyDescent="0.25">
      <c r="A4985" s="26"/>
      <c r="B4985" s="22"/>
      <c r="C4985" s="22"/>
      <c r="D4985" s="24"/>
      <c r="E4985" s="22"/>
      <c r="F4985" s="22"/>
      <c r="G4985" s="14"/>
      <c r="H4985" s="23"/>
      <c r="I4985" s="23"/>
      <c r="J4985" s="23"/>
      <c r="K4985" s="26"/>
      <c r="L4985" s="1"/>
    </row>
    <row r="4986" spans="1:12" x14ac:dyDescent="0.25">
      <c r="A4986" s="26"/>
      <c r="B4986" s="22"/>
      <c r="C4986" s="22"/>
      <c r="D4986" s="24"/>
      <c r="E4986" s="22"/>
      <c r="F4986" s="22"/>
      <c r="G4986" s="14"/>
      <c r="H4986" s="23"/>
      <c r="I4986" s="23"/>
      <c r="J4986" s="23"/>
      <c r="K4986" s="26"/>
      <c r="L4986" s="1"/>
    </row>
    <row r="4987" spans="1:12" x14ac:dyDescent="0.25">
      <c r="A4987" s="26"/>
      <c r="B4987" s="22"/>
      <c r="C4987" s="22"/>
      <c r="D4987" s="24"/>
      <c r="E4987" s="22"/>
      <c r="F4987" s="22"/>
      <c r="G4987" s="14"/>
      <c r="H4987" s="23"/>
      <c r="I4987" s="23"/>
      <c r="J4987" s="23"/>
      <c r="K4987" s="26"/>
      <c r="L4987" s="1"/>
    </row>
    <row r="4988" spans="1:12" x14ac:dyDescent="0.25">
      <c r="A4988" s="26"/>
      <c r="B4988" s="22"/>
      <c r="C4988" s="22"/>
      <c r="D4988" s="24"/>
      <c r="E4988" s="22"/>
      <c r="F4988" s="22"/>
      <c r="G4988" s="14"/>
      <c r="H4988" s="23"/>
      <c r="I4988" s="23"/>
      <c r="J4988" s="23"/>
      <c r="K4988" s="26"/>
      <c r="L4988" s="1"/>
    </row>
    <row r="4989" spans="1:12" x14ac:dyDescent="0.25">
      <c r="A4989" s="26"/>
      <c r="B4989" s="22"/>
      <c r="C4989" s="22"/>
      <c r="D4989" s="24"/>
      <c r="E4989" s="22"/>
      <c r="F4989" s="22"/>
      <c r="G4989" s="14"/>
      <c r="H4989" s="23"/>
      <c r="I4989" s="23"/>
      <c r="J4989" s="23"/>
      <c r="K4989" s="26"/>
      <c r="L4989" s="1"/>
    </row>
    <row r="4990" spans="1:12" x14ac:dyDescent="0.25">
      <c r="A4990" s="26"/>
      <c r="B4990" s="22"/>
      <c r="C4990" s="22"/>
      <c r="D4990" s="24"/>
      <c r="E4990" s="22"/>
      <c r="F4990" s="22"/>
      <c r="G4990" s="14"/>
      <c r="H4990" s="23"/>
      <c r="I4990" s="23"/>
      <c r="J4990" s="23"/>
      <c r="K4990" s="26"/>
      <c r="L4990" s="1"/>
    </row>
    <row r="4991" spans="1:12" x14ac:dyDescent="0.25">
      <c r="A4991" s="26"/>
      <c r="B4991" s="22"/>
      <c r="C4991" s="22"/>
      <c r="D4991" s="24"/>
      <c r="E4991" s="22"/>
      <c r="F4991" s="22"/>
      <c r="G4991" s="14"/>
      <c r="H4991" s="23"/>
      <c r="I4991" s="23"/>
      <c r="J4991" s="23"/>
      <c r="K4991" s="26"/>
      <c r="L4991" s="1"/>
    </row>
    <row r="4992" spans="1:12" x14ac:dyDescent="0.25">
      <c r="A4992" s="26"/>
      <c r="B4992" s="22"/>
      <c r="C4992" s="22"/>
      <c r="D4992" s="24"/>
      <c r="E4992" s="22"/>
      <c r="F4992" s="22"/>
      <c r="G4992" s="14"/>
      <c r="H4992" s="23"/>
      <c r="I4992" s="23"/>
      <c r="J4992" s="23"/>
      <c r="K4992" s="26"/>
      <c r="L4992" s="1"/>
    </row>
    <row r="4993" spans="1:12" x14ac:dyDescent="0.25">
      <c r="A4993" s="26"/>
      <c r="B4993" s="22"/>
      <c r="C4993" s="22"/>
      <c r="D4993" s="24"/>
      <c r="E4993" s="22"/>
      <c r="F4993" s="22"/>
      <c r="G4993" s="14"/>
      <c r="H4993" s="23"/>
      <c r="I4993" s="23"/>
      <c r="J4993" s="23"/>
      <c r="K4993" s="26"/>
      <c r="L4993" s="1"/>
    </row>
    <row r="4994" spans="1:12" x14ac:dyDescent="0.25">
      <c r="A4994" s="26"/>
      <c r="B4994" s="22"/>
      <c r="C4994" s="22"/>
      <c r="D4994" s="24"/>
      <c r="E4994" s="22"/>
      <c r="F4994" s="22"/>
      <c r="G4994" s="14"/>
      <c r="H4994" s="23"/>
      <c r="I4994" s="23"/>
      <c r="J4994" s="23"/>
      <c r="K4994" s="26"/>
      <c r="L4994" s="1"/>
    </row>
    <row r="4995" spans="1:12" x14ac:dyDescent="0.25">
      <c r="A4995" s="26"/>
      <c r="B4995" s="22"/>
      <c r="C4995" s="22"/>
      <c r="D4995" s="24"/>
      <c r="E4995" s="22"/>
      <c r="F4995" s="22"/>
      <c r="G4995" s="14"/>
      <c r="H4995" s="23"/>
      <c r="I4995" s="23"/>
      <c r="J4995" s="23"/>
      <c r="K4995" s="26"/>
      <c r="L4995" s="1"/>
    </row>
    <row r="4996" spans="1:12" x14ac:dyDescent="0.25">
      <c r="A4996" s="26"/>
      <c r="B4996" s="22"/>
      <c r="C4996" s="22"/>
      <c r="D4996" s="24"/>
      <c r="E4996" s="22"/>
      <c r="F4996" s="22"/>
      <c r="G4996" s="14"/>
      <c r="H4996" s="23"/>
      <c r="I4996" s="23"/>
      <c r="J4996" s="23"/>
      <c r="K4996" s="27"/>
      <c r="L4996" s="1"/>
    </row>
    <row r="4997" spans="1:12" x14ac:dyDescent="0.25">
      <c r="A4997" s="26"/>
      <c r="B4997" s="22"/>
      <c r="C4997" s="22"/>
      <c r="D4997" s="24"/>
      <c r="E4997" s="22"/>
      <c r="F4997" s="22"/>
      <c r="G4997" s="14"/>
      <c r="H4997" s="23"/>
      <c r="I4997" s="23"/>
      <c r="J4997" s="23"/>
      <c r="K4997" s="26"/>
      <c r="L4997" s="1"/>
    </row>
    <row r="4998" spans="1:12" x14ac:dyDescent="0.25">
      <c r="A4998" s="26"/>
      <c r="B4998" s="22"/>
      <c r="C4998" s="22"/>
      <c r="D4998" s="24"/>
      <c r="E4998" s="22"/>
      <c r="F4998" s="22"/>
      <c r="G4998" s="14"/>
      <c r="H4998" s="23"/>
      <c r="I4998" s="23"/>
      <c r="J4998" s="23"/>
      <c r="K4998" s="26"/>
      <c r="L4998" s="1"/>
    </row>
    <row r="4999" spans="1:12" x14ac:dyDescent="0.25">
      <c r="A4999" s="26"/>
      <c r="B4999" s="22"/>
      <c r="C4999" s="22"/>
      <c r="D4999" s="24"/>
      <c r="E4999" s="22"/>
      <c r="F4999" s="22"/>
      <c r="G4999" s="14"/>
      <c r="H4999" s="23"/>
      <c r="I4999" s="23"/>
      <c r="J4999" s="23"/>
      <c r="K4999" s="26"/>
      <c r="L4999" s="1"/>
    </row>
    <row r="5000" spans="1:12" x14ac:dyDescent="0.25">
      <c r="A5000" s="26"/>
      <c r="B5000" s="22"/>
      <c r="C5000" s="22"/>
      <c r="D5000" s="24"/>
      <c r="E5000" s="22"/>
      <c r="F5000" s="22"/>
      <c r="G5000" s="14"/>
      <c r="H5000" s="23"/>
      <c r="I5000" s="23"/>
      <c r="J5000" s="23"/>
      <c r="K5000" s="26"/>
      <c r="L5000" s="1"/>
    </row>
    <row r="5001" spans="1:12" x14ac:dyDescent="0.25">
      <c r="A5001" s="26"/>
      <c r="B5001" s="22"/>
      <c r="C5001" s="22"/>
      <c r="D5001" s="24"/>
      <c r="E5001" s="22"/>
      <c r="F5001" s="22"/>
      <c r="G5001" s="14"/>
      <c r="H5001" s="23"/>
      <c r="I5001" s="23"/>
      <c r="J5001" s="23"/>
      <c r="K5001" s="26"/>
      <c r="L5001" s="1"/>
    </row>
    <row r="5002" spans="1:12" x14ac:dyDescent="0.25">
      <c r="A5002" s="26"/>
      <c r="B5002" s="22"/>
      <c r="C5002" s="22"/>
      <c r="D5002" s="24"/>
      <c r="E5002" s="22"/>
      <c r="F5002" s="22"/>
      <c r="G5002" s="14"/>
      <c r="H5002" s="23"/>
      <c r="I5002" s="23"/>
      <c r="J5002" s="23"/>
      <c r="K5002" s="26"/>
      <c r="L5002" s="1"/>
    </row>
    <row r="5003" spans="1:12" x14ac:dyDescent="0.25">
      <c r="A5003" s="26"/>
      <c r="B5003" s="22"/>
      <c r="C5003" s="22"/>
      <c r="D5003" s="24"/>
      <c r="E5003" s="22"/>
      <c r="F5003" s="22"/>
      <c r="G5003" s="14"/>
      <c r="H5003" s="23"/>
      <c r="I5003" s="23"/>
      <c r="J5003" s="23"/>
      <c r="K5003" s="26"/>
      <c r="L5003" s="1"/>
    </row>
    <row r="5004" spans="1:12" x14ac:dyDescent="0.25">
      <c r="A5004" s="26"/>
      <c r="B5004" s="22"/>
      <c r="C5004" s="22"/>
      <c r="D5004" s="24"/>
      <c r="E5004" s="22"/>
      <c r="F5004" s="22"/>
      <c r="G5004" s="14"/>
      <c r="H5004" s="23"/>
      <c r="I5004" s="23"/>
      <c r="J5004" s="23"/>
      <c r="K5004" s="26"/>
      <c r="L5004" s="1"/>
    </row>
    <row r="5005" spans="1:12" x14ac:dyDescent="0.25">
      <c r="A5005" s="26"/>
      <c r="B5005" s="22"/>
      <c r="C5005" s="22"/>
      <c r="D5005" s="24"/>
      <c r="E5005" s="22"/>
      <c r="F5005" s="22"/>
      <c r="G5005" s="14"/>
      <c r="H5005" s="23"/>
      <c r="I5005" s="23"/>
      <c r="J5005" s="23"/>
      <c r="K5005" s="26"/>
      <c r="L5005" s="1"/>
    </row>
    <row r="5006" spans="1:12" x14ac:dyDescent="0.25">
      <c r="A5006" s="26"/>
      <c r="B5006" s="22"/>
      <c r="C5006" s="22"/>
      <c r="D5006" s="24"/>
      <c r="E5006" s="22"/>
      <c r="F5006" s="22"/>
      <c r="G5006" s="14"/>
      <c r="H5006" s="23"/>
      <c r="I5006" s="23"/>
      <c r="J5006" s="23"/>
      <c r="K5006" s="26"/>
      <c r="L5006" s="1"/>
    </row>
    <row r="5007" spans="1:12" x14ac:dyDescent="0.25">
      <c r="A5007" s="26"/>
      <c r="B5007" s="22"/>
      <c r="C5007" s="22"/>
      <c r="D5007" s="24"/>
      <c r="E5007" s="22"/>
      <c r="F5007" s="22"/>
      <c r="G5007" s="14"/>
      <c r="H5007" s="23"/>
      <c r="I5007" s="23"/>
      <c r="J5007" s="23"/>
      <c r="K5007" s="26"/>
      <c r="L5007" s="1"/>
    </row>
    <row r="5008" spans="1:12" x14ac:dyDescent="0.25">
      <c r="A5008" s="26"/>
      <c r="B5008" s="22"/>
      <c r="C5008" s="22"/>
      <c r="D5008" s="24"/>
      <c r="E5008" s="22"/>
      <c r="F5008" s="22"/>
      <c r="G5008" s="14"/>
      <c r="H5008" s="23"/>
      <c r="I5008" s="23"/>
      <c r="J5008" s="23"/>
      <c r="K5008" s="26"/>
      <c r="L5008" s="1"/>
    </row>
    <row r="5009" spans="1:12" x14ac:dyDescent="0.25">
      <c r="A5009" s="26"/>
      <c r="B5009" s="22"/>
      <c r="C5009" s="22"/>
      <c r="D5009" s="24"/>
      <c r="E5009" s="22"/>
      <c r="F5009" s="22"/>
      <c r="G5009" s="14"/>
      <c r="H5009" s="23"/>
      <c r="I5009" s="23"/>
      <c r="J5009" s="23"/>
      <c r="K5009" s="26"/>
      <c r="L5009" s="1"/>
    </row>
    <row r="5010" spans="1:12" x14ac:dyDescent="0.25">
      <c r="A5010" s="26"/>
      <c r="B5010" s="22"/>
      <c r="C5010" s="22"/>
      <c r="D5010" s="24"/>
      <c r="E5010" s="22"/>
      <c r="F5010" s="22"/>
      <c r="G5010" s="14"/>
      <c r="H5010" s="23"/>
      <c r="I5010" s="23"/>
      <c r="J5010" s="23"/>
      <c r="K5010" s="26"/>
      <c r="L5010" s="1"/>
    </row>
    <row r="5011" spans="1:12" x14ac:dyDescent="0.25">
      <c r="A5011" s="26"/>
      <c r="B5011" s="22"/>
      <c r="C5011" s="22"/>
      <c r="D5011" s="24"/>
      <c r="E5011" s="22"/>
      <c r="F5011" s="22"/>
      <c r="G5011" s="14"/>
      <c r="H5011" s="23"/>
      <c r="I5011" s="23"/>
      <c r="J5011" s="23"/>
      <c r="K5011" s="26"/>
      <c r="L5011" s="1"/>
    </row>
    <row r="5012" spans="1:12" x14ac:dyDescent="0.25">
      <c r="A5012" s="26"/>
      <c r="B5012" s="22"/>
      <c r="C5012" s="22"/>
      <c r="D5012" s="24"/>
      <c r="E5012" s="22"/>
      <c r="F5012" s="22"/>
      <c r="G5012" s="14"/>
      <c r="H5012" s="23"/>
      <c r="I5012" s="23"/>
      <c r="J5012" s="23"/>
      <c r="K5012" s="26"/>
      <c r="L5012" s="1"/>
    </row>
    <row r="5013" spans="1:12" x14ac:dyDescent="0.25">
      <c r="A5013" s="26"/>
      <c r="B5013" s="22"/>
      <c r="C5013" s="22"/>
      <c r="D5013" s="24"/>
      <c r="E5013" s="22"/>
      <c r="F5013" s="22"/>
      <c r="G5013" s="14"/>
      <c r="H5013" s="23"/>
      <c r="I5013" s="23"/>
      <c r="J5013" s="23"/>
      <c r="K5013" s="26"/>
      <c r="L5013" s="1"/>
    </row>
    <row r="5014" spans="1:12" x14ac:dyDescent="0.25">
      <c r="A5014" s="26"/>
      <c r="B5014" s="22"/>
      <c r="C5014" s="22"/>
      <c r="D5014" s="24"/>
      <c r="E5014" s="22"/>
      <c r="F5014" s="22"/>
      <c r="G5014" s="14"/>
      <c r="H5014" s="23"/>
      <c r="I5014" s="23"/>
      <c r="J5014" s="23"/>
      <c r="K5014" s="26"/>
      <c r="L5014" s="1"/>
    </row>
    <row r="5015" spans="1:12" x14ac:dyDescent="0.25">
      <c r="A5015" s="26"/>
      <c r="B5015" s="22"/>
      <c r="C5015" s="22"/>
      <c r="D5015" s="24"/>
      <c r="E5015" s="22"/>
      <c r="F5015" s="22"/>
      <c r="G5015" s="14"/>
      <c r="H5015" s="23"/>
      <c r="I5015" s="23"/>
      <c r="J5015" s="23"/>
      <c r="K5015" s="26"/>
      <c r="L5015" s="1"/>
    </row>
    <row r="5016" spans="1:12" x14ac:dyDescent="0.25">
      <c r="A5016" s="26"/>
      <c r="B5016" s="22"/>
      <c r="C5016" s="22"/>
      <c r="D5016" s="24"/>
      <c r="E5016" s="22"/>
      <c r="F5016" s="22"/>
      <c r="G5016" s="14"/>
      <c r="H5016" s="23"/>
      <c r="I5016" s="23"/>
      <c r="J5016" s="23"/>
      <c r="K5016" s="26"/>
      <c r="L5016" s="1"/>
    </row>
    <row r="5017" spans="1:12" x14ac:dyDescent="0.25">
      <c r="A5017" s="26"/>
      <c r="B5017" s="22"/>
      <c r="C5017" s="22"/>
      <c r="D5017" s="24"/>
      <c r="E5017" s="22"/>
      <c r="F5017" s="22"/>
      <c r="G5017" s="14"/>
      <c r="H5017" s="23"/>
      <c r="I5017" s="23"/>
      <c r="J5017" s="23"/>
      <c r="K5017" s="26"/>
      <c r="L5017" s="1"/>
    </row>
    <row r="5018" spans="1:12" x14ac:dyDescent="0.25">
      <c r="A5018" s="26"/>
      <c r="B5018" s="22"/>
      <c r="C5018" s="22"/>
      <c r="D5018" s="24"/>
      <c r="E5018" s="22"/>
      <c r="F5018" s="22"/>
      <c r="G5018" s="14"/>
      <c r="H5018" s="23"/>
      <c r="I5018" s="23"/>
      <c r="J5018" s="23"/>
      <c r="K5018" s="26"/>
      <c r="L5018" s="1"/>
    </row>
    <row r="5019" spans="1:12" x14ac:dyDescent="0.25">
      <c r="A5019" s="26"/>
      <c r="B5019" s="22"/>
      <c r="C5019" s="22"/>
      <c r="D5019" s="24"/>
      <c r="E5019" s="22"/>
      <c r="F5019" s="22"/>
      <c r="G5019" s="14"/>
      <c r="H5019" s="23"/>
      <c r="I5019" s="23"/>
      <c r="J5019" s="23"/>
      <c r="K5019" s="26"/>
      <c r="L5019" s="1"/>
    </row>
    <row r="5020" spans="1:12" x14ac:dyDescent="0.25">
      <c r="A5020" s="26"/>
      <c r="B5020" s="22"/>
      <c r="C5020" s="22"/>
      <c r="D5020" s="24"/>
      <c r="E5020" s="22"/>
      <c r="F5020" s="22"/>
      <c r="G5020" s="14"/>
      <c r="H5020" s="23"/>
      <c r="I5020" s="23"/>
      <c r="J5020" s="23"/>
      <c r="K5020" s="26"/>
      <c r="L5020" s="1"/>
    </row>
    <row r="5021" spans="1:12" x14ac:dyDescent="0.25">
      <c r="A5021" s="26"/>
      <c r="B5021" s="22"/>
      <c r="C5021" s="22"/>
      <c r="D5021" s="24"/>
      <c r="E5021" s="22"/>
      <c r="F5021" s="22"/>
      <c r="G5021" s="14"/>
      <c r="H5021" s="23"/>
      <c r="I5021" s="23"/>
      <c r="J5021" s="23"/>
      <c r="K5021" s="26"/>
      <c r="L5021" s="1"/>
    </row>
    <row r="5022" spans="1:12" x14ac:dyDescent="0.25">
      <c r="A5022" s="26"/>
      <c r="B5022" s="22"/>
      <c r="C5022" s="22"/>
      <c r="D5022" s="24"/>
      <c r="E5022" s="22"/>
      <c r="F5022" s="22"/>
      <c r="G5022" s="14"/>
      <c r="H5022" s="23"/>
      <c r="I5022" s="23"/>
      <c r="J5022" s="23"/>
      <c r="K5022" s="26"/>
      <c r="L5022" s="1"/>
    </row>
    <row r="5023" spans="1:12" x14ac:dyDescent="0.25">
      <c r="A5023" s="26"/>
      <c r="B5023" s="22"/>
      <c r="C5023" s="22"/>
      <c r="D5023" s="24"/>
      <c r="E5023" s="22"/>
      <c r="F5023" s="22"/>
      <c r="G5023" s="14"/>
      <c r="H5023" s="23"/>
      <c r="I5023" s="23"/>
      <c r="J5023" s="23"/>
      <c r="K5023" s="26"/>
      <c r="L5023" s="1"/>
    </row>
    <row r="5024" spans="1:12" x14ac:dyDescent="0.25">
      <c r="A5024" s="26"/>
      <c r="B5024" s="22"/>
      <c r="C5024" s="22"/>
      <c r="D5024" s="24"/>
      <c r="E5024" s="22"/>
      <c r="F5024" s="22"/>
      <c r="G5024" s="14"/>
      <c r="H5024" s="23"/>
      <c r="I5024" s="23"/>
      <c r="J5024" s="23"/>
      <c r="K5024" s="26"/>
      <c r="L5024" s="1"/>
    </row>
    <row r="5025" spans="1:12" x14ac:dyDescent="0.25">
      <c r="A5025" s="26"/>
      <c r="B5025" s="22"/>
      <c r="C5025" s="22"/>
      <c r="D5025" s="24"/>
      <c r="E5025" s="22"/>
      <c r="F5025" s="22"/>
      <c r="G5025" s="14"/>
      <c r="H5025" s="23"/>
      <c r="I5025" s="23"/>
      <c r="J5025" s="23"/>
      <c r="K5025" s="26"/>
      <c r="L5025" s="1"/>
    </row>
    <row r="5026" spans="1:12" x14ac:dyDescent="0.25">
      <c r="A5026" s="26"/>
      <c r="B5026" s="22"/>
      <c r="C5026" s="22"/>
      <c r="D5026" s="24"/>
      <c r="E5026" s="22"/>
      <c r="F5026" s="22"/>
      <c r="G5026" s="14"/>
      <c r="H5026" s="23"/>
      <c r="I5026" s="23"/>
      <c r="J5026" s="23"/>
      <c r="K5026" s="26"/>
      <c r="L5026" s="1"/>
    </row>
    <row r="5027" spans="1:12" x14ac:dyDescent="0.25">
      <c r="A5027" s="26"/>
      <c r="B5027" s="22"/>
      <c r="C5027" s="22"/>
      <c r="D5027" s="24"/>
      <c r="E5027" s="22"/>
      <c r="F5027" s="22"/>
      <c r="G5027" s="14"/>
      <c r="H5027" s="23"/>
      <c r="I5027" s="23"/>
      <c r="J5027" s="23"/>
      <c r="K5027" s="26"/>
      <c r="L5027" s="1"/>
    </row>
    <row r="5028" spans="1:12" x14ac:dyDescent="0.25">
      <c r="A5028" s="26"/>
      <c r="B5028" s="22"/>
      <c r="C5028" s="22"/>
      <c r="D5028" s="24"/>
      <c r="E5028" s="22"/>
      <c r="F5028" s="22"/>
      <c r="G5028" s="14"/>
      <c r="H5028" s="23"/>
      <c r="I5028" s="23"/>
      <c r="J5028" s="23"/>
      <c r="K5028" s="26"/>
      <c r="L5028" s="1"/>
    </row>
    <row r="5029" spans="1:12" x14ac:dyDescent="0.25">
      <c r="A5029" s="26"/>
      <c r="B5029" s="22"/>
      <c r="C5029" s="22"/>
      <c r="D5029" s="24"/>
      <c r="E5029" s="22"/>
      <c r="F5029" s="22"/>
      <c r="G5029" s="14"/>
      <c r="H5029" s="23"/>
      <c r="I5029" s="23"/>
      <c r="J5029" s="23"/>
      <c r="K5029" s="26"/>
      <c r="L5029" s="1"/>
    </row>
    <row r="5030" spans="1:12" x14ac:dyDescent="0.25">
      <c r="A5030" s="26"/>
      <c r="B5030" s="22"/>
      <c r="C5030" s="22"/>
      <c r="D5030" s="24"/>
      <c r="E5030" s="22"/>
      <c r="F5030" s="22"/>
      <c r="G5030" s="14"/>
      <c r="H5030" s="23"/>
      <c r="I5030" s="23"/>
      <c r="J5030" s="23"/>
      <c r="K5030" s="26"/>
      <c r="L5030" s="1"/>
    </row>
    <row r="5031" spans="1:12" x14ac:dyDescent="0.25">
      <c r="A5031" s="26"/>
      <c r="B5031" s="22"/>
      <c r="C5031" s="22"/>
      <c r="D5031" s="24"/>
      <c r="E5031" s="22"/>
      <c r="F5031" s="22"/>
      <c r="G5031" s="14"/>
      <c r="H5031" s="23"/>
      <c r="I5031" s="23"/>
      <c r="J5031" s="23"/>
      <c r="K5031" s="26"/>
      <c r="L5031" s="1"/>
    </row>
    <row r="5032" spans="1:12" x14ac:dyDescent="0.25">
      <c r="A5032" s="26"/>
      <c r="B5032" s="22"/>
      <c r="C5032" s="22"/>
      <c r="D5032" s="24"/>
      <c r="E5032" s="22"/>
      <c r="F5032" s="22"/>
      <c r="G5032" s="14"/>
      <c r="H5032" s="23"/>
      <c r="I5032" s="23"/>
      <c r="J5032" s="23"/>
      <c r="K5032" s="26"/>
      <c r="L5032" s="1"/>
    </row>
    <row r="5033" spans="1:12" x14ac:dyDescent="0.25">
      <c r="A5033" s="26"/>
      <c r="B5033" s="22"/>
      <c r="C5033" s="22"/>
      <c r="D5033" s="24"/>
      <c r="E5033" s="22"/>
      <c r="F5033" s="22"/>
      <c r="G5033" s="14"/>
      <c r="H5033" s="23"/>
      <c r="I5033" s="23"/>
      <c r="J5033" s="23"/>
      <c r="K5033" s="26"/>
      <c r="L5033" s="1"/>
    </row>
    <row r="5034" spans="1:12" x14ac:dyDescent="0.25">
      <c r="A5034" s="26"/>
      <c r="B5034" s="22"/>
      <c r="C5034" s="22"/>
      <c r="D5034" s="24"/>
      <c r="E5034" s="22"/>
      <c r="F5034" s="22"/>
      <c r="G5034" s="14"/>
      <c r="H5034" s="23"/>
      <c r="I5034" s="23"/>
      <c r="J5034" s="23"/>
      <c r="K5034" s="26"/>
      <c r="L5034" s="1"/>
    </row>
    <row r="5035" spans="1:12" x14ac:dyDescent="0.25">
      <c r="A5035" s="26"/>
      <c r="B5035" s="22"/>
      <c r="C5035" s="22"/>
      <c r="D5035" s="24"/>
      <c r="E5035" s="22"/>
      <c r="F5035" s="22"/>
      <c r="G5035" s="14"/>
      <c r="H5035" s="23"/>
      <c r="I5035" s="23"/>
      <c r="J5035" s="23"/>
      <c r="K5035" s="26"/>
      <c r="L5035" s="1"/>
    </row>
    <row r="5036" spans="1:12" x14ac:dyDescent="0.25">
      <c r="A5036" s="26"/>
      <c r="B5036" s="22"/>
      <c r="C5036" s="22"/>
      <c r="D5036" s="24"/>
      <c r="E5036" s="22"/>
      <c r="F5036" s="22"/>
      <c r="G5036" s="14"/>
      <c r="H5036" s="23"/>
      <c r="I5036" s="23"/>
      <c r="J5036" s="23"/>
      <c r="K5036" s="26"/>
      <c r="L5036" s="1"/>
    </row>
    <row r="5037" spans="1:12" x14ac:dyDescent="0.25">
      <c r="A5037" s="26"/>
      <c r="B5037" s="22"/>
      <c r="C5037" s="22"/>
      <c r="D5037" s="24"/>
      <c r="E5037" s="22"/>
      <c r="F5037" s="22"/>
      <c r="G5037" s="14"/>
      <c r="H5037" s="23"/>
      <c r="I5037" s="23"/>
      <c r="J5037" s="23"/>
      <c r="K5037" s="26"/>
      <c r="L5037" s="1"/>
    </row>
    <row r="5038" spans="1:12" x14ac:dyDescent="0.25">
      <c r="A5038" s="26"/>
      <c r="B5038" s="22"/>
      <c r="C5038" s="22"/>
      <c r="D5038" s="24"/>
      <c r="E5038" s="22"/>
      <c r="F5038" s="22"/>
      <c r="G5038" s="14"/>
      <c r="H5038" s="23"/>
      <c r="I5038" s="23"/>
      <c r="J5038" s="23"/>
      <c r="K5038" s="26"/>
      <c r="L5038" s="1"/>
    </row>
    <row r="5039" spans="1:12" x14ac:dyDescent="0.25">
      <c r="A5039" s="26"/>
      <c r="B5039" s="22"/>
      <c r="C5039" s="22"/>
      <c r="D5039" s="24"/>
      <c r="E5039" s="22"/>
      <c r="F5039" s="22"/>
      <c r="G5039" s="14"/>
      <c r="H5039" s="23"/>
      <c r="I5039" s="23"/>
      <c r="J5039" s="23"/>
      <c r="K5039" s="26"/>
      <c r="L5039" s="1"/>
    </row>
    <row r="5040" spans="1:12" x14ac:dyDescent="0.25">
      <c r="A5040" s="26"/>
      <c r="B5040" s="22"/>
      <c r="C5040" s="22"/>
      <c r="D5040" s="24"/>
      <c r="E5040" s="22"/>
      <c r="F5040" s="22"/>
      <c r="G5040" s="14"/>
      <c r="H5040" s="23"/>
      <c r="I5040" s="23"/>
      <c r="J5040" s="23"/>
      <c r="K5040" s="26"/>
      <c r="L5040" s="1"/>
    </row>
    <row r="5041" spans="1:12" x14ac:dyDescent="0.25">
      <c r="A5041" s="26"/>
      <c r="B5041" s="22"/>
      <c r="C5041" s="22"/>
      <c r="D5041" s="24"/>
      <c r="E5041" s="22"/>
      <c r="F5041" s="22"/>
      <c r="G5041" s="14"/>
      <c r="H5041" s="23"/>
      <c r="I5041" s="23"/>
      <c r="J5041" s="23"/>
      <c r="K5041" s="26"/>
      <c r="L5041" s="1"/>
    </row>
    <row r="5042" spans="1:12" x14ac:dyDescent="0.25">
      <c r="A5042" s="26"/>
      <c r="B5042" s="22"/>
      <c r="C5042" s="22"/>
      <c r="D5042" s="24"/>
      <c r="E5042" s="22"/>
      <c r="F5042" s="22"/>
      <c r="G5042" s="14"/>
      <c r="H5042" s="23"/>
      <c r="I5042" s="23"/>
      <c r="J5042" s="23"/>
      <c r="K5042" s="26"/>
      <c r="L5042" s="1"/>
    </row>
    <row r="5043" spans="1:12" x14ac:dyDescent="0.25">
      <c r="A5043" s="26"/>
      <c r="B5043" s="22"/>
      <c r="C5043" s="22"/>
      <c r="D5043" s="24"/>
      <c r="E5043" s="22"/>
      <c r="F5043" s="22"/>
      <c r="G5043" s="14"/>
      <c r="H5043" s="23"/>
      <c r="I5043" s="23"/>
      <c r="J5043" s="23"/>
      <c r="K5043" s="26"/>
      <c r="L5043" s="1"/>
    </row>
    <row r="5044" spans="1:12" x14ac:dyDescent="0.25">
      <c r="A5044" s="26"/>
      <c r="B5044" s="22"/>
      <c r="C5044" s="22"/>
      <c r="D5044" s="24"/>
      <c r="E5044" s="22"/>
      <c r="F5044" s="22"/>
      <c r="G5044" s="14"/>
      <c r="H5044" s="23"/>
      <c r="I5044" s="23"/>
      <c r="J5044" s="23"/>
      <c r="K5044" s="26"/>
      <c r="L5044" s="1"/>
    </row>
    <row r="5045" spans="1:12" x14ac:dyDescent="0.25">
      <c r="A5045" s="26"/>
      <c r="B5045" s="22"/>
      <c r="C5045" s="22"/>
      <c r="D5045" s="24"/>
      <c r="E5045" s="22"/>
      <c r="F5045" s="22"/>
      <c r="G5045" s="14"/>
      <c r="H5045" s="23"/>
      <c r="I5045" s="23"/>
      <c r="J5045" s="23"/>
      <c r="K5045" s="26"/>
      <c r="L5045" s="1"/>
    </row>
    <row r="5046" spans="1:12" x14ac:dyDescent="0.25">
      <c r="A5046" s="26"/>
      <c r="B5046" s="22"/>
      <c r="C5046" s="22"/>
      <c r="D5046" s="24"/>
      <c r="E5046" s="22"/>
      <c r="F5046" s="22"/>
      <c r="G5046" s="14"/>
      <c r="H5046" s="23"/>
      <c r="I5046" s="23"/>
      <c r="J5046" s="23"/>
      <c r="K5046" s="26"/>
      <c r="L5046" s="1"/>
    </row>
    <row r="5047" spans="1:12" x14ac:dyDescent="0.25">
      <c r="A5047" s="26"/>
      <c r="B5047" s="22"/>
      <c r="C5047" s="22"/>
      <c r="D5047" s="24"/>
      <c r="E5047" s="22"/>
      <c r="F5047" s="22"/>
      <c r="G5047" s="14"/>
      <c r="H5047" s="23"/>
      <c r="I5047" s="23"/>
      <c r="J5047" s="23"/>
      <c r="K5047" s="26"/>
      <c r="L5047" s="1"/>
    </row>
    <row r="5048" spans="1:12" x14ac:dyDescent="0.25">
      <c r="A5048" s="26"/>
      <c r="B5048" s="22"/>
      <c r="C5048" s="22"/>
      <c r="D5048" s="24"/>
      <c r="E5048" s="22"/>
      <c r="F5048" s="22"/>
      <c r="G5048" s="14"/>
      <c r="H5048" s="23"/>
      <c r="I5048" s="23"/>
      <c r="J5048" s="23"/>
      <c r="K5048" s="26"/>
      <c r="L5048" s="1"/>
    </row>
    <row r="5049" spans="1:12" x14ac:dyDescent="0.25">
      <c r="A5049" s="26"/>
      <c r="B5049" s="22"/>
      <c r="C5049" s="22"/>
      <c r="D5049" s="24"/>
      <c r="E5049" s="22"/>
      <c r="F5049" s="22"/>
      <c r="G5049" s="14"/>
      <c r="H5049" s="23"/>
      <c r="I5049" s="23"/>
      <c r="J5049" s="23"/>
      <c r="K5049" s="26"/>
      <c r="L5049" s="1"/>
    </row>
    <row r="5050" spans="1:12" x14ac:dyDescent="0.25">
      <c r="A5050" s="26"/>
      <c r="B5050" s="22"/>
      <c r="C5050" s="22"/>
      <c r="D5050" s="24"/>
      <c r="E5050" s="22"/>
      <c r="F5050" s="22"/>
      <c r="G5050" s="14"/>
      <c r="H5050" s="23"/>
      <c r="I5050" s="23"/>
      <c r="J5050" s="23"/>
      <c r="K5050" s="26"/>
      <c r="L5050" s="1"/>
    </row>
    <row r="5051" spans="1:12" x14ac:dyDescent="0.25">
      <c r="A5051" s="26"/>
      <c r="B5051" s="22"/>
      <c r="C5051" s="22"/>
      <c r="D5051" s="24"/>
      <c r="E5051" s="22"/>
      <c r="F5051" s="22"/>
      <c r="G5051" s="14"/>
      <c r="H5051" s="23"/>
      <c r="I5051" s="23"/>
      <c r="J5051" s="23"/>
      <c r="K5051" s="26"/>
      <c r="L5051" s="1"/>
    </row>
    <row r="5052" spans="1:12" x14ac:dyDescent="0.25">
      <c r="A5052" s="26"/>
      <c r="B5052" s="22"/>
      <c r="C5052" s="22"/>
      <c r="D5052" s="24"/>
      <c r="E5052" s="22"/>
      <c r="F5052" s="22"/>
      <c r="G5052" s="14"/>
      <c r="H5052" s="23"/>
      <c r="I5052" s="23"/>
      <c r="J5052" s="23"/>
      <c r="K5052" s="26"/>
      <c r="L5052" s="1"/>
    </row>
    <row r="5053" spans="1:12" x14ac:dyDescent="0.25">
      <c r="A5053" s="26"/>
      <c r="B5053" s="22"/>
      <c r="C5053" s="22"/>
      <c r="D5053" s="24"/>
      <c r="E5053" s="22"/>
      <c r="F5053" s="22"/>
      <c r="G5053" s="14"/>
      <c r="H5053" s="23"/>
      <c r="I5053" s="23"/>
      <c r="J5053" s="23"/>
      <c r="K5053" s="26"/>
      <c r="L5053" s="1"/>
    </row>
    <row r="5054" spans="1:12" x14ac:dyDescent="0.25">
      <c r="A5054" s="26"/>
      <c r="B5054" s="22"/>
      <c r="C5054" s="22"/>
      <c r="D5054" s="24"/>
      <c r="E5054" s="22"/>
      <c r="F5054" s="22"/>
      <c r="G5054" s="14"/>
      <c r="H5054" s="23"/>
      <c r="I5054" s="23"/>
      <c r="J5054" s="23"/>
      <c r="K5054" s="26"/>
      <c r="L5054" s="1"/>
    </row>
    <row r="5055" spans="1:12" x14ac:dyDescent="0.25">
      <c r="A5055" s="26"/>
      <c r="B5055" s="22"/>
      <c r="C5055" s="22"/>
      <c r="D5055" s="24"/>
      <c r="E5055" s="22"/>
      <c r="F5055" s="22"/>
      <c r="G5055" s="14"/>
      <c r="H5055" s="23"/>
      <c r="I5055" s="23"/>
      <c r="J5055" s="23"/>
      <c r="K5055" s="26"/>
      <c r="L5055" s="1"/>
    </row>
    <row r="5056" spans="1:12" x14ac:dyDescent="0.25">
      <c r="A5056" s="26"/>
      <c r="B5056" s="22"/>
      <c r="C5056" s="22"/>
      <c r="D5056" s="24"/>
      <c r="E5056" s="22"/>
      <c r="F5056" s="22"/>
      <c r="G5056" s="14"/>
      <c r="H5056" s="23"/>
      <c r="I5056" s="23"/>
      <c r="J5056" s="23"/>
      <c r="K5056" s="26"/>
      <c r="L5056" s="1"/>
    </row>
    <row r="5057" spans="1:12" x14ac:dyDescent="0.25">
      <c r="A5057" s="26"/>
      <c r="B5057" s="22"/>
      <c r="C5057" s="22"/>
      <c r="D5057" s="24"/>
      <c r="E5057" s="22"/>
      <c r="F5057" s="22"/>
      <c r="G5057" s="14"/>
      <c r="H5057" s="23"/>
      <c r="I5057" s="23"/>
      <c r="J5057" s="23"/>
      <c r="K5057" s="26"/>
      <c r="L5057" s="1"/>
    </row>
    <row r="5058" spans="1:12" x14ac:dyDescent="0.25">
      <c r="A5058" s="26"/>
      <c r="B5058" s="22"/>
      <c r="C5058" s="22"/>
      <c r="D5058" s="24"/>
      <c r="E5058" s="22"/>
      <c r="F5058" s="22"/>
      <c r="G5058" s="14"/>
      <c r="H5058" s="23"/>
      <c r="I5058" s="23"/>
      <c r="J5058" s="23"/>
      <c r="K5058" s="26"/>
      <c r="L5058" s="1"/>
    </row>
    <row r="5059" spans="1:12" x14ac:dyDescent="0.25">
      <c r="A5059" s="26"/>
      <c r="B5059" s="22"/>
      <c r="C5059" s="22"/>
      <c r="D5059" s="24"/>
      <c r="E5059" s="22"/>
      <c r="F5059" s="22"/>
      <c r="G5059" s="14"/>
      <c r="H5059" s="23"/>
      <c r="I5059" s="23"/>
      <c r="J5059" s="23"/>
      <c r="K5059" s="26"/>
      <c r="L5059" s="1"/>
    </row>
    <row r="5060" spans="1:12" x14ac:dyDescent="0.25">
      <c r="A5060" s="26"/>
      <c r="B5060" s="22"/>
      <c r="C5060" s="22"/>
      <c r="D5060" s="24"/>
      <c r="E5060" s="22"/>
      <c r="F5060" s="22"/>
      <c r="G5060" s="14"/>
      <c r="H5060" s="23"/>
      <c r="I5060" s="23"/>
      <c r="J5060" s="23"/>
      <c r="K5060" s="26"/>
      <c r="L5060" s="1"/>
    </row>
    <row r="5061" spans="1:12" x14ac:dyDescent="0.25">
      <c r="A5061" s="26"/>
      <c r="B5061" s="22"/>
      <c r="C5061" s="22"/>
      <c r="D5061" s="24"/>
      <c r="E5061" s="22"/>
      <c r="F5061" s="22"/>
      <c r="G5061" s="14"/>
      <c r="H5061" s="23"/>
      <c r="I5061" s="23"/>
      <c r="J5061" s="23"/>
      <c r="K5061" s="26"/>
      <c r="L5061" s="1"/>
    </row>
    <row r="5062" spans="1:12" x14ac:dyDescent="0.25">
      <c r="A5062" s="26"/>
      <c r="B5062" s="22"/>
      <c r="C5062" s="22"/>
      <c r="D5062" s="24"/>
      <c r="E5062" s="22"/>
      <c r="F5062" s="22"/>
      <c r="G5062" s="14"/>
      <c r="H5062" s="23"/>
      <c r="I5062" s="23"/>
      <c r="J5062" s="23"/>
      <c r="K5062" s="26"/>
      <c r="L5062" s="1"/>
    </row>
    <row r="5063" spans="1:12" x14ac:dyDescent="0.25">
      <c r="A5063" s="26"/>
      <c r="B5063" s="22"/>
      <c r="C5063" s="22"/>
      <c r="D5063" s="24"/>
      <c r="E5063" s="22"/>
      <c r="F5063" s="22"/>
      <c r="G5063" s="14"/>
      <c r="H5063" s="23"/>
      <c r="I5063" s="23"/>
      <c r="J5063" s="23"/>
      <c r="K5063" s="26"/>
      <c r="L5063" s="1"/>
    </row>
    <row r="5064" spans="1:12" x14ac:dyDescent="0.25">
      <c r="A5064" s="26"/>
      <c r="B5064" s="22"/>
      <c r="C5064" s="22"/>
      <c r="D5064" s="24"/>
      <c r="E5064" s="22"/>
      <c r="F5064" s="22"/>
      <c r="G5064" s="14"/>
      <c r="H5064" s="23"/>
      <c r="I5064" s="23"/>
      <c r="J5064" s="23"/>
      <c r="K5064" s="26"/>
      <c r="L5064" s="1"/>
    </row>
    <row r="5065" spans="1:12" x14ac:dyDescent="0.25">
      <c r="A5065" s="26"/>
      <c r="B5065" s="22"/>
      <c r="C5065" s="22"/>
      <c r="D5065" s="24"/>
      <c r="E5065" s="22"/>
      <c r="F5065" s="22"/>
      <c r="G5065" s="14"/>
      <c r="H5065" s="23"/>
      <c r="I5065" s="23"/>
      <c r="J5065" s="23"/>
      <c r="K5065" s="26"/>
      <c r="L5065" s="1"/>
    </row>
    <row r="5066" spans="1:12" x14ac:dyDescent="0.25">
      <c r="A5066" s="26"/>
      <c r="B5066" s="22"/>
      <c r="C5066" s="22"/>
      <c r="D5066" s="24"/>
      <c r="E5066" s="22"/>
      <c r="F5066" s="22"/>
      <c r="G5066" s="14"/>
      <c r="H5066" s="23"/>
      <c r="I5066" s="23"/>
      <c r="J5066" s="23"/>
      <c r="K5066" s="26"/>
      <c r="L5066" s="1"/>
    </row>
    <row r="5067" spans="1:12" x14ac:dyDescent="0.25">
      <c r="A5067" s="26"/>
      <c r="B5067" s="22"/>
      <c r="C5067" s="22"/>
      <c r="D5067" s="24"/>
      <c r="E5067" s="22"/>
      <c r="F5067" s="22"/>
      <c r="G5067" s="14"/>
      <c r="H5067" s="23"/>
      <c r="I5067" s="23"/>
      <c r="J5067" s="23"/>
      <c r="K5067" s="26"/>
      <c r="L5067" s="1"/>
    </row>
    <row r="5068" spans="1:12" x14ac:dyDescent="0.25">
      <c r="A5068" s="26"/>
      <c r="B5068" s="22"/>
      <c r="C5068" s="22"/>
      <c r="D5068" s="24"/>
      <c r="E5068" s="22"/>
      <c r="F5068" s="22"/>
      <c r="G5068" s="14"/>
      <c r="H5068" s="23"/>
      <c r="I5068" s="23"/>
      <c r="J5068" s="23"/>
      <c r="K5068" s="26"/>
      <c r="L5068" s="1"/>
    </row>
    <row r="5069" spans="1:12" x14ac:dyDescent="0.25">
      <c r="A5069" s="26"/>
      <c r="B5069" s="22"/>
      <c r="C5069" s="22"/>
      <c r="D5069" s="24"/>
      <c r="E5069" s="22"/>
      <c r="F5069" s="22"/>
      <c r="G5069" s="14"/>
      <c r="H5069" s="23"/>
      <c r="I5069" s="23"/>
      <c r="J5069" s="23"/>
      <c r="K5069" s="26"/>
      <c r="L5069" s="1"/>
    </row>
    <row r="5070" spans="1:12" x14ac:dyDescent="0.25">
      <c r="A5070" s="26"/>
      <c r="B5070" s="22"/>
      <c r="C5070" s="22"/>
      <c r="D5070" s="24"/>
      <c r="E5070" s="22"/>
      <c r="F5070" s="22"/>
      <c r="G5070" s="14"/>
      <c r="H5070" s="23"/>
      <c r="I5070" s="23"/>
      <c r="J5070" s="23"/>
      <c r="K5070" s="26"/>
      <c r="L5070" s="1"/>
    </row>
    <row r="5071" spans="1:12" x14ac:dyDescent="0.25">
      <c r="A5071" s="26"/>
      <c r="B5071" s="22"/>
      <c r="C5071" s="22"/>
      <c r="D5071" s="24"/>
      <c r="E5071" s="22"/>
      <c r="F5071" s="22"/>
      <c r="G5071" s="14"/>
      <c r="H5071" s="23"/>
      <c r="I5071" s="23"/>
      <c r="J5071" s="23"/>
      <c r="K5071" s="26"/>
      <c r="L5071" s="1"/>
    </row>
    <row r="5072" spans="1:12" x14ac:dyDescent="0.25">
      <c r="A5072" s="26"/>
      <c r="B5072" s="22"/>
      <c r="C5072" s="22"/>
      <c r="D5072" s="24"/>
      <c r="E5072" s="22"/>
      <c r="F5072" s="22"/>
      <c r="G5072" s="14"/>
      <c r="H5072" s="23"/>
      <c r="I5072" s="23"/>
      <c r="J5072" s="23"/>
      <c r="K5072" s="26"/>
      <c r="L5072" s="1"/>
    </row>
    <row r="5073" spans="1:12" x14ac:dyDescent="0.25">
      <c r="A5073" s="26"/>
      <c r="B5073" s="22"/>
      <c r="C5073" s="22"/>
      <c r="D5073" s="24"/>
      <c r="E5073" s="22"/>
      <c r="F5073" s="22"/>
      <c r="G5073" s="14"/>
      <c r="H5073" s="23"/>
      <c r="I5073" s="23"/>
      <c r="J5073" s="23"/>
      <c r="K5073" s="26"/>
      <c r="L5073" s="1"/>
    </row>
    <row r="5074" spans="1:12" x14ac:dyDescent="0.25">
      <c r="A5074" s="26"/>
      <c r="B5074" s="22"/>
      <c r="C5074" s="22"/>
      <c r="D5074" s="24"/>
      <c r="E5074" s="22"/>
      <c r="F5074" s="22"/>
      <c r="G5074" s="14"/>
      <c r="H5074" s="23"/>
      <c r="I5074" s="23"/>
      <c r="J5074" s="23"/>
      <c r="K5074" s="26"/>
      <c r="L5074" s="1"/>
    </row>
    <row r="5075" spans="1:12" x14ac:dyDescent="0.25">
      <c r="A5075" s="26"/>
      <c r="B5075" s="22"/>
      <c r="C5075" s="22"/>
      <c r="D5075" s="24"/>
      <c r="E5075" s="22"/>
      <c r="F5075" s="22"/>
      <c r="G5075" s="14"/>
      <c r="H5075" s="23"/>
      <c r="I5075" s="23"/>
      <c r="J5075" s="23"/>
      <c r="K5075" s="26"/>
      <c r="L5075" s="1"/>
    </row>
    <row r="5076" spans="1:12" x14ac:dyDescent="0.25">
      <c r="A5076" s="26"/>
      <c r="B5076" s="22"/>
      <c r="C5076" s="22"/>
      <c r="D5076" s="24"/>
      <c r="E5076" s="22"/>
      <c r="F5076" s="22"/>
      <c r="G5076" s="14"/>
      <c r="H5076" s="23"/>
      <c r="I5076" s="23"/>
      <c r="J5076" s="23"/>
      <c r="K5076" s="26"/>
      <c r="L5076" s="1"/>
    </row>
    <row r="5077" spans="1:12" x14ac:dyDescent="0.25">
      <c r="A5077" s="26"/>
      <c r="B5077" s="22"/>
      <c r="C5077" s="22"/>
      <c r="D5077" s="24"/>
      <c r="E5077" s="22"/>
      <c r="F5077" s="22"/>
      <c r="G5077" s="14"/>
      <c r="H5077" s="23"/>
      <c r="I5077" s="23"/>
      <c r="J5077" s="23"/>
      <c r="K5077" s="26"/>
      <c r="L5077" s="1"/>
    </row>
    <row r="5078" spans="1:12" x14ac:dyDescent="0.25">
      <c r="A5078" s="26"/>
      <c r="B5078" s="22"/>
      <c r="C5078" s="22"/>
      <c r="D5078" s="24"/>
      <c r="E5078" s="22"/>
      <c r="F5078" s="22"/>
      <c r="G5078" s="14"/>
      <c r="H5078" s="23"/>
      <c r="I5078" s="23"/>
      <c r="J5078" s="23"/>
      <c r="K5078" s="26"/>
      <c r="L5078" s="1"/>
    </row>
    <row r="5079" spans="1:12" x14ac:dyDescent="0.25">
      <c r="A5079" s="26"/>
      <c r="B5079" s="22"/>
      <c r="C5079" s="22"/>
      <c r="D5079" s="24"/>
      <c r="E5079" s="22"/>
      <c r="F5079" s="22"/>
      <c r="G5079" s="14"/>
      <c r="H5079" s="23"/>
      <c r="I5079" s="23"/>
      <c r="J5079" s="23"/>
      <c r="K5079" s="26"/>
      <c r="L5079" s="1"/>
    </row>
    <row r="5080" spans="1:12" x14ac:dyDescent="0.25">
      <c r="A5080" s="26"/>
      <c r="B5080" s="22"/>
      <c r="C5080" s="22"/>
      <c r="D5080" s="24"/>
      <c r="E5080" s="22"/>
      <c r="F5080" s="22"/>
      <c r="G5080" s="14"/>
      <c r="H5080" s="23"/>
      <c r="I5080" s="23"/>
      <c r="J5080" s="23"/>
      <c r="K5080" s="26"/>
      <c r="L5080" s="1"/>
    </row>
    <row r="5081" spans="1:12" x14ac:dyDescent="0.25">
      <c r="A5081" s="26"/>
      <c r="B5081" s="22"/>
      <c r="C5081" s="22"/>
      <c r="D5081" s="24"/>
      <c r="E5081" s="22"/>
      <c r="F5081" s="22"/>
      <c r="G5081" s="14"/>
      <c r="H5081" s="23"/>
      <c r="I5081" s="23"/>
      <c r="J5081" s="23"/>
      <c r="K5081" s="26"/>
      <c r="L5081" s="1"/>
    </row>
    <row r="5082" spans="1:12" x14ac:dyDescent="0.25">
      <c r="A5082" s="26"/>
      <c r="B5082" s="22"/>
      <c r="C5082" s="22"/>
      <c r="D5082" s="24"/>
      <c r="E5082" s="22"/>
      <c r="F5082" s="22"/>
      <c r="G5082" s="14"/>
      <c r="H5082" s="23"/>
      <c r="I5082" s="23"/>
      <c r="J5082" s="23"/>
      <c r="K5082" s="26"/>
      <c r="L5082" s="1"/>
    </row>
    <row r="5083" spans="1:12" x14ac:dyDescent="0.25">
      <c r="A5083" s="26"/>
      <c r="B5083" s="22"/>
      <c r="C5083" s="22"/>
      <c r="D5083" s="24"/>
      <c r="E5083" s="22"/>
      <c r="F5083" s="22"/>
      <c r="G5083" s="14"/>
      <c r="H5083" s="23"/>
      <c r="I5083" s="23"/>
      <c r="J5083" s="23"/>
      <c r="K5083" s="26"/>
      <c r="L5083" s="1"/>
    </row>
    <row r="5084" spans="1:12" x14ac:dyDescent="0.25">
      <c r="A5084" s="26"/>
      <c r="B5084" s="22"/>
      <c r="C5084" s="22"/>
      <c r="D5084" s="24"/>
      <c r="E5084" s="22"/>
      <c r="F5084" s="22"/>
      <c r="G5084" s="14"/>
      <c r="H5084" s="23"/>
      <c r="I5084" s="23"/>
      <c r="J5084" s="23"/>
      <c r="K5084" s="26"/>
      <c r="L5084" s="1"/>
    </row>
    <row r="5085" spans="1:12" x14ac:dyDescent="0.25">
      <c r="A5085" s="26"/>
      <c r="B5085" s="22"/>
      <c r="C5085" s="22"/>
      <c r="D5085" s="24"/>
      <c r="E5085" s="22"/>
      <c r="F5085" s="22"/>
      <c r="G5085" s="14"/>
      <c r="H5085" s="23"/>
      <c r="I5085" s="23"/>
      <c r="J5085" s="23"/>
      <c r="K5085" s="26"/>
      <c r="L5085" s="1"/>
    </row>
    <row r="5086" spans="1:12" x14ac:dyDescent="0.25">
      <c r="A5086" s="26"/>
      <c r="B5086" s="22"/>
      <c r="C5086" s="22"/>
      <c r="D5086" s="24"/>
      <c r="E5086" s="22"/>
      <c r="F5086" s="22"/>
      <c r="G5086" s="14"/>
      <c r="H5086" s="23"/>
      <c r="I5086" s="23"/>
      <c r="J5086" s="23"/>
      <c r="K5086" s="26"/>
      <c r="L5086" s="1"/>
    </row>
    <row r="5087" spans="1:12" x14ac:dyDescent="0.25">
      <c r="A5087" s="26"/>
      <c r="B5087" s="22"/>
      <c r="C5087" s="22"/>
      <c r="D5087" s="24"/>
      <c r="E5087" s="22"/>
      <c r="F5087" s="22"/>
      <c r="G5087" s="14"/>
      <c r="H5087" s="23"/>
      <c r="I5087" s="23"/>
      <c r="J5087" s="23"/>
      <c r="K5087" s="26"/>
      <c r="L5087" s="1"/>
    </row>
    <row r="5088" spans="1:12" x14ac:dyDescent="0.25">
      <c r="A5088" s="26"/>
      <c r="B5088" s="22"/>
      <c r="C5088" s="22"/>
      <c r="D5088" s="24"/>
      <c r="E5088" s="22"/>
      <c r="F5088" s="22"/>
      <c r="G5088" s="14"/>
      <c r="H5088" s="23"/>
      <c r="I5088" s="23"/>
      <c r="J5088" s="23"/>
      <c r="K5088" s="26"/>
      <c r="L5088" s="1"/>
    </row>
    <row r="5089" spans="1:12" x14ac:dyDescent="0.25">
      <c r="A5089" s="26"/>
      <c r="B5089" s="22"/>
      <c r="C5089" s="22"/>
      <c r="D5089" s="24"/>
      <c r="E5089" s="22"/>
      <c r="F5089" s="22"/>
      <c r="G5089" s="14"/>
      <c r="H5089" s="23"/>
      <c r="I5089" s="23"/>
      <c r="J5089" s="23"/>
      <c r="K5089" s="26"/>
      <c r="L5089" s="1"/>
    </row>
    <row r="5090" spans="1:12" x14ac:dyDescent="0.25">
      <c r="A5090" s="26"/>
      <c r="B5090" s="22"/>
      <c r="C5090" s="22"/>
      <c r="D5090" s="24"/>
      <c r="E5090" s="22"/>
      <c r="F5090" s="22"/>
      <c r="G5090" s="14"/>
      <c r="H5090" s="23"/>
      <c r="I5090" s="23"/>
      <c r="J5090" s="23"/>
      <c r="K5090" s="26"/>
      <c r="L5090" s="1"/>
    </row>
    <row r="5091" spans="1:12" x14ac:dyDescent="0.25">
      <c r="A5091" s="26"/>
      <c r="B5091" s="22"/>
      <c r="C5091" s="22"/>
      <c r="D5091" s="24"/>
      <c r="E5091" s="22"/>
      <c r="F5091" s="22"/>
      <c r="G5091" s="14"/>
      <c r="H5091" s="23"/>
      <c r="I5091" s="23"/>
      <c r="J5091" s="23"/>
      <c r="K5091" s="26"/>
      <c r="L5091" s="1"/>
    </row>
    <row r="5092" spans="1:12" x14ac:dyDescent="0.25">
      <c r="A5092" s="26"/>
      <c r="B5092" s="22"/>
      <c r="C5092" s="22"/>
      <c r="D5092" s="24"/>
      <c r="E5092" s="22"/>
      <c r="F5092" s="22"/>
      <c r="G5092" s="14"/>
      <c r="H5092" s="23"/>
      <c r="I5092" s="23"/>
      <c r="J5092" s="23"/>
      <c r="K5092" s="26"/>
      <c r="L5092" s="1"/>
    </row>
    <row r="5093" spans="1:12" x14ac:dyDescent="0.25">
      <c r="A5093" s="26"/>
      <c r="B5093" s="22"/>
      <c r="C5093" s="22"/>
      <c r="D5093" s="24"/>
      <c r="E5093" s="22"/>
      <c r="F5093" s="22"/>
      <c r="G5093" s="14"/>
      <c r="H5093" s="23"/>
      <c r="I5093" s="23"/>
      <c r="J5093" s="23"/>
      <c r="K5093" s="26"/>
      <c r="L5093" s="1"/>
    </row>
    <row r="5094" spans="1:12" x14ac:dyDescent="0.25">
      <c r="A5094" s="26"/>
      <c r="B5094" s="22"/>
      <c r="C5094" s="22"/>
      <c r="D5094" s="24"/>
      <c r="E5094" s="22"/>
      <c r="F5094" s="22"/>
      <c r="G5094" s="14"/>
      <c r="H5094" s="23"/>
      <c r="I5094" s="23"/>
      <c r="J5094" s="23"/>
      <c r="K5094" s="26"/>
      <c r="L5094" s="1"/>
    </row>
    <row r="5095" spans="1:12" x14ac:dyDescent="0.25">
      <c r="A5095" s="26"/>
      <c r="B5095" s="22"/>
      <c r="C5095" s="22"/>
      <c r="D5095" s="24"/>
      <c r="E5095" s="22"/>
      <c r="F5095" s="22"/>
      <c r="G5095" s="14"/>
      <c r="H5095" s="23"/>
      <c r="I5095" s="23"/>
      <c r="J5095" s="23"/>
      <c r="K5095" s="26"/>
      <c r="L5095" s="1"/>
    </row>
    <row r="5096" spans="1:12" x14ac:dyDescent="0.25">
      <c r="A5096" s="26"/>
      <c r="B5096" s="22"/>
      <c r="C5096" s="22"/>
      <c r="D5096" s="24"/>
      <c r="E5096" s="22"/>
      <c r="F5096" s="22"/>
      <c r="G5096" s="14"/>
      <c r="H5096" s="23"/>
      <c r="I5096" s="23"/>
      <c r="J5096" s="23"/>
      <c r="K5096" s="26"/>
      <c r="L5096" s="1"/>
    </row>
    <row r="5097" spans="1:12" x14ac:dyDescent="0.25">
      <c r="A5097" s="26"/>
      <c r="B5097" s="22"/>
      <c r="C5097" s="22"/>
      <c r="D5097" s="24"/>
      <c r="E5097" s="22"/>
      <c r="F5097" s="22"/>
      <c r="G5097" s="14"/>
      <c r="H5097" s="23"/>
      <c r="I5097" s="23"/>
      <c r="J5097" s="23"/>
      <c r="K5097" s="26"/>
      <c r="L5097" s="1"/>
    </row>
    <row r="5098" spans="1:12" x14ac:dyDescent="0.25">
      <c r="A5098" s="26"/>
      <c r="B5098" s="22"/>
      <c r="C5098" s="22"/>
      <c r="D5098" s="24"/>
      <c r="E5098" s="22"/>
      <c r="F5098" s="22"/>
      <c r="G5098" s="14"/>
      <c r="H5098" s="23"/>
      <c r="I5098" s="23"/>
      <c r="J5098" s="23"/>
      <c r="K5098" s="26"/>
      <c r="L5098" s="1"/>
    </row>
    <row r="5099" spans="1:12" x14ac:dyDescent="0.25">
      <c r="A5099" s="26"/>
      <c r="B5099" s="22"/>
      <c r="C5099" s="22"/>
      <c r="D5099" s="24"/>
      <c r="E5099" s="22"/>
      <c r="F5099" s="22"/>
      <c r="G5099" s="14"/>
      <c r="H5099" s="23"/>
      <c r="I5099" s="23"/>
      <c r="J5099" s="23"/>
      <c r="K5099" s="26"/>
      <c r="L5099" s="1"/>
    </row>
    <row r="5100" spans="1:12" x14ac:dyDescent="0.25">
      <c r="A5100" s="26"/>
      <c r="B5100" s="22"/>
      <c r="C5100" s="22"/>
      <c r="D5100" s="24"/>
      <c r="E5100" s="22"/>
      <c r="F5100" s="22"/>
      <c r="G5100" s="14"/>
      <c r="H5100" s="23"/>
      <c r="I5100" s="23"/>
      <c r="J5100" s="23"/>
      <c r="K5100" s="26"/>
      <c r="L5100" s="1"/>
    </row>
    <row r="5101" spans="1:12" x14ac:dyDescent="0.25">
      <c r="A5101" s="26"/>
      <c r="B5101" s="22"/>
      <c r="C5101" s="22"/>
      <c r="D5101" s="24"/>
      <c r="E5101" s="22"/>
      <c r="F5101" s="22"/>
      <c r="G5101" s="14"/>
      <c r="H5101" s="23"/>
      <c r="I5101" s="23"/>
      <c r="J5101" s="23"/>
      <c r="K5101" s="26"/>
      <c r="L5101" s="1"/>
    </row>
    <row r="5102" spans="1:12" x14ac:dyDescent="0.25">
      <c r="A5102" s="26"/>
      <c r="B5102" s="22"/>
      <c r="C5102" s="22"/>
      <c r="D5102" s="24"/>
      <c r="E5102" s="22"/>
      <c r="F5102" s="22"/>
      <c r="G5102" s="14"/>
      <c r="H5102" s="23"/>
      <c r="I5102" s="23"/>
      <c r="J5102" s="23"/>
      <c r="K5102" s="26"/>
      <c r="L5102" s="1"/>
    </row>
    <row r="5103" spans="1:12" x14ac:dyDescent="0.25">
      <c r="A5103" s="26"/>
      <c r="B5103" s="22"/>
      <c r="C5103" s="22"/>
      <c r="D5103" s="24"/>
      <c r="E5103" s="22"/>
      <c r="F5103" s="22"/>
      <c r="G5103" s="14"/>
      <c r="H5103" s="23"/>
      <c r="I5103" s="23"/>
      <c r="J5103" s="23"/>
      <c r="K5103" s="26"/>
      <c r="L5103" s="1"/>
    </row>
    <row r="5104" spans="1:12" x14ac:dyDescent="0.25">
      <c r="A5104" s="26"/>
      <c r="B5104" s="22"/>
      <c r="C5104" s="22"/>
      <c r="D5104" s="24"/>
      <c r="E5104" s="22"/>
      <c r="F5104" s="22"/>
      <c r="G5104" s="14"/>
      <c r="H5104" s="23"/>
      <c r="I5104" s="23"/>
      <c r="J5104" s="23"/>
      <c r="K5104" s="26"/>
      <c r="L5104" s="1"/>
    </row>
    <row r="5105" spans="1:12" x14ac:dyDescent="0.25">
      <c r="A5105" s="26"/>
      <c r="B5105" s="22"/>
      <c r="C5105" s="22"/>
      <c r="D5105" s="24"/>
      <c r="E5105" s="22"/>
      <c r="F5105" s="22"/>
      <c r="G5105" s="14"/>
      <c r="H5105" s="23"/>
      <c r="I5105" s="23"/>
      <c r="J5105" s="23"/>
      <c r="K5105" s="26"/>
      <c r="L5105" s="1"/>
    </row>
    <row r="5106" spans="1:12" x14ac:dyDescent="0.25">
      <c r="A5106" s="26"/>
      <c r="B5106" s="22"/>
      <c r="C5106" s="22"/>
      <c r="D5106" s="24"/>
      <c r="E5106" s="22"/>
      <c r="F5106" s="22"/>
      <c r="G5106" s="14"/>
      <c r="H5106" s="23"/>
      <c r="I5106" s="23"/>
      <c r="J5106" s="23"/>
      <c r="K5106" s="26"/>
      <c r="L5106" s="1"/>
    </row>
    <row r="5107" spans="1:12" x14ac:dyDescent="0.25">
      <c r="A5107" s="26"/>
      <c r="B5107" s="22"/>
      <c r="C5107" s="22"/>
      <c r="D5107" s="24"/>
      <c r="E5107" s="22"/>
      <c r="F5107" s="22"/>
      <c r="G5107" s="14"/>
      <c r="H5107" s="23"/>
      <c r="I5107" s="23"/>
      <c r="J5107" s="23"/>
      <c r="K5107" s="26"/>
      <c r="L5107" s="1"/>
    </row>
    <row r="5108" spans="1:12" x14ac:dyDescent="0.25">
      <c r="A5108" s="26"/>
      <c r="B5108" s="22"/>
      <c r="C5108" s="22"/>
      <c r="D5108" s="24"/>
      <c r="E5108" s="22"/>
      <c r="F5108" s="22"/>
      <c r="G5108" s="14"/>
      <c r="H5108" s="23"/>
      <c r="I5108" s="23"/>
      <c r="J5108" s="23"/>
      <c r="K5108" s="26"/>
      <c r="L5108" s="1"/>
    </row>
    <row r="5109" spans="1:12" x14ac:dyDescent="0.25">
      <c r="A5109" s="26"/>
      <c r="B5109" s="22"/>
      <c r="C5109" s="22"/>
      <c r="D5109" s="24"/>
      <c r="E5109" s="22"/>
      <c r="F5109" s="22"/>
      <c r="G5109" s="14"/>
      <c r="H5109" s="23"/>
      <c r="I5109" s="23"/>
      <c r="J5109" s="23"/>
      <c r="K5109" s="26"/>
      <c r="L5109" s="1"/>
    </row>
    <row r="5110" spans="1:12" x14ac:dyDescent="0.25">
      <c r="A5110" s="26"/>
      <c r="B5110" s="22"/>
      <c r="C5110" s="22"/>
      <c r="D5110" s="24"/>
      <c r="E5110" s="22"/>
      <c r="F5110" s="22"/>
      <c r="G5110" s="14"/>
      <c r="H5110" s="23"/>
      <c r="I5110" s="23"/>
      <c r="J5110" s="23"/>
      <c r="K5110" s="26"/>
      <c r="L5110" s="1"/>
    </row>
    <row r="5111" spans="1:12" x14ac:dyDescent="0.25">
      <c r="A5111" s="26"/>
      <c r="B5111" s="22"/>
      <c r="C5111" s="22"/>
      <c r="D5111" s="24"/>
      <c r="E5111" s="22"/>
      <c r="F5111" s="22"/>
      <c r="G5111" s="14"/>
      <c r="H5111" s="23"/>
      <c r="I5111" s="23"/>
      <c r="J5111" s="23"/>
      <c r="K5111" s="26"/>
      <c r="L5111" s="1"/>
    </row>
    <row r="5112" spans="1:12" x14ac:dyDescent="0.25">
      <c r="A5112" s="26"/>
      <c r="B5112" s="22"/>
      <c r="C5112" s="22"/>
      <c r="D5112" s="24"/>
      <c r="E5112" s="22"/>
      <c r="F5112" s="22"/>
      <c r="G5112" s="14"/>
      <c r="H5112" s="23"/>
      <c r="I5112" s="23"/>
      <c r="J5112" s="23"/>
      <c r="K5112" s="26"/>
      <c r="L5112" s="1"/>
    </row>
    <row r="5113" spans="1:12" x14ac:dyDescent="0.25">
      <c r="A5113" s="26"/>
      <c r="B5113" s="22"/>
      <c r="C5113" s="22"/>
      <c r="D5113" s="24"/>
      <c r="E5113" s="22"/>
      <c r="F5113" s="22"/>
      <c r="G5113" s="14"/>
      <c r="H5113" s="23"/>
      <c r="I5113" s="23"/>
      <c r="J5113" s="23"/>
      <c r="K5113" s="26"/>
      <c r="L5113" s="1"/>
    </row>
    <row r="5114" spans="1:12" x14ac:dyDescent="0.25">
      <c r="A5114" s="26"/>
      <c r="B5114" s="22"/>
      <c r="C5114" s="22"/>
      <c r="D5114" s="24"/>
      <c r="E5114" s="22"/>
      <c r="F5114" s="22"/>
      <c r="G5114" s="14"/>
      <c r="H5114" s="23"/>
      <c r="I5114" s="23"/>
      <c r="J5114" s="23"/>
      <c r="K5114" s="26"/>
      <c r="L5114" s="1"/>
    </row>
    <row r="5115" spans="1:12" x14ac:dyDescent="0.25">
      <c r="A5115" s="26"/>
      <c r="B5115" s="22"/>
      <c r="C5115" s="22"/>
      <c r="D5115" s="24"/>
      <c r="E5115" s="22"/>
      <c r="F5115" s="22"/>
      <c r="G5115" s="14"/>
      <c r="H5115" s="23"/>
      <c r="I5115" s="23"/>
      <c r="J5115" s="23"/>
      <c r="K5115" s="26"/>
      <c r="L5115" s="1"/>
    </row>
    <row r="5116" spans="1:12" x14ac:dyDescent="0.25">
      <c r="A5116" s="26"/>
      <c r="B5116" s="22"/>
      <c r="C5116" s="22"/>
      <c r="D5116" s="24"/>
      <c r="E5116" s="22"/>
      <c r="F5116" s="22"/>
      <c r="G5116" s="14"/>
      <c r="H5116" s="23"/>
      <c r="I5116" s="23"/>
      <c r="J5116" s="23"/>
      <c r="K5116" s="26"/>
      <c r="L5116" s="1"/>
    </row>
    <row r="5117" spans="1:12" x14ac:dyDescent="0.25">
      <c r="A5117" s="26"/>
      <c r="B5117" s="22"/>
      <c r="C5117" s="22"/>
      <c r="D5117" s="24"/>
      <c r="E5117" s="22"/>
      <c r="F5117" s="22"/>
      <c r="G5117" s="14"/>
      <c r="H5117" s="23"/>
      <c r="I5117" s="23"/>
      <c r="J5117" s="23"/>
      <c r="K5117" s="26"/>
      <c r="L5117" s="1"/>
    </row>
    <row r="5118" spans="1:12" x14ac:dyDescent="0.25">
      <c r="A5118" s="26"/>
      <c r="B5118" s="22"/>
      <c r="C5118" s="22"/>
      <c r="D5118" s="24"/>
      <c r="E5118" s="22"/>
      <c r="F5118" s="22"/>
      <c r="G5118" s="14"/>
      <c r="H5118" s="23"/>
      <c r="I5118" s="23"/>
      <c r="J5118" s="23"/>
      <c r="K5118" s="26"/>
      <c r="L5118" s="1"/>
    </row>
    <row r="5119" spans="1:12" x14ac:dyDescent="0.25">
      <c r="A5119" s="26"/>
      <c r="B5119" s="22"/>
      <c r="C5119" s="22"/>
      <c r="D5119" s="24"/>
      <c r="E5119" s="22"/>
      <c r="F5119" s="22"/>
      <c r="G5119" s="14"/>
      <c r="H5119" s="23"/>
      <c r="I5119" s="23"/>
      <c r="J5119" s="23"/>
      <c r="K5119" s="26"/>
      <c r="L5119" s="1"/>
    </row>
    <row r="5120" spans="1:12" x14ac:dyDescent="0.25">
      <c r="A5120" s="26"/>
      <c r="B5120" s="22"/>
      <c r="C5120" s="22"/>
      <c r="D5120" s="24"/>
      <c r="E5120" s="22"/>
      <c r="F5120" s="22"/>
      <c r="G5120" s="14"/>
      <c r="H5120" s="23"/>
      <c r="I5120" s="23"/>
      <c r="J5120" s="23"/>
      <c r="K5120" s="26"/>
      <c r="L5120" s="1"/>
    </row>
    <row r="5121" spans="1:12" x14ac:dyDescent="0.25">
      <c r="A5121" s="26"/>
      <c r="B5121" s="22"/>
      <c r="C5121" s="22"/>
      <c r="D5121" s="24"/>
      <c r="E5121" s="22"/>
      <c r="F5121" s="22"/>
      <c r="G5121" s="14"/>
      <c r="H5121" s="23"/>
      <c r="I5121" s="23"/>
      <c r="J5121" s="23"/>
      <c r="K5121" s="26"/>
      <c r="L5121" s="1"/>
    </row>
    <row r="5122" spans="1:12" x14ac:dyDescent="0.25">
      <c r="A5122" s="26"/>
      <c r="B5122" s="22"/>
      <c r="C5122" s="22"/>
      <c r="D5122" s="24"/>
      <c r="E5122" s="22"/>
      <c r="F5122" s="22"/>
      <c r="G5122" s="14"/>
      <c r="H5122" s="23"/>
      <c r="I5122" s="23"/>
      <c r="J5122" s="23"/>
      <c r="K5122" s="26"/>
      <c r="L5122" s="1"/>
    </row>
    <row r="5123" spans="1:12" x14ac:dyDescent="0.25">
      <c r="A5123" s="26"/>
      <c r="B5123" s="22"/>
      <c r="C5123" s="22"/>
      <c r="D5123" s="24"/>
      <c r="E5123" s="22"/>
      <c r="F5123" s="22"/>
      <c r="G5123" s="14"/>
      <c r="H5123" s="23"/>
      <c r="I5123" s="23"/>
      <c r="J5123" s="23"/>
      <c r="K5123" s="26"/>
      <c r="L5123" s="1"/>
    </row>
    <row r="5124" spans="1:12" x14ac:dyDescent="0.25">
      <c r="A5124" s="26"/>
      <c r="B5124" s="22"/>
      <c r="C5124" s="22"/>
      <c r="D5124" s="24"/>
      <c r="E5124" s="22"/>
      <c r="F5124" s="22"/>
      <c r="G5124" s="14"/>
      <c r="H5124" s="23"/>
      <c r="I5124" s="23"/>
      <c r="J5124" s="23"/>
      <c r="K5124" s="26"/>
      <c r="L5124" s="1"/>
    </row>
    <row r="5125" spans="1:12" x14ac:dyDescent="0.25">
      <c r="A5125" s="26"/>
      <c r="B5125" s="22"/>
      <c r="C5125" s="22"/>
      <c r="D5125" s="24"/>
      <c r="E5125" s="22"/>
      <c r="F5125" s="22"/>
      <c r="G5125" s="14"/>
      <c r="H5125" s="23"/>
      <c r="I5125" s="23"/>
      <c r="J5125" s="23"/>
      <c r="K5125" s="26"/>
      <c r="L5125" s="1"/>
    </row>
    <row r="5126" spans="1:12" x14ac:dyDescent="0.25">
      <c r="A5126" s="26"/>
      <c r="B5126" s="22"/>
      <c r="C5126" s="22"/>
      <c r="D5126" s="24"/>
      <c r="E5126" s="22"/>
      <c r="F5126" s="22"/>
      <c r="G5126" s="14"/>
      <c r="H5126" s="23"/>
      <c r="I5126" s="23"/>
      <c r="J5126" s="23"/>
      <c r="K5126" s="26"/>
      <c r="L5126" s="1"/>
    </row>
    <row r="5127" spans="1:12" x14ac:dyDescent="0.25">
      <c r="A5127" s="26"/>
      <c r="B5127" s="22"/>
      <c r="C5127" s="22"/>
      <c r="D5127" s="24"/>
      <c r="E5127" s="22"/>
      <c r="F5127" s="22"/>
      <c r="G5127" s="14"/>
      <c r="H5127" s="23"/>
      <c r="I5127" s="23"/>
      <c r="J5127" s="23"/>
      <c r="K5127" s="26"/>
      <c r="L5127" s="1"/>
    </row>
    <row r="5128" spans="1:12" x14ac:dyDescent="0.25">
      <c r="A5128" s="26"/>
      <c r="B5128" s="22"/>
      <c r="C5128" s="22"/>
      <c r="D5128" s="24"/>
      <c r="E5128" s="22"/>
      <c r="F5128" s="22"/>
      <c r="G5128" s="14"/>
      <c r="H5128" s="23"/>
      <c r="I5128" s="23"/>
      <c r="J5128" s="23"/>
      <c r="K5128" s="26"/>
      <c r="L5128" s="1"/>
    </row>
    <row r="5129" spans="1:12" x14ac:dyDescent="0.25">
      <c r="A5129" s="26"/>
      <c r="B5129" s="22"/>
      <c r="C5129" s="22"/>
      <c r="D5129" s="24"/>
      <c r="E5129" s="22"/>
      <c r="F5129" s="22"/>
      <c r="G5129" s="14"/>
      <c r="H5129" s="23"/>
      <c r="I5129" s="23"/>
      <c r="J5129" s="23"/>
      <c r="K5129" s="26"/>
      <c r="L5129" s="1"/>
    </row>
    <row r="5130" spans="1:12" x14ac:dyDescent="0.25">
      <c r="A5130" s="26"/>
      <c r="B5130" s="22"/>
      <c r="C5130" s="22"/>
      <c r="D5130" s="24"/>
      <c r="E5130" s="22"/>
      <c r="F5130" s="22"/>
      <c r="G5130" s="14"/>
      <c r="H5130" s="23"/>
      <c r="I5130" s="23"/>
      <c r="J5130" s="23"/>
      <c r="K5130" s="26"/>
      <c r="L5130" s="1"/>
    </row>
    <row r="5131" spans="1:12" x14ac:dyDescent="0.25">
      <c r="A5131" s="26"/>
      <c r="B5131" s="22"/>
      <c r="C5131" s="22"/>
      <c r="D5131" s="24"/>
      <c r="E5131" s="22"/>
      <c r="F5131" s="22"/>
      <c r="G5131" s="14"/>
      <c r="H5131" s="23"/>
      <c r="I5131" s="23"/>
      <c r="J5131" s="23"/>
      <c r="K5131" s="26"/>
      <c r="L5131" s="1"/>
    </row>
    <row r="5132" spans="1:12" x14ac:dyDescent="0.25">
      <c r="A5132" s="26"/>
      <c r="B5132" s="22"/>
      <c r="C5132" s="22"/>
      <c r="D5132" s="24"/>
      <c r="E5132" s="22"/>
      <c r="F5132" s="22"/>
      <c r="G5132" s="14"/>
      <c r="H5132" s="23"/>
      <c r="I5132" s="23"/>
      <c r="J5132" s="23"/>
      <c r="K5132" s="26"/>
      <c r="L5132" s="1"/>
    </row>
    <row r="5133" spans="1:12" x14ac:dyDescent="0.25">
      <c r="A5133" s="26"/>
      <c r="B5133" s="22"/>
      <c r="C5133" s="22"/>
      <c r="D5133" s="24"/>
      <c r="E5133" s="22"/>
      <c r="F5133" s="22"/>
      <c r="G5133" s="14"/>
      <c r="H5133" s="23"/>
      <c r="I5133" s="23"/>
      <c r="J5133" s="23"/>
      <c r="K5133" s="26"/>
      <c r="L5133" s="1"/>
    </row>
    <row r="5134" spans="1:12" x14ac:dyDescent="0.25">
      <c r="A5134" s="26"/>
      <c r="B5134" s="22"/>
      <c r="C5134" s="22"/>
      <c r="D5134" s="24"/>
      <c r="E5134" s="22"/>
      <c r="F5134" s="22"/>
      <c r="G5134" s="14"/>
      <c r="H5134" s="23"/>
      <c r="I5134" s="23"/>
      <c r="J5134" s="23"/>
      <c r="K5134" s="26"/>
      <c r="L5134" s="1"/>
    </row>
    <row r="5135" spans="1:12" x14ac:dyDescent="0.25">
      <c r="A5135" s="26"/>
      <c r="B5135" s="22"/>
      <c r="C5135" s="22"/>
      <c r="D5135" s="24"/>
      <c r="E5135" s="22"/>
      <c r="F5135" s="22"/>
      <c r="G5135" s="14"/>
      <c r="H5135" s="23"/>
      <c r="I5135" s="23"/>
      <c r="J5135" s="23"/>
      <c r="K5135" s="26"/>
      <c r="L5135" s="1"/>
    </row>
    <row r="5136" spans="1:12" x14ac:dyDescent="0.25">
      <c r="A5136" s="26"/>
      <c r="B5136" s="22"/>
      <c r="C5136" s="22"/>
      <c r="D5136" s="24"/>
      <c r="E5136" s="22"/>
      <c r="F5136" s="22"/>
      <c r="G5136" s="14"/>
      <c r="H5136" s="23"/>
      <c r="I5136" s="23"/>
      <c r="J5136" s="23"/>
      <c r="K5136" s="26"/>
      <c r="L5136" s="1"/>
    </row>
    <row r="5137" spans="1:12" x14ac:dyDescent="0.25">
      <c r="A5137" s="26"/>
      <c r="B5137" s="22"/>
      <c r="C5137" s="22"/>
      <c r="D5137" s="24"/>
      <c r="E5137" s="22"/>
      <c r="F5137" s="22"/>
      <c r="G5137" s="14"/>
      <c r="H5137" s="23"/>
      <c r="I5137" s="23"/>
      <c r="J5137" s="23"/>
      <c r="K5137" s="26"/>
      <c r="L5137" s="1"/>
    </row>
    <row r="5138" spans="1:12" x14ac:dyDescent="0.25">
      <c r="A5138" s="26"/>
      <c r="B5138" s="22"/>
      <c r="C5138" s="22"/>
      <c r="D5138" s="24"/>
      <c r="E5138" s="22"/>
      <c r="F5138" s="22"/>
      <c r="G5138" s="14"/>
      <c r="H5138" s="23"/>
      <c r="I5138" s="23"/>
      <c r="J5138" s="23"/>
      <c r="K5138" s="26"/>
      <c r="L5138" s="1"/>
    </row>
    <row r="5139" spans="1:12" x14ac:dyDescent="0.25">
      <c r="A5139" s="26"/>
      <c r="B5139" s="22"/>
      <c r="C5139" s="22"/>
      <c r="D5139" s="24"/>
      <c r="E5139" s="22"/>
      <c r="F5139" s="22"/>
      <c r="G5139" s="14"/>
      <c r="H5139" s="23"/>
      <c r="I5139" s="23"/>
      <c r="J5139" s="23"/>
      <c r="K5139" s="26"/>
      <c r="L5139" s="1"/>
    </row>
    <row r="5140" spans="1:12" x14ac:dyDescent="0.25">
      <c r="A5140" s="26"/>
      <c r="B5140" s="22"/>
      <c r="C5140" s="22"/>
      <c r="D5140" s="24"/>
      <c r="E5140" s="22"/>
      <c r="F5140" s="22"/>
      <c r="G5140" s="14"/>
      <c r="H5140" s="23"/>
      <c r="I5140" s="23"/>
      <c r="J5140" s="23"/>
      <c r="K5140" s="26"/>
      <c r="L5140" s="1"/>
    </row>
    <row r="5141" spans="1:12" x14ac:dyDescent="0.25">
      <c r="A5141" s="26"/>
      <c r="B5141" s="22"/>
      <c r="C5141" s="22"/>
      <c r="D5141" s="24"/>
      <c r="E5141" s="22"/>
      <c r="F5141" s="22"/>
      <c r="G5141" s="14"/>
      <c r="H5141" s="23"/>
      <c r="I5141" s="23"/>
      <c r="J5141" s="23"/>
      <c r="K5141" s="26"/>
      <c r="L5141" s="1"/>
    </row>
    <row r="5142" spans="1:12" x14ac:dyDescent="0.25">
      <c r="A5142" s="26"/>
      <c r="B5142" s="22"/>
      <c r="C5142" s="22"/>
      <c r="D5142" s="24"/>
      <c r="E5142" s="22"/>
      <c r="F5142" s="22"/>
      <c r="G5142" s="14"/>
      <c r="H5142" s="23"/>
      <c r="I5142" s="23"/>
      <c r="J5142" s="23"/>
      <c r="K5142" s="26"/>
      <c r="L5142" s="1"/>
    </row>
    <row r="5143" spans="1:12" x14ac:dyDescent="0.25">
      <c r="A5143" s="26"/>
      <c r="B5143" s="22"/>
      <c r="C5143" s="22"/>
      <c r="D5143" s="24"/>
      <c r="E5143" s="22"/>
      <c r="F5143" s="22"/>
      <c r="G5143" s="14"/>
      <c r="H5143" s="23"/>
      <c r="I5143" s="23"/>
      <c r="J5143" s="23"/>
      <c r="K5143" s="26"/>
      <c r="L5143" s="1"/>
    </row>
    <row r="5144" spans="1:12" x14ac:dyDescent="0.25">
      <c r="A5144" s="26"/>
      <c r="B5144" s="22"/>
      <c r="C5144" s="22"/>
      <c r="D5144" s="24"/>
      <c r="E5144" s="22"/>
      <c r="F5144" s="22"/>
      <c r="G5144" s="14"/>
      <c r="H5144" s="23"/>
      <c r="I5144" s="23"/>
      <c r="J5144" s="23"/>
      <c r="K5144" s="26"/>
      <c r="L5144" s="1"/>
    </row>
    <row r="5145" spans="1:12" x14ac:dyDescent="0.25">
      <c r="A5145" s="26"/>
      <c r="B5145" s="22"/>
      <c r="C5145" s="22"/>
      <c r="D5145" s="24"/>
      <c r="E5145" s="22"/>
      <c r="F5145" s="22"/>
      <c r="G5145" s="14"/>
      <c r="H5145" s="23"/>
      <c r="I5145" s="23"/>
      <c r="J5145" s="23"/>
      <c r="K5145" s="26"/>
      <c r="L5145" s="1"/>
    </row>
    <row r="5146" spans="1:12" x14ac:dyDescent="0.25">
      <c r="A5146" s="26"/>
      <c r="B5146" s="22"/>
      <c r="C5146" s="22"/>
      <c r="D5146" s="24"/>
      <c r="E5146" s="22"/>
      <c r="F5146" s="22"/>
      <c r="G5146" s="14"/>
      <c r="H5146" s="23"/>
      <c r="I5146" s="23"/>
      <c r="J5146" s="23"/>
      <c r="K5146" s="26"/>
      <c r="L5146" s="1"/>
    </row>
    <row r="5147" spans="1:12" x14ac:dyDescent="0.25">
      <c r="A5147" s="26"/>
      <c r="B5147" s="22"/>
      <c r="C5147" s="22"/>
      <c r="D5147" s="24"/>
      <c r="E5147" s="22"/>
      <c r="F5147" s="22"/>
      <c r="G5147" s="14"/>
      <c r="H5147" s="23"/>
      <c r="I5147" s="23"/>
      <c r="J5147" s="23"/>
      <c r="K5147" s="26"/>
      <c r="L5147" s="1"/>
    </row>
    <row r="5148" spans="1:12" x14ac:dyDescent="0.25">
      <c r="A5148" s="26"/>
      <c r="B5148" s="22"/>
      <c r="C5148" s="22"/>
      <c r="D5148" s="24"/>
      <c r="E5148" s="22"/>
      <c r="F5148" s="22"/>
      <c r="G5148" s="14"/>
      <c r="H5148" s="23"/>
      <c r="I5148" s="23"/>
      <c r="J5148" s="23"/>
      <c r="K5148" s="26"/>
      <c r="L5148" s="1"/>
    </row>
    <row r="5149" spans="1:12" x14ac:dyDescent="0.25">
      <c r="A5149" s="26"/>
      <c r="B5149" s="22"/>
      <c r="C5149" s="22"/>
      <c r="D5149" s="24"/>
      <c r="E5149" s="22"/>
      <c r="F5149" s="22"/>
      <c r="G5149" s="14"/>
      <c r="H5149" s="23"/>
      <c r="I5149" s="23"/>
      <c r="J5149" s="23"/>
      <c r="K5149" s="26"/>
      <c r="L5149" s="1"/>
    </row>
    <row r="5150" spans="1:12" x14ac:dyDescent="0.25">
      <c r="A5150" s="26"/>
      <c r="B5150" s="22"/>
      <c r="C5150" s="22"/>
      <c r="D5150" s="24"/>
      <c r="E5150" s="22"/>
      <c r="F5150" s="22"/>
      <c r="G5150" s="14"/>
      <c r="H5150" s="23"/>
      <c r="I5150" s="23"/>
      <c r="J5150" s="23"/>
      <c r="K5150" s="26"/>
      <c r="L5150" s="1"/>
    </row>
    <row r="5151" spans="1:12" x14ac:dyDescent="0.25">
      <c r="A5151" s="26"/>
      <c r="B5151" s="22"/>
      <c r="C5151" s="22"/>
      <c r="D5151" s="24"/>
      <c r="E5151" s="22"/>
      <c r="F5151" s="22"/>
      <c r="G5151" s="14"/>
      <c r="H5151" s="23"/>
      <c r="I5151" s="23"/>
      <c r="J5151" s="23"/>
      <c r="K5151" s="26"/>
      <c r="L5151" s="1"/>
    </row>
    <row r="5152" spans="1:12" x14ac:dyDescent="0.25">
      <c r="A5152" s="26"/>
      <c r="B5152" s="22"/>
      <c r="C5152" s="22"/>
      <c r="D5152" s="24"/>
      <c r="E5152" s="22"/>
      <c r="F5152" s="22"/>
      <c r="G5152" s="14"/>
      <c r="H5152" s="23"/>
      <c r="I5152" s="23"/>
      <c r="J5152" s="23"/>
      <c r="K5152" s="26"/>
      <c r="L5152" s="1"/>
    </row>
    <row r="5153" spans="1:12" x14ac:dyDescent="0.25">
      <c r="A5153" s="26"/>
      <c r="B5153" s="22"/>
      <c r="C5153" s="22"/>
      <c r="D5153" s="24"/>
      <c r="E5153" s="22"/>
      <c r="F5153" s="22"/>
      <c r="G5153" s="14"/>
      <c r="H5153" s="23"/>
      <c r="I5153" s="23"/>
      <c r="J5153" s="23"/>
      <c r="K5153" s="26"/>
      <c r="L5153" s="1"/>
    </row>
    <row r="5154" spans="1:12" x14ac:dyDescent="0.25">
      <c r="A5154" s="26"/>
      <c r="B5154" s="22"/>
      <c r="C5154" s="22"/>
      <c r="D5154" s="24"/>
      <c r="E5154" s="22"/>
      <c r="F5154" s="22"/>
      <c r="G5154" s="14"/>
      <c r="H5154" s="23"/>
      <c r="I5154" s="23"/>
      <c r="J5154" s="23"/>
      <c r="K5154" s="26"/>
      <c r="L5154" s="1"/>
    </row>
    <row r="5155" spans="1:12" x14ac:dyDescent="0.25">
      <c r="A5155" s="26"/>
      <c r="B5155" s="22"/>
      <c r="C5155" s="22"/>
      <c r="D5155" s="24"/>
      <c r="E5155" s="22"/>
      <c r="F5155" s="22"/>
      <c r="G5155" s="14"/>
      <c r="H5155" s="23"/>
      <c r="I5155" s="23"/>
      <c r="J5155" s="23"/>
      <c r="K5155" s="26"/>
      <c r="L5155" s="1"/>
    </row>
    <row r="5156" spans="1:12" x14ac:dyDescent="0.25">
      <c r="A5156" s="26"/>
      <c r="B5156" s="22"/>
      <c r="C5156" s="22"/>
      <c r="D5156" s="24"/>
      <c r="E5156" s="22"/>
      <c r="F5156" s="22"/>
      <c r="G5156" s="14"/>
      <c r="H5156" s="23"/>
      <c r="I5156" s="23"/>
      <c r="J5156" s="23"/>
      <c r="K5156" s="26"/>
      <c r="L5156" s="1"/>
    </row>
    <row r="5157" spans="1:12" x14ac:dyDescent="0.25">
      <c r="A5157" s="26"/>
      <c r="B5157" s="22"/>
      <c r="C5157" s="22"/>
      <c r="D5157" s="24"/>
      <c r="E5157" s="22"/>
      <c r="F5157" s="22"/>
      <c r="G5157" s="14"/>
      <c r="H5157" s="23"/>
      <c r="I5157" s="23"/>
      <c r="J5157" s="23"/>
      <c r="K5157" s="26"/>
      <c r="L5157" s="1"/>
    </row>
    <row r="5158" spans="1:12" x14ac:dyDescent="0.25">
      <c r="A5158" s="26"/>
      <c r="B5158" s="22"/>
      <c r="C5158" s="22"/>
      <c r="D5158" s="24"/>
      <c r="E5158" s="22"/>
      <c r="F5158" s="22"/>
      <c r="G5158" s="14"/>
      <c r="H5158" s="23"/>
      <c r="I5158" s="23"/>
      <c r="J5158" s="23"/>
      <c r="K5158" s="26"/>
      <c r="L5158" s="1"/>
    </row>
    <row r="5159" spans="1:12" x14ac:dyDescent="0.25">
      <c r="A5159" s="26"/>
      <c r="B5159" s="22"/>
      <c r="C5159" s="22"/>
      <c r="D5159" s="24"/>
      <c r="E5159" s="22"/>
      <c r="F5159" s="22"/>
      <c r="G5159" s="14"/>
      <c r="H5159" s="23"/>
      <c r="I5159" s="23"/>
      <c r="J5159" s="23"/>
      <c r="K5159" s="26"/>
      <c r="L5159" s="1"/>
    </row>
    <row r="5160" spans="1:12" x14ac:dyDescent="0.25">
      <c r="A5160" s="26"/>
      <c r="B5160" s="22"/>
      <c r="C5160" s="22"/>
      <c r="D5160" s="24"/>
      <c r="E5160" s="22"/>
      <c r="F5160" s="22"/>
      <c r="G5160" s="14"/>
      <c r="H5160" s="23"/>
      <c r="I5160" s="23"/>
      <c r="J5160" s="23"/>
      <c r="K5160" s="26"/>
      <c r="L5160" s="1"/>
    </row>
    <row r="5161" spans="1:12" x14ac:dyDescent="0.25">
      <c r="A5161" s="26"/>
      <c r="B5161" s="22"/>
      <c r="C5161" s="22"/>
      <c r="D5161" s="24"/>
      <c r="E5161" s="22"/>
      <c r="F5161" s="22"/>
      <c r="G5161" s="14"/>
      <c r="H5161" s="23"/>
      <c r="I5161" s="23"/>
      <c r="J5161" s="23"/>
      <c r="K5161" s="26"/>
      <c r="L5161" s="1"/>
    </row>
    <row r="5162" spans="1:12" x14ac:dyDescent="0.25">
      <c r="A5162" s="30"/>
      <c r="B5162" s="31"/>
      <c r="C5162" s="31"/>
      <c r="D5162" s="33"/>
      <c r="E5162" s="31"/>
      <c r="F5162" s="31"/>
      <c r="G5162" s="31"/>
      <c r="H5162" s="32"/>
      <c r="I5162" s="32"/>
      <c r="J5162" s="32"/>
      <c r="K5162" s="30"/>
    </row>
  </sheetData>
  <dataValidations count="1">
    <dataValidation type="list" allowBlank="1" showInputMessage="1" showErrorMessage="1" sqref="J2:J1291 J2066:J5161" xr:uid="{8803FFF3-CE7B-49D6-B489-5281E58BAD4B}">
      <formula1>"Week 1 - Low Movement and Cost, Week 2 - Moderate Movement and Importance, Week 3 - High Importance and Low Cost, Week 4 - High Value and Importance, Quarterly Audit"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3E15EE8-11D7-450C-8332-565ED28FE33E}">
          <x14:formula1>
            <xm:f>'Master File'!$A:$A</xm:f>
          </x14:formula1>
          <xm:sqref>B1:B1291 B2066:B5161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AB84F-5EFB-46CA-BB1D-0782E775367D}">
  <sheetPr codeName="Sheet26">
    <tabColor theme="8" tint="0.39997558519241921"/>
  </sheetPr>
  <dimension ref="A1:P2"/>
  <sheetViews>
    <sheetView workbookViewId="0">
      <selection activeCell="E14" sqref="E14"/>
    </sheetView>
  </sheetViews>
  <sheetFormatPr defaultColWidth="8.85546875" defaultRowHeight="15" x14ac:dyDescent="0.25"/>
  <cols>
    <col min="3" max="3" width="9.42578125" bestFit="1" customWidth="1"/>
    <col min="5" max="5" width="11.42578125" bestFit="1" customWidth="1"/>
    <col min="6" max="6" width="10.28515625" bestFit="1" customWidth="1"/>
    <col min="7" max="7" width="15.42578125" bestFit="1" customWidth="1"/>
    <col min="8" max="8" width="13.42578125" bestFit="1" customWidth="1"/>
    <col min="13" max="13" width="12.85546875" bestFit="1" customWidth="1"/>
    <col min="14" max="14" width="13.42578125" bestFit="1" customWidth="1"/>
    <col min="15" max="15" width="11.28515625" bestFit="1" customWidth="1"/>
    <col min="16" max="16" width="5.42578125" bestFit="1" customWidth="1"/>
  </cols>
  <sheetData>
    <row r="1" spans="1:16" x14ac:dyDescent="0.25">
      <c r="A1" s="21" t="s">
        <v>18</v>
      </c>
      <c r="B1" s="19" t="s">
        <v>2</v>
      </c>
      <c r="C1" s="19" t="s">
        <v>3</v>
      </c>
      <c r="D1" s="19" t="s">
        <v>4</v>
      </c>
      <c r="E1" s="19" t="s">
        <v>5</v>
      </c>
      <c r="F1" s="19" t="s">
        <v>19</v>
      </c>
      <c r="G1" s="19" t="s">
        <v>90</v>
      </c>
      <c r="H1" s="19" t="s">
        <v>91</v>
      </c>
      <c r="I1" s="19" t="s">
        <v>92</v>
      </c>
      <c r="J1" s="19" t="s">
        <v>71</v>
      </c>
      <c r="K1" s="19" t="s">
        <v>93</v>
      </c>
      <c r="L1" s="19" t="s">
        <v>94</v>
      </c>
      <c r="M1" s="19" t="s">
        <v>95</v>
      </c>
      <c r="N1" s="19" t="s">
        <v>96</v>
      </c>
      <c r="O1" s="19" t="s">
        <v>97</v>
      </c>
      <c r="P1" s="20" t="s">
        <v>66</v>
      </c>
    </row>
    <row r="2" spans="1:16" x14ac:dyDescent="0.25">
      <c r="A2" s="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_activity xmlns="4c770105-56f0-4047-a2ed-063019c32fca" xsi:nil="true"/>
  </documentManagement>
</p:properties>
</file>

<file path=customXml/item16.xml>�� 
</file>

<file path=customXml/item17.xml>�� 
</file>

<file path=customXml/item18.xml><?xml version="1.0" encoding="utf-8"?>
<ct:contentTypeSchema xmlns:ct="http://schemas.microsoft.com/office/2006/metadata/contentType" xmlns:ma="http://schemas.microsoft.com/office/2006/metadata/properties/metaAttributes" ct:_="" ma:_="" ma:contentTypeName="Document" ma:contentTypeID="0x010100DB938E8076995649A17B322ADD0D3410" ma:contentTypeVersion="9" ma:contentTypeDescription="Create a new document." ma:contentTypeScope="" ma:versionID="22b92166b646690831d1244fca65cbe5">
  <xsd:schema xmlns:xsd="http://www.w3.org/2001/XMLSchema" xmlns:xs="http://www.w3.org/2001/XMLSchema" xmlns:p="http://schemas.microsoft.com/office/2006/metadata/properties" xmlns:ns3="4c770105-56f0-4047-a2ed-063019c32fca" targetNamespace="http://schemas.microsoft.com/office/2006/metadata/properties" ma:root="true" ma:fieldsID="e2722be8719aced33815207424d989dd" ns3:_="">
    <xsd:import namespace="4c770105-56f0-4047-a2ed-063019c32fca"/>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770105-56f0-4047-a2ed-063019c32fca"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42014573-7481-4872-9A8A-21301BC477AD}">
  <ds:schemaRefs/>
</ds:datastoreItem>
</file>

<file path=customXml/itemProps2.xml><?xml version="1.0" encoding="utf-8"?>
<ds:datastoreItem xmlns:ds="http://schemas.openxmlformats.org/officeDocument/2006/customXml" ds:itemID="{2DB59E31-05A2-4547-9F28-55C98E906FF6}">
  <ds:schemaRefs/>
</ds:datastoreItem>
</file>

<file path=customXml/itemProps3.xml><?xml version="1.0" encoding="utf-8"?>
<ds:datastoreItem xmlns:ds="http://schemas.openxmlformats.org/officeDocument/2006/customXml" ds:itemID="{9AF290EC-1C97-49DB-BBDF-CA31DEA36F10}">
  <ds:schemaRefs>
    <ds:schemaRef ds:uri="http://schemas.microsoft.com/sharepoint/v3/contenttype/forms"/>
  </ds:schemaRefs>
</ds:datastoreItem>
</file>

<file path=customXml/itemProps4.xml><?xml version="1.0" encoding="utf-8"?>
<ds:datastoreItem xmlns:ds="http://schemas.openxmlformats.org/officeDocument/2006/customXml" ds:itemID="{9F9785C9-673C-456B-B4FC-94991E64EAE9}">
  <ds:schemaRefs>
    <ds:schemaRef ds:uri="http://schemas.microsoft.com/DataMashup"/>
  </ds:schemaRefs>
</ds:datastoreItem>
</file>

<file path=customXml/itemProps5.xml><?xml version="1.0" encoding="utf-8"?>
<ds:datastoreItem xmlns:ds="http://schemas.openxmlformats.org/officeDocument/2006/customXml" ds:itemID="{FC3FBA9D-A719-487F-9612-25E83CE81FFD}">
  <ds:schemaRefs/>
</ds:datastoreItem>
</file>

<file path=customXml/itemProps6.xml><?xml version="1.0" encoding="utf-8"?>
<ds:datastoreItem xmlns:ds="http://schemas.openxmlformats.org/officeDocument/2006/customXml" ds:itemID="{5AACCDD1-5098-4EFB-8F30-5F6007B88B0A}">
  <ds:schemaRefs/>
</ds:datastoreItem>
</file>

<file path=customXml/itemProps7.xml><?xml version="1.0" encoding="utf-8"?>
<ds:datastoreItem xmlns:ds="http://schemas.openxmlformats.org/officeDocument/2006/customXml" ds:itemID="{BBE79210-16BA-4C28-B738-DA0C4EF3CDEF}">
  <ds:schemaRefs/>
</ds:datastoreItem>
</file>

<file path=customXml/itemProps8.xml><?xml version="1.0" encoding="utf-8"?>
<ds:datastoreItem xmlns:ds="http://schemas.openxmlformats.org/officeDocument/2006/customXml" ds:itemID="{B511A6EA-8396-4422-B8C4-C33A4B09BDA5}">
  <ds:schemaRefs/>
</ds:datastoreItem>
</file>

<file path=customXml/itemProps9.xml><?xml version="1.0" encoding="utf-8"?>
<ds:datastoreItem xmlns:ds="http://schemas.openxmlformats.org/officeDocument/2006/customXml" ds:itemID="{A3585BED-320B-4E0F-8CE3-A77DB612CE46}">
  <ds:schemaRefs/>
</ds:datastoreItem>
</file>

<file path=customXml/itemProps10.xml><?xml version="1.0" encoding="utf-8"?>
<ds:datastoreItem xmlns:ds="http://schemas.openxmlformats.org/officeDocument/2006/customXml" ds:itemID="{2B8FF84B-EE5C-4229-B717-7A2BCDFEDD9F}">
  <ds:schemaRefs/>
</ds:datastoreItem>
</file>

<file path=customXml/itemProps11.xml><?xml version="1.0" encoding="utf-8"?>
<ds:datastoreItem xmlns:ds="http://schemas.openxmlformats.org/officeDocument/2006/customXml" ds:itemID="{C04F7E39-2DC7-4531-A4AC-80227EF52820}">
  <ds:schemaRefs/>
</ds:datastoreItem>
</file>

<file path=customXml/itemProps12.xml><?xml version="1.0" encoding="utf-8"?>
<ds:datastoreItem xmlns:ds="http://schemas.openxmlformats.org/officeDocument/2006/customXml" ds:itemID="{6567B7C0-86F6-4F4A-B483-04299C65EEB6}">
  <ds:schemaRefs/>
</ds:datastoreItem>
</file>

<file path=customXml/itemProps13.xml><?xml version="1.0" encoding="utf-8"?>
<ds:datastoreItem xmlns:ds="http://schemas.openxmlformats.org/officeDocument/2006/customXml" ds:itemID="{A5E0C437-7504-4452-91EC-30E731A5392D}">
  <ds:schemaRefs/>
</ds:datastoreItem>
</file>

<file path=customXml/itemProps14.xml><?xml version="1.0" encoding="utf-8"?>
<ds:datastoreItem xmlns:ds="http://schemas.openxmlformats.org/officeDocument/2006/customXml" ds:itemID="{20108E5A-6750-4963-9A83-CA015E535E4B}">
  <ds:schemaRefs/>
</ds:datastoreItem>
</file>

<file path=customXml/itemProps15.xml><?xml version="1.0" encoding="utf-8"?>
<ds:datastoreItem xmlns:ds="http://schemas.openxmlformats.org/officeDocument/2006/customXml" ds:itemID="{BD18B180-F83B-4143-B81A-532AA656F696}">
  <ds:schemaRefs>
    <ds:schemaRef ds:uri="http://schemas.microsoft.com/office/2006/documentManagement/types"/>
    <ds:schemaRef ds:uri="http://purl.org/dc/terms/"/>
    <ds:schemaRef ds:uri="http://schemas.microsoft.com/office/infopath/2007/PartnerControls"/>
    <ds:schemaRef ds:uri="http://www.w3.org/XML/1998/namespace"/>
    <ds:schemaRef ds:uri="4c770105-56f0-4047-a2ed-063019c32fca"/>
    <ds:schemaRef ds:uri="http://purl.org/dc/dcmitype/"/>
    <ds:schemaRef ds:uri="http://schemas.openxmlformats.org/package/2006/metadata/core-properties"/>
    <ds:schemaRef ds:uri="http://schemas.microsoft.com/office/2006/metadata/properties"/>
    <ds:schemaRef ds:uri="http://purl.org/dc/elements/1.1/"/>
  </ds:schemaRefs>
</ds:datastoreItem>
</file>

<file path=customXml/itemProps16.xml><?xml version="1.0" encoding="utf-8"?>
<ds:datastoreItem xmlns:ds="http://schemas.openxmlformats.org/officeDocument/2006/customXml" ds:itemID="{2803ACAA-13A6-4507-B60B-03A580AA2636}">
  <ds:schemaRefs/>
</ds:datastoreItem>
</file>

<file path=customXml/itemProps17.xml><?xml version="1.0" encoding="utf-8"?>
<ds:datastoreItem xmlns:ds="http://schemas.openxmlformats.org/officeDocument/2006/customXml" ds:itemID="{2693556A-340B-49C0-BA76-40CAE01D9A15}">
  <ds:schemaRefs/>
</ds:datastoreItem>
</file>

<file path=customXml/itemProps18.xml><?xml version="1.0" encoding="utf-8"?>
<ds:datastoreItem xmlns:ds="http://schemas.openxmlformats.org/officeDocument/2006/customXml" ds:itemID="{764163AB-48F4-4597-BB5D-6ECDB32BA0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770105-56f0-4047-a2ed-063019c32f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9.xml><?xml version="1.0" encoding="utf-8"?>
<ds:datastoreItem xmlns:ds="http://schemas.openxmlformats.org/officeDocument/2006/customXml" ds:itemID="{EE9E2EB3-0363-4164-A0FD-B810681DBFD1}">
  <ds:schemaRefs/>
</ds:datastoreItem>
</file>

<file path=customXml/itemProps20.xml><?xml version="1.0" encoding="utf-8"?>
<ds:datastoreItem xmlns:ds="http://schemas.openxmlformats.org/officeDocument/2006/customXml" ds:itemID="{18713E99-7623-44F0-9087-AE18E97B945C}">
  <ds:schemaRefs/>
</ds:datastoreItem>
</file>

<file path=customXml/itemProps21.xml><?xml version="1.0" encoding="utf-8"?>
<ds:datastoreItem xmlns:ds="http://schemas.openxmlformats.org/officeDocument/2006/customXml" ds:itemID="{D0768F1B-018D-4E56-8032-B6D1966353EF}">
  <ds:schemaRefs/>
</ds:datastoreItem>
</file>

<file path=customXml/itemProps22.xml><?xml version="1.0" encoding="utf-8"?>
<ds:datastoreItem xmlns:ds="http://schemas.openxmlformats.org/officeDocument/2006/customXml" ds:itemID="{E1DC9711-EF57-439E-A47E-2339A69E56FF}">
  <ds:schemaRefs/>
</ds:datastoreItem>
</file>

<file path=customXml/itemProps23.xml><?xml version="1.0" encoding="utf-8"?>
<ds:datastoreItem xmlns:ds="http://schemas.openxmlformats.org/officeDocument/2006/customXml" ds:itemID="{7BFC0691-8E09-4731-9588-9165A8721FF0}">
  <ds:schemaRefs/>
</ds:datastoreItem>
</file>

<file path=customXml/itemProps24.xml><?xml version="1.0" encoding="utf-8"?>
<ds:datastoreItem xmlns:ds="http://schemas.openxmlformats.org/officeDocument/2006/customXml" ds:itemID="{727C9145-DD2A-406E-8ACC-53711D365A75}">
  <ds:schemaRefs/>
</ds:datastoreItem>
</file>

<file path=customXml/itemProps25.xml><?xml version="1.0" encoding="utf-8"?>
<ds:datastoreItem xmlns:ds="http://schemas.openxmlformats.org/officeDocument/2006/customXml" ds:itemID="{2F4B2AFF-8C7A-46B0-A9C7-9922BCEF1D34}">
  <ds:schemaRefs/>
</ds:datastoreItem>
</file>

<file path=customXml/itemProps26.xml><?xml version="1.0" encoding="utf-8"?>
<ds:datastoreItem xmlns:ds="http://schemas.openxmlformats.org/officeDocument/2006/customXml" ds:itemID="{6B5C5B30-7CB0-4E70-B378-667F3ADC0641}">
  <ds:schemaRefs/>
</ds:datastoreItem>
</file>

<file path=customXml/itemProps27.xml><?xml version="1.0" encoding="utf-8"?>
<ds:datastoreItem xmlns:ds="http://schemas.openxmlformats.org/officeDocument/2006/customXml" ds:itemID="{7E8172AB-B29F-42DB-AC4F-0C3F440B3E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Control Panel</vt:lpstr>
      <vt:lpstr>Dashboard</vt:lpstr>
      <vt:lpstr>Master File</vt:lpstr>
      <vt:lpstr>Bundle List</vt:lpstr>
      <vt:lpstr>Physical Count</vt:lpstr>
      <vt:lpstr>Cycle Count Selection</vt:lpstr>
      <vt:lpstr>Batch Bundle Usage</vt:lpstr>
      <vt:lpstr>Expected vs Actual Usage</vt:lpstr>
      <vt:lpstr>Outflow</vt:lpstr>
      <vt:lpstr>Inflow</vt:lpstr>
      <vt:lpstr>Live Stock</vt:lpstr>
      <vt:lpstr>Variance Report</vt:lpstr>
      <vt:lpstr>Inventory Overview</vt:lpstr>
      <vt:lpstr>Transfer Log</vt:lpstr>
      <vt:lpstr>Stock Snapshots</vt:lpstr>
      <vt:lpstr>Pivot Tables</vt:lpstr>
      <vt:lpstr>Calendar</vt:lpstr>
      <vt:lpstr>Physical Count Archive</vt:lpstr>
      <vt:lpstr>Resolved Variances Archive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Shaniah Edwards</cp:lastModifiedBy>
  <cp:revision/>
  <cp:lastPrinted>2025-10-22T20:55:00Z</cp:lastPrinted>
  <dcterms:created xsi:type="dcterms:W3CDTF">2025-06-24T20:45:56Z</dcterms:created>
  <dcterms:modified xsi:type="dcterms:W3CDTF">2026-06-28T19:56:07Z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0x010100DB938E8076995649A17B322ADD0D3410</vt:lpwstr>
  </property>
</Properties>
</file>