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022" sheetId="1" r:id="rId4"/>
  </sheets>
  <definedNames/>
  <calcPr/>
</workbook>
</file>

<file path=xl/sharedStrings.xml><?xml version="1.0" encoding="utf-8"?>
<sst xmlns="http://schemas.openxmlformats.org/spreadsheetml/2006/main" count="74" uniqueCount="69">
  <si>
    <t>Zeitnachweis</t>
  </si>
  <si>
    <t>Stephanie Ngandeu</t>
  </si>
  <si>
    <t>Date</t>
  </si>
  <si>
    <t>Tage</t>
  </si>
  <si>
    <t>Monat</t>
  </si>
  <si>
    <t>Datum</t>
  </si>
  <si>
    <t>Start</t>
  </si>
  <si>
    <t>Ende</t>
  </si>
  <si>
    <t>Pause</t>
  </si>
  <si>
    <t>Stunden 
GP-intern</t>
  </si>
  <si>
    <t>Stunden 
KILT/Sporran</t>
  </si>
  <si>
    <t>Stunden AppConceptionONE</t>
  </si>
  <si>
    <t>Stunden 
Projekt 4</t>
  </si>
  <si>
    <t>Arbeitszeitstunden Netto</t>
  </si>
  <si>
    <t>Geplante Tage</t>
  </si>
  <si>
    <t>Month</t>
  </si>
  <si>
    <t>Week</t>
  </si>
  <si>
    <t>Day</t>
  </si>
  <si>
    <t>Tätigkeiten 1
(Hier auch Urlaub, Feiertage &amp; 
Krankheitstage eintragen)</t>
  </si>
  <si>
    <t>Tätigkeiten 2</t>
  </si>
  <si>
    <t>Korrekt gerechnet?</t>
  </si>
  <si>
    <t>Current Number of Week</t>
  </si>
  <si>
    <t>ATF Industriestunden</t>
  </si>
  <si>
    <t>Validierungsfelder</t>
  </si>
  <si>
    <t>Sprint events Sporran+SKYC</t>
  </si>
  <si>
    <t>gearb.</t>
  </si>
  <si>
    <t>soll</t>
  </si>
  <si>
    <t>diff</t>
  </si>
  <si>
    <t>tage abzug vom soll</t>
  </si>
  <si>
    <t>Tag</t>
  </si>
  <si>
    <t>Regression test Sporran+SKYC</t>
  </si>
  <si>
    <t>Urlaubstag/e</t>
  </si>
  <si>
    <t>Krankheitstag/e</t>
  </si>
  <si>
    <t>Regression test Prod (iOS)</t>
  </si>
  <si>
    <t>Feiertag/e</t>
  </si>
  <si>
    <t>(Feiertag)</t>
  </si>
  <si>
    <t>Gemischt</t>
  </si>
  <si>
    <t>Testing of DIDsign</t>
  </si>
  <si>
    <t>Gesamt</t>
  </si>
  <si>
    <t>Regression test SKYC; Testing of DIDsign; SK-815, SK-750</t>
  </si>
  <si>
    <t>Alte Überstunden</t>
  </si>
  <si>
    <t>Demo didsign</t>
  </si>
  <si>
    <t>ODXC Regression test iOS</t>
  </si>
  <si>
    <t>Auszahlung</t>
  </si>
  <si>
    <t>Gesamtsumme Ü-Std.</t>
  </si>
  <si>
    <t>Freshdesk #234 and #235, Testing didsign</t>
  </si>
  <si>
    <t>Arbeitszeitstunden-Regelung pro…</t>
  </si>
  <si>
    <t>Sprint events Sporran+SKYC; SK-722</t>
  </si>
  <si>
    <t>Arbeitszeit im Vertrag</t>
  </si>
  <si>
    <t xml:space="preserve">Geplante Arbeitstage      </t>
  </si>
  <si>
    <t xml:space="preserve">Soll-Zeit pro geplanter Arbeitstag        </t>
  </si>
  <si>
    <t>Verbrauchte Urlaubstage diesen Monat</t>
  </si>
  <si>
    <t>Gebrauchte Urlaubstage Vormonat</t>
  </si>
  <si>
    <t>Regression test SKYC; Freshdesk #240; KILT JF</t>
  </si>
  <si>
    <t>Gesamtsumme Urlaubstage aktuell</t>
  </si>
  <si>
    <t>DIDsign Retro; w3n on-boarding with Timo; BTE Refinement</t>
  </si>
  <si>
    <t>Geplante Wochentage</t>
  </si>
  <si>
    <t>QA Concept DIDsign; SK-837, SK-866</t>
  </si>
  <si>
    <t>Mo</t>
  </si>
  <si>
    <t>Di</t>
  </si>
  <si>
    <t>Mi</t>
  </si>
  <si>
    <t>Do</t>
  </si>
  <si>
    <t>BTE Retrospective &amp; Review, Test cases for Sprint 27</t>
  </si>
  <si>
    <t>Fr</t>
  </si>
  <si>
    <t>SAFe Training</t>
  </si>
  <si>
    <t>Sporran Epic Testing for Acala Demo</t>
  </si>
  <si>
    <t>OV3-690, OV3-687, OV3-689</t>
  </si>
  <si>
    <t>Summe</t>
  </si>
  <si>
    <t>Abzurechnende Stunden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</si>
</sst>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mm&quot; &quot;"/>
    <numFmt numFmtId="165" formatCode="mmmm&quot; &quot;yyyy"/>
    <numFmt numFmtId="166" formatCode="dddd"/>
    <numFmt numFmtId="167" formatCode="mmmm&quot; &quot;yy"/>
    <numFmt numFmtId="168" formatCode="dd&quot;.&quot;mm&quot;.&quot;yy"/>
    <numFmt numFmtId="169" formatCode="[m]&quot;m&quot;"/>
    <numFmt numFmtId="170" formatCode="[h]&quot;h&quot;\ m&quot;m&quot;"/>
    <numFmt numFmtId="171" formatCode="&quot; &quot;* #,##0&quot; &quot;[$€-2]&quot; &quot;;&quot;-&quot;* #,##0&quot; &quot;[$€-2]&quot; &quot;;&quot; &quot;* &quot;- &quot;[$€-2]&quot; &quot;"/>
    <numFmt numFmtId="172" formatCode="&quot;Woche&quot;\ #"/>
    <numFmt numFmtId="173" formatCode="#,##0.00_ ;[Red]\-#,##0.00\ "/>
    <numFmt numFmtId="174" formatCode="0.00_ ;[Red]\-0.00\ "/>
    <numFmt numFmtId="175" formatCode="0.0"/>
    <numFmt numFmtId="176" formatCode="[h]:mm"/>
  </numFmts>
  <fonts count="16">
    <font>
      <sz val="10.0"/>
      <color rgb="FF000000"/>
      <name val="Arial"/>
      <scheme val="minor"/>
    </font>
    <font>
      <b/>
      <sz val="16.0"/>
      <color rgb="FF000000"/>
      <name val="Calibri"/>
    </font>
    <font>
      <sz val="10.0"/>
      <color rgb="FF000000"/>
      <name val="Calibri"/>
    </font>
    <font/>
    <font>
      <sz val="12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color theme="1"/>
      <name val="Calibri"/>
    </font>
    <font>
      <sz val="8.0"/>
      <color rgb="FF000000"/>
      <name val="Calibri"/>
    </font>
    <font>
      <i/>
      <sz val="12.0"/>
      <color rgb="FF000000"/>
      <name val="Calibri"/>
    </font>
    <font>
      <sz val="12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Calibri"/>
    </font>
    <font>
      <color theme="1"/>
      <name val="Arial"/>
      <scheme val="minor"/>
    </font>
    <font>
      <sz val="12.0"/>
      <color rgb="FFA5A5A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right style="thin">
        <color rgb="FF000000"/>
      </right>
      <top style="double">
        <color rgb="FF000000"/>
      </top>
      <bottom style="medium">
        <color rgb="FF000000"/>
      </bottom>
    </border>
    <border>
      <right style="thick">
        <color rgb="FF000000"/>
      </right>
      <top style="double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000000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left style="thin">
        <color rgb="FFCCCCCC"/>
      </left>
      <right style="thin">
        <color rgb="FF000000"/>
      </right>
      <top style="thin">
        <color rgb="FFCCCCCC"/>
      </top>
    </border>
    <border>
      <right style="thin">
        <color rgb="FF000000"/>
      </right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CCCCCC"/>
      </top>
    </border>
    <border>
      <left/>
      <right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1" numFmtId="164" xfId="0" applyAlignment="1" applyBorder="1" applyFont="1" applyNumberFormat="1">
      <alignment horizontal="left" readingOrder="0" shrinkToFit="0" vertical="top" wrapText="0"/>
    </xf>
    <xf borderId="2" fillId="2" fontId="1" numFmtId="165" xfId="0" applyAlignment="1" applyBorder="1" applyFont="1" applyNumberFormat="1">
      <alignment horizontal="left" shrinkToFit="0" vertical="top" wrapText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shrinkToFit="0" vertical="top" wrapText="1"/>
    </xf>
    <xf borderId="1" fillId="2" fontId="2" numFmtId="0" xfId="0" applyAlignment="1" applyBorder="1" applyFont="1">
      <alignment shrinkToFit="0" vertical="top" wrapText="0"/>
    </xf>
    <xf borderId="0" fillId="2" fontId="2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5" fillId="2" fontId="4" numFmtId="1" xfId="0" applyAlignment="1" applyBorder="1" applyFont="1" applyNumberFormat="1">
      <alignment shrinkToFit="0" vertical="top" wrapText="0"/>
    </xf>
    <xf borderId="0" fillId="0" fontId="4" numFmtId="1" xfId="0" applyAlignment="1" applyFont="1" applyNumberFormat="1">
      <alignment shrinkToFit="0" vertical="top" wrapText="0"/>
    </xf>
    <xf borderId="5" fillId="2" fontId="2" numFmtId="0" xfId="0" applyAlignment="1" applyBorder="1" applyFont="1">
      <alignment shrinkToFit="0" vertical="top" wrapText="0"/>
    </xf>
    <xf borderId="0" fillId="2" fontId="4" numFmtId="1" xfId="0" applyAlignment="1" applyFont="1" applyNumberFormat="1">
      <alignment shrinkToFit="0" vertical="top" wrapText="0"/>
    </xf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horizontal="right" vertical="top"/>
    </xf>
    <xf borderId="6" fillId="3" fontId="6" numFmtId="0" xfId="0" applyAlignment="1" applyBorder="1" applyFill="1" applyFont="1">
      <alignment shrinkToFit="0" vertical="top" wrapText="0"/>
    </xf>
    <xf borderId="6" fillId="3" fontId="6" numFmtId="0" xfId="0" applyAlignment="1" applyBorder="1" applyFont="1">
      <alignment horizontal="center" readingOrder="0" shrinkToFit="0" vertical="top" wrapText="1"/>
    </xf>
    <xf borderId="6" fillId="3" fontId="6" numFmtId="0" xfId="0" applyAlignment="1" applyBorder="1" applyFont="1">
      <alignment horizontal="center" shrinkToFit="0" vertical="top" wrapText="1"/>
    </xf>
    <xf borderId="6" fillId="3" fontId="6" numFmtId="0" xfId="0" applyAlignment="1" applyBorder="1" applyFont="1">
      <alignment readingOrder="0" shrinkToFit="0" vertical="top" wrapText="1"/>
    </xf>
    <xf borderId="6" fillId="3" fontId="6" numFmtId="0" xfId="0" applyAlignment="1" applyBorder="1" applyFont="1">
      <alignment horizontal="center" shrinkToFit="0" vertical="top" wrapText="0"/>
    </xf>
    <xf borderId="6" fillId="3" fontId="6" numFmtId="0" xfId="0" applyAlignment="1" applyBorder="1" applyFont="1">
      <alignment readingOrder="0" shrinkToFit="0" vertical="top" wrapText="0"/>
    </xf>
    <xf borderId="6" fillId="3" fontId="6" numFmtId="0" xfId="0" applyAlignment="1" applyBorder="1" applyFont="1">
      <alignment shrinkToFit="0" vertical="top" wrapText="1"/>
    </xf>
    <xf borderId="0" fillId="0" fontId="4" numFmtId="0" xfId="0" applyAlignment="1" applyFont="1">
      <alignment horizontal="right" vertical="top"/>
    </xf>
    <xf borderId="0" fillId="0" fontId="7" numFmtId="0" xfId="0" applyFont="1"/>
    <xf borderId="0" fillId="0" fontId="4" numFmtId="0" xfId="0" applyAlignment="1" applyFont="1">
      <alignment readingOrder="0" shrinkToFit="0" vertical="top" wrapText="1"/>
    </xf>
    <xf borderId="7" fillId="0" fontId="4" numFmtId="166" xfId="0" applyAlignment="1" applyBorder="1" applyFont="1" applyNumberFormat="1">
      <alignment horizontal="center" shrinkToFit="0" vertical="top" wrapText="1"/>
    </xf>
    <xf borderId="8" fillId="0" fontId="4" numFmtId="167" xfId="0" applyAlignment="1" applyBorder="1" applyFont="1" applyNumberFormat="1">
      <alignment horizontal="center" shrinkToFit="0" vertical="top" wrapText="1"/>
    </xf>
    <xf borderId="8" fillId="0" fontId="4" numFmtId="168" xfId="0" applyAlignment="1" applyBorder="1" applyFont="1" applyNumberFormat="1">
      <alignment horizontal="center" readingOrder="0" shrinkToFit="0" vertical="top" wrapText="1"/>
    </xf>
    <xf borderId="9" fillId="0" fontId="4" numFmtId="20" xfId="0" applyAlignment="1" applyBorder="1" applyFont="1" applyNumberFormat="1">
      <alignment horizontal="center" readingOrder="0" shrinkToFit="0" vertical="top" wrapText="1"/>
    </xf>
    <xf borderId="8" fillId="0" fontId="4" numFmtId="20" xfId="0" applyAlignment="1" applyBorder="1" applyFont="1" applyNumberFormat="1">
      <alignment horizontal="center" readingOrder="0" shrinkToFit="0" vertical="top" wrapText="1"/>
    </xf>
    <xf borderId="10" fillId="0" fontId="4" numFmtId="169" xfId="0" applyAlignment="1" applyBorder="1" applyFont="1" applyNumberFormat="1">
      <alignment horizontal="center" readingOrder="0" shrinkToFit="0" vertical="top" wrapText="1"/>
    </xf>
    <xf borderId="9" fillId="0" fontId="4" numFmtId="170" xfId="0" applyAlignment="1" applyBorder="1" applyFont="1" applyNumberFormat="1">
      <alignment horizontal="center" shrinkToFit="0" vertical="top" wrapText="1"/>
    </xf>
    <xf borderId="8" fillId="0" fontId="4" numFmtId="170" xfId="0" applyAlignment="1" applyBorder="1" applyFont="1" applyNumberFormat="1">
      <alignment horizontal="center" readingOrder="0" shrinkToFit="0" vertical="top" wrapText="1"/>
    </xf>
    <xf borderId="8" fillId="0" fontId="4" numFmtId="170" xfId="0" applyAlignment="1" applyBorder="1" applyFont="1" applyNumberFormat="1">
      <alignment horizontal="center" shrinkToFit="0" vertical="top" wrapText="1"/>
    </xf>
    <xf borderId="11" fillId="0" fontId="4" numFmtId="170" xfId="0" applyAlignment="1" applyBorder="1" applyFont="1" applyNumberFormat="1">
      <alignment horizontal="center" shrinkToFit="0" vertical="top" wrapText="1"/>
    </xf>
    <xf borderId="9" fillId="0" fontId="8" numFmtId="171" xfId="0" applyAlignment="1" applyBorder="1" applyFont="1" applyNumberFormat="1">
      <alignment readingOrder="0" shrinkToFit="0" vertical="top" wrapText="1"/>
    </xf>
    <xf borderId="8" fillId="0" fontId="4" numFmtId="3" xfId="0" applyAlignment="1" applyBorder="1" applyFont="1" applyNumberFormat="1">
      <alignment shrinkToFit="0" vertical="top" wrapText="1"/>
    </xf>
    <xf borderId="11" fillId="0" fontId="4" numFmtId="0" xfId="0" applyAlignment="1" applyBorder="1" applyFont="1">
      <alignment horizontal="left" readingOrder="0" shrinkToFit="0" vertical="top" wrapText="1"/>
    </xf>
    <xf borderId="12" fillId="0" fontId="4" numFmtId="0" xfId="0" applyAlignment="1" applyBorder="1" applyFont="1">
      <alignment horizontal="left" shrinkToFit="0" vertical="top" wrapText="1"/>
    </xf>
    <xf borderId="13" fillId="2" fontId="4" numFmtId="170" xfId="0" applyAlignment="1" applyBorder="1" applyFont="1" applyNumberFormat="1">
      <alignment horizontal="center" shrinkToFit="0" vertical="top" wrapText="0"/>
    </xf>
    <xf borderId="14" fillId="0" fontId="4" numFmtId="167" xfId="0" applyAlignment="1" applyBorder="1" applyFont="1" applyNumberFormat="1">
      <alignment horizontal="center" shrinkToFit="0" vertical="top" wrapText="1"/>
    </xf>
    <xf borderId="14" fillId="0" fontId="4" numFmtId="168" xfId="0" applyAlignment="1" applyBorder="1" applyFont="1" applyNumberFormat="1">
      <alignment horizontal="center" shrinkToFit="0" vertical="top" wrapText="1"/>
    </xf>
    <xf borderId="7" fillId="0" fontId="4" numFmtId="20" xfId="0" applyAlignment="1" applyBorder="1" applyFont="1" applyNumberFormat="1">
      <alignment horizontal="center" readingOrder="0" shrinkToFit="0" vertical="top" wrapText="1"/>
    </xf>
    <xf borderId="14" fillId="0" fontId="4" numFmtId="20" xfId="0" applyAlignment="1" applyBorder="1" applyFont="1" applyNumberFormat="1">
      <alignment horizontal="center" readingOrder="0" shrinkToFit="0" vertical="top" wrapText="1"/>
    </xf>
    <xf borderId="15" fillId="0" fontId="4" numFmtId="169" xfId="0" applyAlignment="1" applyBorder="1" applyFont="1" applyNumberFormat="1">
      <alignment horizontal="center" readingOrder="0" shrinkToFit="0" vertical="top" wrapText="1"/>
    </xf>
    <xf borderId="7" fillId="0" fontId="4" numFmtId="170" xfId="0" applyAlignment="1" applyBorder="1" applyFont="1" applyNumberFormat="1">
      <alignment horizontal="center" readingOrder="0" shrinkToFit="0" vertical="top" wrapText="1"/>
    </xf>
    <xf borderId="14" fillId="0" fontId="4" numFmtId="170" xfId="0" applyAlignment="1" applyBorder="1" applyFont="1" applyNumberFormat="1">
      <alignment horizontal="center" readingOrder="0" shrinkToFit="0" vertical="top" wrapText="1"/>
    </xf>
    <xf borderId="14" fillId="0" fontId="4" numFmtId="170" xfId="0" applyAlignment="1" applyBorder="1" applyFont="1" applyNumberFormat="1">
      <alignment horizontal="center" shrinkToFit="0" vertical="top" wrapText="1"/>
    </xf>
    <xf borderId="16" fillId="0" fontId="4" numFmtId="170" xfId="0" applyAlignment="1" applyBorder="1" applyFont="1" applyNumberFormat="1">
      <alignment horizontal="center" shrinkToFit="0" vertical="top" wrapText="1"/>
    </xf>
    <xf borderId="7" fillId="0" fontId="8" numFmtId="171" xfId="0" applyAlignment="1" applyBorder="1" applyFont="1" applyNumberFormat="1">
      <alignment shrinkToFit="0" vertical="top" wrapText="1"/>
    </xf>
    <xf borderId="14" fillId="0" fontId="4" numFmtId="3" xfId="0" applyAlignment="1" applyBorder="1" applyFont="1" applyNumberFormat="1">
      <alignment shrinkToFit="0" vertical="top" wrapText="1"/>
    </xf>
    <xf borderId="16" fillId="0" fontId="9" numFmtId="0" xfId="0" applyAlignment="1" applyBorder="1" applyFont="1">
      <alignment horizontal="left" readingOrder="0" shrinkToFit="0" vertical="top" wrapText="1"/>
    </xf>
    <xf borderId="17" fillId="0" fontId="4" numFmtId="0" xfId="0" applyAlignment="1" applyBorder="1" applyFont="1">
      <alignment horizontal="left" readingOrder="0" shrinkToFit="0" vertical="top" wrapText="1"/>
    </xf>
    <xf borderId="18" fillId="2" fontId="4" numFmtId="170" xfId="0" applyAlignment="1" applyBorder="1" applyFont="1" applyNumberFormat="1">
      <alignment horizontal="center" shrinkToFit="0" vertical="top" wrapText="0"/>
    </xf>
    <xf borderId="19" fillId="0" fontId="10" numFmtId="168" xfId="0" applyAlignment="1" applyBorder="1" applyFont="1" applyNumberFormat="1">
      <alignment horizontal="left" shrinkToFit="0" vertical="top" wrapText="0"/>
    </xf>
    <xf borderId="20" fillId="0" fontId="11" numFmtId="0" xfId="0" applyAlignment="1" applyBorder="1" applyFont="1">
      <alignment horizontal="center" shrinkToFit="0" vertical="center" wrapText="0"/>
    </xf>
    <xf borderId="21" fillId="0" fontId="11" numFmtId="0" xfId="0" applyAlignment="1" applyBorder="1" applyFont="1">
      <alignment horizontal="center" shrinkToFit="0" vertical="center" wrapText="0"/>
    </xf>
    <xf borderId="22" fillId="0" fontId="6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16" fillId="0" fontId="4" numFmtId="0" xfId="0" applyAlignment="1" applyBorder="1" applyFont="1">
      <alignment horizontal="left" readingOrder="0" shrinkToFit="0" vertical="top" wrapText="1"/>
    </xf>
    <xf borderId="17" fillId="0" fontId="4" numFmtId="0" xfId="0" applyAlignment="1" applyBorder="1" applyFont="1">
      <alignment horizontal="left" shrinkToFit="0" vertical="top" wrapText="1"/>
    </xf>
    <xf borderId="24" fillId="0" fontId="11" numFmtId="172" xfId="0" applyAlignment="1" applyBorder="1" applyFont="1" applyNumberFormat="1">
      <alignment horizontal="left" shrinkToFit="0" vertical="center" wrapText="0"/>
    </xf>
    <xf borderId="6" fillId="2" fontId="12" numFmtId="2" xfId="0" applyAlignment="1" applyBorder="1" applyFont="1" applyNumberFormat="1">
      <alignment horizontal="center" shrinkToFit="0" vertical="center" wrapText="1"/>
    </xf>
    <xf borderId="25" fillId="2" fontId="12" numFmtId="173" xfId="0" applyAlignment="1" applyBorder="1" applyFont="1" applyNumberFormat="1">
      <alignment horizontal="center" shrinkToFit="0" vertical="center" wrapText="0"/>
    </xf>
    <xf borderId="26" fillId="0" fontId="4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readingOrder="0" shrinkToFit="0" vertical="top" wrapText="1"/>
    </xf>
    <xf borderId="14" fillId="0" fontId="4" numFmtId="20" xfId="0" applyAlignment="1" applyBorder="1" applyFont="1" applyNumberFormat="1">
      <alignment horizontal="center" readingOrder="0" shrinkToFit="0" vertical="top" wrapText="1"/>
    </xf>
    <xf borderId="7" fillId="0" fontId="4" numFmtId="20" xfId="0" applyAlignment="1" applyBorder="1" applyFont="1" applyNumberFormat="1">
      <alignment horizontal="center" readingOrder="0" shrinkToFit="0" vertical="top" wrapText="1"/>
    </xf>
    <xf borderId="16" fillId="0" fontId="4" numFmtId="0" xfId="0" applyAlignment="1" applyBorder="1" applyFont="1">
      <alignment horizontal="left" readingOrder="0" shrinkToFit="0" vertical="top" wrapText="1"/>
    </xf>
    <xf borderId="28" fillId="0" fontId="11" numFmtId="172" xfId="0" applyAlignment="1" applyBorder="1" applyFont="1" applyNumberFormat="1">
      <alignment horizontal="left" readingOrder="0" shrinkToFit="0" vertical="center" wrapText="0"/>
    </xf>
    <xf borderId="29" fillId="0" fontId="4" numFmtId="0" xfId="0" applyAlignment="1" applyBorder="1" applyFont="1">
      <alignment readingOrder="0" shrinkToFit="0" vertical="top" wrapText="1"/>
    </xf>
    <xf borderId="30" fillId="0" fontId="4" numFmtId="0" xfId="0" applyAlignment="1" applyBorder="1" applyFont="1">
      <alignment shrinkToFit="0" vertical="top" wrapText="1"/>
    </xf>
    <xf borderId="31" fillId="0" fontId="11" numFmtId="0" xfId="0" applyAlignment="1" applyBorder="1" applyFont="1">
      <alignment horizontal="left" shrinkToFit="0" vertical="center" wrapText="0"/>
    </xf>
    <xf borderId="32" fillId="0" fontId="12" numFmtId="2" xfId="0" applyAlignment="1" applyBorder="1" applyFont="1" applyNumberFormat="1">
      <alignment horizontal="center" shrinkToFit="0" vertical="center" wrapText="0"/>
    </xf>
    <xf borderId="33" fillId="0" fontId="12" numFmtId="174" xfId="0" applyAlignment="1" applyBorder="1" applyFont="1" applyNumberFormat="1">
      <alignment horizontal="center" shrinkToFit="0" vertical="center" wrapText="0"/>
    </xf>
    <xf borderId="34" fillId="0" fontId="4" numFmtId="0" xfId="0" applyAlignment="1" applyBorder="1" applyFont="1">
      <alignment shrinkToFit="0" vertical="top" wrapText="1"/>
    </xf>
    <xf borderId="35" fillId="0" fontId="4" numFmtId="0" xfId="0" applyAlignment="1" applyBorder="1" applyFont="1">
      <alignment shrinkToFit="0" vertical="top" wrapText="1"/>
    </xf>
    <xf borderId="19" fillId="0" fontId="11" numFmtId="0" xfId="0" applyAlignment="1" applyBorder="1" applyFont="1">
      <alignment horizontal="left" shrinkToFit="0" vertical="center" wrapText="0"/>
    </xf>
    <xf borderId="22" fillId="0" fontId="12" numFmtId="174" xfId="0" applyAlignment="1" applyBorder="1" applyFont="1" applyNumberFormat="1">
      <alignment horizontal="center" shrinkToFit="0" vertical="center" wrapText="0"/>
    </xf>
    <xf borderId="36" fillId="0" fontId="4" numFmtId="2" xfId="0" applyAlignment="1" applyBorder="1" applyFont="1" applyNumberFormat="1">
      <alignment horizontal="center" readingOrder="0" shrinkToFit="0" vertical="center" wrapText="1"/>
    </xf>
    <xf borderId="37" fillId="0" fontId="13" numFmtId="0" xfId="0" applyAlignment="1" applyBorder="1" applyFont="1">
      <alignment readingOrder="0" vertical="center"/>
    </xf>
    <xf borderId="26" fillId="0" fontId="3" numFmtId="0" xfId="0" applyBorder="1" applyFont="1"/>
    <xf borderId="38" fillId="0" fontId="4" numFmtId="2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shrinkToFit="0" vertical="center" wrapText="0"/>
    </xf>
    <xf borderId="39" fillId="0" fontId="12" numFmtId="0" xfId="0" applyAlignment="1" applyBorder="1" applyFont="1">
      <alignment vertical="top"/>
    </xf>
    <xf borderId="40" fillId="0" fontId="11" numFmtId="175" xfId="0" applyAlignment="1" applyBorder="1" applyFont="1" applyNumberFormat="1">
      <alignment horizontal="left" shrinkToFit="0" vertical="center" wrapText="0"/>
    </xf>
    <xf borderId="41" fillId="0" fontId="12" numFmtId="174" xfId="0" applyAlignment="1" applyBorder="1" applyFont="1" applyNumberFormat="1">
      <alignment horizontal="center" shrinkToFit="0" vertical="center" wrapText="0"/>
    </xf>
    <xf borderId="42" fillId="0" fontId="12" numFmtId="174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vertical="top"/>
    </xf>
    <xf borderId="43" fillId="0" fontId="12" numFmtId="0" xfId="0" applyAlignment="1" applyBorder="1" applyFont="1">
      <alignment vertical="top"/>
    </xf>
    <xf borderId="41" fillId="0" fontId="12" numFmtId="0" xfId="0" applyAlignment="1" applyBorder="1" applyFont="1">
      <alignment vertical="top"/>
    </xf>
    <xf borderId="44" fillId="0" fontId="12" numFmtId="0" xfId="0" applyAlignment="1" applyBorder="1" applyFont="1">
      <alignment vertical="top"/>
    </xf>
    <xf borderId="45" fillId="0" fontId="6" numFmtId="0" xfId="0" applyAlignment="1" applyBorder="1" applyFont="1">
      <alignment readingOrder="0" vertical="top"/>
    </xf>
    <xf borderId="45" fillId="0" fontId="3" numFmtId="0" xfId="0" applyBorder="1" applyFont="1"/>
    <xf borderId="46" fillId="0" fontId="3" numFmtId="0" xfId="0" applyBorder="1" applyFont="1"/>
    <xf borderId="46" fillId="0" fontId="4" numFmtId="0" xfId="0" applyAlignment="1" applyBorder="1" applyFont="1">
      <alignment horizontal="center" readingOrder="0" vertical="center"/>
    </xf>
    <xf borderId="45" fillId="0" fontId="6" numFmtId="0" xfId="0" applyAlignment="1" applyBorder="1" applyFont="1">
      <alignment readingOrder="0" shrinkToFit="0" vertical="top" wrapText="0"/>
    </xf>
    <xf borderId="47" fillId="0" fontId="4" numFmtId="0" xfId="0" applyAlignment="1" applyBorder="1" applyFont="1">
      <alignment shrinkToFit="0" vertical="top" wrapText="0"/>
    </xf>
    <xf borderId="48" fillId="0" fontId="6" numFmtId="0" xfId="0" applyAlignment="1" applyBorder="1" applyFont="1">
      <alignment readingOrder="0" vertical="top"/>
    </xf>
    <xf borderId="49" fillId="0" fontId="3" numFmtId="0" xfId="0" applyBorder="1" applyFont="1"/>
    <xf borderId="49" fillId="0" fontId="12" numFmtId="0" xfId="0" applyAlignment="1" applyBorder="1" applyFont="1">
      <alignment horizontal="center" readingOrder="0" vertical="top"/>
    </xf>
    <xf borderId="0" fillId="0" fontId="4" numFmtId="20" xfId="0" applyAlignment="1" applyFont="1" applyNumberFormat="1">
      <alignment shrinkToFit="0" vertical="top" wrapText="1"/>
    </xf>
    <xf borderId="50" fillId="0" fontId="13" numFmtId="0" xfId="0" applyAlignment="1" applyBorder="1" applyFont="1">
      <alignment horizontal="left" readingOrder="0"/>
    </xf>
    <xf borderId="51" fillId="0" fontId="3" numFmtId="0" xfId="0" applyBorder="1" applyFont="1"/>
    <xf borderId="52" fillId="0" fontId="3" numFmtId="0" xfId="0" applyBorder="1" applyFont="1"/>
    <xf borderId="52" fillId="0" fontId="4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right" readingOrder="0" shrinkToFit="0" vertical="top" wrapText="1"/>
    </xf>
    <xf borderId="53" fillId="0" fontId="6" numFmtId="0" xfId="0" applyAlignment="1" applyBorder="1" applyFont="1">
      <alignment readingOrder="0" shrinkToFit="0" vertical="top" wrapText="1"/>
    </xf>
    <xf borderId="54" fillId="0" fontId="3" numFmtId="0" xfId="0" applyBorder="1" applyFont="1"/>
    <xf borderId="55" fillId="0" fontId="3" numFmtId="0" xfId="0" applyBorder="1" applyFont="1"/>
    <xf borderId="56" fillId="0" fontId="4" numFmtId="0" xfId="0" applyAlignment="1" applyBorder="1" applyFont="1">
      <alignment horizontal="center" shrinkToFit="0" vertical="top" wrapText="1"/>
    </xf>
    <xf borderId="57" fillId="0" fontId="6" numFmtId="1" xfId="0" applyAlignment="1" applyBorder="1" applyFont="1" applyNumberFormat="1">
      <alignment readingOrder="0" shrinkToFit="0" vertical="top" wrapText="1"/>
    </xf>
    <xf borderId="58" fillId="0" fontId="3" numFmtId="0" xfId="0" applyBorder="1" applyFont="1"/>
    <xf borderId="59" fillId="0" fontId="3" numFmtId="0" xfId="0" applyBorder="1" applyFont="1"/>
    <xf borderId="60" fillId="2" fontId="4" numFmtId="0" xfId="0" applyAlignment="1" applyBorder="1" applyFont="1">
      <alignment horizontal="center"/>
    </xf>
    <xf borderId="7" fillId="0" fontId="4" numFmtId="170" xfId="0" applyAlignment="1" applyBorder="1" applyFont="1" applyNumberFormat="1">
      <alignment horizontal="center" shrinkToFit="0" vertical="top" wrapText="1"/>
    </xf>
    <xf borderId="0" fillId="0" fontId="4" numFmtId="1" xfId="0" applyAlignment="1" applyFont="1" applyNumberFormat="1">
      <alignment horizontal="left" shrinkToFit="0" vertical="top" wrapText="1"/>
    </xf>
    <xf borderId="50" fillId="0" fontId="6" numFmtId="1" xfId="0" applyAlignment="1" applyBorder="1" applyFont="1" applyNumberFormat="1">
      <alignment readingOrder="0" shrinkToFit="0" vertical="top" wrapText="1"/>
    </xf>
    <xf borderId="61" fillId="0" fontId="4" numFmtId="0" xfId="0" applyAlignment="1" applyBorder="1" applyFont="1">
      <alignment horizontal="center" shrinkToFit="0" wrapText="1"/>
    </xf>
    <xf borderId="0" fillId="0" fontId="10" numFmtId="0" xfId="0" applyAlignment="1" applyFont="1">
      <alignment shrinkToFit="0" vertical="top" wrapText="1"/>
    </xf>
    <xf borderId="62" fillId="0" fontId="13" numFmtId="0" xfId="0" applyAlignment="1" applyBorder="1" applyFont="1">
      <alignment readingOrder="0"/>
    </xf>
    <xf borderId="63" fillId="0" fontId="3" numFmtId="0" xfId="0" applyBorder="1" applyFont="1"/>
    <xf borderId="0" fillId="0" fontId="7" numFmtId="0" xfId="0" applyAlignment="1" applyFont="1">
      <alignment readingOrder="0"/>
    </xf>
    <xf borderId="0" fillId="0" fontId="4" numFmtId="176" xfId="0" applyAlignment="1" applyFont="1" applyNumberFormat="1">
      <alignment horizontal="left" shrinkToFit="0" vertical="top" wrapText="1"/>
    </xf>
    <xf borderId="64" fillId="0" fontId="4" numFmtId="0" xfId="0" applyAlignment="1" applyBorder="1" applyFont="1">
      <alignment readingOrder="0" shrinkToFit="0" vertical="top" wrapText="1"/>
    </xf>
    <xf borderId="65" fillId="0" fontId="8" numFmtId="0" xfId="0" applyAlignment="1" applyBorder="1" applyFont="1">
      <alignment horizontal="left" readingOrder="0" shrinkToFit="0" vertical="center" wrapText="1"/>
    </xf>
    <xf borderId="64" fillId="0" fontId="14" numFmtId="0" xfId="0" applyAlignment="1" applyBorder="1" applyFont="1">
      <alignment readingOrder="0"/>
    </xf>
    <xf borderId="15" fillId="0" fontId="4" numFmtId="20" xfId="0" applyAlignment="1" applyBorder="1" applyFont="1" applyNumberFormat="1">
      <alignment horizontal="center" readingOrder="0" shrinkToFit="0" vertical="top" wrapText="1"/>
    </xf>
    <xf borderId="66" fillId="2" fontId="4" numFmtId="0" xfId="0" applyAlignment="1" applyBorder="1" applyFont="1">
      <alignment horizontal="left" readingOrder="0"/>
    </xf>
    <xf borderId="67" fillId="0" fontId="4" numFmtId="0" xfId="0" applyAlignment="1" applyBorder="1" applyFont="1">
      <alignment readingOrder="0" shrinkToFit="0" vertical="top" wrapText="1"/>
    </xf>
    <xf borderId="68" fillId="0" fontId="8" numFmtId="0" xfId="0" applyAlignment="1" applyBorder="1" applyFont="1">
      <alignment horizontal="left" readingOrder="0" shrinkToFit="0" vertical="center" wrapText="1"/>
    </xf>
    <xf borderId="69" fillId="0" fontId="4" numFmtId="167" xfId="0" applyAlignment="1" applyBorder="1" applyFont="1" applyNumberFormat="1">
      <alignment horizontal="center" shrinkToFit="0" vertical="top" wrapText="1"/>
    </xf>
    <xf borderId="69" fillId="0" fontId="4" numFmtId="168" xfId="0" applyAlignment="1" applyBorder="1" applyFont="1" applyNumberFormat="1">
      <alignment horizontal="center" shrinkToFit="0" vertical="top" wrapText="1"/>
    </xf>
    <xf borderId="70" fillId="0" fontId="4" numFmtId="20" xfId="0" applyAlignment="1" applyBorder="1" applyFont="1" applyNumberFormat="1">
      <alignment horizontal="center" readingOrder="0" shrinkToFit="0" vertical="top" wrapText="1"/>
    </xf>
    <xf borderId="69" fillId="0" fontId="4" numFmtId="20" xfId="0" applyAlignment="1" applyBorder="1" applyFont="1" applyNumberFormat="1">
      <alignment horizontal="center" readingOrder="0" shrinkToFit="0" vertical="top" wrapText="1"/>
    </xf>
    <xf borderId="71" fillId="0" fontId="4" numFmtId="169" xfId="0" applyAlignment="1" applyBorder="1" applyFont="1" applyNumberFormat="1">
      <alignment horizontal="center" readingOrder="0" shrinkToFit="0" vertical="top" wrapText="1"/>
    </xf>
    <xf borderId="70" fillId="0" fontId="4" numFmtId="170" xfId="0" applyAlignment="1" applyBorder="1" applyFont="1" applyNumberFormat="1">
      <alignment horizontal="center" readingOrder="0" shrinkToFit="0" vertical="top" wrapText="1"/>
    </xf>
    <xf borderId="69" fillId="0" fontId="4" numFmtId="170" xfId="0" applyAlignment="1" applyBorder="1" applyFont="1" applyNumberFormat="1">
      <alignment horizontal="center" readingOrder="0" shrinkToFit="0" vertical="top" wrapText="1"/>
    </xf>
    <xf borderId="69" fillId="0" fontId="4" numFmtId="170" xfId="0" applyAlignment="1" applyBorder="1" applyFont="1" applyNumberFormat="1">
      <alignment horizontal="center" shrinkToFit="0" vertical="top" wrapText="1"/>
    </xf>
    <xf borderId="72" fillId="0" fontId="4" numFmtId="170" xfId="0" applyAlignment="1" applyBorder="1" applyFont="1" applyNumberFormat="1">
      <alignment horizontal="center" shrinkToFit="0" vertical="top" wrapText="1"/>
    </xf>
    <xf borderId="70" fillId="0" fontId="8" numFmtId="171" xfId="0" applyAlignment="1" applyBorder="1" applyFont="1" applyNumberFormat="1">
      <alignment shrinkToFit="0" vertical="top" wrapText="1"/>
    </xf>
    <xf borderId="69" fillId="0" fontId="4" numFmtId="3" xfId="0" applyAlignment="1" applyBorder="1" applyFont="1" applyNumberFormat="1">
      <alignment shrinkToFit="0" vertical="top" wrapText="1"/>
    </xf>
    <xf borderId="73" fillId="0" fontId="4" numFmtId="0" xfId="0" applyAlignment="1" applyBorder="1" applyFont="1">
      <alignment horizontal="left" readingOrder="0" shrinkToFit="0" vertical="top" wrapText="1"/>
    </xf>
    <xf borderId="74" fillId="2" fontId="4" numFmtId="170" xfId="0" applyAlignment="1" applyBorder="1" applyFont="1" applyNumberFormat="1">
      <alignment horizontal="center" shrinkToFit="0" vertical="top" wrapText="0"/>
    </xf>
    <xf borderId="6" fillId="2" fontId="4" numFmtId="1" xfId="0" applyAlignment="1" applyBorder="1" applyFont="1" applyNumberFormat="1">
      <alignment horizontal="center" shrinkToFit="0" vertical="center" wrapText="1"/>
    </xf>
    <xf borderId="6" fillId="2" fontId="6" numFmtId="167" xfId="0" applyAlignment="1" applyBorder="1" applyFont="1" applyNumberFormat="1">
      <alignment horizontal="left" shrinkToFit="0" vertical="center" wrapText="1"/>
    </xf>
    <xf borderId="6" fillId="2" fontId="6" numFmtId="168" xfId="0" applyAlignment="1" applyBorder="1" applyFont="1" applyNumberFormat="1">
      <alignment horizontal="left" shrinkToFit="0" vertical="center" wrapText="1"/>
    </xf>
    <xf borderId="6" fillId="2" fontId="6" numFmtId="20" xfId="0" applyAlignment="1" applyBorder="1" applyFont="1" applyNumberFormat="1">
      <alignment horizontal="left" shrinkToFit="0" vertical="center" wrapText="1"/>
    </xf>
    <xf borderId="6" fillId="2" fontId="6" numFmtId="0" xfId="0" applyAlignment="1" applyBorder="1" applyFont="1">
      <alignment horizontal="left" shrinkToFit="0" vertical="center" wrapText="0"/>
    </xf>
    <xf borderId="6" fillId="0" fontId="6" numFmtId="170" xfId="0" applyAlignment="1" applyBorder="1" applyFont="1" applyNumberFormat="1">
      <alignment horizontal="center" shrinkToFit="0" vertical="center" wrapText="1"/>
    </xf>
    <xf borderId="6" fillId="2" fontId="6" numFmtId="170" xfId="0" applyAlignment="1" applyBorder="1" applyFont="1" applyNumberFormat="1">
      <alignment horizontal="center" shrinkToFit="0" vertical="center" wrapText="1"/>
    </xf>
    <xf borderId="6" fillId="2" fontId="6" numFmtId="171" xfId="0" applyAlignment="1" applyBorder="1" applyFont="1" applyNumberFormat="1">
      <alignment shrinkToFit="0" vertical="top" wrapText="1"/>
    </xf>
    <xf borderId="6" fillId="2" fontId="6" numFmtId="0" xfId="0" applyAlignment="1" applyBorder="1" applyFont="1">
      <alignment horizontal="left" shrinkToFit="0" vertical="center" wrapText="1"/>
    </xf>
    <xf borderId="6" fillId="2" fontId="4" numFmtId="170" xfId="0" applyAlignment="1" applyBorder="1" applyFont="1" applyNumberFormat="1">
      <alignment horizontal="center" shrinkToFit="0" vertical="top" wrapText="0"/>
    </xf>
    <xf borderId="75" fillId="2" fontId="15" numFmtId="1" xfId="0" applyAlignment="1" applyBorder="1" applyFont="1" applyNumberFormat="1">
      <alignment horizontal="center" shrinkToFit="0" vertical="top" wrapText="1"/>
    </xf>
    <xf borderId="75" fillId="2" fontId="4" numFmtId="167" xfId="0" applyAlignment="1" applyBorder="1" applyFont="1" applyNumberFormat="1">
      <alignment horizontal="left" shrinkToFit="0" vertical="top" wrapText="1"/>
    </xf>
    <xf borderId="75" fillId="2" fontId="4" numFmtId="168" xfId="0" applyAlignment="1" applyBorder="1" applyFont="1" applyNumberFormat="1">
      <alignment horizontal="left" shrinkToFit="0" vertical="top" wrapText="1"/>
    </xf>
    <xf borderId="75" fillId="2" fontId="4" numFmtId="20" xfId="0" applyAlignment="1" applyBorder="1" applyFont="1" applyNumberFormat="1">
      <alignment horizontal="left" shrinkToFit="0" vertical="top" wrapText="1"/>
    </xf>
    <xf borderId="75" fillId="2" fontId="4" numFmtId="20" xfId="0" applyAlignment="1" applyBorder="1" applyFont="1" applyNumberFormat="1">
      <alignment horizontal="left" shrinkToFit="0" vertical="top" wrapText="0"/>
    </xf>
    <xf borderId="0" fillId="0" fontId="4" numFmtId="20" xfId="0" applyAlignment="1" applyFont="1" applyNumberFormat="1">
      <alignment horizontal="left" shrinkToFit="0" vertical="top" wrapText="0"/>
    </xf>
    <xf borderId="75" fillId="2" fontId="4" numFmtId="176" xfId="0" applyAlignment="1" applyBorder="1" applyFont="1" applyNumberFormat="1">
      <alignment horizontal="center" shrinkToFit="0" vertical="top" wrapText="1"/>
    </xf>
    <xf borderId="75" fillId="2" fontId="4" numFmtId="171" xfId="0" applyAlignment="1" applyBorder="1" applyFont="1" applyNumberFormat="1">
      <alignment shrinkToFit="0" vertical="top" wrapText="1"/>
    </xf>
    <xf borderId="1" fillId="2" fontId="15" numFmtId="1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695325</xdr:colOff>
      <xdr:row>0</xdr:row>
      <xdr:rowOff>9525</xdr:rowOff>
    </xdr:from>
    <xdr:ext cx="2085975" cy="419100"/>
    <xdr:pic>
      <xdr:nvPicPr>
        <xdr:cNvPr descr="galaniprojects-logo-01.png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  <col customWidth="1" hidden="1" min="2" max="2" width="17.63"/>
    <col customWidth="1" min="3" max="3" width="7.88"/>
    <col customWidth="1" min="4" max="6" width="7.63"/>
    <col customWidth="1" min="7" max="7" width="9.75"/>
    <col customWidth="1" min="8" max="8" width="13.13"/>
    <col customWidth="1" min="9" max="9" width="20.13"/>
    <col customWidth="1" hidden="1" min="10" max="10" width="8.38"/>
    <col customWidth="1" min="11" max="11" width="17.88"/>
    <col customWidth="1" hidden="1" min="12" max="15" width="8.25"/>
    <col customWidth="1" min="16" max="16" width="44.0"/>
    <col customWidth="1" min="17" max="17" width="36.75"/>
    <col customWidth="1" min="18" max="18" width="10.38"/>
    <col customWidth="1" min="19" max="19" width="8.25"/>
    <col customWidth="1" min="20" max="23" width="11.25"/>
    <col customWidth="1" min="24" max="24" width="7.63"/>
    <col customWidth="1" min="25" max="25" width="16.75"/>
    <col customWidth="1" min="26" max="28" width="8.25"/>
    <col customWidth="1" hidden="1" min="29" max="29" width="13.5"/>
    <col customWidth="1" min="30" max="34" width="8.25"/>
  </cols>
  <sheetData>
    <row r="1" ht="19.5" customHeight="1">
      <c r="A1" s="1" t="s">
        <v>0</v>
      </c>
      <c r="B1" s="2"/>
      <c r="C1" s="3"/>
      <c r="D1" s="4">
        <f>C6</f>
        <v>44621</v>
      </c>
      <c r="E1" s="5"/>
      <c r="F1" s="6"/>
      <c r="G1" s="7"/>
      <c r="H1" s="2"/>
      <c r="I1" s="2"/>
      <c r="J1" s="2"/>
      <c r="K1" s="2"/>
      <c r="L1" s="8"/>
      <c r="M1" s="8"/>
      <c r="N1" s="8"/>
      <c r="O1" s="8"/>
      <c r="P1" s="2"/>
      <c r="Q1" s="9"/>
      <c r="R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8.0" customHeight="1">
      <c r="A2" s="11" t="s">
        <v>1</v>
      </c>
      <c r="B2" s="2"/>
      <c r="C2" s="2"/>
      <c r="D2" s="2"/>
      <c r="E2" s="2"/>
      <c r="F2" s="2"/>
      <c r="G2" s="7"/>
      <c r="H2" s="2"/>
      <c r="I2" s="2"/>
      <c r="J2" s="2"/>
      <c r="K2" s="2"/>
      <c r="L2" s="8"/>
      <c r="M2" s="8"/>
      <c r="N2" s="8"/>
      <c r="O2" s="8"/>
      <c r="P2" s="2"/>
      <c r="Q2" s="9"/>
      <c r="R2" s="7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6.5" customHeight="1">
      <c r="A3" s="10"/>
      <c r="B3" s="2"/>
      <c r="C3" s="2"/>
      <c r="D3" s="2"/>
      <c r="E3" s="2"/>
      <c r="F3" s="2"/>
      <c r="G3" s="7"/>
      <c r="H3" s="2"/>
      <c r="I3" s="2"/>
      <c r="J3" s="2"/>
      <c r="K3" s="2"/>
      <c r="L3" s="8"/>
      <c r="M3" s="8"/>
      <c r="N3" s="8"/>
      <c r="O3" s="8"/>
      <c r="P3" s="2"/>
      <c r="Q3" s="9"/>
      <c r="R3" s="7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8.75" customHeight="1">
      <c r="A4" s="12"/>
      <c r="B4" s="12"/>
      <c r="C4" s="12"/>
      <c r="D4" s="12"/>
      <c r="E4" s="12"/>
      <c r="F4" s="12"/>
      <c r="G4" s="13"/>
      <c r="H4" s="12"/>
      <c r="I4" s="12"/>
      <c r="J4" s="12"/>
      <c r="K4" s="12"/>
      <c r="L4" s="14"/>
      <c r="M4" s="14"/>
      <c r="N4" s="14"/>
      <c r="O4" s="14"/>
      <c r="P4" s="12"/>
      <c r="Q4" s="15"/>
      <c r="R4" s="13"/>
      <c r="S4" s="10"/>
      <c r="T4" s="16" t="s">
        <v>2</v>
      </c>
      <c r="U4" s="17">
        <f>TODAY()</f>
        <v>44651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31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20" t="s">
        <v>13</v>
      </c>
      <c r="L5" s="21" t="s">
        <v>14</v>
      </c>
      <c r="M5" s="22" t="s">
        <v>15</v>
      </c>
      <c r="N5" s="22" t="s">
        <v>16</v>
      </c>
      <c r="O5" s="22" t="s">
        <v>17</v>
      </c>
      <c r="P5" s="23" t="s">
        <v>18</v>
      </c>
      <c r="Q5" s="23" t="s">
        <v>19</v>
      </c>
      <c r="R5" s="24" t="s">
        <v>20</v>
      </c>
      <c r="S5" s="10"/>
      <c r="T5" s="16" t="s">
        <v>21</v>
      </c>
      <c r="U5" s="25">
        <f>IF(AND(YEAR(C6)=YEAR(U4),MONTH(C6)=MONTH(U4)),WEEKNUM(U4,2))</f>
        <v>14</v>
      </c>
      <c r="V5" s="10"/>
      <c r="W5" s="10"/>
      <c r="X5" s="10"/>
      <c r="Y5" s="10"/>
      <c r="Z5" s="26"/>
      <c r="AA5" s="16" t="s">
        <v>22</v>
      </c>
      <c r="AB5" s="10"/>
      <c r="AC5" s="27" t="s">
        <v>23</v>
      </c>
      <c r="AD5" s="10"/>
      <c r="AE5" s="10"/>
      <c r="AF5" s="10"/>
      <c r="AG5" s="10"/>
      <c r="AH5" s="10"/>
    </row>
    <row r="6" ht="21.0" customHeight="1">
      <c r="A6" s="28">
        <f t="shared" ref="A6:A36" si="1">C6</f>
        <v>44621</v>
      </c>
      <c r="B6" s="29">
        <f>C6</f>
        <v>44621</v>
      </c>
      <c r="C6" s="30">
        <v>44621.0</v>
      </c>
      <c r="D6" s="31">
        <v>0.4166666666666667</v>
      </c>
      <c r="E6" s="32">
        <v>0.6875</v>
      </c>
      <c r="F6" s="33">
        <v>0.020833333333333332</v>
      </c>
      <c r="G6" s="34"/>
      <c r="H6" s="35">
        <v>0.25</v>
      </c>
      <c r="I6" s="36"/>
      <c r="J6" s="36"/>
      <c r="K6" s="37">
        <f t="shared" ref="K6:K36" si="2">E6-D6-F6</f>
        <v>0.25</v>
      </c>
      <c r="L6" s="38" t="b">
        <v>0</v>
      </c>
      <c r="M6" s="39">
        <f t="shared" ref="M6:M36" si="3">(MONTH($C$6)+1)-MONTH(C6)</f>
        <v>1</v>
      </c>
      <c r="N6" s="39">
        <f t="shared" ref="N6:N35" si="4">WEEKNUM(C6,2)-WEEKNUM(DATE(YEAR(C6),MONTH(C6),1),2)+1</f>
        <v>1</v>
      </c>
      <c r="O6" s="39">
        <f t="shared" ref="O6:O36" si="5">WEEKDAY(C6,2)</f>
        <v>2</v>
      </c>
      <c r="P6" s="40" t="s">
        <v>24</v>
      </c>
      <c r="Q6" s="41"/>
      <c r="R6" s="42" t="str">
        <f t="shared" ref="R6:R36" si="6">IF(G6+H6+I6+J6=K6,"Ja","Nein")</f>
        <v>Ja</v>
      </c>
      <c r="S6" s="10"/>
      <c r="T6" s="10"/>
      <c r="U6" s="10"/>
      <c r="V6" s="10"/>
      <c r="W6" s="10"/>
      <c r="X6" s="10"/>
      <c r="Y6" s="10"/>
      <c r="Z6" s="26"/>
      <c r="AA6" s="25">
        <f t="shared" ref="AA6:AA36" si="7">IF($H6&gt;0,$H6*24,"")</f>
        <v>6</v>
      </c>
      <c r="AB6" s="10"/>
      <c r="AC6" s="10"/>
      <c r="AD6" s="10"/>
      <c r="AE6" s="10"/>
      <c r="AF6" s="10"/>
      <c r="AG6" s="10"/>
      <c r="AH6" s="10"/>
    </row>
    <row r="7" ht="21.0" customHeight="1">
      <c r="A7" s="28">
        <f t="shared" si="1"/>
        <v>44622</v>
      </c>
      <c r="B7" s="43">
        <f t="shared" ref="B7:B36" si="8">B6</f>
        <v>44621</v>
      </c>
      <c r="C7" s="44">
        <f t="shared" ref="C7:C36" si="9">C6+1</f>
        <v>44622</v>
      </c>
      <c r="D7" s="45"/>
      <c r="E7" s="46"/>
      <c r="F7" s="47"/>
      <c r="G7" s="48"/>
      <c r="H7" s="49"/>
      <c r="I7" s="49"/>
      <c r="J7" s="50"/>
      <c r="K7" s="51">
        <f t="shared" si="2"/>
        <v>0</v>
      </c>
      <c r="L7" s="52" t="b">
        <v>0</v>
      </c>
      <c r="M7" s="53">
        <f t="shared" si="3"/>
        <v>1</v>
      </c>
      <c r="N7" s="53">
        <f t="shared" si="4"/>
        <v>1</v>
      </c>
      <c r="O7" s="53">
        <f t="shared" si="5"/>
        <v>3</v>
      </c>
      <c r="P7" s="54"/>
      <c r="Q7" s="55"/>
      <c r="R7" s="56" t="str">
        <f t="shared" si="6"/>
        <v>Ja</v>
      </c>
      <c r="S7" s="10"/>
      <c r="T7" s="57">
        <f>B6+7-WEEKDAY(B6,2)+1</f>
        <v>44627</v>
      </c>
      <c r="U7" s="58" t="s">
        <v>25</v>
      </c>
      <c r="V7" s="58" t="s">
        <v>26</v>
      </c>
      <c r="W7" s="59" t="s">
        <v>27</v>
      </c>
      <c r="X7" s="60" t="s">
        <v>28</v>
      </c>
      <c r="Y7" s="61"/>
      <c r="Z7" s="26"/>
      <c r="AA7" s="25" t="str">
        <f t="shared" si="7"/>
        <v/>
      </c>
      <c r="AC7" s="27" t="s">
        <v>29</v>
      </c>
      <c r="AD7" s="10"/>
      <c r="AE7" s="10"/>
      <c r="AF7" s="10"/>
      <c r="AG7" s="10"/>
      <c r="AH7" s="10"/>
    </row>
    <row r="8" ht="21.0" customHeight="1">
      <c r="A8" s="28">
        <f t="shared" si="1"/>
        <v>44623</v>
      </c>
      <c r="B8" s="43">
        <f t="shared" si="8"/>
        <v>44621</v>
      </c>
      <c r="C8" s="44">
        <f t="shared" si="9"/>
        <v>44623</v>
      </c>
      <c r="D8" s="45">
        <v>0.4166666666666667</v>
      </c>
      <c r="E8" s="46">
        <v>0.7083333333333334</v>
      </c>
      <c r="F8" s="47">
        <v>0.020833333333333332</v>
      </c>
      <c r="G8" s="48"/>
      <c r="H8" s="49">
        <v>0.2708333333333333</v>
      </c>
      <c r="I8" s="50"/>
      <c r="J8" s="50"/>
      <c r="K8" s="51">
        <f t="shared" si="2"/>
        <v>0.2708333333</v>
      </c>
      <c r="L8" s="52" t="b">
        <v>0</v>
      </c>
      <c r="M8" s="53">
        <f t="shared" si="3"/>
        <v>1</v>
      </c>
      <c r="N8" s="53">
        <f t="shared" si="4"/>
        <v>1</v>
      </c>
      <c r="O8" s="53">
        <f t="shared" si="5"/>
        <v>4</v>
      </c>
      <c r="P8" s="62" t="s">
        <v>30</v>
      </c>
      <c r="Q8" s="63"/>
      <c r="R8" s="56" t="str">
        <f t="shared" si="6"/>
        <v>Ja</v>
      </c>
      <c r="S8" s="10"/>
      <c r="T8" s="64">
        <v>1.0</v>
      </c>
      <c r="U8" s="65">
        <f t="shared" ref="U8:U13" si="10">SUMIFS($K$6:$K$38,$N$6:$N$38,"="&amp;T8)*24</f>
        <v>12.5</v>
      </c>
      <c r="V8" s="65">
        <f t="shared" ref="V8:V13" si="11">($U$29*COUNTIFS($O$6:$O$36,"=1",$N$6:$N$36,T8,$M$6:$M$36,"=1")+$U$30*COUNTIFS($O$6:$O$36,"=2",$N$6:$N$36,T8,$M$6:$M$36,"=1")+$U$31*COUNTIFS($O$6:$O$36,"=3",$N$6:$N$36,T8,$M$6:$M$36,"=1")+$U$32*COUNTIFS($O$6:$O$36,"=4",$N$6:$N$36,T8,$M$6:$M$36,"=1")+$U$33*COUNTIFS($O$6:$O$36,"=5",$N$6:$N$36,T8,$M$6:$M$36,"=1"))*$W$22-X8*$W$22</f>
        <v>11.42857143</v>
      </c>
      <c r="W8" s="66">
        <f t="shared" ref="W8:W13" si="12">IF(T8&lt;$U$5,V8*(-1)+U8,0)</f>
        <v>1.071428571</v>
      </c>
      <c r="X8" s="67">
        <v>0.0</v>
      </c>
      <c r="Y8" s="68"/>
      <c r="Z8" s="26"/>
      <c r="AA8" s="25">
        <f t="shared" si="7"/>
        <v>6.5</v>
      </c>
      <c r="AC8" s="27" t="s">
        <v>4</v>
      </c>
      <c r="AD8" s="10"/>
      <c r="AE8" s="10"/>
      <c r="AF8" s="10"/>
      <c r="AG8" s="10"/>
      <c r="AH8" s="10"/>
    </row>
    <row r="9" ht="21.0" customHeight="1">
      <c r="A9" s="28">
        <f t="shared" si="1"/>
        <v>44624</v>
      </c>
      <c r="B9" s="43">
        <f t="shared" si="8"/>
        <v>44621</v>
      </c>
      <c r="C9" s="44">
        <f t="shared" si="9"/>
        <v>44624</v>
      </c>
      <c r="D9" s="45"/>
      <c r="E9" s="69"/>
      <c r="F9" s="47"/>
      <c r="G9" s="48"/>
      <c r="H9" s="49"/>
      <c r="I9" s="50"/>
      <c r="J9" s="50"/>
      <c r="K9" s="51">
        <f t="shared" si="2"/>
        <v>0</v>
      </c>
      <c r="L9" s="52" t="b">
        <v>0</v>
      </c>
      <c r="M9" s="53">
        <f t="shared" si="3"/>
        <v>1</v>
      </c>
      <c r="N9" s="53">
        <f t="shared" si="4"/>
        <v>1</v>
      </c>
      <c r="O9" s="53">
        <f t="shared" si="5"/>
        <v>5</v>
      </c>
      <c r="P9" s="54"/>
      <c r="Q9" s="55"/>
      <c r="R9" s="56" t="str">
        <f t="shared" si="6"/>
        <v>Ja</v>
      </c>
      <c r="S9" s="10"/>
      <c r="T9" s="64">
        <v>2.0</v>
      </c>
      <c r="U9" s="65">
        <f t="shared" si="10"/>
        <v>22.25</v>
      </c>
      <c r="V9" s="65">
        <f t="shared" si="11"/>
        <v>17.14285714</v>
      </c>
      <c r="W9" s="66">
        <f t="shared" si="12"/>
        <v>5.107142857</v>
      </c>
      <c r="X9" s="67">
        <v>0.0</v>
      </c>
      <c r="Y9" s="68"/>
      <c r="Z9" s="26"/>
      <c r="AA9" s="25" t="str">
        <f t="shared" si="7"/>
        <v/>
      </c>
      <c r="AC9" s="10"/>
      <c r="AD9" s="10"/>
      <c r="AE9" s="10"/>
      <c r="AF9" s="10"/>
      <c r="AG9" s="10"/>
      <c r="AH9" s="10"/>
    </row>
    <row r="10" ht="21.0" customHeight="1">
      <c r="A10" s="28">
        <f t="shared" si="1"/>
        <v>44625</v>
      </c>
      <c r="B10" s="43">
        <f t="shared" si="8"/>
        <v>44621</v>
      </c>
      <c r="C10" s="44">
        <f t="shared" si="9"/>
        <v>44625</v>
      </c>
      <c r="D10" s="70"/>
      <c r="E10" s="46"/>
      <c r="F10" s="47"/>
      <c r="G10" s="48"/>
      <c r="H10" s="49"/>
      <c r="I10" s="50"/>
      <c r="J10" s="50"/>
      <c r="K10" s="51">
        <f t="shared" si="2"/>
        <v>0</v>
      </c>
      <c r="L10" s="52" t="b">
        <v>0</v>
      </c>
      <c r="M10" s="53">
        <f t="shared" si="3"/>
        <v>1</v>
      </c>
      <c r="N10" s="53">
        <f t="shared" si="4"/>
        <v>1</v>
      </c>
      <c r="O10" s="53">
        <f t="shared" si="5"/>
        <v>6</v>
      </c>
      <c r="P10" s="71"/>
      <c r="Q10" s="63"/>
      <c r="R10" s="56" t="str">
        <f t="shared" si="6"/>
        <v>Ja</v>
      </c>
      <c r="S10" s="10"/>
      <c r="T10" s="64">
        <v>3.0</v>
      </c>
      <c r="U10" s="65">
        <f t="shared" si="10"/>
        <v>20.25</v>
      </c>
      <c r="V10" s="65">
        <f t="shared" si="11"/>
        <v>17.14285714</v>
      </c>
      <c r="W10" s="66">
        <f t="shared" si="12"/>
        <v>3.107142857</v>
      </c>
      <c r="X10" s="67">
        <f>COUNTIFS($N$6:$N$36,T10,$P$6:$P$36,"(Urlaub)")+COUNTIFS($N$6:$N$36,T10,$P$6:$P$36,"(Krank)")+COUNTIFS($N$6:$N$36,T10,$P$6:$P$36,"(Feiertag)")</f>
        <v>0</v>
      </c>
      <c r="Y10" s="68"/>
      <c r="Z10" s="26"/>
      <c r="AA10" s="25" t="str">
        <f t="shared" si="7"/>
        <v/>
      </c>
      <c r="AC10" s="27" t="s">
        <v>31</v>
      </c>
      <c r="AD10" s="10"/>
      <c r="AE10" s="10"/>
      <c r="AF10" s="10"/>
      <c r="AG10" s="10"/>
      <c r="AH10" s="10"/>
    </row>
    <row r="11" ht="21.0" customHeight="1">
      <c r="A11" s="28">
        <f t="shared" si="1"/>
        <v>44626</v>
      </c>
      <c r="B11" s="43">
        <f t="shared" si="8"/>
        <v>44621</v>
      </c>
      <c r="C11" s="44">
        <f t="shared" si="9"/>
        <v>44626</v>
      </c>
      <c r="D11" s="70"/>
      <c r="E11" s="46"/>
      <c r="F11" s="47"/>
      <c r="G11" s="48"/>
      <c r="H11" s="49"/>
      <c r="I11" s="50"/>
      <c r="J11" s="50"/>
      <c r="K11" s="51">
        <f t="shared" si="2"/>
        <v>0</v>
      </c>
      <c r="L11" s="52" t="b">
        <v>0</v>
      </c>
      <c r="M11" s="53">
        <f t="shared" si="3"/>
        <v>1</v>
      </c>
      <c r="N11" s="53">
        <f t="shared" si="4"/>
        <v>1</v>
      </c>
      <c r="O11" s="53">
        <f t="shared" si="5"/>
        <v>7</v>
      </c>
      <c r="P11" s="54"/>
      <c r="Q11" s="55"/>
      <c r="R11" s="56" t="str">
        <f t="shared" si="6"/>
        <v>Ja</v>
      </c>
      <c r="S11" s="10"/>
      <c r="T11" s="64">
        <v>4.0</v>
      </c>
      <c r="U11" s="65">
        <f t="shared" si="10"/>
        <v>18.5</v>
      </c>
      <c r="V11" s="65">
        <f t="shared" si="11"/>
        <v>17.14285714</v>
      </c>
      <c r="W11" s="66">
        <f t="shared" si="12"/>
        <v>1.357142857</v>
      </c>
      <c r="X11" s="67">
        <v>0.0</v>
      </c>
      <c r="Y11" s="68"/>
      <c r="Z11" s="26"/>
      <c r="AA11" s="25" t="str">
        <f t="shared" si="7"/>
        <v/>
      </c>
      <c r="AC11" s="27" t="s">
        <v>32</v>
      </c>
      <c r="AD11" s="10"/>
      <c r="AE11" s="10"/>
      <c r="AF11" s="10"/>
      <c r="AG11" s="10"/>
      <c r="AH11" s="10"/>
    </row>
    <row r="12" ht="21.0" customHeight="1">
      <c r="A12" s="28">
        <f t="shared" si="1"/>
        <v>44627</v>
      </c>
      <c r="B12" s="43">
        <f t="shared" si="8"/>
        <v>44621</v>
      </c>
      <c r="C12" s="44">
        <f t="shared" si="9"/>
        <v>44627</v>
      </c>
      <c r="D12" s="45">
        <v>0.5</v>
      </c>
      <c r="E12" s="69">
        <v>0.6875</v>
      </c>
      <c r="F12" s="47">
        <v>0.0</v>
      </c>
      <c r="G12" s="48"/>
      <c r="H12" s="49"/>
      <c r="I12" s="49">
        <v>0.1875</v>
      </c>
      <c r="J12" s="50"/>
      <c r="K12" s="51">
        <f t="shared" si="2"/>
        <v>0.1875</v>
      </c>
      <c r="L12" s="52" t="b">
        <v>0</v>
      </c>
      <c r="M12" s="53">
        <f t="shared" si="3"/>
        <v>1</v>
      </c>
      <c r="N12" s="53">
        <f t="shared" si="4"/>
        <v>2</v>
      </c>
      <c r="O12" s="53">
        <f t="shared" si="5"/>
        <v>1</v>
      </c>
      <c r="P12" s="71" t="s">
        <v>33</v>
      </c>
      <c r="Q12" s="55"/>
      <c r="R12" s="56" t="str">
        <f t="shared" si="6"/>
        <v>Ja</v>
      </c>
      <c r="S12" s="10"/>
      <c r="T12" s="64">
        <v>5.0</v>
      </c>
      <c r="U12" s="65">
        <f t="shared" si="10"/>
        <v>28.25</v>
      </c>
      <c r="V12" s="65">
        <f t="shared" si="11"/>
        <v>17.14285714</v>
      </c>
      <c r="W12" s="66">
        <f t="shared" si="12"/>
        <v>11.10714286</v>
      </c>
      <c r="X12" s="67">
        <v>0.0</v>
      </c>
      <c r="Y12" s="68"/>
      <c r="Z12" s="26"/>
      <c r="AA12" s="25" t="str">
        <f t="shared" si="7"/>
        <v/>
      </c>
      <c r="AC12" s="27" t="s">
        <v>34</v>
      </c>
      <c r="AD12" s="10"/>
      <c r="AE12" s="10"/>
      <c r="AF12" s="10"/>
      <c r="AG12" s="10"/>
      <c r="AH12" s="10"/>
    </row>
    <row r="13" ht="21.0" customHeight="1">
      <c r="A13" s="28">
        <f t="shared" si="1"/>
        <v>44628</v>
      </c>
      <c r="B13" s="43">
        <f t="shared" si="8"/>
        <v>44621</v>
      </c>
      <c r="C13" s="44">
        <f t="shared" si="9"/>
        <v>44628</v>
      </c>
      <c r="D13" s="45"/>
      <c r="E13" s="46"/>
      <c r="F13" s="47"/>
      <c r="G13" s="48"/>
      <c r="H13" s="49"/>
      <c r="I13" s="50"/>
      <c r="J13" s="50"/>
      <c r="K13" s="51">
        <f t="shared" si="2"/>
        <v>0</v>
      </c>
      <c r="L13" s="52" t="b">
        <v>0</v>
      </c>
      <c r="M13" s="53">
        <f t="shared" si="3"/>
        <v>1</v>
      </c>
      <c r="N13" s="53">
        <f t="shared" si="4"/>
        <v>2</v>
      </c>
      <c r="O13" s="53">
        <f t="shared" si="5"/>
        <v>2</v>
      </c>
      <c r="P13" s="54" t="s">
        <v>35</v>
      </c>
      <c r="Q13" s="55"/>
      <c r="R13" s="56" t="str">
        <f t="shared" si="6"/>
        <v>Ja</v>
      </c>
      <c r="S13" s="10"/>
      <c r="T13" s="72">
        <v>6.0</v>
      </c>
      <c r="U13" s="65">
        <f t="shared" si="10"/>
        <v>0</v>
      </c>
      <c r="V13" s="65">
        <f t="shared" si="11"/>
        <v>0</v>
      </c>
      <c r="W13" s="66">
        <f t="shared" si="12"/>
        <v>0</v>
      </c>
      <c r="X13" s="73">
        <f>COUNTIFS($N$6:$N$36,T13,$P$6:$P$36,"(Urlaub)")+COUNTIFS($N$6:$N$36,T13,$P$6:$P$36,"(Krank)")+COUNTIFS($N$6:$N$36,T13,$P$6:$P$36,"(Feiertag)")</f>
        <v>0</v>
      </c>
      <c r="Y13" s="74"/>
      <c r="Z13" s="26"/>
      <c r="AA13" s="25" t="str">
        <f t="shared" si="7"/>
        <v/>
      </c>
      <c r="AB13" s="10"/>
      <c r="AC13" s="27" t="s">
        <v>36</v>
      </c>
      <c r="AD13" s="10"/>
      <c r="AE13" s="10"/>
      <c r="AF13" s="10"/>
      <c r="AG13" s="10"/>
      <c r="AH13" s="10"/>
    </row>
    <row r="14" ht="21.0" customHeight="1">
      <c r="A14" s="28">
        <f t="shared" si="1"/>
        <v>44629</v>
      </c>
      <c r="B14" s="43">
        <f t="shared" si="8"/>
        <v>44621</v>
      </c>
      <c r="C14" s="44">
        <f t="shared" si="9"/>
        <v>44629</v>
      </c>
      <c r="D14" s="45">
        <v>0.4166666666666667</v>
      </c>
      <c r="E14" s="46">
        <v>0.6041666666666666</v>
      </c>
      <c r="F14" s="47">
        <v>0.0</v>
      </c>
      <c r="G14" s="48"/>
      <c r="H14" s="49">
        <v>0.1875</v>
      </c>
      <c r="I14" s="50"/>
      <c r="J14" s="50"/>
      <c r="K14" s="51">
        <f t="shared" si="2"/>
        <v>0.1875</v>
      </c>
      <c r="L14" s="52" t="b">
        <v>0</v>
      </c>
      <c r="M14" s="53">
        <f t="shared" si="3"/>
        <v>1</v>
      </c>
      <c r="N14" s="53">
        <f t="shared" si="4"/>
        <v>2</v>
      </c>
      <c r="O14" s="53">
        <f t="shared" si="5"/>
        <v>3</v>
      </c>
      <c r="P14" s="71" t="s">
        <v>37</v>
      </c>
      <c r="Q14" s="55"/>
      <c r="R14" s="56" t="str">
        <f t="shared" si="6"/>
        <v>Ja</v>
      </c>
      <c r="S14" s="10"/>
      <c r="T14" s="75" t="s">
        <v>38</v>
      </c>
      <c r="U14" s="76">
        <f t="shared" ref="U14:W14" si="13">SUM(U8:U13)</f>
        <v>101.75</v>
      </c>
      <c r="V14" s="76">
        <f t="shared" si="13"/>
        <v>80</v>
      </c>
      <c r="W14" s="77">
        <f t="shared" si="13"/>
        <v>21.75</v>
      </c>
      <c r="X14" s="78"/>
      <c r="Y14" s="79"/>
      <c r="Z14" s="26"/>
      <c r="AA14" s="25">
        <f t="shared" si="7"/>
        <v>4.5</v>
      </c>
      <c r="AB14" s="10"/>
      <c r="AC14" s="10"/>
      <c r="AD14" s="10"/>
      <c r="AE14" s="10"/>
      <c r="AF14" s="10"/>
      <c r="AG14" s="10"/>
      <c r="AH14" s="10"/>
    </row>
    <row r="15" ht="21.0" customHeight="1">
      <c r="A15" s="28">
        <f t="shared" si="1"/>
        <v>44630</v>
      </c>
      <c r="B15" s="43">
        <f t="shared" si="8"/>
        <v>44621</v>
      </c>
      <c r="C15" s="44">
        <f t="shared" si="9"/>
        <v>44630</v>
      </c>
      <c r="D15" s="45">
        <v>0.4166666666666667</v>
      </c>
      <c r="E15" s="46">
        <v>0.7395833333333334</v>
      </c>
      <c r="F15" s="47">
        <v>0.020833333333333332</v>
      </c>
      <c r="G15" s="48"/>
      <c r="H15" s="49">
        <v>0.3020833333333333</v>
      </c>
      <c r="I15" s="49"/>
      <c r="J15" s="50"/>
      <c r="K15" s="51">
        <f t="shared" si="2"/>
        <v>0.3020833333</v>
      </c>
      <c r="L15" s="52" t="b">
        <v>0</v>
      </c>
      <c r="M15" s="53">
        <f t="shared" si="3"/>
        <v>1</v>
      </c>
      <c r="N15" s="53">
        <f t="shared" si="4"/>
        <v>2</v>
      </c>
      <c r="O15" s="53">
        <f t="shared" si="5"/>
        <v>4</v>
      </c>
      <c r="P15" s="71" t="s">
        <v>39</v>
      </c>
      <c r="Q15" s="55"/>
      <c r="R15" s="56" t="str">
        <f t="shared" si="6"/>
        <v>Ja</v>
      </c>
      <c r="S15" s="10"/>
      <c r="T15" s="80" t="s">
        <v>40</v>
      </c>
      <c r="U15" s="81"/>
      <c r="V15" s="82">
        <v>16.84</v>
      </c>
      <c r="W15" s="10"/>
      <c r="X15" s="10"/>
      <c r="Y15" s="10"/>
      <c r="Z15" s="26"/>
      <c r="AA15" s="25">
        <f t="shared" si="7"/>
        <v>7.25</v>
      </c>
      <c r="AB15" s="10"/>
      <c r="AC15" s="10"/>
      <c r="AD15" s="10"/>
      <c r="AE15" s="10"/>
      <c r="AF15" s="10"/>
      <c r="AG15" s="10"/>
      <c r="AH15" s="10"/>
    </row>
    <row r="16" ht="21.0" customHeight="1">
      <c r="A16" s="28">
        <f t="shared" si="1"/>
        <v>44631</v>
      </c>
      <c r="B16" s="43">
        <f t="shared" si="8"/>
        <v>44621</v>
      </c>
      <c r="C16" s="44">
        <f t="shared" si="9"/>
        <v>44631</v>
      </c>
      <c r="D16" s="45">
        <v>0.4375</v>
      </c>
      <c r="E16" s="46">
        <v>0.7083333333333334</v>
      </c>
      <c r="F16" s="47">
        <v>0.020833333333333332</v>
      </c>
      <c r="G16" s="48"/>
      <c r="H16" s="49">
        <v>0.020833333333333332</v>
      </c>
      <c r="I16" s="49">
        <v>0.22916666666666666</v>
      </c>
      <c r="J16" s="50"/>
      <c r="K16" s="51">
        <f t="shared" si="2"/>
        <v>0.25</v>
      </c>
      <c r="L16" s="52" t="b">
        <v>0</v>
      </c>
      <c r="M16" s="53">
        <f t="shared" si="3"/>
        <v>1</v>
      </c>
      <c r="N16" s="53">
        <f t="shared" si="4"/>
        <v>2</v>
      </c>
      <c r="O16" s="53">
        <f t="shared" si="5"/>
        <v>5</v>
      </c>
      <c r="P16" s="71" t="s">
        <v>41</v>
      </c>
      <c r="Q16" s="55" t="s">
        <v>42</v>
      </c>
      <c r="R16" s="56" t="str">
        <f t="shared" si="6"/>
        <v>Ja</v>
      </c>
      <c r="S16" s="10"/>
      <c r="T16" s="83" t="s">
        <v>43</v>
      </c>
      <c r="U16" s="84"/>
      <c r="V16" s="85">
        <v>0.0</v>
      </c>
      <c r="W16" s="86"/>
      <c r="X16" s="10"/>
      <c r="Y16" s="10"/>
      <c r="Z16" s="26"/>
      <c r="AA16" s="25">
        <f t="shared" si="7"/>
        <v>0.5</v>
      </c>
      <c r="AB16" s="10"/>
      <c r="AC16" s="10"/>
      <c r="AD16" s="10"/>
      <c r="AE16" s="10"/>
      <c r="AF16" s="10"/>
      <c r="AG16" s="10"/>
      <c r="AH16" s="10"/>
    </row>
    <row r="17" ht="21.0" customHeight="1">
      <c r="A17" s="28">
        <f t="shared" si="1"/>
        <v>44632</v>
      </c>
      <c r="B17" s="43">
        <f t="shared" si="8"/>
        <v>44621</v>
      </c>
      <c r="C17" s="44">
        <f t="shared" si="9"/>
        <v>44632</v>
      </c>
      <c r="D17" s="45"/>
      <c r="E17" s="46"/>
      <c r="F17" s="47"/>
      <c r="G17" s="48"/>
      <c r="H17" s="49"/>
      <c r="I17" s="50"/>
      <c r="J17" s="50"/>
      <c r="K17" s="51">
        <f t="shared" si="2"/>
        <v>0</v>
      </c>
      <c r="L17" s="52" t="b">
        <v>0</v>
      </c>
      <c r="M17" s="53">
        <f t="shared" si="3"/>
        <v>1</v>
      </c>
      <c r="N17" s="53">
        <f t="shared" si="4"/>
        <v>2</v>
      </c>
      <c r="O17" s="53">
        <f t="shared" si="5"/>
        <v>6</v>
      </c>
      <c r="P17" s="71"/>
      <c r="Q17" s="55"/>
      <c r="R17" s="56" t="str">
        <f t="shared" si="6"/>
        <v>Ja</v>
      </c>
      <c r="S17" s="87"/>
      <c r="T17" s="88" t="s">
        <v>44</v>
      </c>
      <c r="U17" s="89"/>
      <c r="V17" s="90">
        <f>V15+W14-V16</f>
        <v>38.59</v>
      </c>
      <c r="W17" s="26"/>
      <c r="X17" s="25"/>
      <c r="Y17" s="91"/>
      <c r="Z17" s="26"/>
      <c r="AA17" s="25" t="str">
        <f t="shared" si="7"/>
        <v/>
      </c>
      <c r="AB17" s="10"/>
      <c r="AC17" s="10"/>
      <c r="AD17" s="10"/>
      <c r="AE17" s="10"/>
      <c r="AF17" s="10"/>
      <c r="AG17" s="10"/>
      <c r="AH17" s="10"/>
    </row>
    <row r="18" ht="21.0" customHeight="1">
      <c r="A18" s="28">
        <f t="shared" si="1"/>
        <v>44633</v>
      </c>
      <c r="B18" s="43">
        <f t="shared" si="8"/>
        <v>44621</v>
      </c>
      <c r="C18" s="44">
        <f t="shared" si="9"/>
        <v>44633</v>
      </c>
      <c r="D18" s="45"/>
      <c r="E18" s="46"/>
      <c r="F18" s="47"/>
      <c r="G18" s="48"/>
      <c r="H18" s="49"/>
      <c r="I18" s="49"/>
      <c r="J18" s="50"/>
      <c r="K18" s="51">
        <f t="shared" si="2"/>
        <v>0</v>
      </c>
      <c r="L18" s="52" t="b">
        <v>0</v>
      </c>
      <c r="M18" s="53">
        <f t="shared" si="3"/>
        <v>1</v>
      </c>
      <c r="N18" s="53">
        <f t="shared" si="4"/>
        <v>2</v>
      </c>
      <c r="O18" s="53">
        <f t="shared" si="5"/>
        <v>7</v>
      </c>
      <c r="P18" s="62"/>
      <c r="Q18" s="55"/>
      <c r="R18" s="56" t="str">
        <f t="shared" si="6"/>
        <v>Ja</v>
      </c>
      <c r="S18" s="87"/>
      <c r="T18" s="92"/>
      <c r="U18" s="92"/>
      <c r="V18" s="92"/>
      <c r="W18" s="93"/>
      <c r="X18" s="25"/>
      <c r="Y18" s="91"/>
      <c r="Z18" s="26"/>
      <c r="AA18" s="25" t="str">
        <f t="shared" si="7"/>
        <v/>
      </c>
      <c r="AB18" s="10"/>
      <c r="AC18" s="10"/>
      <c r="AD18" s="10"/>
      <c r="AE18" s="10"/>
      <c r="AF18" s="10"/>
      <c r="AG18" s="10"/>
      <c r="AH18" s="10"/>
    </row>
    <row r="19" ht="21.0" customHeight="1">
      <c r="A19" s="28">
        <f t="shared" si="1"/>
        <v>44634</v>
      </c>
      <c r="B19" s="43">
        <f t="shared" si="8"/>
        <v>44621</v>
      </c>
      <c r="C19" s="44">
        <f t="shared" si="9"/>
        <v>44634</v>
      </c>
      <c r="D19" s="70">
        <v>0.4166666666666667</v>
      </c>
      <c r="E19" s="46">
        <v>0.7291666666666666</v>
      </c>
      <c r="F19" s="47">
        <v>0.020833333333333332</v>
      </c>
      <c r="G19" s="48"/>
      <c r="H19" s="49">
        <v>0.14583333333333334</v>
      </c>
      <c r="I19" s="49">
        <v>0.14583333333333334</v>
      </c>
      <c r="J19" s="50"/>
      <c r="K19" s="51">
        <f t="shared" si="2"/>
        <v>0.2916666667</v>
      </c>
      <c r="L19" s="52" t="b">
        <v>0</v>
      </c>
      <c r="M19" s="53">
        <f t="shared" si="3"/>
        <v>1</v>
      </c>
      <c r="N19" s="53">
        <f t="shared" si="4"/>
        <v>3</v>
      </c>
      <c r="O19" s="53">
        <f t="shared" si="5"/>
        <v>1</v>
      </c>
      <c r="P19" s="71" t="s">
        <v>45</v>
      </c>
      <c r="Q19" s="55"/>
      <c r="R19" s="56" t="str">
        <f t="shared" si="6"/>
        <v>Ja</v>
      </c>
      <c r="S19" s="94"/>
      <c r="T19" s="95" t="s">
        <v>46</v>
      </c>
      <c r="U19" s="96"/>
      <c r="V19" s="97"/>
      <c r="W19" s="98" t="s">
        <v>4</v>
      </c>
      <c r="X19" s="25"/>
      <c r="Y19" s="91"/>
      <c r="Z19" s="26"/>
      <c r="AA19" s="25">
        <f t="shared" si="7"/>
        <v>3.5</v>
      </c>
      <c r="AB19" s="10"/>
      <c r="AC19" s="10"/>
      <c r="AD19" s="10"/>
      <c r="AE19" s="10"/>
      <c r="AF19" s="10"/>
      <c r="AG19" s="10"/>
      <c r="AH19" s="10"/>
    </row>
    <row r="20" ht="21.0" customHeight="1">
      <c r="A20" s="28">
        <f t="shared" si="1"/>
        <v>44635</v>
      </c>
      <c r="B20" s="43">
        <f t="shared" si="8"/>
        <v>44621</v>
      </c>
      <c r="C20" s="44">
        <f t="shared" si="9"/>
        <v>44635</v>
      </c>
      <c r="D20" s="45">
        <v>0.4270833333333333</v>
      </c>
      <c r="E20" s="46">
        <v>0.7291666666666666</v>
      </c>
      <c r="F20" s="47">
        <v>0.020833333333333332</v>
      </c>
      <c r="G20" s="48"/>
      <c r="H20" s="49">
        <v>0.28125</v>
      </c>
      <c r="I20" s="50"/>
      <c r="J20" s="50"/>
      <c r="K20" s="51">
        <f t="shared" si="2"/>
        <v>0.28125</v>
      </c>
      <c r="L20" s="52" t="b">
        <v>0</v>
      </c>
      <c r="M20" s="53">
        <f t="shared" si="3"/>
        <v>1</v>
      </c>
      <c r="N20" s="53">
        <f t="shared" si="4"/>
        <v>3</v>
      </c>
      <c r="O20" s="53">
        <f t="shared" si="5"/>
        <v>2</v>
      </c>
      <c r="P20" s="40" t="s">
        <v>47</v>
      </c>
      <c r="Q20" s="63"/>
      <c r="R20" s="56" t="str">
        <f t="shared" si="6"/>
        <v>Ja</v>
      </c>
      <c r="S20" s="94"/>
      <c r="T20" s="99" t="s">
        <v>48</v>
      </c>
      <c r="U20" s="96"/>
      <c r="V20" s="97"/>
      <c r="W20" s="98">
        <v>80.0</v>
      </c>
      <c r="X20" s="16"/>
      <c r="Y20" s="100"/>
      <c r="Z20" s="26"/>
      <c r="AA20" s="25">
        <f t="shared" si="7"/>
        <v>6.75</v>
      </c>
      <c r="AB20" s="10"/>
      <c r="AC20" s="10"/>
      <c r="AD20" s="10"/>
      <c r="AE20" s="10"/>
      <c r="AF20" s="10"/>
      <c r="AG20" s="10"/>
      <c r="AH20" s="10"/>
    </row>
    <row r="21" ht="21.0" customHeight="1">
      <c r="A21" s="28">
        <f t="shared" si="1"/>
        <v>44636</v>
      </c>
      <c r="B21" s="43">
        <f t="shared" si="8"/>
        <v>44621</v>
      </c>
      <c r="C21" s="44">
        <f t="shared" si="9"/>
        <v>44636</v>
      </c>
      <c r="D21" s="70"/>
      <c r="E21" s="46"/>
      <c r="F21" s="47"/>
      <c r="G21" s="48"/>
      <c r="H21" s="49"/>
      <c r="I21" s="50"/>
      <c r="J21" s="50"/>
      <c r="K21" s="51">
        <f t="shared" si="2"/>
        <v>0</v>
      </c>
      <c r="L21" s="52" t="b">
        <v>0</v>
      </c>
      <c r="M21" s="53">
        <f t="shared" si="3"/>
        <v>1</v>
      </c>
      <c r="N21" s="53">
        <f t="shared" si="4"/>
        <v>3</v>
      </c>
      <c r="O21" s="53">
        <f t="shared" si="5"/>
        <v>3</v>
      </c>
      <c r="P21" s="71"/>
      <c r="Q21" s="55"/>
      <c r="R21" s="56" t="str">
        <f t="shared" si="6"/>
        <v>Ja</v>
      </c>
      <c r="S21" s="87"/>
      <c r="T21" s="101" t="s">
        <v>49</v>
      </c>
      <c r="V21" s="102"/>
      <c r="W21" s="103">
        <f>COUNTIFS($O$6:$O$36,"1",$M$6:$M$36,"1")*$U$29+COUNTIFS($O$6:$O$36,"2",$M$6:$M$36,"1")*$U$30+COUNTIFS($O$6:$O$36,"3",$M$6:$M$36,"1")*$U$31+COUNTIFS($O$6:$O$36,"4",$M$6:$M$36,"1")*$U$32+COUNTIFS($O$6:$O$36,"5",$M$6:$M$36,"1")*$U$33</f>
        <v>14</v>
      </c>
      <c r="X21" s="16"/>
      <c r="Y21" s="91"/>
      <c r="Z21" s="26"/>
      <c r="AA21" s="25" t="str">
        <f t="shared" si="7"/>
        <v/>
      </c>
      <c r="AB21" s="10"/>
      <c r="AC21" s="10"/>
      <c r="AD21" s="10"/>
      <c r="AE21" s="10"/>
      <c r="AF21" s="10"/>
      <c r="AG21" s="10"/>
      <c r="AH21" s="10"/>
    </row>
    <row r="22" ht="21.0" customHeight="1">
      <c r="A22" s="28">
        <f t="shared" si="1"/>
        <v>44637</v>
      </c>
      <c r="B22" s="43">
        <f t="shared" si="8"/>
        <v>44621</v>
      </c>
      <c r="C22" s="44">
        <f t="shared" si="9"/>
        <v>44637</v>
      </c>
      <c r="D22" s="70">
        <v>0.5833333333333334</v>
      </c>
      <c r="E22" s="69">
        <v>0.7083333333333334</v>
      </c>
      <c r="F22" s="47">
        <v>0.0</v>
      </c>
      <c r="G22" s="48"/>
      <c r="H22" s="49"/>
      <c r="I22" s="49">
        <v>0.125</v>
      </c>
      <c r="J22" s="50"/>
      <c r="K22" s="51">
        <f t="shared" si="2"/>
        <v>0.125</v>
      </c>
      <c r="L22" s="52" t="b">
        <v>0</v>
      </c>
      <c r="M22" s="53">
        <f t="shared" si="3"/>
        <v>1</v>
      </c>
      <c r="N22" s="53">
        <f t="shared" si="4"/>
        <v>3</v>
      </c>
      <c r="O22" s="53">
        <f t="shared" si="5"/>
        <v>4</v>
      </c>
      <c r="P22" s="71"/>
      <c r="Q22" s="55" t="s">
        <v>42</v>
      </c>
      <c r="R22" s="56" t="str">
        <f t="shared" si="6"/>
        <v>Ja</v>
      </c>
      <c r="S22" s="104"/>
      <c r="T22" s="105" t="s">
        <v>50</v>
      </c>
      <c r="U22" s="106"/>
      <c r="V22" s="107"/>
      <c r="W22" s="108">
        <f>W20/W21</f>
        <v>5.714285714</v>
      </c>
      <c r="X22" s="10"/>
      <c r="Y22" s="10"/>
      <c r="Z22" s="26"/>
      <c r="AA22" s="25" t="str">
        <f t="shared" si="7"/>
        <v/>
      </c>
      <c r="AB22" s="10"/>
      <c r="AC22" s="10"/>
      <c r="AD22" s="10"/>
      <c r="AE22" s="10"/>
      <c r="AF22" s="10"/>
      <c r="AG22" s="10"/>
      <c r="AH22" s="10"/>
    </row>
    <row r="23" ht="21.0" customHeight="1">
      <c r="A23" s="28">
        <f t="shared" si="1"/>
        <v>44638</v>
      </c>
      <c r="B23" s="43">
        <f t="shared" si="8"/>
        <v>44621</v>
      </c>
      <c r="C23" s="44">
        <f t="shared" si="9"/>
        <v>44638</v>
      </c>
      <c r="D23" s="45">
        <v>0.375</v>
      </c>
      <c r="E23" s="46">
        <v>0.5208333333333334</v>
      </c>
      <c r="F23" s="47">
        <v>0.0</v>
      </c>
      <c r="G23" s="48"/>
      <c r="H23" s="49"/>
      <c r="I23" s="49">
        <v>0.14583333333333334</v>
      </c>
      <c r="J23" s="50"/>
      <c r="K23" s="51">
        <f t="shared" si="2"/>
        <v>0.1458333333</v>
      </c>
      <c r="L23" s="52" t="b">
        <v>0</v>
      </c>
      <c r="M23" s="53">
        <f t="shared" si="3"/>
        <v>1</v>
      </c>
      <c r="N23" s="53">
        <f t="shared" si="4"/>
        <v>3</v>
      </c>
      <c r="O23" s="53">
        <f t="shared" si="5"/>
        <v>5</v>
      </c>
      <c r="P23" s="71"/>
      <c r="Q23" s="55" t="s">
        <v>42</v>
      </c>
      <c r="R23" s="56" t="str">
        <f t="shared" si="6"/>
        <v>Ja</v>
      </c>
      <c r="S23" s="10"/>
      <c r="T23" s="109"/>
      <c r="U23" s="27"/>
      <c r="W23" s="26"/>
      <c r="X23" s="10"/>
      <c r="Y23" s="10"/>
      <c r="Z23" s="26"/>
      <c r="AA23" s="25" t="str">
        <f t="shared" si="7"/>
        <v/>
      </c>
      <c r="AB23" s="10"/>
      <c r="AC23" s="10"/>
      <c r="AD23" s="10"/>
      <c r="AE23" s="10"/>
      <c r="AF23" s="10"/>
      <c r="AG23" s="10"/>
      <c r="AH23" s="10"/>
    </row>
    <row r="24" ht="21.0" customHeight="1">
      <c r="A24" s="28">
        <f t="shared" si="1"/>
        <v>44639</v>
      </c>
      <c r="B24" s="43">
        <f t="shared" si="8"/>
        <v>44621</v>
      </c>
      <c r="C24" s="44">
        <f t="shared" si="9"/>
        <v>44639</v>
      </c>
      <c r="D24" s="70"/>
      <c r="E24" s="46"/>
      <c r="F24" s="47"/>
      <c r="G24" s="48"/>
      <c r="H24" s="49"/>
      <c r="I24" s="50"/>
      <c r="J24" s="50"/>
      <c r="K24" s="51">
        <f t="shared" si="2"/>
        <v>0</v>
      </c>
      <c r="L24" s="52" t="b">
        <v>0</v>
      </c>
      <c r="M24" s="53">
        <f t="shared" si="3"/>
        <v>1</v>
      </c>
      <c r="N24" s="53">
        <f t="shared" si="4"/>
        <v>3</v>
      </c>
      <c r="O24" s="53">
        <f t="shared" si="5"/>
        <v>6</v>
      </c>
      <c r="P24" s="71"/>
      <c r="Q24" s="55"/>
      <c r="R24" s="56" t="str">
        <f t="shared" si="6"/>
        <v>Ja</v>
      </c>
      <c r="S24" s="10"/>
      <c r="T24" s="110" t="s">
        <v>51</v>
      </c>
      <c r="U24" s="111"/>
      <c r="V24" s="112"/>
      <c r="W24" s="113">
        <f>COUNTIF(P6:P36,"(Urlaub)")</f>
        <v>0</v>
      </c>
      <c r="X24" s="10"/>
      <c r="Y24" s="10"/>
      <c r="Z24" s="26"/>
      <c r="AA24" s="25" t="str">
        <f t="shared" si="7"/>
        <v/>
      </c>
      <c r="AB24" s="10"/>
      <c r="AC24" s="10"/>
      <c r="AD24" s="10"/>
      <c r="AE24" s="10"/>
      <c r="AF24" s="10"/>
      <c r="AG24" s="10"/>
      <c r="AH24" s="10"/>
    </row>
    <row r="25" ht="21.0" customHeight="1">
      <c r="A25" s="28">
        <f t="shared" si="1"/>
        <v>44640</v>
      </c>
      <c r="B25" s="43">
        <f t="shared" si="8"/>
        <v>44621</v>
      </c>
      <c r="C25" s="44">
        <f t="shared" si="9"/>
        <v>44640</v>
      </c>
      <c r="D25" s="45"/>
      <c r="E25" s="46"/>
      <c r="F25" s="47"/>
      <c r="G25" s="48"/>
      <c r="H25" s="49"/>
      <c r="I25" s="50"/>
      <c r="J25" s="50"/>
      <c r="K25" s="51">
        <f t="shared" si="2"/>
        <v>0</v>
      </c>
      <c r="L25" s="52" t="b">
        <v>0</v>
      </c>
      <c r="M25" s="53">
        <f t="shared" si="3"/>
        <v>1</v>
      </c>
      <c r="N25" s="53">
        <f t="shared" si="4"/>
        <v>3</v>
      </c>
      <c r="O25" s="53">
        <f t="shared" si="5"/>
        <v>7</v>
      </c>
      <c r="P25" s="55"/>
      <c r="Q25" s="55"/>
      <c r="R25" s="56" t="str">
        <f t="shared" si="6"/>
        <v>Ja</v>
      </c>
      <c r="S25" s="10"/>
      <c r="T25" s="114" t="s">
        <v>52</v>
      </c>
      <c r="U25" s="115"/>
      <c r="V25" s="116"/>
      <c r="W25" s="117">
        <v>0.0</v>
      </c>
      <c r="X25" s="10"/>
      <c r="Y25" s="10"/>
      <c r="Z25" s="26"/>
      <c r="AA25" s="25" t="str">
        <f t="shared" si="7"/>
        <v/>
      </c>
      <c r="AB25" s="10"/>
      <c r="AC25" s="10"/>
      <c r="AD25" s="10"/>
      <c r="AE25" s="10"/>
      <c r="AF25" s="10"/>
      <c r="AG25" s="10"/>
      <c r="AH25" s="10"/>
    </row>
    <row r="26" ht="21.0" customHeight="1">
      <c r="A26" s="28">
        <f t="shared" si="1"/>
        <v>44641</v>
      </c>
      <c r="B26" s="43">
        <f t="shared" si="8"/>
        <v>44621</v>
      </c>
      <c r="C26" s="44">
        <f t="shared" si="9"/>
        <v>44641</v>
      </c>
      <c r="D26" s="45">
        <v>0.4270833333333333</v>
      </c>
      <c r="E26" s="69">
        <v>0.6979166666666666</v>
      </c>
      <c r="F26" s="47">
        <v>0.020833333333333332</v>
      </c>
      <c r="G26" s="118"/>
      <c r="H26" s="49">
        <v>0.25</v>
      </c>
      <c r="I26" s="50"/>
      <c r="J26" s="50"/>
      <c r="K26" s="51">
        <f t="shared" si="2"/>
        <v>0.25</v>
      </c>
      <c r="L26" s="52" t="b">
        <v>0</v>
      </c>
      <c r="M26" s="53">
        <f t="shared" si="3"/>
        <v>1</v>
      </c>
      <c r="N26" s="53">
        <f t="shared" si="4"/>
        <v>4</v>
      </c>
      <c r="O26" s="53">
        <f t="shared" si="5"/>
        <v>1</v>
      </c>
      <c r="P26" s="71" t="s">
        <v>53</v>
      </c>
      <c r="Q26" s="55"/>
      <c r="R26" s="56" t="str">
        <f t="shared" si="6"/>
        <v>Ja</v>
      </c>
      <c r="S26" s="119"/>
      <c r="T26" s="120" t="s">
        <v>54</v>
      </c>
      <c r="U26" s="106"/>
      <c r="V26" s="107"/>
      <c r="W26" s="121">
        <f>W24+W25</f>
        <v>0</v>
      </c>
      <c r="X26" s="10"/>
      <c r="Y26" s="10"/>
      <c r="Z26" s="26"/>
      <c r="AA26" s="25">
        <f t="shared" si="7"/>
        <v>6</v>
      </c>
      <c r="AB26" s="10"/>
      <c r="AC26" s="10"/>
      <c r="AD26" s="10"/>
      <c r="AE26" s="10"/>
      <c r="AF26" s="10"/>
      <c r="AG26" s="10"/>
      <c r="AH26" s="10"/>
    </row>
    <row r="27" ht="21.0" customHeight="1">
      <c r="A27" s="28">
        <f t="shared" si="1"/>
        <v>44642</v>
      </c>
      <c r="B27" s="43">
        <f t="shared" si="8"/>
        <v>44621</v>
      </c>
      <c r="C27" s="44">
        <f t="shared" si="9"/>
        <v>44642</v>
      </c>
      <c r="D27" s="45">
        <v>0.4166666666666667</v>
      </c>
      <c r="E27" s="46">
        <v>0.7083333333333334</v>
      </c>
      <c r="F27" s="47">
        <v>0.020833333333333332</v>
      </c>
      <c r="G27" s="48"/>
      <c r="H27" s="49">
        <v>0.2708333333333333</v>
      </c>
      <c r="I27" s="50"/>
      <c r="J27" s="50"/>
      <c r="K27" s="51">
        <f t="shared" si="2"/>
        <v>0.2708333333</v>
      </c>
      <c r="L27" s="52" t="b">
        <v>0</v>
      </c>
      <c r="M27" s="53">
        <f t="shared" si="3"/>
        <v>1</v>
      </c>
      <c r="N27" s="53">
        <f t="shared" si="4"/>
        <v>4</v>
      </c>
      <c r="O27" s="53">
        <f t="shared" si="5"/>
        <v>2</v>
      </c>
      <c r="P27" s="71" t="s">
        <v>55</v>
      </c>
      <c r="Q27" s="63"/>
      <c r="R27" s="56" t="str">
        <f t="shared" si="6"/>
        <v>Ja</v>
      </c>
      <c r="S27" s="119"/>
      <c r="T27" s="10"/>
      <c r="U27" s="10"/>
      <c r="V27" s="10"/>
      <c r="W27" s="122">
        <v>1.0</v>
      </c>
      <c r="X27" s="10"/>
      <c r="Y27" s="10"/>
      <c r="Z27" s="26"/>
      <c r="AA27" s="25">
        <f t="shared" si="7"/>
        <v>6.5</v>
      </c>
      <c r="AB27" s="10"/>
      <c r="AC27" s="10"/>
      <c r="AD27" s="10"/>
      <c r="AE27" s="10"/>
      <c r="AF27" s="10"/>
      <c r="AG27" s="10"/>
      <c r="AH27" s="10"/>
    </row>
    <row r="28" ht="21.0" customHeight="1">
      <c r="A28" s="28">
        <f t="shared" si="1"/>
        <v>44643</v>
      </c>
      <c r="B28" s="43">
        <f t="shared" si="8"/>
        <v>44621</v>
      </c>
      <c r="C28" s="44">
        <f t="shared" si="9"/>
        <v>44643</v>
      </c>
      <c r="D28" s="45"/>
      <c r="E28" s="46"/>
      <c r="F28" s="47"/>
      <c r="G28" s="48"/>
      <c r="H28" s="49"/>
      <c r="I28" s="50"/>
      <c r="J28" s="50"/>
      <c r="K28" s="51">
        <f t="shared" si="2"/>
        <v>0</v>
      </c>
      <c r="L28" s="52" t="b">
        <v>0</v>
      </c>
      <c r="M28" s="53">
        <f t="shared" si="3"/>
        <v>1</v>
      </c>
      <c r="N28" s="53">
        <f t="shared" si="4"/>
        <v>4</v>
      </c>
      <c r="O28" s="53">
        <f t="shared" si="5"/>
        <v>3</v>
      </c>
      <c r="P28" s="71"/>
      <c r="Q28" s="63"/>
      <c r="R28" s="56" t="str">
        <f t="shared" si="6"/>
        <v>Ja</v>
      </c>
      <c r="S28" s="119"/>
      <c r="T28" s="123" t="s">
        <v>56</v>
      </c>
      <c r="U28" s="124"/>
      <c r="V28" s="125"/>
      <c r="W28" s="26"/>
      <c r="X28" s="26"/>
      <c r="Y28" s="10"/>
      <c r="Z28" s="26"/>
      <c r="AA28" s="25" t="str">
        <f t="shared" si="7"/>
        <v/>
      </c>
      <c r="AB28" s="10"/>
      <c r="AC28" s="10"/>
      <c r="AD28" s="10"/>
      <c r="AE28" s="10"/>
      <c r="AF28" s="10"/>
      <c r="AG28" s="10"/>
      <c r="AH28" s="10"/>
    </row>
    <row r="29" ht="21.0" customHeight="1">
      <c r="A29" s="28">
        <f t="shared" si="1"/>
        <v>44644</v>
      </c>
      <c r="B29" s="43">
        <f t="shared" si="8"/>
        <v>44621</v>
      </c>
      <c r="C29" s="44">
        <f t="shared" si="9"/>
        <v>44644</v>
      </c>
      <c r="D29" s="70">
        <v>0.4375</v>
      </c>
      <c r="E29" s="46">
        <v>0.7083333333333334</v>
      </c>
      <c r="F29" s="47">
        <v>0.020833333333333332</v>
      </c>
      <c r="G29" s="48"/>
      <c r="H29" s="49">
        <v>0.25</v>
      </c>
      <c r="I29" s="50"/>
      <c r="J29" s="50"/>
      <c r="K29" s="51">
        <f t="shared" si="2"/>
        <v>0.25</v>
      </c>
      <c r="L29" s="52" t="b">
        <v>0</v>
      </c>
      <c r="M29" s="53">
        <f t="shared" si="3"/>
        <v>1</v>
      </c>
      <c r="N29" s="53">
        <f t="shared" si="4"/>
        <v>4</v>
      </c>
      <c r="O29" s="53">
        <f t="shared" si="5"/>
        <v>4</v>
      </c>
      <c r="P29" s="62" t="s">
        <v>57</v>
      </c>
      <c r="Q29" s="63"/>
      <c r="R29" s="56" t="str">
        <f t="shared" si="6"/>
        <v>Ja</v>
      </c>
      <c r="S29" s="126"/>
      <c r="T29" s="127" t="s">
        <v>58</v>
      </c>
      <c r="U29" s="128" t="b">
        <v>1</v>
      </c>
      <c r="V29" s="27"/>
      <c r="W29" s="27"/>
      <c r="X29" s="27"/>
      <c r="Y29" s="10"/>
      <c r="Z29" s="26"/>
      <c r="AA29" s="25">
        <f t="shared" si="7"/>
        <v>6</v>
      </c>
      <c r="AB29" s="10"/>
      <c r="AC29" s="10"/>
      <c r="AD29" s="10"/>
      <c r="AE29" s="10"/>
      <c r="AF29" s="10"/>
      <c r="AG29" s="10"/>
      <c r="AH29" s="10"/>
    </row>
    <row r="30" ht="21.0" customHeight="1">
      <c r="A30" s="28">
        <f t="shared" si="1"/>
        <v>44645</v>
      </c>
      <c r="B30" s="43">
        <f t="shared" si="8"/>
        <v>44621</v>
      </c>
      <c r="C30" s="44">
        <f t="shared" si="9"/>
        <v>44645</v>
      </c>
      <c r="D30" s="45"/>
      <c r="E30" s="46"/>
      <c r="F30" s="47"/>
      <c r="G30" s="48"/>
      <c r="H30" s="49"/>
      <c r="I30" s="50"/>
      <c r="J30" s="50"/>
      <c r="K30" s="51">
        <f t="shared" si="2"/>
        <v>0</v>
      </c>
      <c r="L30" s="52" t="b">
        <v>0</v>
      </c>
      <c r="M30" s="53">
        <f t="shared" si="3"/>
        <v>1</v>
      </c>
      <c r="N30" s="53">
        <f t="shared" si="4"/>
        <v>4</v>
      </c>
      <c r="O30" s="53">
        <f t="shared" si="5"/>
        <v>5</v>
      </c>
      <c r="P30" s="71"/>
      <c r="Q30" s="55"/>
      <c r="R30" s="56" t="str">
        <f t="shared" si="6"/>
        <v>Ja</v>
      </c>
      <c r="S30" s="126"/>
      <c r="T30" s="129" t="s">
        <v>59</v>
      </c>
      <c r="U30" s="128" t="b">
        <v>1</v>
      </c>
      <c r="Y30" s="10"/>
      <c r="Z30" s="26"/>
      <c r="AA30" s="25" t="str">
        <f t="shared" si="7"/>
        <v/>
      </c>
      <c r="AB30" s="10"/>
      <c r="AC30" s="10"/>
      <c r="AD30" s="10"/>
      <c r="AE30" s="10"/>
      <c r="AF30" s="10"/>
      <c r="AG30" s="10"/>
      <c r="AH30" s="10"/>
    </row>
    <row r="31" ht="21.0" customHeight="1">
      <c r="A31" s="28">
        <f t="shared" si="1"/>
        <v>44646</v>
      </c>
      <c r="B31" s="43">
        <f t="shared" si="8"/>
        <v>44621</v>
      </c>
      <c r="C31" s="44">
        <f t="shared" si="9"/>
        <v>44646</v>
      </c>
      <c r="D31" s="45"/>
      <c r="E31" s="46"/>
      <c r="F31" s="47"/>
      <c r="G31" s="48"/>
      <c r="H31" s="49"/>
      <c r="I31" s="50"/>
      <c r="J31" s="50"/>
      <c r="K31" s="51">
        <f t="shared" si="2"/>
        <v>0</v>
      </c>
      <c r="L31" s="52" t="b">
        <v>0</v>
      </c>
      <c r="M31" s="53">
        <f t="shared" si="3"/>
        <v>1</v>
      </c>
      <c r="N31" s="53">
        <f t="shared" si="4"/>
        <v>4</v>
      </c>
      <c r="O31" s="53">
        <f t="shared" si="5"/>
        <v>6</v>
      </c>
      <c r="P31" s="71"/>
      <c r="Q31" s="63"/>
      <c r="R31" s="56" t="str">
        <f t="shared" si="6"/>
        <v>Ja</v>
      </c>
      <c r="S31" s="126"/>
      <c r="T31" s="127" t="s">
        <v>60</v>
      </c>
      <c r="U31" s="128" t="b">
        <v>0</v>
      </c>
      <c r="V31" s="10"/>
      <c r="W31" s="122">
        <v>1.0</v>
      </c>
      <c r="X31" s="10"/>
      <c r="Y31" s="10"/>
      <c r="Z31" s="26"/>
      <c r="AA31" s="25" t="str">
        <f t="shared" si="7"/>
        <v/>
      </c>
      <c r="AB31" s="10"/>
      <c r="AC31" s="10"/>
      <c r="AD31" s="10"/>
      <c r="AE31" s="10"/>
      <c r="AF31" s="10"/>
      <c r="AG31" s="10"/>
      <c r="AH31" s="10"/>
    </row>
    <row r="32" ht="21.0" customHeight="1">
      <c r="A32" s="28">
        <f t="shared" si="1"/>
        <v>44647</v>
      </c>
      <c r="B32" s="43">
        <f t="shared" si="8"/>
        <v>44621</v>
      </c>
      <c r="C32" s="44">
        <f t="shared" si="9"/>
        <v>44647</v>
      </c>
      <c r="D32" s="45"/>
      <c r="E32" s="46"/>
      <c r="F32" s="47"/>
      <c r="G32" s="48"/>
      <c r="H32" s="49"/>
      <c r="I32" s="50"/>
      <c r="J32" s="50"/>
      <c r="K32" s="51">
        <f t="shared" si="2"/>
        <v>0</v>
      </c>
      <c r="L32" s="52" t="b">
        <v>0</v>
      </c>
      <c r="M32" s="53">
        <f t="shared" si="3"/>
        <v>1</v>
      </c>
      <c r="N32" s="53">
        <f t="shared" si="4"/>
        <v>4</v>
      </c>
      <c r="O32" s="53">
        <f t="shared" si="5"/>
        <v>7</v>
      </c>
      <c r="P32" s="71"/>
      <c r="Q32" s="55"/>
      <c r="R32" s="56" t="str">
        <f t="shared" si="6"/>
        <v>Ja</v>
      </c>
      <c r="S32" s="126"/>
      <c r="T32" s="127" t="s">
        <v>61</v>
      </c>
      <c r="U32" s="128" t="b">
        <v>1</v>
      </c>
      <c r="V32" s="10"/>
      <c r="W32" s="122">
        <v>1.0</v>
      </c>
      <c r="X32" s="10"/>
      <c r="Y32" s="10"/>
      <c r="Z32" s="26"/>
      <c r="AA32" s="25" t="str">
        <f t="shared" si="7"/>
        <v/>
      </c>
      <c r="AB32" s="10"/>
      <c r="AC32" s="10"/>
      <c r="AD32" s="10"/>
      <c r="AE32" s="10"/>
      <c r="AF32" s="10"/>
      <c r="AG32" s="10"/>
      <c r="AH32" s="10"/>
    </row>
    <row r="33" ht="21.0" customHeight="1">
      <c r="A33" s="28">
        <f t="shared" si="1"/>
        <v>44648</v>
      </c>
      <c r="B33" s="43">
        <f t="shared" si="8"/>
        <v>44621</v>
      </c>
      <c r="C33" s="44">
        <f t="shared" si="9"/>
        <v>44648</v>
      </c>
      <c r="D33" s="45">
        <v>0.4166666666666667</v>
      </c>
      <c r="E33" s="46">
        <v>0.7083333333333334</v>
      </c>
      <c r="F33" s="130">
        <v>0.020833333333333332</v>
      </c>
      <c r="G33" s="48"/>
      <c r="H33" s="49">
        <v>0.2708333333333333</v>
      </c>
      <c r="I33" s="50"/>
      <c r="J33" s="50"/>
      <c r="K33" s="51">
        <f t="shared" si="2"/>
        <v>0.2708333333</v>
      </c>
      <c r="L33" s="52" t="b">
        <v>0</v>
      </c>
      <c r="M33" s="53">
        <f t="shared" si="3"/>
        <v>1</v>
      </c>
      <c r="N33" s="53">
        <f t="shared" si="4"/>
        <v>5</v>
      </c>
      <c r="O33" s="53">
        <f t="shared" si="5"/>
        <v>1</v>
      </c>
      <c r="P33" s="131" t="s">
        <v>62</v>
      </c>
      <c r="Q33" s="55"/>
      <c r="R33" s="56" t="str">
        <f t="shared" si="6"/>
        <v>Ja</v>
      </c>
      <c r="S33" s="126"/>
      <c r="T33" s="132" t="s">
        <v>63</v>
      </c>
      <c r="U33" s="133" t="b">
        <v>0</v>
      </c>
      <c r="V33" s="10"/>
      <c r="W33" s="122">
        <v>1.0</v>
      </c>
      <c r="X33" s="10"/>
      <c r="Y33" s="10"/>
      <c r="Z33" s="26"/>
      <c r="AA33" s="25">
        <f t="shared" si="7"/>
        <v>6.5</v>
      </c>
      <c r="AB33" s="10"/>
      <c r="AC33" s="10"/>
      <c r="AD33" s="10"/>
      <c r="AE33" s="10"/>
      <c r="AF33" s="10"/>
      <c r="AG33" s="10"/>
      <c r="AH33" s="10"/>
    </row>
    <row r="34" ht="21.0" customHeight="1">
      <c r="A34" s="28">
        <f t="shared" si="1"/>
        <v>44649</v>
      </c>
      <c r="B34" s="43">
        <f t="shared" si="8"/>
        <v>44621</v>
      </c>
      <c r="C34" s="44">
        <f t="shared" si="9"/>
        <v>44649</v>
      </c>
      <c r="D34" s="45">
        <v>0.375</v>
      </c>
      <c r="E34" s="46">
        <v>0.7291666666666666</v>
      </c>
      <c r="F34" s="47">
        <v>0.03125</v>
      </c>
      <c r="G34" s="48">
        <v>0.3229166666666667</v>
      </c>
      <c r="H34" s="50"/>
      <c r="I34" s="50"/>
      <c r="J34" s="50"/>
      <c r="K34" s="51">
        <f t="shared" si="2"/>
        <v>0.3229166667</v>
      </c>
      <c r="L34" s="52" t="b">
        <v>0</v>
      </c>
      <c r="M34" s="53">
        <f t="shared" si="3"/>
        <v>1</v>
      </c>
      <c r="N34" s="53">
        <f t="shared" si="4"/>
        <v>5</v>
      </c>
      <c r="O34" s="53">
        <f t="shared" si="5"/>
        <v>2</v>
      </c>
      <c r="P34" s="71" t="s">
        <v>64</v>
      </c>
      <c r="Q34" s="63"/>
      <c r="R34" s="56" t="str">
        <f t="shared" si="6"/>
        <v>Ja</v>
      </c>
      <c r="S34" s="126"/>
      <c r="T34" s="10"/>
      <c r="U34" s="10"/>
      <c r="V34" s="10"/>
      <c r="W34" s="122">
        <v>1.0</v>
      </c>
      <c r="X34" s="10"/>
      <c r="Y34" s="10"/>
      <c r="Z34" s="26"/>
      <c r="AA34" s="25" t="str">
        <f t="shared" si="7"/>
        <v/>
      </c>
      <c r="AB34" s="10"/>
      <c r="AC34" s="10"/>
      <c r="AD34" s="10"/>
      <c r="AE34" s="10"/>
      <c r="AF34" s="10"/>
      <c r="AG34" s="10"/>
      <c r="AH34" s="10"/>
    </row>
    <row r="35" ht="21.0" customHeight="1">
      <c r="A35" s="28">
        <f t="shared" si="1"/>
        <v>44650</v>
      </c>
      <c r="B35" s="43">
        <f t="shared" si="8"/>
        <v>44621</v>
      </c>
      <c r="C35" s="44">
        <f t="shared" si="9"/>
        <v>44650</v>
      </c>
      <c r="D35" s="45">
        <v>0.375</v>
      </c>
      <c r="E35" s="46">
        <v>0.75</v>
      </c>
      <c r="F35" s="47">
        <v>0.041666666666666664</v>
      </c>
      <c r="G35" s="48">
        <v>0.3333333333333333</v>
      </c>
      <c r="H35" s="50"/>
      <c r="I35" s="50"/>
      <c r="J35" s="50"/>
      <c r="K35" s="51">
        <f t="shared" si="2"/>
        <v>0.3333333333</v>
      </c>
      <c r="L35" s="52" t="b">
        <v>0</v>
      </c>
      <c r="M35" s="53">
        <f t="shared" si="3"/>
        <v>1</v>
      </c>
      <c r="N35" s="53">
        <f t="shared" si="4"/>
        <v>5</v>
      </c>
      <c r="O35" s="53">
        <f t="shared" si="5"/>
        <v>3</v>
      </c>
      <c r="P35" s="71" t="s">
        <v>64</v>
      </c>
      <c r="Q35" s="63"/>
      <c r="R35" s="56" t="str">
        <f t="shared" si="6"/>
        <v>Ja</v>
      </c>
      <c r="S35" s="126"/>
      <c r="T35" s="10"/>
      <c r="U35" s="10"/>
      <c r="V35" s="10"/>
      <c r="W35" s="122">
        <v>1.0</v>
      </c>
      <c r="X35" s="10"/>
      <c r="Y35" s="10"/>
      <c r="Z35" s="26"/>
      <c r="AA35" s="25" t="str">
        <f t="shared" si="7"/>
        <v/>
      </c>
      <c r="AB35" s="10"/>
      <c r="AC35" s="10"/>
      <c r="AD35" s="10"/>
      <c r="AE35" s="10"/>
      <c r="AF35" s="10"/>
      <c r="AG35" s="10"/>
      <c r="AH35" s="10"/>
    </row>
    <row r="36" ht="21.0" customHeight="1">
      <c r="A36" s="28">
        <f t="shared" si="1"/>
        <v>44651</v>
      </c>
      <c r="B36" s="134">
        <f t="shared" si="8"/>
        <v>44621</v>
      </c>
      <c r="C36" s="135">
        <f t="shared" si="9"/>
        <v>44651</v>
      </c>
      <c r="D36" s="136">
        <v>0.4166666666666667</v>
      </c>
      <c r="E36" s="137">
        <v>0.6875</v>
      </c>
      <c r="F36" s="138">
        <v>0.020833333333333332</v>
      </c>
      <c r="G36" s="139"/>
      <c r="H36" s="140">
        <v>0.20833333333333334</v>
      </c>
      <c r="I36" s="140">
        <v>0.041666666666666664</v>
      </c>
      <c r="J36" s="141"/>
      <c r="K36" s="142">
        <f t="shared" si="2"/>
        <v>0.25</v>
      </c>
      <c r="L36" s="143" t="b">
        <v>0</v>
      </c>
      <c r="M36" s="144">
        <f t="shared" si="3"/>
        <v>1</v>
      </c>
      <c r="N36" s="144">
        <f>WEEKNUM(DATE(YEAR(C36),MONTH(C36),DAY(C36)),2)-WEEKNUM(DATE(YEAR(C36),MONTH(C36),1),2)+1</f>
        <v>5</v>
      </c>
      <c r="O36" s="144">
        <f t="shared" si="5"/>
        <v>4</v>
      </c>
      <c r="P36" s="71" t="s">
        <v>65</v>
      </c>
      <c r="Q36" s="145" t="s">
        <v>66</v>
      </c>
      <c r="R36" s="146" t="str">
        <f t="shared" si="6"/>
        <v>Ja</v>
      </c>
      <c r="S36" s="10"/>
      <c r="T36" s="10"/>
      <c r="U36" s="10"/>
      <c r="V36" s="10"/>
      <c r="W36" s="122">
        <v>1.0</v>
      </c>
      <c r="X36" s="10"/>
      <c r="Y36" s="10"/>
      <c r="Z36" s="26"/>
      <c r="AA36" s="25">
        <f t="shared" si="7"/>
        <v>5</v>
      </c>
      <c r="AB36" s="10"/>
      <c r="AC36" s="10"/>
      <c r="AD36" s="10"/>
      <c r="AE36" s="10"/>
      <c r="AF36" s="10"/>
      <c r="AG36" s="10"/>
      <c r="AH36" s="10"/>
    </row>
    <row r="37" ht="21.0" customHeight="1">
      <c r="A37" s="147"/>
      <c r="B37" s="148"/>
      <c r="C37" s="149"/>
      <c r="D37" s="150"/>
      <c r="E37" s="150"/>
      <c r="F37" s="151" t="s">
        <v>67</v>
      </c>
      <c r="G37" s="152">
        <f t="shared" ref="G37:K37" si="14">SUM(G6:G36)</f>
        <v>0.65625</v>
      </c>
      <c r="H37" s="153">
        <f t="shared" si="14"/>
        <v>2.708333333</v>
      </c>
      <c r="I37" s="153">
        <f t="shared" si="14"/>
        <v>0.875</v>
      </c>
      <c r="J37" s="153">
        <f t="shared" si="14"/>
        <v>0</v>
      </c>
      <c r="K37" s="152">
        <f t="shared" si="14"/>
        <v>4.239583333</v>
      </c>
      <c r="L37" s="154"/>
      <c r="M37" s="154"/>
      <c r="N37" s="154"/>
      <c r="O37" s="154"/>
      <c r="P37" s="155" t="s">
        <v>68</v>
      </c>
      <c r="Q37" s="155"/>
      <c r="R37" s="156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ht="19.5" customHeight="1">
      <c r="A38" s="157"/>
      <c r="B38" s="158"/>
      <c r="C38" s="159"/>
      <c r="D38" s="160"/>
      <c r="E38" s="160"/>
      <c r="F38" s="161"/>
      <c r="G38" s="162"/>
      <c r="H38" s="163"/>
      <c r="I38" s="163"/>
      <c r="J38" s="163"/>
      <c r="K38" s="163"/>
      <c r="L38" s="164"/>
      <c r="M38" s="164"/>
      <c r="N38" s="164"/>
      <c r="O38" s="16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ht="15.0" customHeight="1">
      <c r="A39" s="165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ht="15.0" customHeight="1">
      <c r="A40" s="165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5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ht="15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ht="15.0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12">
    <mergeCell ref="U23:V23"/>
    <mergeCell ref="T24:V24"/>
    <mergeCell ref="T25:V25"/>
    <mergeCell ref="T26:V26"/>
    <mergeCell ref="T28:U28"/>
    <mergeCell ref="D1:F1"/>
    <mergeCell ref="X7:Y7"/>
    <mergeCell ref="T16:U16"/>
    <mergeCell ref="T19:V19"/>
    <mergeCell ref="T20:V20"/>
    <mergeCell ref="T21:V21"/>
    <mergeCell ref="T22:V22"/>
  </mergeCells>
  <conditionalFormatting sqref="A6:R36">
    <cfRule type="expression" dxfId="0" priority="1">
      <formula>IF(WEEKDAY($C6,2)&gt;5,TRUE,FALSE)</formula>
    </cfRule>
  </conditionalFormatting>
  <conditionalFormatting sqref="W16">
    <cfRule type="notContainsBlanks" dxfId="1" priority="2">
      <formula>LEN(TRIM(W16))&gt;0</formula>
    </cfRule>
  </conditionalFormatting>
  <conditionalFormatting sqref="W16">
    <cfRule type="notContainsBlanks" dxfId="1" priority="3">
      <formula>LEN(TRIM(W16))&gt;0</formula>
    </cfRule>
  </conditionalFormatting>
  <conditionalFormatting sqref="W16">
    <cfRule type="notContainsBlanks" dxfId="1" priority="4">
      <formula>LEN(TRIM(W16))&gt;0</formula>
    </cfRule>
  </conditionalFormatting>
  <conditionalFormatting sqref="W16">
    <cfRule type="notContainsBlanks" dxfId="1" priority="5">
      <formula>LEN(TRIM(W16))&gt;0</formula>
    </cfRule>
  </conditionalFormatting>
  <conditionalFormatting sqref="W16">
    <cfRule type="notContainsBlanks" dxfId="1" priority="6">
      <formula>LEN(TRIM(W16))&gt;0</formula>
    </cfRule>
  </conditionalFormatting>
  <conditionalFormatting sqref="W16">
    <cfRule type="notContainsBlanks" dxfId="1" priority="7">
      <formula>LEN(TRIM(W16))&gt;0</formula>
    </cfRule>
  </conditionalFormatting>
  <conditionalFormatting sqref="W16">
    <cfRule type="notContainsBlanks" dxfId="1" priority="8">
      <formula>LEN(TRIM(W16))&gt;0</formula>
    </cfRule>
  </conditionalFormatting>
  <conditionalFormatting sqref="W16">
    <cfRule type="notContainsBlanks" dxfId="1" priority="9">
      <formula>LEN(TRIM(W16))&gt;0</formula>
    </cfRule>
  </conditionalFormatting>
  <conditionalFormatting sqref="A6:R36">
    <cfRule type="expression" dxfId="0" priority="10">
      <formula>IF(WEEKDAY($C6,2)&gt;5,TRUE,FALSE)</formula>
    </cfRule>
  </conditionalFormatting>
  <conditionalFormatting sqref="W16">
    <cfRule type="notContainsBlanks" dxfId="1" priority="11">
      <formula>LEN(TRIM(W16))&gt;0</formula>
    </cfRule>
  </conditionalFormatting>
  <conditionalFormatting sqref="W16">
    <cfRule type="notContainsBlanks" dxfId="1" priority="12">
      <formula>LEN(TRIM(W16))&gt;0</formula>
    </cfRule>
  </conditionalFormatting>
  <conditionalFormatting sqref="W16">
    <cfRule type="notContainsBlanks" dxfId="1" priority="13">
      <formula>LEN(TRIM(W16))&gt;0</formula>
    </cfRule>
  </conditionalFormatting>
  <conditionalFormatting sqref="W16">
    <cfRule type="notContainsBlanks" dxfId="1" priority="14">
      <formula>LEN(TRIM(W16))&gt;0</formula>
    </cfRule>
  </conditionalFormatting>
  <conditionalFormatting sqref="W16">
    <cfRule type="notContainsBlanks" dxfId="1" priority="15">
      <formula>LEN(TRIM(W16))&gt;0</formula>
    </cfRule>
  </conditionalFormatting>
  <conditionalFormatting sqref="W16">
    <cfRule type="notContainsBlanks" dxfId="1" priority="16">
      <formula>LEN(TRIM(W16))&gt;0</formula>
    </cfRule>
  </conditionalFormatting>
  <conditionalFormatting sqref="W16">
    <cfRule type="notContainsBlanks" dxfId="1" priority="17">
      <formula>LEN(TRIM(W16))&gt;0</formula>
    </cfRule>
  </conditionalFormatting>
  <conditionalFormatting sqref="W16">
    <cfRule type="notContainsBlanks" dxfId="1" priority="18">
      <formula>LEN(TRIM(W16))&gt;0</formula>
    </cfRule>
  </conditionalFormatting>
  <dataValidations>
    <dataValidation type="list" allowBlank="1" sqref="Y8:Y13">
      <formula1>'March 2022'!$AC$10:$AC$13</formula1>
    </dataValidation>
    <dataValidation type="decimal" allowBlank="1" showDropDown="1" sqref="X8:X13">
      <formula1>0.0</formula1>
      <formula2>5.0</formula2>
    </dataValidation>
    <dataValidation type="list" allowBlank="1" sqref="W19">
      <formula1>'March 2022'!$AC$7:$AC$8</formula1>
    </dataValidation>
  </dataValidations>
  <drawing r:id="rId1"/>
</worksheet>
</file>