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drawings/drawing8.xml" ContentType="application/vnd.openxmlformats-officedocument.drawing+xml"/>
  <Override PartName="/xl/tables/table5.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ani\Downloads\"/>
    </mc:Choice>
  </mc:AlternateContent>
  <xr:revisionPtr revIDLastSave="0" documentId="8_{E5EC75AA-C33D-4570-8A57-3C0CC446653A}" xr6:coauthVersionLast="47" xr6:coauthVersionMax="47" xr10:uidLastSave="{00000000-0000-0000-0000-000000000000}"/>
  <bookViews>
    <workbookView xWindow="-120" yWindow="-120" windowWidth="20730" windowHeight="11040" activeTab="9" xr2:uid="{3F396370-2144-4D01-B693-F4E0D3CB5C02}"/>
  </bookViews>
  <sheets>
    <sheet name="Master" sheetId="1" r:id="rId1"/>
    <sheet name="1" sheetId="2" r:id="rId2"/>
    <sheet name="2.a" sheetId="3" r:id="rId3"/>
    <sheet name="2.b" sheetId="4" r:id="rId4"/>
    <sheet name="3.a" sheetId="5" r:id="rId5"/>
    <sheet name="3.b" sheetId="6" r:id="rId6"/>
    <sheet name="4.a" sheetId="7" r:id="rId7"/>
    <sheet name="4.b" sheetId="8" r:id="rId8"/>
    <sheet name="5" sheetId="10" r:id="rId9"/>
    <sheet name="6" sheetId="11" r:id="rId10"/>
  </sheets>
  <definedNames>
    <definedName name="Slicer_Country">#N/A</definedName>
    <definedName name="Slicer_Country1">#N/A</definedName>
    <definedName name="Slicer_Country2">#N/A</definedName>
    <definedName name="Slicer_Department">#N/A</definedName>
    <definedName name="Slicer_Department1">#N/A</definedName>
    <definedName name="Slicer_Department2">#N/A</definedName>
  </definedNames>
  <calcPr calcId="191029"/>
  <pivotCaches>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0" l="1"/>
  <c r="F52" i="10"/>
  <c r="F51" i="10"/>
  <c r="G51" i="10" s="1"/>
  <c r="F50" i="10"/>
  <c r="G50" i="10" s="1"/>
  <c r="F49" i="10"/>
  <c r="G49" i="10" s="1"/>
  <c r="F48" i="10"/>
  <c r="G48" i="10" s="1"/>
  <c r="F47" i="10"/>
  <c r="G47" i="10" s="1"/>
  <c r="F46" i="10"/>
  <c r="G46" i="10" s="1"/>
  <c r="F45" i="10"/>
  <c r="G45" i="10" s="1"/>
  <c r="F44" i="10"/>
  <c r="G44" i="10" s="1"/>
  <c r="F43" i="10"/>
  <c r="G43" i="10" s="1"/>
  <c r="F42" i="10"/>
  <c r="G42" i="10" s="1"/>
  <c r="F41" i="10"/>
  <c r="G41" i="10" s="1"/>
  <c r="F40" i="10"/>
  <c r="G40" i="10" s="1"/>
  <c r="F39" i="10"/>
  <c r="G39" i="10" s="1"/>
  <c r="F38" i="10"/>
  <c r="G38" i="10" s="1"/>
  <c r="F37" i="10"/>
  <c r="G37" i="10" s="1"/>
  <c r="F36" i="10"/>
  <c r="G36" i="10" s="1"/>
  <c r="F35" i="10"/>
  <c r="G35" i="10" s="1"/>
  <c r="F34" i="10"/>
  <c r="G34" i="10" s="1"/>
  <c r="F33" i="10"/>
  <c r="G33" i="10" s="1"/>
  <c r="F32" i="10"/>
  <c r="G32" i="10" s="1"/>
  <c r="F31" i="10"/>
  <c r="G31" i="10" s="1"/>
  <c r="F30" i="10"/>
  <c r="G30" i="10" s="1"/>
  <c r="F29" i="10"/>
  <c r="G29" i="10" s="1"/>
  <c r="F28" i="10"/>
  <c r="G28" i="10" s="1"/>
  <c r="F27" i="10"/>
  <c r="G27" i="10" s="1"/>
  <c r="F26" i="10"/>
  <c r="G26" i="10" s="1"/>
  <c r="F25" i="10"/>
  <c r="G25" i="10" s="1"/>
  <c r="F24" i="10"/>
  <c r="G24" i="10" s="1"/>
  <c r="F23" i="10"/>
  <c r="G23" i="10" s="1"/>
  <c r="F22" i="10"/>
  <c r="G22" i="10" s="1"/>
  <c r="F21" i="10"/>
  <c r="G21" i="10" s="1"/>
  <c r="F20" i="10"/>
  <c r="G20" i="10" s="1"/>
  <c r="F19" i="10"/>
  <c r="G19" i="10" s="1"/>
  <c r="F18" i="10"/>
  <c r="G18" i="10" s="1"/>
  <c r="F17" i="10"/>
  <c r="G17" i="10" s="1"/>
  <c r="F16" i="10"/>
  <c r="G16" i="10" s="1"/>
  <c r="F15" i="10"/>
  <c r="G15" i="10" s="1"/>
  <c r="F14" i="10"/>
  <c r="G14" i="10" s="1"/>
  <c r="F13" i="10"/>
  <c r="G13" i="10" s="1"/>
  <c r="F12" i="10"/>
  <c r="G12" i="10" s="1"/>
  <c r="F11" i="10"/>
  <c r="G11" i="10" s="1"/>
  <c r="F10" i="10"/>
  <c r="G10" i="10" s="1"/>
  <c r="F9" i="10"/>
  <c r="G9" i="10" s="1"/>
  <c r="F8" i="10"/>
  <c r="G8" i="10" s="1"/>
  <c r="F7" i="10"/>
  <c r="G7" i="10" s="1"/>
  <c r="F6" i="10"/>
  <c r="G6" i="10" s="1"/>
  <c r="F5" i="10"/>
  <c r="G5" i="10" s="1"/>
  <c r="F4" i="10"/>
  <c r="G4" i="10" s="1"/>
  <c r="F3" i="10"/>
  <c r="G3" i="10"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F4" i="1"/>
  <c r="G4" i="1" s="1"/>
  <c r="D6" i="3"/>
  <c r="D4" i="3"/>
  <c r="D5" i="3"/>
  <c r="E54" i="1"/>
</calcChain>
</file>

<file path=xl/sharedStrings.xml><?xml version="1.0" encoding="utf-8"?>
<sst xmlns="http://schemas.openxmlformats.org/spreadsheetml/2006/main" count="639" uniqueCount="155">
  <si>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</si>
  <si>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</si>
  <si>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</si>
  <si>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</si>
  <si>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</si>
  <si>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</si>
  <si>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</si>
  <si>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</si>
  <si>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</si>
  <si>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</si>
  <si>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</si>
  <si>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</si>
  <si>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</si>
  <si>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</si>
  <si>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</si>
  <si>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</si>
  <si>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</si>
  <si>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</si>
  <si>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</si>
  <si>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</si>
  <si>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</si>
  <si>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</si>
  <si>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</si>
  <si>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</si>
  <si>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</si>
  <si>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</si>
  <si>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</si>
  <si>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</si>
  <si>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</si>
  <si>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</si>
  <si>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</si>
  <si>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</si>
  <si>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</si>
  <si>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</si>
  <si>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</si>
  <si>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</si>
  <si>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</si>
  <si>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</si>
  <si>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</si>
  <si>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</si>
  <si>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</si>
  <si>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</si>
  <si>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</si>
  <si>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</si>
  <si>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</si>
  <si>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</si>
  <si>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</si>
  <si>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</si>
  <si>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</si>
  <si>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</si>
  <si>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</si>
  <si>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</si>
  <si>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</si>
  <si>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</si>
  <si>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</si>
  <si>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</si>
  <si>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</si>
  <si>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</si>
  <si>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</si>
  <si>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</si>
  <si>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</si>
  <si>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</si>
  <si>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</si>
  <si>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</si>
  <si>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</si>
  <si>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</si>
  <si>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</si>
  <si>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</si>
  <si>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</si>
  <si>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</si>
  <si>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</si>
  <si>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</si>
  <si>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</si>
  <si>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</si>
  <si>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</si>
  <si>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</si>
  <si>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</si>
  <si>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</si>
  <si>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</si>
  <si>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</si>
  <si>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</si>
  <si>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</si>
  <si>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</si>
  <si>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</si>
  <si>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</si>
  <si>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</si>
  <si>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</si>
  <si>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</si>
  <si>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</si>
  <si>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</si>
  <si>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</si>
  <si>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</si>
  <si>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</si>
  <si>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</si>
  <si>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</si>
  <si>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</si>
  <si>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</si>
  <si>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</si>
  <si>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</si>
  <si>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</si>
  <si>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</si>
  <si>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</si>
  <si>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</si>
  <si>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</si>
  <si>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</si>
  <si>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</si>
  <si>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</si>
  <si>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</si>
  <si>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</si>
  <si>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</si>
  <si>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</si>
  <si>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</si>
  <si>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</si>
  <si>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</si>
  <si>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</si>
  <si>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</si>
  <si>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</si>
  <si>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</si>
  <si>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</si>
  <si>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</si>
  <si>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</si>
  <si>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</si>
  <si>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</si>
  <si>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</si>
  <si>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</si>
  <si>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</si>
  <si>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</si>
  <si>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</si>
  <si>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</si>
  <si>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</si>
  <si>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</si>
  <si>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</si>
  <si>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</si>
  <si>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</si>
  <si>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</si>
  <si>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</si>
  <si>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</si>
  <si>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</si>
  <si>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</si>
  <si>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</si>
  <si>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Statistical Methods - Emp Salary</t>
  </si>
  <si>
    <t>Tim Watson</t>
  </si>
  <si>
    <t>Grand Total</t>
  </si>
  <si>
    <t>Sum of Yearly Sal</t>
  </si>
  <si>
    <t xml:space="preserve">Sum Of Salaries </t>
  </si>
  <si>
    <t xml:space="preserve">Sales </t>
  </si>
  <si>
    <t>Row Labels</t>
  </si>
  <si>
    <t>Salary</t>
  </si>
  <si>
    <t>Bonus</t>
  </si>
  <si>
    <t>Bonus Amount</t>
  </si>
  <si>
    <t>Sum of Bonus Amount</t>
  </si>
  <si>
    <t>Column1</t>
  </si>
  <si>
    <t>Column2</t>
  </si>
  <si>
    <t>Column3</t>
  </si>
  <si>
    <t xml:space="preserve">Statistical Methods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</si>
</sst>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43" formatCode="_(* #,##0.00_);_(* \(#,##0.00\);_(* &quot;-&quot;??_);_(@_)"/>
    <numFmt numFmtId="164" formatCode="_([$$-409]* #,##0.00_);_([$$-409]* \(#,##0.00\);_([$$-409]* &quot;-&quot;??_);_(@_)"/>
    <numFmt numFmtId="165"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sz val="8"/>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0" fontId="3" fillId="0" borderId="0" xfId="0" applyFont="1"/>
    <xf numFmtId="0" fontId="0" fillId="0" borderId="0" xfId="0" pivotButton="1"/>
    <xf numFmtId="0" fontId="0" fillId="0" borderId="0" xfId="0" applyAlignment="1">
      <alignment horizontal="left"/>
    </xf>
    <xf numFmtId="165" fontId="0" fillId="0" borderId="0" xfId="0" applyNumberFormat="1"/>
    <xf numFmtId="44" fontId="0" fillId="0" borderId="0" xfId="0" applyNumberFormat="1"/>
    <xf numFmtId="0" fontId="0" fillId="0" borderId="0" xfId="0" applyAlignment="1">
      <alignment horizontal="left" indent="1"/>
    </xf>
    <xf numFmtId="44" fontId="0" fillId="0" borderId="0" xfId="0" applyNumberFormat="1" applyAlignment="1">
      <alignment horizontal="left" indent="1"/>
    </xf>
    <xf numFmtId="164" fontId="2" fillId="0" borderId="0" xfId="0" applyNumberFormat="1" applyFont="1"/>
    <xf numFmtId="164" fontId="0" fillId="0" borderId="0" xfId="1" applyNumberFormat="1" applyFont="1" applyBorder="1"/>
    <xf numFmtId="164" fontId="1" fillId="0" borderId="0" xfId="0" applyNumberFormat="1" applyFont="1"/>
    <xf numFmtId="164" fontId="2" fillId="0" borderId="5" xfId="0" applyNumberFormat="1" applyFont="1" applyBorder="1"/>
    <xf numFmtId="164" fontId="0" fillId="0" borderId="9" xfId="0" applyNumberFormat="1" applyBorder="1"/>
    <xf numFmtId="9" fontId="0" fillId="0" borderId="6" xfId="3" applyFont="1" applyBorder="1"/>
    <xf numFmtId="9" fontId="0" fillId="0" borderId="9" xfId="3" applyFont="1" applyBorder="1"/>
    <xf numFmtId="44" fontId="0" fillId="0" borderId="3" xfId="2" applyFont="1" applyBorder="1"/>
    <xf numFmtId="8" fontId="0" fillId="0" borderId="0" xfId="0" applyNumberFormat="1"/>
    <xf numFmtId="6" fontId="0" fillId="0" borderId="0" xfId="0" applyNumberFormat="1"/>
    <xf numFmtId="0" fontId="0" fillId="0" borderId="0" xfId="0" applyNumberFormat="1"/>
  </cellXfs>
  <cellStyles count="4">
    <cellStyle name="Comma" xfId="1" builtinId="3"/>
    <cellStyle name="Currency" xfId="2" builtinId="4"/>
    <cellStyle name="Normal" xfId="0" builtinId="0"/>
    <cellStyle name="Percent" xfId="3" builtinId="5"/>
  </cellStyles>
  <dxfs count="9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FF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34" formatCode="_(&quot;$&quot;* #,##0.00_);_(&quot;$&quot;* \(#,##0.00\);_(&quot;$&quot;* &quot;-&quot;??_);_(@_)"/>
    </dxf>
    <dxf>
      <numFmt numFmtId="34" formatCode="_(&quot;$&quot;* #,##0.00_);_(&quot;$&quot;* \(#,##0.00\);_(&quot;$&quot;* &quot;-&quot;??_);_(@_)"/>
    </dxf>
    <dxf>
      <numFmt numFmtId="0" formatCode="General"/>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266966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168275</xdr:rowOff>
    </xdr:from>
    <xdr:to>
      <xdr:col>9</xdr:col>
      <xdr:colOff>498824</xdr:colOff>
      <xdr:row>18</xdr:row>
      <xdr:rowOff>142940</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0" y="2530475"/>
          <a:ext cx="6671024" cy="1308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10</xdr:col>
      <xdr:colOff>114663</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xdr:colOff>
      <xdr:row>18</xdr:row>
      <xdr:rowOff>180975</xdr:rowOff>
    </xdr:from>
    <xdr:to>
      <xdr:col>18</xdr:col>
      <xdr:colOff>225784</xdr:colOff>
      <xdr:row>31</xdr:row>
      <xdr:rowOff>15990</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5695950" y="3876675"/>
          <a:ext cx="6893284" cy="2311515"/>
        </a:xfrm>
        <a:prstGeom prst="rect">
          <a:avLst/>
        </a:prstGeom>
      </xdr:spPr>
    </xdr:pic>
    <xdr:clientData/>
  </xdr:twoCellAnchor>
  <xdr:twoCellAnchor editAs="oneCell">
    <xdr:from>
      <xdr:col>3</xdr:col>
      <xdr:colOff>619125</xdr:colOff>
      <xdr:row>3</xdr:row>
      <xdr:rowOff>19050</xdr:rowOff>
    </xdr:from>
    <xdr:to>
      <xdr:col>5</xdr:col>
      <xdr:colOff>704850</xdr:colOff>
      <xdr:row>16</xdr:row>
      <xdr:rowOff>66675</xdr:rowOff>
    </xdr:to>
    <mc:AlternateContent xmlns:mc="http://schemas.openxmlformats.org/markup-compatibility/2006" xmlns:a14="http://schemas.microsoft.com/office/drawing/2010/main">
      <mc:Choice Requires="a14">
        <xdr:graphicFrame macro="">
          <xdr:nvGraphicFramePr>
            <xdr:cNvPr id="5" name="Department 1">
              <a:extLst>
                <a:ext uri="{FF2B5EF4-FFF2-40B4-BE49-F238E27FC236}">
                  <a16:creationId xmlns:a16="http://schemas.microsoft.com/office/drawing/2014/main" id="{64876D5E-066A-4F4C-EDFE-5C094FCAB4F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724275"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476250</xdr:colOff>
      <xdr:row>14</xdr:row>
      <xdr:rowOff>85725</xdr:rowOff>
    </xdr:from>
    <xdr:to>
      <xdr:col>16</xdr:col>
      <xdr:colOff>514639</xdr:colOff>
      <xdr:row>22</xdr:row>
      <xdr:rowOff>162005</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5638800" y="3019425"/>
          <a:ext cx="5524789" cy="1600280"/>
        </a:xfrm>
        <a:prstGeom prst="rect">
          <a:avLst/>
        </a:prstGeom>
      </xdr:spPr>
    </xdr:pic>
    <xdr:clientData/>
  </xdr:twoCellAnchor>
  <xdr:twoCellAnchor editAs="oneCell">
    <xdr:from>
      <xdr:col>4</xdr:col>
      <xdr:colOff>66675</xdr:colOff>
      <xdr:row>2</xdr:row>
      <xdr:rowOff>161925</xdr:rowOff>
    </xdr:from>
    <xdr:to>
      <xdr:col>7</xdr:col>
      <xdr:colOff>66675</xdr:colOff>
      <xdr:row>16</xdr:row>
      <xdr:rowOff>19050</xdr:rowOff>
    </xdr:to>
    <mc:AlternateContent xmlns:mc="http://schemas.openxmlformats.org/markup-compatibility/2006" xmlns:a14="http://schemas.microsoft.com/office/drawing/2010/main">
      <mc:Choice Requires="a14">
        <xdr:graphicFrame macro="">
          <xdr:nvGraphicFramePr>
            <xdr:cNvPr id="2" name="Department 2">
              <a:extLst>
                <a:ext uri="{FF2B5EF4-FFF2-40B4-BE49-F238E27FC236}">
                  <a16:creationId xmlns:a16="http://schemas.microsoft.com/office/drawing/2014/main" id="{1BCD6BC1-B34B-5FEE-D7F8-01B1B98EF7AC}"/>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3781425"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476250</xdr:colOff>
      <xdr:row>11</xdr:row>
      <xdr:rowOff>28575</xdr:rowOff>
    </xdr:from>
    <xdr:to>
      <xdr:col>16</xdr:col>
      <xdr:colOff>260689</xdr:colOff>
      <xdr:row>22</xdr:row>
      <xdr:rowOff>47730</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4838700" y="2390775"/>
          <a:ext cx="6490039" cy="2114655"/>
        </a:xfrm>
        <a:prstGeom prst="rect">
          <a:avLst/>
        </a:prstGeom>
      </xdr:spPr>
    </xdr:pic>
    <xdr:clientData/>
  </xdr:twoCellAnchor>
  <xdr:twoCellAnchor editAs="oneCell">
    <xdr:from>
      <xdr:col>3</xdr:col>
      <xdr:colOff>323850</xdr:colOff>
      <xdr:row>2</xdr:row>
      <xdr:rowOff>38100</xdr:rowOff>
    </xdr:from>
    <xdr:to>
      <xdr:col>6</xdr:col>
      <xdr:colOff>323850</xdr:colOff>
      <xdr:row>15</xdr:row>
      <xdr:rowOff>85725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6BD1DEB-3F26-9156-C6F5-1E6A15C7EA5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57575"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190500</xdr:colOff>
      <xdr:row>16</xdr:row>
      <xdr:rowOff>57150</xdr:rowOff>
    </xdr:from>
    <xdr:to>
      <xdr:col>18</xdr:col>
      <xdr:colOff>159035</xdr:colOff>
      <xdr:row>25</xdr:row>
      <xdr:rowOff>19134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6991350" y="3371850"/>
          <a:ext cx="5454935" cy="1676484"/>
        </a:xfrm>
        <a:prstGeom prst="rect">
          <a:avLst/>
        </a:prstGeom>
      </xdr:spPr>
    </xdr:pic>
    <xdr:clientData/>
  </xdr:twoCellAnchor>
  <xdr:twoCellAnchor editAs="oneCell">
    <xdr:from>
      <xdr:col>4</xdr:col>
      <xdr:colOff>66675</xdr:colOff>
      <xdr:row>2</xdr:row>
      <xdr:rowOff>161925</xdr:rowOff>
    </xdr:from>
    <xdr:to>
      <xdr:col>7</xdr:col>
      <xdr:colOff>66675</xdr:colOff>
      <xdr:row>16</xdr:row>
      <xdr:rowOff>19050</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4907348C-E7E0-AE7E-2876-E881950827E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0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590550</xdr:colOff>
      <xdr:row>17</xdr:row>
      <xdr:rowOff>104775</xdr:rowOff>
    </xdr:from>
    <xdr:to>
      <xdr:col>23</xdr:col>
      <xdr:colOff>124192</xdr:colOff>
      <xdr:row>36</xdr:row>
      <xdr:rowOff>155757</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8477250" y="3609975"/>
          <a:ext cx="6848842" cy="36704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276225</xdr:colOff>
      <xdr:row>14</xdr:row>
      <xdr:rowOff>19050</xdr:rowOff>
    </xdr:from>
    <xdr:to>
      <xdr:col>18</xdr:col>
      <xdr:colOff>302007</xdr:colOff>
      <xdr:row>33</xdr:row>
      <xdr:rowOff>44631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4733925" y="2952750"/>
          <a:ext cx="7340982" cy="3645081"/>
        </a:xfrm>
        <a:prstGeom prst="rect">
          <a:avLst/>
        </a:prstGeom>
      </xdr:spPr>
    </xdr:pic>
    <xdr:clientData/>
  </xdr:twoCellAnchor>
  <xdr:twoCellAnchor editAs="oneCell">
    <xdr:from>
      <xdr:col>2</xdr:col>
      <xdr:colOff>504825</xdr:colOff>
      <xdr:row>2</xdr:row>
      <xdr:rowOff>123825</xdr:rowOff>
    </xdr:from>
    <xdr:to>
      <xdr:col>5</xdr:col>
      <xdr:colOff>304800</xdr:colOff>
      <xdr:row>15</xdr:row>
      <xdr:rowOff>171450</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0332A8F3-A08E-CEB3-A66B-087960623F99}"/>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857500"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504825</xdr:colOff>
      <xdr:row>2</xdr:row>
      <xdr:rowOff>47625</xdr:rowOff>
    </xdr:from>
    <xdr:to>
      <xdr:col>8</xdr:col>
      <xdr:colOff>504825</xdr:colOff>
      <xdr:row>15</xdr:row>
      <xdr:rowOff>95250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B1BBBE4-3F6E-5A8B-1884-963BB4C67BB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886325" y="69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ice Gaskins" refreshedDate="45556.565659027779" createdVersion="8" refreshedVersion="8" minRefreshableVersion="3" recordCount="50" xr:uid="{84E128F9-527C-413F-A8F5-4BD9CC515EBC}">
  <cacheSource type="worksheet">
    <worksheetSource name="EMPData"/>
  </cacheSource>
  <cacheFields count="5">
    <cacheField name="Employee ID" numFmtId="0">
      <sharedItems count="50">
        <s v="ID18"/>
        <s v="ID8"/>
        <s v="ID24"/>
        <s v="ID23"/>
        <s v="ID13"/>
        <s v="ID7"/>
        <s v="ID19"/>
        <s v="ID22"/>
        <s v="ID5"/>
        <s v="ID9"/>
        <s v="ID17"/>
        <s v="ID10"/>
        <s v="ID21"/>
        <s v="ID3"/>
        <s v="ID29"/>
        <s v="ID30"/>
        <s v="ID14"/>
        <s v="ID16"/>
        <s v="ID27"/>
        <s v="ID4"/>
        <s v="ID12"/>
        <s v="ID20"/>
        <s v="ID28"/>
        <s v="ID25"/>
        <s v="ID1"/>
        <s v="ID15"/>
        <s v="ID2"/>
        <s v="ID11"/>
        <s v="ID26"/>
        <s v="ID6"/>
        <s v="ID31"/>
        <s v="ID32"/>
        <s v="ID33"/>
        <s v="ID34"/>
        <s v="ID35"/>
        <s v="ID36"/>
        <s v="ID37"/>
        <s v="ID38"/>
        <s v="ID39"/>
        <s v="ID40"/>
        <s v="ID41"/>
        <s v="ID42"/>
        <s v="ID43"/>
        <s v="ID44"/>
        <s v="ID45"/>
        <s v="ID46"/>
        <s v="ID47"/>
        <s v="ID48"/>
        <s v="ID49"/>
        <s v="ID5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pivotCacheId="20926398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ice Gaskins" refreshedDate="45557.488267592591" createdVersion="8" refreshedVersion="8" minRefreshableVersion="3" recordCount="50" xr:uid="{50B50B1F-FE66-4467-AE63-6FFA9A37AE1C}">
  <cacheSource type="worksheet">
    <worksheetSource name="EMPData9"/>
  </cacheSource>
  <cacheFields count="7">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 name="Bonus" numFmtId="9">
      <sharedItems containsSemiMixedTypes="0" containsString="0" containsNumber="1" minValue="0" maxValue="0.27"/>
    </cacheField>
    <cacheField name="Bonus Amount" numFmtId="0">
      <sharedItems containsString="0" containsBlank="1" containsNumber="1" minValue="0" maxValue="28000"/>
    </cacheField>
  </cacheFields>
  <extLst>
    <ext xmlns:x14="http://schemas.microsoft.com/office/spreadsheetml/2009/9/main" uri="{725AE2AE-9491-48be-B2B4-4EB974FC3084}">
      <x14:pivotCacheDefinition pivotCacheId="1618564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n v="60270"/>
  </r>
  <r>
    <x v="1"/>
    <x v="0"/>
    <x v="1"/>
    <x v="1"/>
    <n v="39627"/>
  </r>
  <r>
    <x v="2"/>
    <x v="0"/>
    <x v="2"/>
    <x v="2"/>
    <n v="29726"/>
  </r>
  <r>
    <x v="3"/>
    <x v="0"/>
    <x v="3"/>
    <x v="2"/>
    <n v="93668"/>
  </r>
  <r>
    <x v="4"/>
    <x v="0"/>
    <x v="4"/>
    <x v="1"/>
    <n v="134000"/>
  </r>
  <r>
    <x v="5"/>
    <x v="0"/>
    <x v="5"/>
    <x v="1"/>
    <n v="34808"/>
  </r>
  <r>
    <x v="6"/>
    <x v="0"/>
    <x v="6"/>
    <x v="2"/>
    <n v="135000"/>
  </r>
  <r>
    <x v="7"/>
    <x v="0"/>
    <x v="7"/>
    <x v="2"/>
    <n v="45000"/>
  </r>
  <r>
    <x v="8"/>
    <x v="0"/>
    <x v="8"/>
    <x v="2"/>
    <n v="89500"/>
  </r>
  <r>
    <x v="9"/>
    <x v="0"/>
    <x v="9"/>
    <x v="0"/>
    <n v="21971"/>
  </r>
  <r>
    <x v="10"/>
    <x v="0"/>
    <x v="10"/>
    <x v="0"/>
    <n v="80000"/>
  </r>
  <r>
    <x v="11"/>
    <x v="0"/>
    <x v="11"/>
    <x v="2"/>
    <n v="45117"/>
  </r>
  <r>
    <x v="12"/>
    <x v="0"/>
    <x v="12"/>
    <x v="1"/>
    <n v="50545"/>
  </r>
  <r>
    <x v="13"/>
    <x v="1"/>
    <x v="13"/>
    <x v="2"/>
    <n v="140000"/>
  </r>
  <r>
    <x v="14"/>
    <x v="1"/>
    <x v="14"/>
    <x v="1"/>
    <n v="110000"/>
  </r>
  <r>
    <x v="15"/>
    <x v="1"/>
    <x v="15"/>
    <x v="2"/>
    <n v="68357"/>
  </r>
  <r>
    <x v="16"/>
    <x v="1"/>
    <x v="16"/>
    <x v="0"/>
    <n v="51800"/>
  </r>
  <r>
    <x v="17"/>
    <x v="1"/>
    <x v="17"/>
    <x v="2"/>
    <n v="97000"/>
  </r>
  <r>
    <x v="18"/>
    <x v="1"/>
    <x v="18"/>
    <x v="2"/>
    <n v="45000"/>
  </r>
  <r>
    <x v="19"/>
    <x v="2"/>
    <x v="19"/>
    <x v="0"/>
    <n v="89500"/>
  </r>
  <r>
    <x v="20"/>
    <x v="2"/>
    <x v="20"/>
    <x v="2"/>
    <n v="35971"/>
  </r>
  <r>
    <x v="21"/>
    <x v="2"/>
    <x v="21"/>
    <x v="1"/>
    <n v="80000"/>
  </r>
  <r>
    <x v="22"/>
    <x v="2"/>
    <x v="22"/>
    <x v="2"/>
    <n v="55117"/>
  </r>
  <r>
    <x v="23"/>
    <x v="2"/>
    <x v="23"/>
    <x v="0"/>
    <n v="58445"/>
  </r>
  <r>
    <x v="24"/>
    <x v="2"/>
    <x v="24"/>
    <x v="2"/>
    <n v="120000"/>
  </r>
  <r>
    <x v="25"/>
    <x v="2"/>
    <x v="25"/>
    <x v="2"/>
    <n v="45117"/>
  </r>
  <r>
    <x v="26"/>
    <x v="2"/>
    <x v="26"/>
    <x v="1"/>
    <n v="50545"/>
  </r>
  <r>
    <x v="27"/>
    <x v="2"/>
    <x v="27"/>
    <x v="0"/>
    <n v="140000"/>
  </r>
  <r>
    <x v="28"/>
    <x v="2"/>
    <x v="28"/>
    <x v="2"/>
    <n v="90000"/>
  </r>
  <r>
    <x v="29"/>
    <x v="2"/>
    <x v="29"/>
    <x v="1"/>
    <n v="88357"/>
  </r>
  <r>
    <x v="30"/>
    <x v="2"/>
    <x v="30"/>
    <x v="2"/>
    <n v="59200"/>
  </r>
  <r>
    <x v="31"/>
    <x v="2"/>
    <x v="31"/>
    <x v="0"/>
    <n v="97000"/>
  </r>
  <r>
    <x v="32"/>
    <x v="2"/>
    <x v="32"/>
    <x v="2"/>
    <n v="68357"/>
  </r>
  <r>
    <x v="33"/>
    <x v="2"/>
    <x v="33"/>
    <x v="1"/>
    <n v="51800"/>
  </r>
  <r>
    <x v="34"/>
    <x v="2"/>
    <x v="34"/>
    <x v="2"/>
    <n v="97000"/>
  </r>
  <r>
    <x v="35"/>
    <x v="2"/>
    <x v="35"/>
    <x v="0"/>
    <n v="45000"/>
  </r>
  <r>
    <x v="36"/>
    <x v="1"/>
    <x v="36"/>
    <x v="2"/>
    <n v="89500"/>
  </r>
  <r>
    <x v="37"/>
    <x v="1"/>
    <x v="37"/>
    <x v="1"/>
    <n v="35971"/>
  </r>
  <r>
    <x v="38"/>
    <x v="1"/>
    <x v="38"/>
    <x v="1"/>
    <n v="80000"/>
  </r>
  <r>
    <x v="39"/>
    <x v="1"/>
    <x v="39"/>
    <x v="0"/>
    <n v="55117"/>
  </r>
  <r>
    <x v="40"/>
    <x v="0"/>
    <x v="40"/>
    <x v="2"/>
    <n v="58445"/>
  </r>
  <r>
    <x v="41"/>
    <x v="0"/>
    <x v="41"/>
    <x v="2"/>
    <n v="120000"/>
  </r>
  <r>
    <x v="42"/>
    <x v="1"/>
    <x v="42"/>
    <x v="1"/>
    <n v="45450"/>
  </r>
  <r>
    <x v="43"/>
    <x v="1"/>
    <x v="43"/>
    <x v="2"/>
    <n v="89500"/>
  </r>
  <r>
    <x v="44"/>
    <x v="1"/>
    <x v="44"/>
    <x v="0"/>
    <n v="65971"/>
  </r>
  <r>
    <x v="45"/>
    <x v="1"/>
    <x v="45"/>
    <x v="2"/>
    <n v="80000"/>
  </r>
  <r>
    <x v="46"/>
    <x v="0"/>
    <x v="46"/>
    <x v="1"/>
    <n v="55117"/>
  </r>
  <r>
    <x v="47"/>
    <x v="0"/>
    <x v="47"/>
    <x v="0"/>
    <n v="60445"/>
  </r>
  <r>
    <x v="48"/>
    <x v="0"/>
    <x v="48"/>
    <x v="2"/>
    <n v="83117"/>
  </r>
  <r>
    <x v="49"/>
    <x v="0"/>
    <x v="49"/>
    <x v="0"/>
    <n v="584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n v="0"/>
    <n v="0"/>
  </r>
  <r>
    <s v="ID8"/>
    <x v="0"/>
    <x v="1"/>
    <x v="1"/>
    <n v="39627"/>
    <n v="0.23"/>
    <n v="9114.2100000000009"/>
  </r>
  <r>
    <s v="ID24"/>
    <x v="0"/>
    <x v="2"/>
    <x v="2"/>
    <n v="29726"/>
    <n v="0.1"/>
    <n v="2972.6000000000004"/>
  </r>
  <r>
    <s v="ID23"/>
    <x v="0"/>
    <x v="3"/>
    <x v="2"/>
    <n v="93668"/>
    <n v="0"/>
    <n v="0"/>
  </r>
  <r>
    <s v="ID13"/>
    <x v="0"/>
    <x v="4"/>
    <x v="1"/>
    <n v="134000"/>
    <n v="0.08"/>
    <n v="10720"/>
  </r>
  <r>
    <s v="ID7"/>
    <x v="0"/>
    <x v="5"/>
    <x v="1"/>
    <n v="34808"/>
    <n v="0.27"/>
    <n v="9398.16"/>
  </r>
  <r>
    <s v="ID19"/>
    <x v="0"/>
    <x v="6"/>
    <x v="2"/>
    <n v="135000"/>
    <n v="0.14000000000000001"/>
    <n v="18900"/>
  </r>
  <r>
    <s v="ID22"/>
    <x v="0"/>
    <x v="7"/>
    <x v="2"/>
    <n v="45000"/>
    <n v="0.09"/>
    <n v="4050"/>
  </r>
  <r>
    <s v="ID5"/>
    <x v="0"/>
    <x v="8"/>
    <x v="2"/>
    <n v="89500"/>
    <n v="0.06"/>
    <n v="5370"/>
  </r>
  <r>
    <s v="ID9"/>
    <x v="0"/>
    <x v="9"/>
    <x v="0"/>
    <n v="21971"/>
    <n v="0.23"/>
    <n v="5053.33"/>
  </r>
  <r>
    <s v="ID17"/>
    <x v="0"/>
    <x v="10"/>
    <x v="0"/>
    <n v="80000"/>
    <n v="0.06"/>
    <n v="4800"/>
  </r>
  <r>
    <s v="ID10"/>
    <x v="0"/>
    <x v="11"/>
    <x v="2"/>
    <n v="45117"/>
    <n v="0.24"/>
    <n v="10828.08"/>
  </r>
  <r>
    <s v="ID21"/>
    <x v="0"/>
    <x v="12"/>
    <x v="1"/>
    <n v="50545"/>
    <n v="0.25"/>
    <n v="12636.25"/>
  </r>
  <r>
    <s v="ID3"/>
    <x v="1"/>
    <x v="13"/>
    <x v="2"/>
    <n v="140000"/>
    <n v="0.1"/>
    <n v="14000"/>
  </r>
  <r>
    <s v="ID29"/>
    <x v="1"/>
    <x v="14"/>
    <x v="1"/>
    <n v="110000"/>
    <n v="0.18"/>
    <n v="19800"/>
  </r>
  <r>
    <s v="ID30"/>
    <x v="1"/>
    <x v="15"/>
    <x v="2"/>
    <n v="68357"/>
    <n v="0"/>
    <n v="0"/>
  </r>
  <r>
    <s v="ID14"/>
    <x v="1"/>
    <x v="16"/>
    <x v="0"/>
    <n v="51800"/>
    <n v="0.09"/>
    <n v="4662"/>
  </r>
  <r>
    <s v="ID16"/>
    <x v="1"/>
    <x v="17"/>
    <x v="2"/>
    <n v="97000"/>
    <n v="0.19"/>
    <n v="18430"/>
  </r>
  <r>
    <s v="ID27"/>
    <x v="1"/>
    <x v="18"/>
    <x v="2"/>
    <n v="45000"/>
    <n v="0.18"/>
    <n v="8100"/>
  </r>
  <r>
    <s v="ID4"/>
    <x v="2"/>
    <x v="19"/>
    <x v="0"/>
    <n v="89500"/>
    <n v="0.24"/>
    <n v="21480"/>
  </r>
  <r>
    <s v="ID12"/>
    <x v="2"/>
    <x v="20"/>
    <x v="2"/>
    <n v="35971"/>
    <n v="0.14000000000000001"/>
    <n v="5035.9400000000005"/>
  </r>
  <r>
    <s v="ID20"/>
    <x v="2"/>
    <x v="21"/>
    <x v="1"/>
    <n v="80000"/>
    <n v="0.25"/>
    <n v="20000"/>
  </r>
  <r>
    <s v="ID28"/>
    <x v="2"/>
    <x v="22"/>
    <x v="2"/>
    <n v="55117"/>
    <n v="0"/>
    <n v="0"/>
  </r>
  <r>
    <s v="ID25"/>
    <x v="2"/>
    <x v="23"/>
    <x v="0"/>
    <n v="58445"/>
    <n v="0.25"/>
    <n v="14611.25"/>
  </r>
  <r>
    <s v="ID1"/>
    <x v="2"/>
    <x v="24"/>
    <x v="2"/>
    <n v="120000"/>
    <n v="0.21"/>
    <n v="25200"/>
  </r>
  <r>
    <s v="ID15"/>
    <x v="2"/>
    <x v="25"/>
    <x v="2"/>
    <n v="45117"/>
    <n v="0.17"/>
    <n v="7669.89"/>
  </r>
  <r>
    <s v="ID2"/>
    <x v="2"/>
    <x v="26"/>
    <x v="1"/>
    <n v="50545"/>
    <n v="0"/>
    <n v="0"/>
  </r>
  <r>
    <s v="ID11"/>
    <x v="2"/>
    <x v="27"/>
    <x v="0"/>
    <n v="140000"/>
    <n v="0.2"/>
    <n v="28000"/>
  </r>
  <r>
    <s v="ID26"/>
    <x v="2"/>
    <x v="28"/>
    <x v="2"/>
    <n v="90000"/>
    <n v="0.25"/>
    <n v="22500"/>
  </r>
  <r>
    <s v="ID6"/>
    <x v="2"/>
    <x v="29"/>
    <x v="1"/>
    <n v="88357"/>
    <n v="0"/>
    <n v="0"/>
  </r>
  <r>
    <s v="ID31"/>
    <x v="2"/>
    <x v="30"/>
    <x v="2"/>
    <n v="59200"/>
    <n v="0.06"/>
    <n v="3552"/>
  </r>
  <r>
    <s v="ID32"/>
    <x v="2"/>
    <x v="31"/>
    <x v="0"/>
    <n v="97000"/>
    <n v="0.15"/>
    <n v="14550"/>
  </r>
  <r>
    <s v="ID33"/>
    <x v="2"/>
    <x v="32"/>
    <x v="2"/>
    <n v="68357"/>
    <n v="0.15"/>
    <n v="10253.549999999999"/>
  </r>
  <r>
    <s v="ID34"/>
    <x v="2"/>
    <x v="33"/>
    <x v="1"/>
    <n v="51800"/>
    <n v="0.19"/>
    <n v="9842"/>
  </r>
  <r>
    <s v="ID35"/>
    <x v="2"/>
    <x v="34"/>
    <x v="2"/>
    <n v="97000"/>
    <n v="0.18"/>
    <n v="17460"/>
  </r>
  <r>
    <s v="ID36"/>
    <x v="2"/>
    <x v="35"/>
    <x v="0"/>
    <n v="45000"/>
    <n v="0.18"/>
    <n v="8100"/>
  </r>
  <r>
    <s v="ID37"/>
    <x v="1"/>
    <x v="36"/>
    <x v="2"/>
    <n v="89500"/>
    <n v="0.21"/>
    <n v="18795"/>
  </r>
  <r>
    <s v="ID38"/>
    <x v="1"/>
    <x v="37"/>
    <x v="1"/>
    <n v="35971"/>
    <n v="0.14000000000000001"/>
    <n v="5035.9400000000005"/>
  </r>
  <r>
    <s v="ID39"/>
    <x v="1"/>
    <x v="38"/>
    <x v="1"/>
    <n v="80000"/>
    <n v="0.16"/>
    <n v="12800"/>
  </r>
  <r>
    <s v="ID40"/>
    <x v="1"/>
    <x v="39"/>
    <x v="0"/>
    <n v="55117"/>
    <n v="0.14000000000000001"/>
    <n v="7716.380000000001"/>
  </r>
  <r>
    <s v="ID41"/>
    <x v="0"/>
    <x v="40"/>
    <x v="2"/>
    <n v="58445"/>
    <n v="0.22"/>
    <n v="12857.9"/>
  </r>
  <r>
    <s v="ID42"/>
    <x v="0"/>
    <x v="41"/>
    <x v="2"/>
    <n v="120000"/>
    <n v="0.13"/>
    <n v="15600"/>
  </r>
  <r>
    <s v="ID43"/>
    <x v="1"/>
    <x v="42"/>
    <x v="1"/>
    <n v="45450"/>
    <n v="0.16"/>
    <n v="7272"/>
  </r>
  <r>
    <s v="ID44"/>
    <x v="1"/>
    <x v="43"/>
    <x v="2"/>
    <n v="89500"/>
    <n v="0.09"/>
    <n v="8055"/>
  </r>
  <r>
    <s v="ID45"/>
    <x v="1"/>
    <x v="44"/>
    <x v="0"/>
    <n v="65971"/>
    <n v="0.1"/>
    <n v="6597.1"/>
  </r>
  <r>
    <s v="ID46"/>
    <x v="1"/>
    <x v="45"/>
    <x v="2"/>
    <n v="80000"/>
    <n v="0.18"/>
    <n v="14400"/>
  </r>
  <r>
    <s v="ID47"/>
    <x v="0"/>
    <x v="46"/>
    <x v="1"/>
    <n v="55117"/>
    <n v="0.13"/>
    <n v="7165.21"/>
  </r>
  <r>
    <s v="ID48"/>
    <x v="0"/>
    <x v="47"/>
    <x v="0"/>
    <n v="60445"/>
    <n v="0.19"/>
    <n v="11484.55"/>
  </r>
  <r>
    <s v="ID49"/>
    <x v="0"/>
    <x v="48"/>
    <x v="2"/>
    <n v="83117"/>
    <n v="0.2"/>
    <n v="16623.400000000001"/>
  </r>
  <r>
    <s v="ID50"/>
    <x v="0"/>
    <x v="49"/>
    <x v="0"/>
    <n v="58445"/>
    <n v="0.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1A0CE-FDB8-4220-B059-58813AEE314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3:C7"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4">
    <i>
      <x/>
    </i>
    <i>
      <x v="1"/>
    </i>
    <i>
      <x v="2"/>
    </i>
    <i t="grand">
      <x/>
    </i>
  </rowItems>
  <colItems count="1">
    <i/>
  </colItems>
  <dataFields count="1">
    <dataField name="Sum of Yearly Sal" fld="4" baseField="1" baseItem="0"/>
  </dataFields>
  <formats count="3">
    <format dxfId="72">
      <pivotArea collapsedLevelsAreSubtotals="1" fieldPosition="0">
        <references count="1">
          <reference field="1" count="1">
            <x v="0"/>
          </reference>
        </references>
      </pivotArea>
    </format>
    <format dxfId="71">
      <pivotArea collapsedLevelsAreSubtotals="1" fieldPosition="0">
        <references count="1">
          <reference field="1" count="1">
            <x v="1"/>
          </reference>
        </references>
      </pivotArea>
    </format>
    <format dxfId="70">
      <pivotArea collapsedLevelsAreSubtotals="1"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056A40-C04C-4C31-A5CE-C83463C055E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B3:C22" firstHeaderRow="1" firstDataRow="1" firstDataCol="1"/>
  <pivotFields count="5">
    <pivotField showAll="0"/>
    <pivotField axis="axisRow" showAll="0">
      <items count="4">
        <item x="2"/>
        <item h="1" x="1"/>
        <item h="1" x="0"/>
        <item t="default"/>
      </items>
    </pivotField>
    <pivotField axis="axisRow" showAll="0" sortType="descending">
      <items count="51">
        <item x="14"/>
        <item x="16"/>
        <item x="31"/>
        <item x="25"/>
        <item x="44"/>
        <item x="17"/>
        <item x="24"/>
        <item x="27"/>
        <item x="22"/>
        <item x="26"/>
        <item x="11"/>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2">
    <field x="1"/>
    <field x="2"/>
  </rowFields>
  <rowItems count="19">
    <i>
      <x/>
    </i>
    <i r="1">
      <x v="7"/>
    </i>
    <i r="1">
      <x v="6"/>
    </i>
    <i r="1">
      <x v="2"/>
    </i>
    <i r="1">
      <x v="17"/>
    </i>
    <i r="1">
      <x v="36"/>
    </i>
    <i r="1">
      <x v="13"/>
    </i>
    <i r="1">
      <x v="34"/>
    </i>
    <i r="1">
      <x v="38"/>
    </i>
    <i r="1">
      <x v="46"/>
    </i>
    <i r="1">
      <x v="23"/>
    </i>
    <i r="1">
      <x v="30"/>
    </i>
    <i r="1">
      <x v="8"/>
    </i>
    <i r="1">
      <x v="26"/>
    </i>
    <i r="1">
      <x v="9"/>
    </i>
    <i r="1">
      <x v="3"/>
    </i>
    <i r="1">
      <x v="20"/>
    </i>
    <i r="1">
      <x v="33"/>
    </i>
    <i t="grand">
      <x/>
    </i>
  </rowItems>
  <colItems count="1">
    <i/>
  </colItems>
  <dataFields count="1">
    <dataField name="Salary" fld="4" baseField="0" baseItem="0"/>
  </dataFields>
  <formats count="4">
    <format dxfId="69">
      <pivotArea collapsedLevelsAreSubtotals="1" fieldPosition="0">
        <references count="1">
          <reference field="1" count="0"/>
        </references>
      </pivotArea>
    </format>
    <format dxfId="68">
      <pivotArea collapsedLevelsAreSubtotals="1" fieldPosition="0">
        <references count="2">
          <reference field="1" count="0" selected="0"/>
          <reference field="2" count="17">
            <x v="2"/>
            <x v="3"/>
            <x v="6"/>
            <x v="7"/>
            <x v="8"/>
            <x v="9"/>
            <x v="13"/>
            <x v="17"/>
            <x v="20"/>
            <x v="23"/>
            <x v="26"/>
            <x v="30"/>
            <x v="33"/>
            <x v="34"/>
            <x v="36"/>
            <x v="38"/>
            <x v="46"/>
          </reference>
        </references>
      </pivotArea>
    </format>
    <format dxfId="67">
      <pivotArea dataOnly="0" fieldPosition="0">
        <references count="1">
          <reference field="2" count="14">
            <x v="0"/>
            <x v="1"/>
            <x v="4"/>
            <x v="5"/>
            <x v="14"/>
            <x v="18"/>
            <x v="19"/>
            <x v="24"/>
            <x v="27"/>
            <x v="28"/>
            <x v="35"/>
            <x v="41"/>
            <x v="42"/>
            <x v="43"/>
          </reference>
        </references>
      </pivotArea>
    </format>
    <format dxfId="66">
      <pivotArea dataOnly="0" fieldPosition="0">
        <references count="2">
          <reference field="1" count="0" selected="0"/>
          <reference field="2" count="19">
            <x v="10"/>
            <x v="11"/>
            <x v="12"/>
            <x v="15"/>
            <x v="16"/>
            <x v="21"/>
            <x v="22"/>
            <x v="25"/>
            <x v="29"/>
            <x v="31"/>
            <x v="32"/>
            <x v="37"/>
            <x v="39"/>
            <x v="40"/>
            <x v="44"/>
            <x v="45"/>
            <x v="47"/>
            <x v="48"/>
            <x v="49"/>
          </reference>
        </references>
      </pivotArea>
    </format>
  </formats>
  <conditionalFormats count="3">
    <conditionalFormat type="all" priority="1">
      <pivotAreas count="1">
        <pivotArea fieldPosition="0">
          <references count="2">
            <reference field="1" count="0" selected="0"/>
            <reference field="2" count="19">
              <x v="10"/>
              <x v="11"/>
              <x v="12"/>
              <x v="15"/>
              <x v="16"/>
              <x v="21"/>
              <x v="22"/>
              <x v="25"/>
              <x v="29"/>
              <x v="31"/>
              <x v="32"/>
              <x v="37"/>
              <x v="39"/>
              <x v="40"/>
              <x v="44"/>
              <x v="45"/>
              <x v="47"/>
              <x v="48"/>
              <x v="49"/>
            </reference>
          </references>
        </pivotArea>
      </pivotAreas>
    </conditionalFormat>
    <conditionalFormat type="all" priority="3">
      <pivotAreas count="1">
        <pivotArea fieldPosition="0">
          <references count="1">
            <reference field="2" count="14">
              <x v="0"/>
              <x v="1"/>
              <x v="4"/>
              <x v="5"/>
              <x v="14"/>
              <x v="18"/>
              <x v="19"/>
              <x v="24"/>
              <x v="27"/>
              <x v="28"/>
              <x v="35"/>
              <x v="41"/>
              <x v="42"/>
              <x v="43"/>
            </reference>
          </references>
        </pivotArea>
      </pivotAreas>
    </conditionalFormat>
    <conditionalFormat type="all" priority="4">
      <pivotAreas count="1">
        <pivotArea fieldPosition="0">
          <references count="1">
            <reference field="2" count="17">
              <x v="2"/>
              <x v="3"/>
              <x v="6"/>
              <x v="7"/>
              <x v="8"/>
              <x v="9"/>
              <x v="13"/>
              <x v="17"/>
              <x v="20"/>
              <x v="23"/>
              <x v="26"/>
              <x v="30"/>
              <x v="33"/>
              <x v="34"/>
              <x v="36"/>
              <x v="38"/>
              <x v="4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99BBA0-8E13-4BB3-8801-10516DF114A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4:C23" firstHeaderRow="1" firstDataRow="1" firstDataCol="1"/>
  <pivotFields count="5">
    <pivotField showAll="0">
      <items count="51">
        <item x="24"/>
        <item x="11"/>
        <item x="27"/>
        <item x="20"/>
        <item x="4"/>
        <item x="16"/>
        <item x="25"/>
        <item x="17"/>
        <item x="10"/>
        <item x="0"/>
        <item x="6"/>
        <item x="26"/>
        <item x="21"/>
        <item x="12"/>
        <item x="7"/>
        <item x="3"/>
        <item x="2"/>
        <item x="23"/>
        <item x="28"/>
        <item x="18"/>
        <item x="22"/>
        <item x="14"/>
        <item x="13"/>
        <item x="15"/>
        <item x="30"/>
        <item x="31"/>
        <item x="32"/>
        <item x="33"/>
        <item x="34"/>
        <item x="35"/>
        <item x="36"/>
        <item x="37"/>
        <item x="38"/>
        <item x="19"/>
        <item x="39"/>
        <item x="40"/>
        <item x="41"/>
        <item x="42"/>
        <item x="43"/>
        <item x="44"/>
        <item x="45"/>
        <item x="46"/>
        <item x="47"/>
        <item x="48"/>
        <item x="8"/>
        <item x="49"/>
        <item x="29"/>
        <item x="5"/>
        <item x="1"/>
        <item x="9"/>
        <item t="default"/>
      </items>
    </pivotField>
    <pivotField axis="axisRow" showAll="0">
      <items count="4">
        <item x="2"/>
        <item h="1" x="1"/>
        <item h="1" x="0"/>
        <item t="default"/>
      </items>
    </pivotField>
    <pivotField axis="axisRow" showAll="0" sortType="a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2">
    <field x="1"/>
    <field x="2"/>
  </rowFields>
  <rowItems count="19">
    <i>
      <x/>
    </i>
    <i r="1">
      <x v="33"/>
    </i>
    <i r="1">
      <x v="20"/>
    </i>
    <i r="1">
      <x v="3"/>
    </i>
    <i r="1">
      <x v="10"/>
    </i>
    <i r="1">
      <x v="26"/>
    </i>
    <i r="1">
      <x v="9"/>
    </i>
    <i r="1">
      <x v="30"/>
    </i>
    <i r="1">
      <x v="23"/>
    </i>
    <i r="1">
      <x v="46"/>
    </i>
    <i r="1">
      <x v="38"/>
    </i>
    <i r="1">
      <x v="34"/>
    </i>
    <i r="1">
      <x v="13"/>
    </i>
    <i r="1">
      <x v="36"/>
    </i>
    <i r="1">
      <x v="17"/>
    </i>
    <i r="1">
      <x v="2"/>
    </i>
    <i r="1">
      <x v="7"/>
    </i>
    <i r="1">
      <x v="8"/>
    </i>
    <i t="grand">
      <x/>
    </i>
  </rowItems>
  <colItems count="1">
    <i/>
  </colItems>
  <dataFields count="1">
    <dataField name="Sum of Yearly Sal" fld="4" baseField="0" baseItem="0"/>
  </dataFields>
  <formats count="3">
    <format dxfId="65">
      <pivotArea collapsedLevelsAreSubtotals="1" fieldPosition="0">
        <references count="2">
          <reference field="1" count="1" selected="0">
            <x v="0"/>
          </reference>
          <reference field="2" count="17">
            <x v="2"/>
            <x v="3"/>
            <x v="7"/>
            <x v="8"/>
            <x v="9"/>
            <x v="10"/>
            <x v="13"/>
            <x v="17"/>
            <x v="20"/>
            <x v="23"/>
            <x v="26"/>
            <x v="30"/>
            <x v="33"/>
            <x v="34"/>
            <x v="36"/>
            <x v="38"/>
            <x v="46"/>
          </reference>
        </references>
      </pivotArea>
    </format>
    <format dxfId="64">
      <pivotArea collapsedLevelsAreSubtotals="1" fieldPosition="0">
        <references count="2">
          <reference field="1" count="1" selected="0">
            <x v="1"/>
          </reference>
          <reference field="2" count="14">
            <x v="0"/>
            <x v="1"/>
            <x v="5"/>
            <x v="6"/>
            <x v="14"/>
            <x v="18"/>
            <x v="19"/>
            <x v="24"/>
            <x v="27"/>
            <x v="28"/>
            <x v="35"/>
            <x v="41"/>
            <x v="42"/>
            <x v="43"/>
          </reference>
        </references>
      </pivotArea>
    </format>
    <format dxfId="63">
      <pivotArea collapsedLevelsAreSubtotals="1" fieldPosition="0">
        <references count="2">
          <reference field="1" count="1" selected="0">
            <x v="2"/>
          </reference>
          <reference field="2" count="19">
            <x v="4"/>
            <x v="11"/>
            <x v="12"/>
            <x v="15"/>
            <x v="16"/>
            <x v="21"/>
            <x v="22"/>
            <x v="25"/>
            <x v="29"/>
            <x v="31"/>
            <x v="32"/>
            <x v="37"/>
            <x v="39"/>
            <x v="40"/>
            <x v="44"/>
            <x v="45"/>
            <x v="47"/>
            <x v="48"/>
            <x v="49"/>
          </reference>
        </references>
      </pivotArea>
    </format>
  </formats>
  <conditionalFormats count="3">
    <conditionalFormat type="all" priority="1">
      <pivotAreas count="1">
        <pivotArea fieldPosition="0">
          <references count="2">
            <reference field="1" count="0" selected="0"/>
            <reference field="2" count="17">
              <x v="2"/>
              <x v="3"/>
              <x v="7"/>
              <x v="8"/>
              <x v="9"/>
              <x v="10"/>
              <x v="13"/>
              <x v="17"/>
              <x v="20"/>
              <x v="23"/>
              <x v="26"/>
              <x v="30"/>
              <x v="33"/>
              <x v="34"/>
              <x v="36"/>
              <x v="38"/>
              <x v="46"/>
            </reference>
          </references>
        </pivotArea>
      </pivotAreas>
    </conditionalFormat>
    <conditionalFormat type="all" priority="2">
      <pivotAreas count="1">
        <pivotArea fieldPosition="0">
          <references count="2">
            <reference field="1" count="1" selected="0">
              <x v="2"/>
            </reference>
            <reference field="2" count="19">
              <x v="4"/>
              <x v="11"/>
              <x v="12"/>
              <x v="15"/>
              <x v="16"/>
              <x v="21"/>
              <x v="22"/>
              <x v="25"/>
              <x v="29"/>
              <x v="31"/>
              <x v="32"/>
              <x v="37"/>
              <x v="39"/>
              <x v="40"/>
              <x v="44"/>
              <x v="45"/>
              <x v="47"/>
              <x v="48"/>
              <x v="49"/>
            </reference>
          </references>
        </pivotArea>
      </pivotAreas>
    </conditionalFormat>
    <conditionalFormat type="all" priority="3">
      <pivotAreas count="1">
        <pivotArea fieldPosition="0">
          <references count="1">
            <reference field="2" count="14">
              <x v="0"/>
              <x v="1"/>
              <x v="5"/>
              <x v="6"/>
              <x v="14"/>
              <x v="18"/>
              <x v="19"/>
              <x v="24"/>
              <x v="27"/>
              <x v="28"/>
              <x v="35"/>
              <x v="41"/>
              <x v="42"/>
              <x v="4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7C2B8-6FEC-4696-9A90-D42F804626C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9" firstHeaderRow="1" firstDataRow="1" firstDataCol="1"/>
  <pivotFields count="5">
    <pivotField showAll="0">
      <items count="51">
        <item x="24"/>
        <item x="11"/>
        <item x="27"/>
        <item x="20"/>
        <item x="4"/>
        <item x="16"/>
        <item x="25"/>
        <item x="17"/>
        <item x="10"/>
        <item x="0"/>
        <item x="6"/>
        <item x="26"/>
        <item x="21"/>
        <item x="12"/>
        <item x="7"/>
        <item x="3"/>
        <item x="2"/>
        <item x="23"/>
        <item x="28"/>
        <item x="18"/>
        <item x="22"/>
        <item x="14"/>
        <item x="13"/>
        <item x="15"/>
        <item x="30"/>
        <item x="31"/>
        <item x="32"/>
        <item x="33"/>
        <item x="34"/>
        <item x="35"/>
        <item x="36"/>
        <item x="37"/>
        <item x="38"/>
        <item x="19"/>
        <item x="39"/>
        <item x="40"/>
        <item x="41"/>
        <item x="42"/>
        <item x="43"/>
        <item x="44"/>
        <item x="45"/>
        <item x="46"/>
        <item x="47"/>
        <item x="48"/>
        <item x="8"/>
        <item x="49"/>
        <item x="29"/>
        <item x="5"/>
        <item x="1"/>
        <item x="9"/>
        <item t="default"/>
      </items>
    </pivotField>
    <pivotField showAll="0"/>
    <pivotField axis="axisRow" showAll="0"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axis="axisRow" showAll="0">
      <items count="4">
        <item x="0"/>
        <item h="1" x="1"/>
        <item h="1" x="2"/>
        <item t="default"/>
      </items>
    </pivotField>
    <pivotField dataField="1" numFmtId="164" showAll="0"/>
  </pivotFields>
  <rowFields count="2">
    <field x="3"/>
    <field x="2"/>
  </rowFields>
  <rowItems count="15">
    <i>
      <x/>
    </i>
    <i r="1">
      <x v="8"/>
    </i>
    <i r="1">
      <x v="2"/>
    </i>
    <i r="1">
      <x v="13"/>
    </i>
    <i r="1">
      <x v="49"/>
    </i>
    <i r="1">
      <x v="5"/>
    </i>
    <i r="1">
      <x v="39"/>
    </i>
    <i r="1">
      <x v="16"/>
    </i>
    <i r="1">
      <x v="40"/>
    </i>
    <i r="1">
      <x v="30"/>
    </i>
    <i r="1">
      <x v="19"/>
    </i>
    <i r="1">
      <x v="1"/>
    </i>
    <i r="1">
      <x v="20"/>
    </i>
    <i r="1">
      <x v="32"/>
    </i>
    <i t="grand">
      <x/>
    </i>
  </rowItems>
  <colItems count="1">
    <i/>
  </colItems>
  <dataFields count="1">
    <dataField name="Sum of Yearly Sal" fld="4" baseField="0" baseItem="0"/>
  </dataFields>
  <formats count="5">
    <format dxfId="62">
      <pivotArea collapsedLevelsAreSubtotals="1" fieldPosition="0">
        <references count="2">
          <reference field="2" count="13">
            <x v="1"/>
            <x v="2"/>
            <x v="5"/>
            <x v="8"/>
            <x v="13"/>
            <x v="16"/>
            <x v="19"/>
            <x v="20"/>
            <x v="30"/>
            <x v="32"/>
            <x v="39"/>
            <x v="40"/>
            <x v="49"/>
          </reference>
          <reference field="3" count="1" selected="0">
            <x v="0"/>
          </reference>
        </references>
      </pivotArea>
    </format>
    <format dxfId="61">
      <pivotArea dataOnly="0" labelOnly="1" fieldPosition="0">
        <references count="2">
          <reference field="2" count="13">
            <x v="1"/>
            <x v="2"/>
            <x v="5"/>
            <x v="8"/>
            <x v="13"/>
            <x v="16"/>
            <x v="19"/>
            <x v="20"/>
            <x v="30"/>
            <x v="32"/>
            <x v="39"/>
            <x v="40"/>
            <x v="49"/>
          </reference>
          <reference field="3" count="1" selected="0">
            <x v="0"/>
          </reference>
        </references>
      </pivotArea>
    </format>
    <format dxfId="60">
      <pivotArea dataOnly="0" fieldPosition="0">
        <references count="1">
          <reference field="2" count="13">
            <x v="0"/>
            <x v="10"/>
            <x v="11"/>
            <x v="14"/>
            <x v="18"/>
            <x v="21"/>
            <x v="25"/>
            <x v="26"/>
            <x v="34"/>
            <x v="37"/>
            <x v="38"/>
            <x v="43"/>
            <x v="45"/>
          </reference>
        </references>
      </pivotArea>
    </format>
    <format dxfId="59">
      <pivotArea collapsedLevelsAreSubtotals="1" fieldPosition="0">
        <references count="2">
          <reference field="2" count="24">
            <x v="3"/>
            <x v="4"/>
            <x v="6"/>
            <x v="7"/>
            <x v="9"/>
            <x v="12"/>
            <x v="15"/>
            <x v="17"/>
            <x v="22"/>
            <x v="23"/>
            <x v="24"/>
            <x v="27"/>
            <x v="28"/>
            <x v="29"/>
            <x v="31"/>
            <x v="33"/>
            <x v="35"/>
            <x v="36"/>
            <x v="41"/>
            <x v="42"/>
            <x v="44"/>
            <x v="46"/>
            <x v="47"/>
            <x v="48"/>
          </reference>
          <reference field="3" count="1" selected="0">
            <x v="2"/>
          </reference>
        </references>
      </pivotArea>
    </format>
    <format dxfId="58">
      <pivotArea dataOnly="0" labelOnly="1" fieldPosition="0">
        <references count="2">
          <reference field="2" count="24">
            <x v="3"/>
            <x v="4"/>
            <x v="6"/>
            <x v="7"/>
            <x v="9"/>
            <x v="12"/>
            <x v="15"/>
            <x v="17"/>
            <x v="22"/>
            <x v="23"/>
            <x v="24"/>
            <x v="27"/>
            <x v="28"/>
            <x v="29"/>
            <x v="31"/>
            <x v="33"/>
            <x v="35"/>
            <x v="36"/>
            <x v="41"/>
            <x v="42"/>
            <x v="44"/>
            <x v="46"/>
            <x v="47"/>
            <x v="48"/>
          </reference>
          <reference field="3" count="1" selected="0">
            <x v="2"/>
          </reference>
        </references>
      </pivotArea>
    </format>
  </formats>
  <conditionalFormats count="3">
    <conditionalFormat type="all" priority="1">
      <pivotAreas count="1">
        <pivotArea fieldPosition="0">
          <references count="2">
            <reference field="2" count="24">
              <x v="3"/>
              <x v="4"/>
              <x v="6"/>
              <x v="7"/>
              <x v="9"/>
              <x v="12"/>
              <x v="15"/>
              <x v="17"/>
              <x v="22"/>
              <x v="23"/>
              <x v="24"/>
              <x v="27"/>
              <x v="28"/>
              <x v="29"/>
              <x v="31"/>
              <x v="33"/>
              <x v="35"/>
              <x v="36"/>
              <x v="41"/>
              <x v="42"/>
              <x v="44"/>
              <x v="46"/>
              <x v="47"/>
              <x v="48"/>
            </reference>
            <reference field="3" count="0" selected="0"/>
          </references>
        </pivotArea>
      </pivotAreas>
    </conditionalFormat>
    <conditionalFormat type="all" priority="2">
      <pivotAreas count="1">
        <pivotArea fieldPosition="0">
          <references count="2">
            <reference field="2" count="13">
              <x v="1"/>
              <x v="2"/>
              <x v="5"/>
              <x v="8"/>
              <x v="13"/>
              <x v="16"/>
              <x v="19"/>
              <x v="20"/>
              <x v="30"/>
              <x v="32"/>
              <x v="39"/>
              <x v="40"/>
              <x v="49"/>
            </reference>
            <reference field="3" count="0" selected="0"/>
          </references>
        </pivotArea>
      </pivotAreas>
    </conditionalFormat>
    <conditionalFormat type="all" priority="4">
      <pivotAreas count="1">
        <pivotArea fieldPosition="0">
          <references count="1">
            <reference field="2" count="13">
              <x v="0"/>
              <x v="10"/>
              <x v="11"/>
              <x v="14"/>
              <x v="18"/>
              <x v="21"/>
              <x v="25"/>
              <x v="26"/>
              <x v="34"/>
              <x v="37"/>
              <x v="38"/>
              <x v="43"/>
              <x v="4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C8E598-1B08-4F75-846C-AE44DB84C19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9" firstHeaderRow="1" firstDataRow="1" firstDataCol="1"/>
  <pivotFields count="5">
    <pivotField showAll="0"/>
    <pivotField showAll="0">
      <items count="4">
        <item x="2"/>
        <item x="1"/>
        <item x="0"/>
        <item t="default"/>
      </items>
    </pivotField>
    <pivotField axis="axisRow" showAll="0" sortType="a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axis="axisRow" showAll="0">
      <items count="4">
        <item x="0"/>
        <item h="1" x="1"/>
        <item h="1" x="2"/>
        <item t="default"/>
      </items>
    </pivotField>
    <pivotField dataField="1" numFmtId="164" showAll="0"/>
  </pivotFields>
  <rowFields count="2">
    <field x="3"/>
    <field x="2"/>
  </rowFields>
  <rowItems count="15">
    <i>
      <x/>
    </i>
    <i r="1">
      <x v="32"/>
    </i>
    <i r="1">
      <x v="20"/>
    </i>
    <i r="1">
      <x v="1"/>
    </i>
    <i r="1">
      <x v="19"/>
    </i>
    <i r="1">
      <x v="30"/>
    </i>
    <i r="1">
      <x v="40"/>
    </i>
    <i r="1">
      <x v="16"/>
    </i>
    <i r="1">
      <x v="39"/>
    </i>
    <i r="1">
      <x v="5"/>
    </i>
    <i r="1">
      <x v="49"/>
    </i>
    <i r="1">
      <x v="13"/>
    </i>
    <i r="1">
      <x v="2"/>
    </i>
    <i r="1">
      <x v="8"/>
    </i>
    <i t="grand">
      <x/>
    </i>
  </rowItems>
  <colItems count="1">
    <i/>
  </colItems>
  <dataFields count="1">
    <dataField name="Sum of Yearly Sal" fld="4" baseField="0" baseItem="0"/>
  </dataFields>
  <formats count="6">
    <format dxfId="57">
      <pivotArea collapsedLevelsAreSubtotals="1" fieldPosition="0">
        <references count="2">
          <reference field="2" count="13">
            <x v="1"/>
            <x v="2"/>
            <x v="5"/>
            <x v="8"/>
            <x v="13"/>
            <x v="16"/>
            <x v="19"/>
            <x v="20"/>
            <x v="30"/>
            <x v="32"/>
            <x v="39"/>
            <x v="40"/>
            <x v="49"/>
          </reference>
          <reference field="3" count="1" selected="0">
            <x v="0"/>
          </reference>
        </references>
      </pivotArea>
    </format>
    <format dxfId="56">
      <pivotArea dataOnly="0" labelOnly="1" fieldPosition="0">
        <references count="2">
          <reference field="2" count="13">
            <x v="1"/>
            <x v="2"/>
            <x v="5"/>
            <x v="8"/>
            <x v="13"/>
            <x v="16"/>
            <x v="19"/>
            <x v="20"/>
            <x v="30"/>
            <x v="32"/>
            <x v="39"/>
            <x v="40"/>
            <x v="49"/>
          </reference>
          <reference field="3" count="1" selected="0">
            <x v="0"/>
          </reference>
        </references>
      </pivotArea>
    </format>
    <format dxfId="55">
      <pivotArea collapsedLevelsAreSubtotals="1" fieldPosition="0">
        <references count="2">
          <reference field="2" count="13">
            <x v="0"/>
            <x v="10"/>
            <x v="11"/>
            <x v="14"/>
            <x v="18"/>
            <x v="21"/>
            <x v="25"/>
            <x v="26"/>
            <x v="34"/>
            <x v="37"/>
            <x v="38"/>
            <x v="43"/>
            <x v="45"/>
          </reference>
          <reference field="3" count="1" selected="0">
            <x v="1"/>
          </reference>
        </references>
      </pivotArea>
    </format>
    <format dxfId="54">
      <pivotArea dataOnly="0" labelOnly="1" fieldPosition="0">
        <references count="2">
          <reference field="2" count="13">
            <x v="0"/>
            <x v="10"/>
            <x v="11"/>
            <x v="14"/>
            <x v="18"/>
            <x v="21"/>
            <x v="25"/>
            <x v="26"/>
            <x v="34"/>
            <x v="37"/>
            <x v="38"/>
            <x v="43"/>
            <x v="45"/>
          </reference>
          <reference field="3" count="1" selected="0">
            <x v="1"/>
          </reference>
        </references>
      </pivotArea>
    </format>
    <format dxfId="53">
      <pivotArea collapsedLevelsAreSubtotals="1" fieldPosition="0">
        <references count="2">
          <reference field="2" count="24">
            <x v="3"/>
            <x v="4"/>
            <x v="6"/>
            <x v="7"/>
            <x v="9"/>
            <x v="12"/>
            <x v="15"/>
            <x v="17"/>
            <x v="22"/>
            <x v="23"/>
            <x v="24"/>
            <x v="27"/>
            <x v="28"/>
            <x v="29"/>
            <x v="31"/>
            <x v="33"/>
            <x v="35"/>
            <x v="36"/>
            <x v="41"/>
            <x v="42"/>
            <x v="44"/>
            <x v="46"/>
            <x v="47"/>
            <x v="48"/>
          </reference>
          <reference field="3" count="1" selected="0">
            <x v="2"/>
          </reference>
        </references>
      </pivotArea>
    </format>
    <format dxfId="52">
      <pivotArea dataOnly="0" labelOnly="1" fieldPosition="0">
        <references count="2">
          <reference field="2" count="24">
            <x v="3"/>
            <x v="4"/>
            <x v="6"/>
            <x v="7"/>
            <x v="9"/>
            <x v="12"/>
            <x v="15"/>
            <x v="17"/>
            <x v="22"/>
            <x v="23"/>
            <x v="24"/>
            <x v="27"/>
            <x v="28"/>
            <x v="29"/>
            <x v="31"/>
            <x v="33"/>
            <x v="35"/>
            <x v="36"/>
            <x v="41"/>
            <x v="42"/>
            <x v="44"/>
            <x v="46"/>
            <x v="47"/>
            <x v="48"/>
          </reference>
          <reference field="3" count="1" selected="0">
            <x v="2"/>
          </reference>
        </references>
      </pivotArea>
    </format>
  </formats>
  <conditionalFormats count="4">
    <conditionalFormat type="all" priority="1">
      <pivotAreas count="1">
        <pivotArea fieldPosition="0">
          <references count="1">
            <reference field="2" count="24">
              <x v="3"/>
              <x v="4"/>
              <x v="6"/>
              <x v="7"/>
              <x v="9"/>
              <x v="12"/>
              <x v="15"/>
              <x v="17"/>
              <x v="22"/>
              <x v="23"/>
              <x v="24"/>
              <x v="27"/>
              <x v="28"/>
              <x v="29"/>
              <x v="31"/>
              <x v="33"/>
              <x v="35"/>
              <x v="36"/>
              <x v="41"/>
              <x v="42"/>
              <x v="44"/>
              <x v="46"/>
              <x v="47"/>
              <x v="48"/>
            </reference>
          </references>
        </pivotArea>
      </pivotAreas>
    </conditionalFormat>
    <conditionalFormat type="all" priority="2">
      <pivotAreas count="1">
        <pivotArea fieldPosition="0">
          <references count="1">
            <reference field="2" count="13">
              <x v="0"/>
              <x v="10"/>
              <x v="11"/>
              <x v="14"/>
              <x v="18"/>
              <x v="21"/>
              <x v="25"/>
              <x v="26"/>
              <x v="34"/>
              <x v="37"/>
              <x v="38"/>
              <x v="43"/>
              <x v="45"/>
            </reference>
          </references>
        </pivotArea>
      </pivotAreas>
    </conditionalFormat>
    <conditionalFormat type="all" priority="3">
      <pivotAreas count="1">
        <pivotArea fieldPosition="0">
          <references count="1">
            <reference field="2" count="13">
              <x v="0"/>
              <x v="10"/>
              <x v="11"/>
              <x v="14"/>
              <x v="18"/>
              <x v="21"/>
              <x v="25"/>
              <x v="26"/>
              <x v="34"/>
              <x v="37"/>
              <x v="38"/>
              <x v="43"/>
              <x v="45"/>
            </reference>
          </references>
        </pivotArea>
      </pivotAreas>
    </conditionalFormat>
    <conditionalFormat type="all" priority="4">
      <pivotAreas count="1">
        <pivotArea fieldPosition="0">
          <references count="1">
            <reference field="2" count="13">
              <x v="1"/>
              <x v="2"/>
              <x v="5"/>
              <x v="8"/>
              <x v="13"/>
              <x v="16"/>
              <x v="19"/>
              <x v="20"/>
              <x v="30"/>
              <x v="32"/>
              <x v="39"/>
              <x v="40"/>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9A03D9-5D7B-44F1-BB9B-FE8BCC483D42}"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A2:B7" firstHeaderRow="1" firstDataRow="1" firstDataCol="1"/>
  <pivotFields count="7">
    <pivotField showAll="0"/>
    <pivotField showAll="0">
      <items count="4">
        <item x="2"/>
        <item h="1" x="1"/>
        <item h="1"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h="1" x="0"/>
        <item x="1"/>
        <item h="1" x="2"/>
        <item t="default"/>
      </items>
    </pivotField>
    <pivotField numFmtId="164" showAll="0"/>
    <pivotField numFmtId="9" showAll="0"/>
    <pivotField dataField="1" showAll="0"/>
  </pivotFields>
  <rowFields count="1">
    <field x="2"/>
  </rowFields>
  <rowItems count="5">
    <i>
      <x v="10"/>
    </i>
    <i>
      <x v="26"/>
    </i>
    <i>
      <x v="34"/>
    </i>
    <i>
      <x v="38"/>
    </i>
    <i t="grand">
      <x/>
    </i>
  </rowItems>
  <colItems count="1">
    <i/>
  </colItems>
  <dataFields count="1">
    <dataField name="Sum of Bonus Amount" fld="6" baseField="0" baseItem="0" numFmtId="44"/>
  </dataFields>
  <formats count="2">
    <format dxfId="47">
      <pivotArea dataOnly="0" labelOnly="1" outline="0" axis="axisValues" fieldPosition="0"/>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7FF3409C-AB7E-4278-96B3-29FC56825D29}" sourceName="Department">
  <pivotTables>
    <pivotTable tabId="5" name="PivotTable2"/>
  </pivotTables>
  <data>
    <tabular pivotCacheId="2092639829">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6FE4F04A-8FD6-43B7-B6FF-2F5F251A3A0A}" sourceName="Department">
  <pivotTables>
    <pivotTable tabId="6" name="PivotTable3"/>
  </pivotTables>
  <data>
    <tabular pivotCacheId="209263982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0F3536A-6F4B-4F15-B059-1729CAA9AA9F}" sourceName="Country">
  <pivotTables>
    <pivotTable tabId="7" name="PivotTable5"/>
  </pivotTables>
  <data>
    <tabular pivotCacheId="2092639829">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4DA3DD9-92E5-4CD7-A78D-57B1CEF430F5}" sourceName="Country">
  <pivotTables>
    <pivotTable tabId="8" name="PivotTable6"/>
  </pivotTables>
  <data>
    <tabular pivotCacheId="2092639829">
      <items count="3">
        <i x="0" s="1"/>
        <i x="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414D4142-5359-4CB4-99F9-BE6A89A475CB}" sourceName="Country">
  <pivotTables>
    <pivotTable tabId="11" name="PivotTable8"/>
  </pivotTables>
  <data>
    <tabular pivotCacheId="1618564769">
      <items count="3">
        <i x="0"/>
        <i x="1"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7793316-7A3B-4F21-8512-B6D38A5AD274}" sourceName="Department">
  <pivotTables>
    <pivotTable tabId="11" name="PivotTable8"/>
  </pivotTables>
  <data>
    <tabular pivotCacheId="1618564769">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08725180-DA55-4BFC-8EDE-8F6C2A898ECB}" cache="Slicer_Department1"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E6962EA3-5E45-46B0-84EB-76155655C776}" cache="Slicer_Department2" caption="Depart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3F677E8-1C49-4576-9D22-84662733EF1C}"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BAEB128-F922-4629-A386-73ED2B38DF69}" cache="Slicer_Country1" caption="Countr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C7E82A31-CDD5-45D1-9BF0-B8551FDBC07C}" cache="Slicer_Country2" caption="Country" rowHeight="241300"/>
  <slicer name="Department" xr10:uid="{A239635F-94D4-4479-B73F-97110E0B1B0F}"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G54" totalsRowCount="1" headerRowDxfId="98" headerRowBorderDxfId="97" tableBorderDxfId="96" totalsRowBorderDxfId="95">
  <autoFilter ref="A3:G53" xr:uid="{639A0B6B-6E58-4D92-8D16-18CA1495B923}"/>
  <tableColumns count="7">
    <tableColumn id="1" xr3:uid="{10D75C25-E46F-46DC-B77B-6A24CBC96659}" name="Employee ID" totalsRowLabel="Total" dataDxfId="94" totalsRowDxfId="93"/>
    <tableColumn id="2" xr3:uid="{A9A1B7BF-B67F-4E3D-B05D-1CA5084E6220}" name="Department" dataDxfId="92" totalsRowDxfId="91"/>
    <tableColumn id="3" xr3:uid="{1D69A06F-FBE8-4CD9-B408-A67965E2C5A9}" name="Employee" dataDxfId="90" totalsRowDxfId="89"/>
    <tableColumn id="4" xr3:uid="{045F1C44-E03F-4B14-B0C4-5F1F2D740C6F}" name="Country" dataDxfId="88" totalsRowDxfId="87"/>
    <tableColumn id="5" xr3:uid="{4CA34F10-A491-4D0F-A008-9A622A58741E}" name="Yearly Sal" totalsRowFunction="sum" dataDxfId="86" totalsRowDxfId="85" dataCellStyle="Comma"/>
    <tableColumn id="7" xr3:uid="{AA90A27C-4253-4729-A61E-C49B034E6D32}" name="Bonus" dataDxfId="84" totalsRowDxfId="83" dataCellStyle="Percent">
      <calculatedColumnFormula>_xlfn.XLOOKUP(EMPData[[#This Row],[Employee ID]],EmpBonus[EmployeID],EmpBonus[Bonus %],0,)</calculatedColumnFormula>
    </tableColumn>
    <tableColumn id="8" xr3:uid="{57C5010B-278B-4AB8-BA75-25F9E9701D80}" name="Bonus Amount" dataDxfId="82" totalsRowDxfId="81"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L3:N47" totalsRowShown="0" headerRowDxfId="80" headerRowBorderDxfId="79" tableBorderDxfId="78" totalsRowBorderDxfId="77">
  <autoFilter ref="L3:N47" xr:uid="{7D32404A-711D-42A0-B943-BEC4B7997172}"/>
  <tableColumns count="3">
    <tableColumn id="1" xr3:uid="{3A445AE6-0460-4262-B97F-11D049E0AA42}" name="EmployeID" dataDxfId="76"/>
    <tableColumn id="2" xr3:uid="{8ACCE417-C3B1-4070-8842-52BB9F3BF8D1}" name="Bonus %" dataDxfId="75"/>
    <tableColumn id="3" xr3:uid="{57087C48-7625-4AFB-8DDB-2F22CEBA3E30}" name="Employee Name" dataDxfId="7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7D54B37-F83B-4684-B6A1-95152BC79544}" name="Table11" displayName="Table11" ref="A3:C10" totalsRowShown="0">
  <autoFilter ref="A3:C10" xr:uid="{57D54B37-F83B-4684-B6A1-95152BC79544}"/>
  <tableColumns count="3">
    <tableColumn id="1" xr3:uid="{4533DA2E-D442-4134-B5C9-2965D1413194}" name="Column1"/>
    <tableColumn id="2" xr3:uid="{7471A720-B357-4C7B-A490-093FE0FF0845}" name="Column2" dataDxfId="51"/>
    <tableColumn id="3" xr3:uid="{25074576-EC3A-40C9-B6EE-1836B47127CE}" name="Column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56BDF5-60A1-4A95-906E-90C596F3FFCE}" name="Table3" displayName="Table3" ref="C3:D8" totalsRowShown="0">
  <autoFilter ref="C3:D8" xr:uid="{2056BDF5-60A1-4A95-906E-90C596F3FFCE}"/>
  <tableColumns count="2">
    <tableColumn id="1" xr3:uid="{E37453CA-C0AD-4C50-8105-89F8F327E858}" name="Department"/>
    <tableColumn id="2" xr3:uid="{FD2558F6-8875-4AD7-B93C-E39291841459}" name="Sum Of Salaries " dataDxfId="73">
      <calculatedColumnFormula>SUMIF(EMPData[Department],"sales",EMPData[Yearly Sal])</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CC10EA2-B3FC-47C3-927A-3B6856D251AA}" name="EMPData19" displayName="EMPData19" ref="A2:G53" totalsRowCount="1" headerRowDxfId="25" headerRowBorderDxfId="23" tableBorderDxfId="24" totalsRowBorderDxfId="22">
  <autoFilter ref="A2:G52" xr:uid="{BCC10EA2-B3FC-47C3-927A-3B6856D251AA}"/>
  <tableColumns count="7">
    <tableColumn id="1" xr3:uid="{01D2DDEF-0C76-4B6F-86EB-009F4597F92A}" name="Employee ID" totalsRowLabel="Total" dataDxfId="20" totalsRowDxfId="21"/>
    <tableColumn id="2" xr3:uid="{E6128B0B-9368-46A8-9A7F-18EA8ADD5AAB}" name="Department" dataDxfId="18" totalsRowDxfId="19"/>
    <tableColumn id="3" xr3:uid="{E68C4A8A-8F31-4825-AFEA-0F8168FD7F80}" name="Employee" dataDxfId="16" totalsRowDxfId="17"/>
    <tableColumn id="4" xr3:uid="{95A2AD04-AACA-4F9F-9717-B856BE83D60C}" name="Country" dataDxfId="14" totalsRowDxfId="15"/>
    <tableColumn id="5" xr3:uid="{90FB9CC6-FED3-4CB6-8DB1-E60E40799E2B}" name="Yearly Sal" totalsRowFunction="sum" dataDxfId="12" totalsRowDxfId="13" dataCellStyle="Comma"/>
    <tableColumn id="7" xr3:uid="{F86633D5-F5EF-45DD-AF20-C02F8B9B471B}" name="Bonus" dataDxfId="10" totalsRowDxfId="11" dataCellStyle="Percent">
      <calculatedColumnFormula>_xlfn.XLOOKUP(EMPData19[[#This Row],[Employee ID]],EmpBonus[EmployeID],EmpBonus[Bonus %],0,)</calculatedColumnFormula>
    </tableColumn>
    <tableColumn id="8" xr3:uid="{A79B84EF-F67B-458F-9833-EF4869F35301}" name="Bonus Amount" dataDxfId="8" totalsRowDxfId="9" dataCellStyle="Perce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T54"/>
  <sheetViews>
    <sheetView workbookViewId="0">
      <selection activeCell="H12" sqref="H12"/>
    </sheetView>
  </sheetViews>
  <sheetFormatPr defaultRowHeight="15" x14ac:dyDescent="0.25"/>
  <cols>
    <col min="1" max="1" width="12.5703125" customWidth="1"/>
    <col min="2" max="2" width="13.140625" customWidth="1"/>
    <col min="3" max="3" width="16.28515625" bestFit="1" customWidth="1"/>
    <col min="4" max="4" width="11" bestFit="1" customWidth="1"/>
    <col min="5" max="7" width="14.42578125" style="15" customWidth="1"/>
    <col min="10" max="10" width="11.85546875" customWidth="1"/>
    <col min="11" max="11" width="9.85546875" customWidth="1"/>
    <col min="12" max="12" width="16.42578125" customWidth="1"/>
    <col min="14" max="14" width="52.140625" bestFit="1" customWidth="1"/>
  </cols>
  <sheetData>
    <row r="1" spans="1:20" ht="36" x14ac:dyDescent="0.55000000000000004">
      <c r="A1" s="18"/>
      <c r="B1" s="19" t="s">
        <v>132</v>
      </c>
      <c r="C1" s="19"/>
      <c r="D1" s="19"/>
      <c r="E1" s="19"/>
      <c r="F1" s="19"/>
      <c r="G1" s="19"/>
      <c r="H1" s="19"/>
      <c r="I1" s="19"/>
      <c r="J1" s="19"/>
      <c r="K1" s="19"/>
      <c r="L1" s="19"/>
      <c r="M1" s="19"/>
      <c r="N1" s="19"/>
      <c r="O1" s="19"/>
      <c r="P1" s="19"/>
      <c r="Q1" s="19"/>
      <c r="R1" s="19"/>
      <c r="S1" s="19"/>
      <c r="T1" s="19"/>
    </row>
    <row r="2" spans="1:20" ht="14.45" customHeight="1" x14ac:dyDescent="0.5">
      <c r="A2" s="21"/>
      <c r="B2" s="21"/>
      <c r="C2" s="21"/>
      <c r="D2" s="21"/>
      <c r="E2" s="21"/>
      <c r="F2" s="21"/>
      <c r="G2" s="21"/>
      <c r="H2" s="21"/>
      <c r="I2" s="21"/>
      <c r="J2" s="21"/>
      <c r="K2" s="21"/>
      <c r="L2" s="21"/>
      <c r="M2" s="21"/>
      <c r="N2" s="21"/>
      <c r="O2" s="21"/>
      <c r="P2" s="21"/>
      <c r="Q2" s="21"/>
      <c r="R2" s="21"/>
      <c r="S2" s="21"/>
    </row>
    <row r="3" spans="1:20" x14ac:dyDescent="0.25">
      <c r="A3" s="4" t="s">
        <v>0</v>
      </c>
      <c r="B3" s="5" t="s">
        <v>1</v>
      </c>
      <c r="C3" s="5" t="s">
        <v>2</v>
      </c>
      <c r="D3" s="5" t="s">
        <v>117</v>
      </c>
      <c r="E3" s="12" t="s">
        <v>108</v>
      </c>
      <c r="F3" s="31" t="s">
        <v>148</v>
      </c>
      <c r="G3" s="31" t="s">
        <v>149</v>
      </c>
      <c r="H3" s="28"/>
      <c r="I3" s="28"/>
      <c r="L3" s="4" t="s">
        <v>67</v>
      </c>
      <c r="M3" s="5" t="s">
        <v>68</v>
      </c>
      <c r="N3" s="9" t="s">
        <v>69</v>
      </c>
    </row>
    <row r="4" spans="1:20" x14ac:dyDescent="0.25">
      <c r="A4" s="3" t="s">
        <v>3</v>
      </c>
      <c r="B4" s="1" t="s">
        <v>4</v>
      </c>
      <c r="C4" s="1" t="s">
        <v>5</v>
      </c>
      <c r="D4" s="1" t="s">
        <v>118</v>
      </c>
      <c r="E4" s="13">
        <v>60270</v>
      </c>
      <c r="F4" s="33">
        <f>_xlfn.XLOOKUP(EMPData[[#This Row],[Employee ID]],EmpBonus[EmployeID],EmpBonus[Bonus %],0,)</f>
        <v>0</v>
      </c>
      <c r="G4" s="35">
        <f>EMPData[[#This Row],[Yearly Sal]]*EMPData[[#This Row],[Bonus]]</f>
        <v>0</v>
      </c>
      <c r="H4" s="29"/>
      <c r="I4" s="29"/>
      <c r="L4" s="3" t="s">
        <v>13</v>
      </c>
      <c r="M4" s="2">
        <v>0.27</v>
      </c>
      <c r="N4" s="8" t="s">
        <v>14</v>
      </c>
      <c r="O4">
        <v>1</v>
      </c>
      <c r="P4" t="s">
        <v>140</v>
      </c>
    </row>
    <row r="5" spans="1:20" x14ac:dyDescent="0.25">
      <c r="A5" s="3" t="s">
        <v>6</v>
      </c>
      <c r="B5" s="1" t="s">
        <v>4</v>
      </c>
      <c r="C5" s="1" t="s">
        <v>7</v>
      </c>
      <c r="D5" s="1" t="s">
        <v>119</v>
      </c>
      <c r="E5" s="13">
        <v>39627</v>
      </c>
      <c r="F5" s="33">
        <f>_xlfn.XLOOKUP(EMPData[[#This Row],[Employee ID]],EmpBonus[EmployeID],EmpBonus[Bonus %],0,)</f>
        <v>0.23</v>
      </c>
      <c r="G5" s="35">
        <f>EMPData[[#This Row],[Yearly Sal]]*EMPData[[#This Row],[Bonus]]</f>
        <v>9114.2100000000009</v>
      </c>
      <c r="H5" s="29"/>
      <c r="I5" s="29"/>
      <c r="L5" s="3" t="s">
        <v>47</v>
      </c>
      <c r="M5" s="2">
        <v>0.25</v>
      </c>
      <c r="N5" s="8" t="s">
        <v>48</v>
      </c>
      <c r="P5" t="s">
        <v>110</v>
      </c>
    </row>
    <row r="6" spans="1:20" x14ac:dyDescent="0.25">
      <c r="A6" s="3" t="s">
        <v>8</v>
      </c>
      <c r="B6" s="1" t="s">
        <v>4</v>
      </c>
      <c r="C6" s="1" t="s">
        <v>9</v>
      </c>
      <c r="D6" s="1" t="s">
        <v>120</v>
      </c>
      <c r="E6" s="13">
        <v>29726</v>
      </c>
      <c r="F6" s="33">
        <f>_xlfn.XLOOKUP(EMPData[[#This Row],[Employee ID]],EmpBonus[EmployeID],EmpBonus[Bonus %],0,)</f>
        <v>0.1</v>
      </c>
      <c r="G6" s="35">
        <f>EMPData[[#This Row],[Yearly Sal]]*EMPData[[#This Row],[Bonus]]</f>
        <v>2972.6000000000004</v>
      </c>
      <c r="H6" s="29"/>
      <c r="I6" s="29"/>
      <c r="L6" s="3" t="s">
        <v>51</v>
      </c>
      <c r="M6" s="2">
        <v>0.25</v>
      </c>
      <c r="N6" s="8" t="s">
        <v>52</v>
      </c>
      <c r="P6" t="s">
        <v>111</v>
      </c>
    </row>
    <row r="7" spans="1:20" x14ac:dyDescent="0.25">
      <c r="A7" s="3" t="s">
        <v>10</v>
      </c>
      <c r="B7" s="1" t="s">
        <v>4</v>
      </c>
      <c r="C7" s="1" t="s">
        <v>73</v>
      </c>
      <c r="D7" s="1" t="s">
        <v>120</v>
      </c>
      <c r="E7" s="13">
        <v>93668</v>
      </c>
      <c r="F7" s="33">
        <f>_xlfn.XLOOKUP(EMPData[[#This Row],[Employee ID]],EmpBonus[EmployeID],EmpBonus[Bonus %],0,)</f>
        <v>0</v>
      </c>
      <c r="G7" s="35">
        <f>EMPData[[#This Row],[Yearly Sal]]*EMPData[[#This Row],[Bonus]]</f>
        <v>0</v>
      </c>
      <c r="H7" s="29"/>
      <c r="I7" s="29"/>
      <c r="L7" s="3" t="s">
        <v>61</v>
      </c>
      <c r="M7" s="2">
        <v>0.25</v>
      </c>
      <c r="N7" s="8" t="s">
        <v>62</v>
      </c>
      <c r="P7" t="s">
        <v>112</v>
      </c>
    </row>
    <row r="8" spans="1:20" x14ac:dyDescent="0.25">
      <c r="A8" s="3" t="s">
        <v>11</v>
      </c>
      <c r="B8" s="1" t="s">
        <v>4</v>
      </c>
      <c r="C8" s="1" t="s">
        <v>12</v>
      </c>
      <c r="D8" s="1" t="s">
        <v>119</v>
      </c>
      <c r="E8" s="13">
        <v>134000</v>
      </c>
      <c r="F8" s="33">
        <f>_xlfn.XLOOKUP(EMPData[[#This Row],[Employee ID]],EmpBonus[EmployeID],EmpBonus[Bonus %],0,)</f>
        <v>0.08</v>
      </c>
      <c r="G8" s="35">
        <f>EMPData[[#This Row],[Yearly Sal]]*EMPData[[#This Row],[Bonus]]</f>
        <v>10720</v>
      </c>
      <c r="H8" s="29"/>
      <c r="I8" s="29"/>
      <c r="L8" s="3" t="s">
        <v>27</v>
      </c>
      <c r="M8" s="2">
        <v>0.25</v>
      </c>
      <c r="N8" s="8" t="s">
        <v>28</v>
      </c>
      <c r="P8" t="s">
        <v>113</v>
      </c>
    </row>
    <row r="9" spans="1:20" x14ac:dyDescent="0.25">
      <c r="A9" s="3" t="s">
        <v>13</v>
      </c>
      <c r="B9" s="1" t="s">
        <v>4</v>
      </c>
      <c r="C9" s="1" t="s">
        <v>14</v>
      </c>
      <c r="D9" s="1" t="s">
        <v>119</v>
      </c>
      <c r="E9" s="13">
        <v>34808</v>
      </c>
      <c r="F9" s="33">
        <f>_xlfn.XLOOKUP(EMPData[[#This Row],[Employee ID]],EmpBonus[EmployeID],EmpBonus[Bonus %],0,)</f>
        <v>0.27</v>
      </c>
      <c r="G9" s="35">
        <f>EMPData[[#This Row],[Yearly Sal]]*EMPData[[#This Row],[Bonus]]</f>
        <v>9398.16</v>
      </c>
      <c r="H9" s="29"/>
      <c r="I9" s="29"/>
      <c r="L9" s="3" t="s">
        <v>42</v>
      </c>
      <c r="M9" s="2">
        <v>0.24</v>
      </c>
      <c r="N9" s="8" t="s">
        <v>44</v>
      </c>
      <c r="P9" t="s">
        <v>114</v>
      </c>
    </row>
    <row r="10" spans="1:20" x14ac:dyDescent="0.25">
      <c r="A10" s="3" t="s">
        <v>15</v>
      </c>
      <c r="B10" s="1" t="s">
        <v>4</v>
      </c>
      <c r="C10" s="1" t="s">
        <v>16</v>
      </c>
      <c r="D10" s="1" t="s">
        <v>120</v>
      </c>
      <c r="E10" s="13">
        <v>135000</v>
      </c>
      <c r="F10" s="33">
        <f>_xlfn.XLOOKUP(EMPData[[#This Row],[Employee ID]],EmpBonus[EmployeID],EmpBonus[Bonus %],0,)</f>
        <v>0.14000000000000001</v>
      </c>
      <c r="G10" s="35">
        <f>EMPData[[#This Row],[Yearly Sal]]*EMPData[[#This Row],[Bonus]]</f>
        <v>18900</v>
      </c>
      <c r="H10" s="29"/>
      <c r="I10" s="29"/>
      <c r="L10" s="3" t="s">
        <v>25</v>
      </c>
      <c r="M10" s="2">
        <v>0.24</v>
      </c>
      <c r="N10" s="8" t="s">
        <v>26</v>
      </c>
      <c r="P10" t="s">
        <v>115</v>
      </c>
    </row>
    <row r="11" spans="1:20" x14ac:dyDescent="0.25">
      <c r="A11" s="3" t="s">
        <v>17</v>
      </c>
      <c r="B11" s="1" t="s">
        <v>4</v>
      </c>
      <c r="C11" s="1" t="s">
        <v>18</v>
      </c>
      <c r="D11" s="1" t="s">
        <v>120</v>
      </c>
      <c r="E11" s="13">
        <v>45000</v>
      </c>
      <c r="F11" s="33">
        <f>_xlfn.XLOOKUP(EMPData[[#This Row],[Employee ID]],EmpBonus[EmployeID],EmpBonus[Bonus %],0,)</f>
        <v>0.09</v>
      </c>
      <c r="G11" s="35">
        <f>EMPData[[#This Row],[Yearly Sal]]*EMPData[[#This Row],[Bonus]]</f>
        <v>4050</v>
      </c>
      <c r="H11" s="29"/>
      <c r="I11" s="29"/>
      <c r="L11" s="3" t="s">
        <v>6</v>
      </c>
      <c r="M11" s="2">
        <v>0.23</v>
      </c>
      <c r="N11" s="8" t="s">
        <v>7</v>
      </c>
      <c r="O11">
        <v>2</v>
      </c>
      <c r="P11" t="s">
        <v>116</v>
      </c>
    </row>
    <row r="12" spans="1:20" x14ac:dyDescent="0.25">
      <c r="A12" s="3" t="s">
        <v>19</v>
      </c>
      <c r="B12" s="1" t="s">
        <v>4</v>
      </c>
      <c r="C12" s="1" t="s">
        <v>20</v>
      </c>
      <c r="D12" s="1" t="s">
        <v>120</v>
      </c>
      <c r="E12" s="13">
        <v>89500</v>
      </c>
      <c r="F12" s="33">
        <f>_xlfn.XLOOKUP(EMPData[[#This Row],[Employee ID]],EmpBonus[EmployeID],EmpBonus[Bonus %],0,)</f>
        <v>0.06</v>
      </c>
      <c r="G12" s="35">
        <f>EMPData[[#This Row],[Yearly Sal]]*EMPData[[#This Row],[Bonus]]</f>
        <v>5370</v>
      </c>
      <c r="H12" s="29"/>
      <c r="I12" s="29"/>
      <c r="L12" s="3" t="s">
        <v>21</v>
      </c>
      <c r="M12" s="2">
        <v>0.23</v>
      </c>
      <c r="N12" s="8" t="s">
        <v>22</v>
      </c>
      <c r="P12" t="s">
        <v>122</v>
      </c>
    </row>
    <row r="13" spans="1:20" x14ac:dyDescent="0.25">
      <c r="A13" s="3" t="s">
        <v>21</v>
      </c>
      <c r="B13" s="1" t="s">
        <v>4</v>
      </c>
      <c r="C13" s="1" t="s">
        <v>22</v>
      </c>
      <c r="D13" s="1" t="s">
        <v>118</v>
      </c>
      <c r="E13" s="13">
        <v>21971</v>
      </c>
      <c r="F13" s="33">
        <f>_xlfn.XLOOKUP(EMPData[[#This Row],[Employee ID]],EmpBonus[EmployeID],EmpBonus[Bonus %],0,)</f>
        <v>0.23</v>
      </c>
      <c r="G13" s="35">
        <f>EMPData[[#This Row],[Yearly Sal]]*EMPData[[#This Row],[Bonus]]</f>
        <v>5053.33</v>
      </c>
      <c r="H13" s="29"/>
      <c r="I13" s="29"/>
      <c r="L13" s="3" t="s">
        <v>53</v>
      </c>
      <c r="M13" s="2">
        <v>0.21</v>
      </c>
      <c r="N13" s="8" t="s">
        <v>54</v>
      </c>
      <c r="P13" t="s">
        <v>123</v>
      </c>
    </row>
    <row r="14" spans="1:20" x14ac:dyDescent="0.25">
      <c r="A14" s="3" t="s">
        <v>23</v>
      </c>
      <c r="B14" s="1" t="s">
        <v>4</v>
      </c>
      <c r="C14" s="1" t="s">
        <v>24</v>
      </c>
      <c r="D14" s="1" t="s">
        <v>118</v>
      </c>
      <c r="E14" s="13">
        <v>80000</v>
      </c>
      <c r="F14" s="33">
        <f>_xlfn.XLOOKUP(EMPData[[#This Row],[Employee ID]],EmpBonus[EmployeID],EmpBonus[Bonus %],0,)</f>
        <v>0.06</v>
      </c>
      <c r="G14" s="35">
        <f>EMPData[[#This Row],[Yearly Sal]]*EMPData[[#This Row],[Bonus]]</f>
        <v>4800</v>
      </c>
      <c r="H14" s="29"/>
      <c r="I14" s="29"/>
      <c r="L14" s="3" t="s">
        <v>59</v>
      </c>
      <c r="M14" s="2">
        <v>0.2</v>
      </c>
      <c r="N14" s="8" t="s">
        <v>60</v>
      </c>
      <c r="O14">
        <v>3</v>
      </c>
      <c r="P14" t="s">
        <v>126</v>
      </c>
    </row>
    <row r="15" spans="1:20" x14ac:dyDescent="0.25">
      <c r="A15" s="3" t="s">
        <v>25</v>
      </c>
      <c r="B15" s="1" t="s">
        <v>4</v>
      </c>
      <c r="C15" s="1" t="s">
        <v>26</v>
      </c>
      <c r="D15" s="1" t="s">
        <v>120</v>
      </c>
      <c r="E15" s="13">
        <v>45117</v>
      </c>
      <c r="F15" s="33">
        <f>_xlfn.XLOOKUP(EMPData[[#This Row],[Employee ID]],EmpBonus[EmployeID],EmpBonus[Bonus %],0,)</f>
        <v>0.24</v>
      </c>
      <c r="G15" s="35">
        <f>EMPData[[#This Row],[Yearly Sal]]*EMPData[[#This Row],[Bonus]]</f>
        <v>10828.08</v>
      </c>
      <c r="H15" s="29"/>
      <c r="I15" s="29"/>
      <c r="L15" s="3" t="s">
        <v>38</v>
      </c>
      <c r="M15" s="2">
        <v>0.19</v>
      </c>
      <c r="N15" s="8" t="s">
        <v>39</v>
      </c>
      <c r="P15" t="s">
        <v>124</v>
      </c>
    </row>
    <row r="16" spans="1:20" x14ac:dyDescent="0.25">
      <c r="A16" s="3" t="s">
        <v>27</v>
      </c>
      <c r="B16" s="1" t="s">
        <v>4</v>
      </c>
      <c r="C16" s="1" t="s">
        <v>28</v>
      </c>
      <c r="D16" s="1" t="s">
        <v>119</v>
      </c>
      <c r="E16" s="13">
        <v>50545</v>
      </c>
      <c r="F16" s="33">
        <f>_xlfn.XLOOKUP(EMPData[[#This Row],[Employee ID]],EmpBonus[EmployeID],EmpBonus[Bonus %],0,)</f>
        <v>0.25</v>
      </c>
      <c r="G16" s="35">
        <f>EMPData[[#This Row],[Yearly Sal]]*EMPData[[#This Row],[Bonus]]</f>
        <v>12636.25</v>
      </c>
      <c r="H16" s="29"/>
      <c r="I16" s="29"/>
      <c r="L16" s="3" t="s">
        <v>32</v>
      </c>
      <c r="M16" s="2">
        <v>0.18</v>
      </c>
      <c r="N16" s="8" t="s">
        <v>33</v>
      </c>
      <c r="O16">
        <v>4</v>
      </c>
      <c r="P16" t="s">
        <v>121</v>
      </c>
    </row>
    <row r="17" spans="1:16" x14ac:dyDescent="0.25">
      <c r="A17" s="3" t="s">
        <v>29</v>
      </c>
      <c r="B17" s="1" t="s">
        <v>30</v>
      </c>
      <c r="C17" s="1" t="s">
        <v>31</v>
      </c>
      <c r="D17" s="1" t="s">
        <v>120</v>
      </c>
      <c r="E17" s="13">
        <v>140000</v>
      </c>
      <c r="F17" s="33">
        <f>_xlfn.XLOOKUP(EMPData[[#This Row],[Employee ID]],EmpBonus[EmployeID],EmpBonus[Bonus %],0,)</f>
        <v>0.1</v>
      </c>
      <c r="G17" s="35">
        <f>EMPData[[#This Row],[Yearly Sal]]*EMPData[[#This Row],[Bonus]]</f>
        <v>14000</v>
      </c>
      <c r="H17" s="29"/>
      <c r="I17" s="29"/>
      <c r="L17" s="3" t="s">
        <v>40</v>
      </c>
      <c r="M17" s="2">
        <v>0.18</v>
      </c>
      <c r="N17" s="8" t="s">
        <v>41</v>
      </c>
      <c r="P17" t="s">
        <v>127</v>
      </c>
    </row>
    <row r="18" spans="1:16" x14ac:dyDescent="0.25">
      <c r="A18" s="3" t="s">
        <v>32</v>
      </c>
      <c r="B18" s="1" t="s">
        <v>30</v>
      </c>
      <c r="C18" s="1" t="s">
        <v>33</v>
      </c>
      <c r="D18" s="1" t="s">
        <v>119</v>
      </c>
      <c r="E18" s="13">
        <v>110000</v>
      </c>
      <c r="F18" s="33">
        <f>_xlfn.XLOOKUP(EMPData[[#This Row],[Employee ID]],EmpBonus[EmployeID],EmpBonus[Bonus %],0,)</f>
        <v>0.18</v>
      </c>
      <c r="G18" s="35">
        <f>EMPData[[#This Row],[Yearly Sal]]*EMPData[[#This Row],[Bonus]]</f>
        <v>19800</v>
      </c>
      <c r="H18" s="29"/>
      <c r="I18" s="29"/>
      <c r="L18" s="3" t="s">
        <v>55</v>
      </c>
      <c r="M18" s="2">
        <v>0.17</v>
      </c>
      <c r="N18" s="8" t="s">
        <v>56</v>
      </c>
      <c r="P18" t="s">
        <v>125</v>
      </c>
    </row>
    <row r="19" spans="1:16" x14ac:dyDescent="0.25">
      <c r="A19" s="3" t="s">
        <v>34</v>
      </c>
      <c r="B19" s="1" t="s">
        <v>30</v>
      </c>
      <c r="C19" s="1" t="s">
        <v>35</v>
      </c>
      <c r="D19" s="1" t="s">
        <v>120</v>
      </c>
      <c r="E19" s="13">
        <v>68357</v>
      </c>
      <c r="F19" s="33">
        <f>_xlfn.XLOOKUP(EMPData[[#This Row],[Employee ID]],EmpBonus[EmployeID],EmpBonus[Bonus %],0,)</f>
        <v>0</v>
      </c>
      <c r="G19" s="35">
        <f>EMPData[[#This Row],[Yearly Sal]]*EMPData[[#This Row],[Bonus]]</f>
        <v>0</v>
      </c>
      <c r="H19" s="29"/>
      <c r="I19" s="29"/>
      <c r="L19" s="3" t="s">
        <v>45</v>
      </c>
      <c r="M19" s="2">
        <v>0.14000000000000001</v>
      </c>
      <c r="N19" s="8" t="s">
        <v>46</v>
      </c>
      <c r="O19">
        <v>5</v>
      </c>
      <c r="P19" t="s">
        <v>131</v>
      </c>
    </row>
    <row r="20" spans="1:16" x14ac:dyDescent="0.25">
      <c r="A20" s="3" t="s">
        <v>36</v>
      </c>
      <c r="B20" s="1" t="s">
        <v>30</v>
      </c>
      <c r="C20" s="1" t="s">
        <v>37</v>
      </c>
      <c r="D20" s="1" t="s">
        <v>118</v>
      </c>
      <c r="E20" s="13">
        <v>51800</v>
      </c>
      <c r="F20" s="33">
        <f>_xlfn.XLOOKUP(EMPData[[#This Row],[Employee ID]],EmpBonus[EmployeID],EmpBonus[Bonus %],0,)</f>
        <v>0.09</v>
      </c>
      <c r="G20" s="35">
        <f>EMPData[[#This Row],[Yearly Sal]]*EMPData[[#This Row],[Bonus]]</f>
        <v>4662</v>
      </c>
      <c r="H20" s="29"/>
      <c r="I20" s="29"/>
      <c r="L20" s="3" t="s">
        <v>15</v>
      </c>
      <c r="M20" s="2">
        <v>0.14000000000000001</v>
      </c>
      <c r="N20" s="8" t="s">
        <v>16</v>
      </c>
      <c r="O20">
        <v>6</v>
      </c>
      <c r="P20" t="s">
        <v>130</v>
      </c>
    </row>
    <row r="21" spans="1:16" x14ac:dyDescent="0.25">
      <c r="A21" s="3" t="s">
        <v>38</v>
      </c>
      <c r="B21" s="1" t="s">
        <v>30</v>
      </c>
      <c r="C21" s="1" t="s">
        <v>39</v>
      </c>
      <c r="D21" s="1" t="s">
        <v>120</v>
      </c>
      <c r="E21" s="13">
        <v>97000</v>
      </c>
      <c r="F21" s="33">
        <f>_xlfn.XLOOKUP(EMPData[[#This Row],[Employee ID]],EmpBonus[EmployeID],EmpBonus[Bonus %],0,)</f>
        <v>0.19</v>
      </c>
      <c r="G21" s="35">
        <f>EMPData[[#This Row],[Yearly Sal]]*EMPData[[#This Row],[Bonus]]</f>
        <v>18430</v>
      </c>
      <c r="H21" s="29"/>
      <c r="I21" s="29"/>
      <c r="L21" s="3" t="s">
        <v>8</v>
      </c>
      <c r="M21" s="2">
        <v>0.1</v>
      </c>
      <c r="N21" s="8" t="s">
        <v>9</v>
      </c>
    </row>
    <row r="22" spans="1:16" x14ac:dyDescent="0.25">
      <c r="A22" s="3" t="s">
        <v>40</v>
      </c>
      <c r="B22" s="1" t="s">
        <v>30</v>
      </c>
      <c r="C22" s="1" t="s">
        <v>41</v>
      </c>
      <c r="D22" s="1" t="s">
        <v>120</v>
      </c>
      <c r="E22" s="13">
        <v>45000</v>
      </c>
      <c r="F22" s="33">
        <f>_xlfn.XLOOKUP(EMPData[[#This Row],[Employee ID]],EmpBonus[EmployeID],EmpBonus[Bonus %],0,)</f>
        <v>0.18</v>
      </c>
      <c r="G22" s="35">
        <f>EMPData[[#This Row],[Yearly Sal]]*EMPData[[#This Row],[Bonus]]</f>
        <v>8100</v>
      </c>
      <c r="H22" s="29"/>
      <c r="I22" s="29"/>
      <c r="L22" s="3" t="s">
        <v>29</v>
      </c>
      <c r="M22" s="2">
        <v>0.1</v>
      </c>
      <c r="N22" s="8" t="s">
        <v>31</v>
      </c>
    </row>
    <row r="23" spans="1:16" x14ac:dyDescent="0.25">
      <c r="A23" s="3" t="s">
        <v>42</v>
      </c>
      <c r="B23" s="1" t="s">
        <v>43</v>
      </c>
      <c r="C23" s="1" t="s">
        <v>44</v>
      </c>
      <c r="D23" s="1" t="s">
        <v>118</v>
      </c>
      <c r="E23" s="13">
        <v>89500</v>
      </c>
      <c r="F23" s="33">
        <f>_xlfn.XLOOKUP(EMPData[[#This Row],[Employee ID]],EmpBonus[EmployeID],EmpBonus[Bonus %],0,)</f>
        <v>0.24</v>
      </c>
      <c r="G23" s="35">
        <f>EMPData[[#This Row],[Yearly Sal]]*EMPData[[#This Row],[Bonus]]</f>
        <v>21480</v>
      </c>
      <c r="H23" s="29"/>
      <c r="I23" s="29"/>
      <c r="L23" s="3" t="s">
        <v>36</v>
      </c>
      <c r="M23" s="2">
        <v>0.09</v>
      </c>
      <c r="N23" s="8" t="s">
        <v>37</v>
      </c>
    </row>
    <row r="24" spans="1:16" x14ac:dyDescent="0.25">
      <c r="A24" s="3" t="s">
        <v>45</v>
      </c>
      <c r="B24" s="1" t="s">
        <v>43</v>
      </c>
      <c r="C24" s="1" t="s">
        <v>46</v>
      </c>
      <c r="D24" s="1" t="s">
        <v>120</v>
      </c>
      <c r="E24" s="13">
        <v>35971</v>
      </c>
      <c r="F24" s="33">
        <f>_xlfn.XLOOKUP(EMPData[[#This Row],[Employee ID]],EmpBonus[EmployeID],EmpBonus[Bonus %],0,)</f>
        <v>0.14000000000000001</v>
      </c>
      <c r="G24" s="35">
        <f>EMPData[[#This Row],[Yearly Sal]]*EMPData[[#This Row],[Bonus]]</f>
        <v>5035.9400000000005</v>
      </c>
      <c r="H24" s="29"/>
      <c r="I24" s="29"/>
      <c r="L24" s="3" t="s">
        <v>17</v>
      </c>
      <c r="M24" s="2">
        <v>0.09</v>
      </c>
      <c r="N24" s="8" t="s">
        <v>18</v>
      </c>
    </row>
    <row r="25" spans="1:16" x14ac:dyDescent="0.25">
      <c r="A25" s="3" t="s">
        <v>47</v>
      </c>
      <c r="B25" s="1" t="s">
        <v>43</v>
      </c>
      <c r="C25" s="1" t="s">
        <v>48</v>
      </c>
      <c r="D25" s="1" t="s">
        <v>119</v>
      </c>
      <c r="E25" s="13">
        <v>80000</v>
      </c>
      <c r="F25" s="33">
        <f>_xlfn.XLOOKUP(EMPData[[#This Row],[Employee ID]],EmpBonus[EmployeID],EmpBonus[Bonus %],0,)</f>
        <v>0.25</v>
      </c>
      <c r="G25" s="35">
        <f>EMPData[[#This Row],[Yearly Sal]]*EMPData[[#This Row],[Bonus]]</f>
        <v>20000</v>
      </c>
      <c r="H25" s="29"/>
      <c r="I25" s="29"/>
      <c r="L25" s="3" t="s">
        <v>11</v>
      </c>
      <c r="M25" s="2">
        <v>0.08</v>
      </c>
      <c r="N25" s="8" t="s">
        <v>12</v>
      </c>
    </row>
    <row r="26" spans="1:16" x14ac:dyDescent="0.25">
      <c r="A26" s="3" t="s">
        <v>49</v>
      </c>
      <c r="B26" s="1" t="s">
        <v>43</v>
      </c>
      <c r="C26" s="1" t="s">
        <v>50</v>
      </c>
      <c r="D26" s="1" t="s">
        <v>120</v>
      </c>
      <c r="E26" s="13">
        <v>55117</v>
      </c>
      <c r="F26" s="33">
        <f>_xlfn.XLOOKUP(EMPData[[#This Row],[Employee ID]],EmpBonus[EmployeID],EmpBonus[Bonus %],0,)</f>
        <v>0</v>
      </c>
      <c r="G26" s="35">
        <f>EMPData[[#This Row],[Yearly Sal]]*EMPData[[#This Row],[Bonus]]</f>
        <v>0</v>
      </c>
      <c r="H26" s="29"/>
      <c r="I26" s="29"/>
      <c r="L26" s="3" t="s">
        <v>19</v>
      </c>
      <c r="M26" s="2">
        <v>0.06</v>
      </c>
      <c r="N26" s="8" t="s">
        <v>20</v>
      </c>
    </row>
    <row r="27" spans="1:16" x14ac:dyDescent="0.25">
      <c r="A27" s="3" t="s">
        <v>51</v>
      </c>
      <c r="B27" s="1" t="s">
        <v>43</v>
      </c>
      <c r="C27" s="1" t="s">
        <v>52</v>
      </c>
      <c r="D27" s="1" t="s">
        <v>118</v>
      </c>
      <c r="E27" s="13">
        <v>58445</v>
      </c>
      <c r="F27" s="33">
        <f>_xlfn.XLOOKUP(EMPData[[#This Row],[Employee ID]],EmpBonus[EmployeID],EmpBonus[Bonus %],0,)</f>
        <v>0.25</v>
      </c>
      <c r="G27" s="35">
        <f>EMPData[[#This Row],[Yearly Sal]]*EMPData[[#This Row],[Bonus]]</f>
        <v>14611.25</v>
      </c>
      <c r="H27" s="29"/>
      <c r="I27" s="29"/>
      <c r="L27" s="3" t="s">
        <v>23</v>
      </c>
      <c r="M27" s="2">
        <v>0.06</v>
      </c>
      <c r="N27" s="8" t="s">
        <v>24</v>
      </c>
    </row>
    <row r="28" spans="1:16" x14ac:dyDescent="0.25">
      <c r="A28" s="3" t="s">
        <v>53</v>
      </c>
      <c r="B28" s="1" t="s">
        <v>43</v>
      </c>
      <c r="C28" s="1" t="s">
        <v>54</v>
      </c>
      <c r="D28" s="1" t="s">
        <v>120</v>
      </c>
      <c r="E28" s="13">
        <v>120000</v>
      </c>
      <c r="F28" s="33">
        <f>_xlfn.XLOOKUP(EMPData[[#This Row],[Employee ID]],EmpBonus[EmployeID],EmpBonus[Bonus %],0,)</f>
        <v>0.21</v>
      </c>
      <c r="G28" s="35">
        <f>EMPData[[#This Row],[Yearly Sal]]*EMPData[[#This Row],[Bonus]]</f>
        <v>25200</v>
      </c>
      <c r="H28" s="29"/>
      <c r="I28" s="29"/>
      <c r="L28" s="3" t="s">
        <v>65</v>
      </c>
      <c r="M28" s="2">
        <v>0.06</v>
      </c>
      <c r="N28" s="8" t="s">
        <v>66</v>
      </c>
    </row>
    <row r="29" spans="1:16" x14ac:dyDescent="0.25">
      <c r="A29" s="3" t="s">
        <v>55</v>
      </c>
      <c r="B29" s="1" t="s">
        <v>43</v>
      </c>
      <c r="C29" s="1" t="s">
        <v>56</v>
      </c>
      <c r="D29" s="1" t="s">
        <v>120</v>
      </c>
      <c r="E29" s="13">
        <v>45117</v>
      </c>
      <c r="F29" s="33">
        <f>_xlfn.XLOOKUP(EMPData[[#This Row],[Employee ID]],EmpBonus[EmployeID],EmpBonus[Bonus %],0,)</f>
        <v>0.17</v>
      </c>
      <c r="G29" s="35">
        <f>EMPData[[#This Row],[Yearly Sal]]*EMPData[[#This Row],[Bonus]]</f>
        <v>7669.89</v>
      </c>
      <c r="H29" s="29"/>
      <c r="I29" s="29"/>
      <c r="L29" s="3" t="s">
        <v>70</v>
      </c>
      <c r="M29" s="2">
        <v>0.15</v>
      </c>
      <c r="N29" s="8" t="s">
        <v>71</v>
      </c>
    </row>
    <row r="30" spans="1:16" x14ac:dyDescent="0.25">
      <c r="A30" s="3" t="s">
        <v>57</v>
      </c>
      <c r="B30" s="1" t="s">
        <v>43</v>
      </c>
      <c r="C30" s="1" t="s">
        <v>58</v>
      </c>
      <c r="D30" s="1" t="s">
        <v>119</v>
      </c>
      <c r="E30" s="13">
        <v>50545</v>
      </c>
      <c r="F30" s="33">
        <f>_xlfn.XLOOKUP(EMPData[[#This Row],[Employee ID]],EmpBonus[EmployeID],EmpBonus[Bonus %],0,)</f>
        <v>0</v>
      </c>
      <c r="G30" s="35">
        <f>EMPData[[#This Row],[Yearly Sal]]*EMPData[[#This Row],[Bonus]]</f>
        <v>0</v>
      </c>
      <c r="H30" s="29"/>
      <c r="I30" s="29"/>
      <c r="L30" s="3" t="s">
        <v>72</v>
      </c>
      <c r="M30" s="2">
        <v>0.15</v>
      </c>
      <c r="N30" s="8" t="s">
        <v>73</v>
      </c>
    </row>
    <row r="31" spans="1:16" x14ac:dyDescent="0.25">
      <c r="A31" s="3" t="s">
        <v>59</v>
      </c>
      <c r="B31" s="1" t="s">
        <v>43</v>
      </c>
      <c r="C31" s="1" t="s">
        <v>60</v>
      </c>
      <c r="D31" s="1" t="s">
        <v>118</v>
      </c>
      <c r="E31" s="13">
        <v>140000</v>
      </c>
      <c r="F31" s="33">
        <f>_xlfn.XLOOKUP(EMPData[[#This Row],[Employee ID]],EmpBonus[EmployeID],EmpBonus[Bonus %],0,)</f>
        <v>0.2</v>
      </c>
      <c r="G31" s="35">
        <f>EMPData[[#This Row],[Yearly Sal]]*EMPData[[#This Row],[Bonus]]</f>
        <v>28000</v>
      </c>
      <c r="H31" s="29"/>
      <c r="I31" s="29"/>
      <c r="L31" s="3" t="s">
        <v>74</v>
      </c>
      <c r="M31" s="2">
        <v>0.19</v>
      </c>
      <c r="N31" s="8" t="s">
        <v>75</v>
      </c>
    </row>
    <row r="32" spans="1:16" x14ac:dyDescent="0.25">
      <c r="A32" s="3" t="s">
        <v>61</v>
      </c>
      <c r="B32" s="1" t="s">
        <v>43</v>
      </c>
      <c r="C32" s="1" t="s">
        <v>62</v>
      </c>
      <c r="D32" s="1" t="s">
        <v>120</v>
      </c>
      <c r="E32" s="13">
        <v>90000</v>
      </c>
      <c r="F32" s="33">
        <f>_xlfn.XLOOKUP(EMPData[[#This Row],[Employee ID]],EmpBonus[EmployeID],EmpBonus[Bonus %],0,)</f>
        <v>0.25</v>
      </c>
      <c r="G32" s="35">
        <f>EMPData[[#This Row],[Yearly Sal]]*EMPData[[#This Row],[Bonus]]</f>
        <v>22500</v>
      </c>
      <c r="H32" s="29"/>
      <c r="I32" s="29"/>
      <c r="L32" s="3" t="s">
        <v>76</v>
      </c>
      <c r="M32" s="2">
        <v>0.18</v>
      </c>
      <c r="N32" s="8" t="s">
        <v>77</v>
      </c>
    </row>
    <row r="33" spans="1:14" x14ac:dyDescent="0.25">
      <c r="A33" s="3" t="s">
        <v>63</v>
      </c>
      <c r="B33" s="1" t="s">
        <v>43</v>
      </c>
      <c r="C33" s="1" t="s">
        <v>64</v>
      </c>
      <c r="D33" s="1" t="s">
        <v>119</v>
      </c>
      <c r="E33" s="13">
        <v>88357</v>
      </c>
      <c r="F33" s="33">
        <f>_xlfn.XLOOKUP(EMPData[[#This Row],[Employee ID]],EmpBonus[EmployeID],EmpBonus[Bonus %],0,)</f>
        <v>0</v>
      </c>
      <c r="G33" s="35">
        <f>EMPData[[#This Row],[Yearly Sal]]*EMPData[[#This Row],[Bonus]]</f>
        <v>0</v>
      </c>
      <c r="H33" s="29"/>
      <c r="I33" s="29"/>
      <c r="L33" s="3" t="s">
        <v>78</v>
      </c>
      <c r="M33" s="2">
        <v>0.18</v>
      </c>
      <c r="N33" s="8" t="s">
        <v>79</v>
      </c>
    </row>
    <row r="34" spans="1:14" x14ac:dyDescent="0.25">
      <c r="A34" s="3" t="s">
        <v>65</v>
      </c>
      <c r="B34" s="1" t="s">
        <v>43</v>
      </c>
      <c r="C34" s="1" t="s">
        <v>66</v>
      </c>
      <c r="D34" s="1" t="s">
        <v>120</v>
      </c>
      <c r="E34" s="13">
        <v>59200</v>
      </c>
      <c r="F34" s="33">
        <f>_xlfn.XLOOKUP(EMPData[[#This Row],[Employee ID]],EmpBonus[EmployeID],EmpBonus[Bonus %],0,)</f>
        <v>0.06</v>
      </c>
      <c r="G34" s="35">
        <f>EMPData[[#This Row],[Yearly Sal]]*EMPData[[#This Row],[Bonus]]</f>
        <v>3552</v>
      </c>
      <c r="H34" s="29"/>
      <c r="I34" s="29"/>
      <c r="L34" s="3" t="s">
        <v>80</v>
      </c>
      <c r="M34" s="2">
        <v>0.21</v>
      </c>
      <c r="N34" s="8" t="s">
        <v>81</v>
      </c>
    </row>
    <row r="35" spans="1:14" x14ac:dyDescent="0.25">
      <c r="A35" s="3" t="s">
        <v>70</v>
      </c>
      <c r="B35" s="1" t="s">
        <v>43</v>
      </c>
      <c r="C35" s="1" t="s">
        <v>71</v>
      </c>
      <c r="D35" s="1" t="s">
        <v>118</v>
      </c>
      <c r="E35" s="13">
        <v>97000</v>
      </c>
      <c r="F35" s="33">
        <f>_xlfn.XLOOKUP(EMPData[[#This Row],[Employee ID]],EmpBonus[EmployeID],EmpBonus[Bonus %],0,)</f>
        <v>0.15</v>
      </c>
      <c r="G35" s="35">
        <f>EMPData[[#This Row],[Yearly Sal]]*EMPData[[#This Row],[Bonus]]</f>
        <v>14550</v>
      </c>
      <c r="H35" s="29"/>
      <c r="I35" s="29"/>
      <c r="L35" s="3" t="s">
        <v>82</v>
      </c>
      <c r="M35" s="2">
        <v>0.14000000000000001</v>
      </c>
      <c r="N35" s="8" t="s">
        <v>83</v>
      </c>
    </row>
    <row r="36" spans="1:14" x14ac:dyDescent="0.25">
      <c r="A36" s="3" t="s">
        <v>72</v>
      </c>
      <c r="B36" s="1" t="s">
        <v>43</v>
      </c>
      <c r="C36" s="1" t="s">
        <v>141</v>
      </c>
      <c r="D36" s="1" t="s">
        <v>120</v>
      </c>
      <c r="E36" s="13">
        <v>68357</v>
      </c>
      <c r="F36" s="33">
        <f>_xlfn.XLOOKUP(EMPData[[#This Row],[Employee ID]],EmpBonus[EmployeID],EmpBonus[Bonus %],0,)</f>
        <v>0.15</v>
      </c>
      <c r="G36" s="35">
        <f>EMPData[[#This Row],[Yearly Sal]]*EMPData[[#This Row],[Bonus]]</f>
        <v>10253.549999999999</v>
      </c>
      <c r="H36" s="29"/>
      <c r="I36" s="29"/>
      <c r="L36" s="3" t="s">
        <v>84</v>
      </c>
      <c r="M36" s="2">
        <v>0.16</v>
      </c>
      <c r="N36" s="8" t="s">
        <v>85</v>
      </c>
    </row>
    <row r="37" spans="1:14" x14ac:dyDescent="0.25">
      <c r="A37" s="3" t="s">
        <v>74</v>
      </c>
      <c r="B37" s="1" t="s">
        <v>43</v>
      </c>
      <c r="C37" s="1" t="s">
        <v>75</v>
      </c>
      <c r="D37" s="1" t="s">
        <v>119</v>
      </c>
      <c r="E37" s="13">
        <v>51800</v>
      </c>
      <c r="F37" s="33">
        <f>_xlfn.XLOOKUP(EMPData[[#This Row],[Employee ID]],EmpBonus[EmployeID],EmpBonus[Bonus %],0,)</f>
        <v>0.19</v>
      </c>
      <c r="G37" s="35">
        <f>EMPData[[#This Row],[Yearly Sal]]*EMPData[[#This Row],[Bonus]]</f>
        <v>9842</v>
      </c>
      <c r="H37" s="29"/>
      <c r="I37" s="29"/>
      <c r="L37" s="3" t="s">
        <v>86</v>
      </c>
      <c r="M37" s="2">
        <v>0.14000000000000001</v>
      </c>
      <c r="N37" s="8" t="s">
        <v>87</v>
      </c>
    </row>
    <row r="38" spans="1:14" x14ac:dyDescent="0.25">
      <c r="A38" s="3" t="s">
        <v>76</v>
      </c>
      <c r="B38" s="1" t="s">
        <v>43</v>
      </c>
      <c r="C38" s="1" t="s">
        <v>77</v>
      </c>
      <c r="D38" s="1" t="s">
        <v>120</v>
      </c>
      <c r="E38" s="13">
        <v>97000</v>
      </c>
      <c r="F38" s="33">
        <f>_xlfn.XLOOKUP(EMPData[[#This Row],[Employee ID]],EmpBonus[EmployeID],EmpBonus[Bonus %],0,)</f>
        <v>0.18</v>
      </c>
      <c r="G38" s="35">
        <f>EMPData[[#This Row],[Yearly Sal]]*EMPData[[#This Row],[Bonus]]</f>
        <v>17460</v>
      </c>
      <c r="H38" s="29"/>
      <c r="I38" s="29"/>
      <c r="L38" s="3" t="s">
        <v>88</v>
      </c>
      <c r="M38" s="2">
        <v>0.22</v>
      </c>
      <c r="N38" s="8" t="s">
        <v>89</v>
      </c>
    </row>
    <row r="39" spans="1:14" x14ac:dyDescent="0.25">
      <c r="A39" s="3" t="s">
        <v>78</v>
      </c>
      <c r="B39" s="1" t="s">
        <v>43</v>
      </c>
      <c r="C39" s="1" t="s">
        <v>79</v>
      </c>
      <c r="D39" s="1" t="s">
        <v>118</v>
      </c>
      <c r="E39" s="13">
        <v>45000</v>
      </c>
      <c r="F39" s="33">
        <f>_xlfn.XLOOKUP(EMPData[[#This Row],[Employee ID]],EmpBonus[EmployeID],EmpBonus[Bonus %],0,)</f>
        <v>0.18</v>
      </c>
      <c r="G39" s="35">
        <f>EMPData[[#This Row],[Yearly Sal]]*EMPData[[#This Row],[Bonus]]</f>
        <v>8100</v>
      </c>
      <c r="H39" s="29"/>
      <c r="I39" s="29"/>
      <c r="L39" s="3" t="s">
        <v>90</v>
      </c>
      <c r="M39" s="2">
        <v>0.13</v>
      </c>
      <c r="N39" s="8" t="s">
        <v>91</v>
      </c>
    </row>
    <row r="40" spans="1:14" x14ac:dyDescent="0.25">
      <c r="A40" s="3" t="s">
        <v>80</v>
      </c>
      <c r="B40" s="1" t="s">
        <v>30</v>
      </c>
      <c r="C40" s="1" t="s">
        <v>81</v>
      </c>
      <c r="D40" s="1" t="s">
        <v>120</v>
      </c>
      <c r="E40" s="13">
        <v>89500</v>
      </c>
      <c r="F40" s="33">
        <f>_xlfn.XLOOKUP(EMPData[[#This Row],[Employee ID]],EmpBonus[EmployeID],EmpBonus[Bonus %],0,)</f>
        <v>0.21</v>
      </c>
      <c r="G40" s="35">
        <f>EMPData[[#This Row],[Yearly Sal]]*EMPData[[#This Row],[Bonus]]</f>
        <v>18795</v>
      </c>
      <c r="H40" s="29"/>
      <c r="I40" s="29"/>
      <c r="L40" s="3" t="s">
        <v>92</v>
      </c>
      <c r="M40" s="2">
        <v>0.16</v>
      </c>
      <c r="N40" s="8" t="s">
        <v>93</v>
      </c>
    </row>
    <row r="41" spans="1:14" x14ac:dyDescent="0.25">
      <c r="A41" s="3" t="s">
        <v>82</v>
      </c>
      <c r="B41" s="1" t="s">
        <v>30</v>
      </c>
      <c r="C41" s="1" t="s">
        <v>83</v>
      </c>
      <c r="D41" s="1" t="s">
        <v>119</v>
      </c>
      <c r="E41" s="13">
        <v>35971</v>
      </c>
      <c r="F41" s="33">
        <f>_xlfn.XLOOKUP(EMPData[[#This Row],[Employee ID]],EmpBonus[EmployeID],EmpBonus[Bonus %],0,)</f>
        <v>0.14000000000000001</v>
      </c>
      <c r="G41" s="35">
        <f>EMPData[[#This Row],[Yearly Sal]]*EMPData[[#This Row],[Bonus]]</f>
        <v>5035.9400000000005</v>
      </c>
      <c r="H41" s="29"/>
      <c r="I41" s="29"/>
      <c r="L41" s="3" t="s">
        <v>94</v>
      </c>
      <c r="M41" s="2">
        <v>0.09</v>
      </c>
      <c r="N41" s="8" t="s">
        <v>95</v>
      </c>
    </row>
    <row r="42" spans="1:14" x14ac:dyDescent="0.25">
      <c r="A42" s="3" t="s">
        <v>84</v>
      </c>
      <c r="B42" s="1" t="s">
        <v>30</v>
      </c>
      <c r="C42" s="1" t="s">
        <v>85</v>
      </c>
      <c r="D42" s="1" t="s">
        <v>119</v>
      </c>
      <c r="E42" s="13">
        <v>80000</v>
      </c>
      <c r="F42" s="33">
        <f>_xlfn.XLOOKUP(EMPData[[#This Row],[Employee ID]],EmpBonus[EmployeID],EmpBonus[Bonus %],0,)</f>
        <v>0.16</v>
      </c>
      <c r="G42" s="35">
        <f>EMPData[[#This Row],[Yearly Sal]]*EMPData[[#This Row],[Bonus]]</f>
        <v>12800</v>
      </c>
      <c r="H42" s="29"/>
      <c r="I42" s="29"/>
      <c r="L42" s="3" t="s">
        <v>96</v>
      </c>
      <c r="M42" s="2">
        <v>0.1</v>
      </c>
      <c r="N42" s="8" t="s">
        <v>97</v>
      </c>
    </row>
    <row r="43" spans="1:14" x14ac:dyDescent="0.25">
      <c r="A43" s="3" t="s">
        <v>86</v>
      </c>
      <c r="B43" s="1" t="s">
        <v>30</v>
      </c>
      <c r="C43" s="1" t="s">
        <v>87</v>
      </c>
      <c r="D43" s="1" t="s">
        <v>118</v>
      </c>
      <c r="E43" s="13">
        <v>55117</v>
      </c>
      <c r="F43" s="33">
        <f>_xlfn.XLOOKUP(EMPData[[#This Row],[Employee ID]],EmpBonus[EmployeID],EmpBonus[Bonus %],0,)</f>
        <v>0.14000000000000001</v>
      </c>
      <c r="G43" s="35">
        <f>EMPData[[#This Row],[Yearly Sal]]*EMPData[[#This Row],[Bonus]]</f>
        <v>7716.380000000001</v>
      </c>
      <c r="H43" s="29"/>
      <c r="I43" s="29"/>
      <c r="L43" s="3" t="s">
        <v>98</v>
      </c>
      <c r="M43" s="2">
        <v>0.18</v>
      </c>
      <c r="N43" s="8" t="s">
        <v>99</v>
      </c>
    </row>
    <row r="44" spans="1:14" x14ac:dyDescent="0.25">
      <c r="A44" s="3" t="s">
        <v>88</v>
      </c>
      <c r="B44" s="1" t="s">
        <v>4</v>
      </c>
      <c r="C44" s="1" t="s">
        <v>89</v>
      </c>
      <c r="D44" s="1" t="s">
        <v>120</v>
      </c>
      <c r="E44" s="13">
        <v>58445</v>
      </c>
      <c r="F44" s="33">
        <f>_xlfn.XLOOKUP(EMPData[[#This Row],[Employee ID]],EmpBonus[EmployeID],EmpBonus[Bonus %],0,)</f>
        <v>0.22</v>
      </c>
      <c r="G44" s="35">
        <f>EMPData[[#This Row],[Yearly Sal]]*EMPData[[#This Row],[Bonus]]</f>
        <v>12857.9</v>
      </c>
      <c r="H44" s="29"/>
      <c r="I44" s="29"/>
      <c r="L44" s="3" t="s">
        <v>100</v>
      </c>
      <c r="M44" s="2">
        <v>0.13</v>
      </c>
      <c r="N44" s="8" t="s">
        <v>101</v>
      </c>
    </row>
    <row r="45" spans="1:14" x14ac:dyDescent="0.25">
      <c r="A45" s="3" t="s">
        <v>90</v>
      </c>
      <c r="B45" s="1" t="s">
        <v>4</v>
      </c>
      <c r="C45" s="1" t="s">
        <v>91</v>
      </c>
      <c r="D45" s="1" t="s">
        <v>120</v>
      </c>
      <c r="E45" s="13">
        <v>120000</v>
      </c>
      <c r="F45" s="33">
        <f>_xlfn.XLOOKUP(EMPData[[#This Row],[Employee ID]],EmpBonus[EmployeID],EmpBonus[Bonus %],0,)</f>
        <v>0.13</v>
      </c>
      <c r="G45" s="35">
        <f>EMPData[[#This Row],[Yearly Sal]]*EMPData[[#This Row],[Bonus]]</f>
        <v>15600</v>
      </c>
      <c r="H45" s="29"/>
      <c r="I45" s="29"/>
      <c r="L45" s="3" t="s">
        <v>102</v>
      </c>
      <c r="M45" s="2">
        <v>0.19</v>
      </c>
      <c r="N45" s="8" t="s">
        <v>103</v>
      </c>
    </row>
    <row r="46" spans="1:14" x14ac:dyDescent="0.25">
      <c r="A46" s="3" t="s">
        <v>92</v>
      </c>
      <c r="B46" s="1" t="s">
        <v>30</v>
      </c>
      <c r="C46" s="1" t="s">
        <v>93</v>
      </c>
      <c r="D46" s="1" t="s">
        <v>119</v>
      </c>
      <c r="E46" s="13">
        <v>45450</v>
      </c>
      <c r="F46" s="33">
        <f>_xlfn.XLOOKUP(EMPData[[#This Row],[Employee ID]],EmpBonus[EmployeID],EmpBonus[Bonus %],0,)</f>
        <v>0.16</v>
      </c>
      <c r="G46" s="35">
        <f>EMPData[[#This Row],[Yearly Sal]]*EMPData[[#This Row],[Bonus]]</f>
        <v>7272</v>
      </c>
      <c r="H46" s="29"/>
      <c r="I46" s="29"/>
      <c r="L46" s="3" t="s">
        <v>104</v>
      </c>
      <c r="M46" s="2">
        <v>0.2</v>
      </c>
      <c r="N46" s="8" t="s">
        <v>105</v>
      </c>
    </row>
    <row r="47" spans="1:14" x14ac:dyDescent="0.25">
      <c r="A47" s="3" t="s">
        <v>94</v>
      </c>
      <c r="B47" s="1" t="s">
        <v>30</v>
      </c>
      <c r="C47" s="1" t="s">
        <v>95</v>
      </c>
      <c r="D47" s="1" t="s">
        <v>120</v>
      </c>
      <c r="E47" s="13">
        <v>89500</v>
      </c>
      <c r="F47" s="33">
        <f>_xlfn.XLOOKUP(EMPData[[#This Row],[Employee ID]],EmpBonus[EmployeID],EmpBonus[Bonus %],0,)</f>
        <v>0.09</v>
      </c>
      <c r="G47" s="35">
        <f>EMPData[[#This Row],[Yearly Sal]]*EMPData[[#This Row],[Bonus]]</f>
        <v>8055</v>
      </c>
      <c r="H47" s="29"/>
      <c r="I47" s="29"/>
      <c r="L47" s="6" t="s">
        <v>106</v>
      </c>
      <c r="M47" s="10">
        <v>0.11</v>
      </c>
      <c r="N47" s="11" t="s">
        <v>107</v>
      </c>
    </row>
    <row r="48" spans="1:14" x14ac:dyDescent="0.25">
      <c r="A48" s="3" t="s">
        <v>96</v>
      </c>
      <c r="B48" s="1" t="s">
        <v>30</v>
      </c>
      <c r="C48" s="1" t="s">
        <v>97</v>
      </c>
      <c r="D48" s="1" t="s">
        <v>118</v>
      </c>
      <c r="E48" s="13">
        <v>65971</v>
      </c>
      <c r="F48" s="33">
        <f>_xlfn.XLOOKUP(EMPData[[#This Row],[Employee ID]],EmpBonus[EmployeID],EmpBonus[Bonus %],0,)</f>
        <v>0.1</v>
      </c>
      <c r="G48" s="35">
        <f>EMPData[[#This Row],[Yearly Sal]]*EMPData[[#This Row],[Bonus]]</f>
        <v>6597.1</v>
      </c>
      <c r="H48" s="29"/>
      <c r="I48" s="29"/>
    </row>
    <row r="49" spans="1:9" x14ac:dyDescent="0.25">
      <c r="A49" s="3" t="s">
        <v>98</v>
      </c>
      <c r="B49" s="1" t="s">
        <v>30</v>
      </c>
      <c r="C49" s="1" t="s">
        <v>99</v>
      </c>
      <c r="D49" s="1" t="s">
        <v>120</v>
      </c>
      <c r="E49" s="13">
        <v>80000</v>
      </c>
      <c r="F49" s="33">
        <f>_xlfn.XLOOKUP(EMPData[[#This Row],[Employee ID]],EmpBonus[EmployeID],EmpBonus[Bonus %],0,)</f>
        <v>0.18</v>
      </c>
      <c r="G49" s="35">
        <f>EMPData[[#This Row],[Yearly Sal]]*EMPData[[#This Row],[Bonus]]</f>
        <v>14400</v>
      </c>
      <c r="H49" s="29"/>
      <c r="I49" s="29"/>
    </row>
    <row r="50" spans="1:9" x14ac:dyDescent="0.25">
      <c r="A50" s="3" t="s">
        <v>100</v>
      </c>
      <c r="B50" s="1" t="s">
        <v>4</v>
      </c>
      <c r="C50" s="1" t="s">
        <v>101</v>
      </c>
      <c r="D50" s="1" t="s">
        <v>119</v>
      </c>
      <c r="E50" s="13">
        <v>55117</v>
      </c>
      <c r="F50" s="33">
        <f>_xlfn.XLOOKUP(EMPData[[#This Row],[Employee ID]],EmpBonus[EmployeID],EmpBonus[Bonus %],0,)</f>
        <v>0.13</v>
      </c>
      <c r="G50" s="35">
        <f>EMPData[[#This Row],[Yearly Sal]]*EMPData[[#This Row],[Bonus]]</f>
        <v>7165.21</v>
      </c>
      <c r="H50" s="29"/>
      <c r="I50" s="29"/>
    </row>
    <row r="51" spans="1:9" x14ac:dyDescent="0.25">
      <c r="A51" s="3" t="s">
        <v>102</v>
      </c>
      <c r="B51" s="1" t="s">
        <v>4</v>
      </c>
      <c r="C51" s="1" t="s">
        <v>103</v>
      </c>
      <c r="D51" s="1" t="s">
        <v>118</v>
      </c>
      <c r="E51" s="13">
        <v>60445</v>
      </c>
      <c r="F51" s="33">
        <f>_xlfn.XLOOKUP(EMPData[[#This Row],[Employee ID]],EmpBonus[EmployeID],EmpBonus[Bonus %],0,)</f>
        <v>0.19</v>
      </c>
      <c r="G51" s="35">
        <f>EMPData[[#This Row],[Yearly Sal]]*EMPData[[#This Row],[Bonus]]</f>
        <v>11484.55</v>
      </c>
      <c r="H51" s="29"/>
      <c r="I51" s="29"/>
    </row>
    <row r="52" spans="1:9" x14ac:dyDescent="0.25">
      <c r="A52" s="3" t="s">
        <v>104</v>
      </c>
      <c r="B52" s="1" t="s">
        <v>4</v>
      </c>
      <c r="C52" s="1" t="s">
        <v>105</v>
      </c>
      <c r="D52" s="1" t="s">
        <v>120</v>
      </c>
      <c r="E52" s="13">
        <v>83117</v>
      </c>
      <c r="F52" s="33">
        <f>_xlfn.XLOOKUP(EMPData[[#This Row],[Employee ID]],EmpBonus[EmployeID],EmpBonus[Bonus %],0,)</f>
        <v>0.2</v>
      </c>
      <c r="G52" s="35">
        <f>EMPData[[#This Row],[Yearly Sal]]*EMPData[[#This Row],[Bonus]]</f>
        <v>16623.400000000001</v>
      </c>
      <c r="H52" s="29"/>
      <c r="I52" s="29"/>
    </row>
    <row r="53" spans="1:9" x14ac:dyDescent="0.25">
      <c r="A53" s="6" t="s">
        <v>106</v>
      </c>
      <c r="B53" s="7" t="s">
        <v>4</v>
      </c>
      <c r="C53" s="7" t="s">
        <v>107</v>
      </c>
      <c r="D53" s="7" t="s">
        <v>118</v>
      </c>
      <c r="E53" s="14">
        <v>58445</v>
      </c>
      <c r="F53" s="33">
        <f>_xlfn.XLOOKUP(EMPData[[#This Row],[Employee ID]],EmpBonus[EmployeID],EmpBonus[Bonus %],0,)</f>
        <v>0.11</v>
      </c>
      <c r="G53" s="34"/>
      <c r="H53" s="29"/>
      <c r="I53" s="29"/>
    </row>
    <row r="54" spans="1:9" x14ac:dyDescent="0.25">
      <c r="A54" s="6" t="s">
        <v>128</v>
      </c>
      <c r="B54" s="7"/>
      <c r="C54" s="7"/>
      <c r="D54" s="7"/>
      <c r="E54" s="32">
        <f>SUBTOTAL(109,EMPData[Yearly Sal])</f>
        <v>3619876</v>
      </c>
      <c r="F54" s="7"/>
      <c r="G54" s="7"/>
      <c r="H54" s="30"/>
      <c r="I54" s="30"/>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19"/>
  <sheetViews>
    <sheetView tabSelected="1" workbookViewId="0">
      <selection activeCell="K8" sqref="K8"/>
    </sheetView>
  </sheetViews>
  <sheetFormatPr defaultRowHeight="15" x14ac:dyDescent="0.25"/>
  <cols>
    <col min="1" max="1" width="16.7109375" bestFit="1" customWidth="1"/>
    <col min="2" max="2" width="22.42578125" bestFit="1" customWidth="1"/>
    <col min="3" max="3" width="12.140625" style="20" customWidth="1"/>
  </cols>
  <sheetData>
    <row r="1" spans="1:18" ht="36" x14ac:dyDescent="0.55000000000000004">
      <c r="A1" s="18"/>
      <c r="B1" s="19" t="s">
        <v>129</v>
      </c>
      <c r="C1" s="19"/>
      <c r="D1" s="19"/>
      <c r="E1" s="19"/>
      <c r="F1" s="19"/>
      <c r="G1" s="19"/>
      <c r="H1" s="19"/>
      <c r="I1" s="19"/>
      <c r="J1" s="19"/>
      <c r="K1" s="19"/>
      <c r="L1" s="19"/>
      <c r="M1" s="19"/>
      <c r="N1" s="19"/>
      <c r="O1" s="19"/>
      <c r="P1" s="19"/>
      <c r="Q1" s="19"/>
      <c r="R1" s="19"/>
    </row>
    <row r="2" spans="1:18" x14ac:dyDescent="0.25">
      <c r="A2" s="22" t="s">
        <v>2</v>
      </c>
      <c r="B2" s="25" t="s">
        <v>150</v>
      </c>
      <c r="C2"/>
    </row>
    <row r="3" spans="1:18" x14ac:dyDescent="0.25">
      <c r="A3" s="23" t="s">
        <v>58</v>
      </c>
      <c r="B3" s="25">
        <v>0</v>
      </c>
      <c r="C3"/>
    </row>
    <row r="4" spans="1:18" x14ac:dyDescent="0.25">
      <c r="A4" s="23" t="s">
        <v>75</v>
      </c>
      <c r="B4" s="25">
        <v>9842</v>
      </c>
      <c r="C4"/>
    </row>
    <row r="5" spans="1:18" x14ac:dyDescent="0.25">
      <c r="A5" s="23" t="s">
        <v>64</v>
      </c>
      <c r="B5" s="25">
        <v>0</v>
      </c>
      <c r="C5"/>
    </row>
    <row r="6" spans="1:18" x14ac:dyDescent="0.25">
      <c r="A6" s="23" t="s">
        <v>48</v>
      </c>
      <c r="B6" s="25">
        <v>20000</v>
      </c>
      <c r="C6"/>
    </row>
    <row r="7" spans="1:18" x14ac:dyDescent="0.25">
      <c r="A7" s="23" t="s">
        <v>142</v>
      </c>
      <c r="B7" s="25">
        <v>29842</v>
      </c>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topLeftCell="A3" workbookViewId="0">
      <selection activeCell="J11" sqref="J11"/>
    </sheetView>
  </sheetViews>
  <sheetFormatPr defaultRowHeight="15" x14ac:dyDescent="0.25"/>
  <cols>
    <col min="1" max="1" width="11" customWidth="1"/>
    <col min="2" max="2" width="11" style="17" customWidth="1"/>
    <col min="3" max="3" width="11" customWidth="1"/>
    <col min="4" max="4" width="13.5703125" bestFit="1" customWidth="1"/>
    <col min="7" max="7" width="7.85546875" customWidth="1"/>
    <col min="8" max="8" width="16.5703125" bestFit="1" customWidth="1"/>
  </cols>
  <sheetData>
    <row r="1" spans="1:17" ht="36" x14ac:dyDescent="0.55000000000000004">
      <c r="A1" s="18"/>
      <c r="B1" s="19" t="s">
        <v>109</v>
      </c>
      <c r="C1" s="19"/>
      <c r="D1" s="19"/>
      <c r="E1" s="19"/>
      <c r="F1" s="19"/>
      <c r="G1" s="19"/>
      <c r="H1" s="19"/>
      <c r="I1" s="19"/>
      <c r="J1" s="19"/>
      <c r="K1" s="19"/>
      <c r="L1" s="19"/>
      <c r="M1" s="19"/>
      <c r="N1" s="19"/>
      <c r="O1" s="19"/>
      <c r="P1" s="19"/>
      <c r="Q1" s="19"/>
    </row>
    <row r="2" spans="1:17" x14ac:dyDescent="0.25">
      <c r="C2" s="17"/>
    </row>
    <row r="3" spans="1:17" x14ac:dyDescent="0.25">
      <c r="A3" t="s">
        <v>151</v>
      </c>
      <c r="B3" s="17" t="s">
        <v>152</v>
      </c>
      <c r="C3" t="s">
        <v>153</v>
      </c>
    </row>
    <row r="4" spans="1:17" x14ac:dyDescent="0.25">
      <c r="B4" s="17" t="s">
        <v>154</v>
      </c>
    </row>
    <row r="5" spans="1:17" x14ac:dyDescent="0.25">
      <c r="A5">
        <v>1</v>
      </c>
      <c r="B5" s="17" t="s">
        <v>110</v>
      </c>
      <c r="C5" s="36">
        <v>72397.52</v>
      </c>
    </row>
    <row r="6" spans="1:17" x14ac:dyDescent="0.25">
      <c r="A6">
        <v>2</v>
      </c>
      <c r="B6" s="17" t="s">
        <v>111</v>
      </c>
      <c r="C6" s="37">
        <v>63208</v>
      </c>
    </row>
    <row r="7" spans="1:17" x14ac:dyDescent="0.25">
      <c r="A7">
        <v>3</v>
      </c>
      <c r="B7" s="17" t="s">
        <v>112</v>
      </c>
      <c r="C7" s="37">
        <v>89500</v>
      </c>
    </row>
    <row r="8" spans="1:17" x14ac:dyDescent="0.25">
      <c r="A8">
        <v>4</v>
      </c>
      <c r="B8" s="17" t="s">
        <v>113</v>
      </c>
      <c r="C8" s="37">
        <v>140000</v>
      </c>
    </row>
    <row r="9" spans="1:17" x14ac:dyDescent="0.25">
      <c r="A9">
        <v>5</v>
      </c>
      <c r="B9" s="17" t="s">
        <v>114</v>
      </c>
      <c r="C9" s="37">
        <v>21971</v>
      </c>
    </row>
    <row r="10" spans="1:17" x14ac:dyDescent="0.25">
      <c r="A10">
        <v>6</v>
      </c>
      <c r="B10" s="17" t="s">
        <v>115</v>
      </c>
      <c r="C10" s="37">
        <v>3619876</v>
      </c>
    </row>
    <row r="11" spans="1:17" x14ac:dyDescent="0.25">
      <c r="A11" t="s">
        <v>139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C2" sqref="C2"/>
    </sheetView>
  </sheetViews>
  <sheetFormatPr defaultRowHeight="15" x14ac:dyDescent="0.25"/>
  <cols>
    <col min="1" max="1" width="4.85546875" customWidth="1"/>
    <col min="3" max="3" width="19.42578125" customWidth="1"/>
    <col min="4" max="4" width="16.42578125" customWidth="1"/>
    <col min="5" max="5" width="6.140625" customWidth="1"/>
    <col min="12" max="12" width="2.140625" customWidth="1"/>
  </cols>
  <sheetData>
    <row r="1" spans="1:18" ht="36" x14ac:dyDescent="0.55000000000000004">
      <c r="A1" s="18"/>
      <c r="B1" s="19" t="s">
        <v>133</v>
      </c>
      <c r="C1" s="19"/>
      <c r="D1" s="19"/>
      <c r="E1" s="19"/>
      <c r="F1" s="19"/>
      <c r="G1" s="19"/>
      <c r="H1" s="19"/>
      <c r="I1" s="19"/>
      <c r="J1" s="19"/>
      <c r="K1" s="19"/>
      <c r="L1" s="19"/>
      <c r="M1" s="19"/>
      <c r="N1" s="19"/>
      <c r="O1" s="19"/>
      <c r="P1" s="19"/>
      <c r="Q1" s="19"/>
      <c r="R1" s="19"/>
    </row>
    <row r="3" spans="1:18" x14ac:dyDescent="0.25">
      <c r="C3" t="s">
        <v>1</v>
      </c>
      <c r="D3" t="s">
        <v>144</v>
      </c>
    </row>
    <row r="4" spans="1:18" x14ac:dyDescent="0.25">
      <c r="C4" t="s">
        <v>145</v>
      </c>
      <c r="D4" s="24">
        <f>SUMIF(EMPData[Department],"sales",EMPData[Yearly Sal])</f>
        <v>1294801</v>
      </c>
    </row>
    <row r="5" spans="1:18" x14ac:dyDescent="0.25">
      <c r="C5" t="s">
        <v>30</v>
      </c>
      <c r="D5" s="16">
        <f>SUMIF(EMPData[Department],"Procurement",EMPData[Yearly Sal])</f>
        <v>1053666</v>
      </c>
    </row>
    <row r="6" spans="1:18" x14ac:dyDescent="0.25">
      <c r="C6" t="s">
        <v>43</v>
      </c>
      <c r="D6" s="16">
        <f>SUMIF(EMPData[Department],"finance",EMPData[Yearly Sal])</f>
        <v>1271409</v>
      </c>
    </row>
    <row r="9" spans="1:18" x14ac:dyDescent="0.25">
      <c r="A9" t="s">
        <v>139</v>
      </c>
    </row>
  </sheetData>
  <phoneticPr fontId="5" type="noConversion"/>
  <pageMargins left="0.7" right="0.7" top="0.75" bottom="0.75" header="0.3" footer="0.3"/>
  <pageSetup orientation="portrait" verticalDpi="3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20"/>
  <sheetViews>
    <sheetView workbookViewId="0">
      <selection activeCell="C7" sqref="C7"/>
    </sheetView>
  </sheetViews>
  <sheetFormatPr defaultRowHeight="15" x14ac:dyDescent="0.25"/>
  <cols>
    <col min="2" max="2" width="13.140625" bestFit="1" customWidth="1"/>
    <col min="3" max="3" width="16.28515625" style="16" bestFit="1" customWidth="1"/>
  </cols>
  <sheetData>
    <row r="1" spans="1:18" ht="36" x14ac:dyDescent="0.55000000000000004">
      <c r="A1" s="18"/>
      <c r="B1" s="19" t="s">
        <v>134</v>
      </c>
      <c r="C1" s="19"/>
      <c r="D1" s="19"/>
      <c r="E1" s="19"/>
      <c r="F1" s="19"/>
      <c r="G1" s="19"/>
      <c r="H1" s="19"/>
      <c r="I1" s="19"/>
      <c r="J1" s="19"/>
      <c r="K1" s="19"/>
      <c r="L1" s="19"/>
      <c r="M1" s="19"/>
      <c r="N1" s="19"/>
      <c r="O1" s="19"/>
      <c r="P1" s="19"/>
      <c r="Q1" s="19"/>
      <c r="R1" s="19"/>
    </row>
    <row r="3" spans="1:18" x14ac:dyDescent="0.25">
      <c r="B3" s="22" t="s">
        <v>1</v>
      </c>
      <c r="C3" t="s">
        <v>143</v>
      </c>
    </row>
    <row r="4" spans="1:18" x14ac:dyDescent="0.25">
      <c r="B4" s="23" t="s">
        <v>43</v>
      </c>
      <c r="C4" s="25">
        <v>1271409</v>
      </c>
    </row>
    <row r="5" spans="1:18" x14ac:dyDescent="0.25">
      <c r="B5" s="23" t="s">
        <v>30</v>
      </c>
      <c r="C5" s="25">
        <v>1053666</v>
      </c>
    </row>
    <row r="6" spans="1:18" x14ac:dyDescent="0.25">
      <c r="B6" s="23" t="s">
        <v>4</v>
      </c>
      <c r="C6" s="15">
        <v>1294801</v>
      </c>
    </row>
    <row r="7" spans="1:18" x14ac:dyDescent="0.25">
      <c r="B7" s="23" t="s">
        <v>142</v>
      </c>
      <c r="C7">
        <v>3619876</v>
      </c>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104"/>
  <sheetViews>
    <sheetView topLeftCell="A2" workbookViewId="0">
      <selection activeCell="B4" sqref="B4"/>
    </sheetView>
  </sheetViews>
  <sheetFormatPr defaultRowHeight="15" x14ac:dyDescent="0.25"/>
  <cols>
    <col min="2" max="2" width="21.140625" bestFit="1" customWidth="1"/>
    <col min="3" max="3" width="14.28515625" style="16" bestFit="1" customWidth="1"/>
    <col min="4" max="4" width="18.140625" bestFit="1" customWidth="1"/>
    <col min="5" max="5" width="8" bestFit="1" customWidth="1"/>
    <col min="6" max="6" width="11.28515625" bestFit="1" customWidth="1"/>
  </cols>
  <sheetData>
    <row r="1" spans="1:18" ht="36" x14ac:dyDescent="0.55000000000000004">
      <c r="A1" s="18"/>
      <c r="B1" s="19" t="s">
        <v>135</v>
      </c>
      <c r="C1" s="19"/>
      <c r="D1" s="19"/>
      <c r="E1" s="19"/>
      <c r="F1" s="19"/>
      <c r="G1" s="19"/>
      <c r="H1" s="19"/>
      <c r="I1" s="19"/>
      <c r="J1" s="19"/>
      <c r="K1" s="19"/>
      <c r="L1" s="19"/>
      <c r="M1" s="19"/>
      <c r="N1" s="19"/>
      <c r="O1" s="19"/>
      <c r="P1" s="19"/>
      <c r="Q1" s="19"/>
      <c r="R1" s="19"/>
    </row>
    <row r="3" spans="1:18" x14ac:dyDescent="0.25">
      <c r="B3" s="22" t="s">
        <v>2</v>
      </c>
      <c r="C3" t="s">
        <v>147</v>
      </c>
    </row>
    <row r="4" spans="1:18" x14ac:dyDescent="0.25">
      <c r="B4" s="23" t="s">
        <v>43</v>
      </c>
      <c r="C4" s="25">
        <v>1271409</v>
      </c>
    </row>
    <row r="5" spans="1:18" x14ac:dyDescent="0.25">
      <c r="B5" s="26" t="s">
        <v>60</v>
      </c>
      <c r="C5" s="25">
        <v>140000</v>
      </c>
    </row>
    <row r="6" spans="1:18" x14ac:dyDescent="0.25">
      <c r="B6" s="26" t="s">
        <v>54</v>
      </c>
      <c r="C6" s="25">
        <v>120000</v>
      </c>
    </row>
    <row r="7" spans="1:18" x14ac:dyDescent="0.25">
      <c r="B7" s="26" t="s">
        <v>71</v>
      </c>
      <c r="C7" s="25">
        <v>97000</v>
      </c>
    </row>
    <row r="8" spans="1:18" x14ac:dyDescent="0.25">
      <c r="B8" s="26" t="s">
        <v>77</v>
      </c>
      <c r="C8" s="25">
        <v>97000</v>
      </c>
    </row>
    <row r="9" spans="1:18" x14ac:dyDescent="0.25">
      <c r="B9" s="26" t="s">
        <v>62</v>
      </c>
      <c r="C9" s="25">
        <v>90000</v>
      </c>
    </row>
    <row r="10" spans="1:18" x14ac:dyDescent="0.25">
      <c r="B10" s="26" t="s">
        <v>44</v>
      </c>
      <c r="C10" s="25">
        <v>89500</v>
      </c>
    </row>
    <row r="11" spans="1:18" x14ac:dyDescent="0.25">
      <c r="B11" s="26" t="s">
        <v>64</v>
      </c>
      <c r="C11" s="25">
        <v>88357</v>
      </c>
    </row>
    <row r="12" spans="1:18" x14ac:dyDescent="0.25">
      <c r="B12" s="26" t="s">
        <v>48</v>
      </c>
      <c r="C12" s="25">
        <v>80000</v>
      </c>
    </row>
    <row r="13" spans="1:18" x14ac:dyDescent="0.25">
      <c r="B13" s="26" t="s">
        <v>141</v>
      </c>
      <c r="C13" s="25">
        <v>68357</v>
      </c>
    </row>
    <row r="14" spans="1:18" x14ac:dyDescent="0.25">
      <c r="B14" s="26" t="s">
        <v>66</v>
      </c>
      <c r="C14" s="25">
        <v>59200</v>
      </c>
    </row>
    <row r="15" spans="1:18" x14ac:dyDescent="0.25">
      <c r="B15" s="26" t="s">
        <v>52</v>
      </c>
      <c r="C15" s="25">
        <v>58445</v>
      </c>
    </row>
    <row r="16" spans="1:18" x14ac:dyDescent="0.25">
      <c r="B16" s="26" t="s">
        <v>50</v>
      </c>
      <c r="C16" s="25">
        <v>55117</v>
      </c>
    </row>
    <row r="17" spans="2:3" x14ac:dyDescent="0.25">
      <c r="B17" s="26" t="s">
        <v>75</v>
      </c>
      <c r="C17" s="25">
        <v>51800</v>
      </c>
    </row>
    <row r="18" spans="2:3" x14ac:dyDescent="0.25">
      <c r="B18" s="26" t="s">
        <v>58</v>
      </c>
      <c r="C18" s="25">
        <v>50545</v>
      </c>
    </row>
    <row r="19" spans="2:3" x14ac:dyDescent="0.25">
      <c r="B19" s="26" t="s">
        <v>56</v>
      </c>
      <c r="C19" s="25">
        <v>45117</v>
      </c>
    </row>
    <row r="20" spans="2:3" x14ac:dyDescent="0.25">
      <c r="B20" s="26" t="s">
        <v>79</v>
      </c>
      <c r="C20" s="25">
        <v>45000</v>
      </c>
    </row>
    <row r="21" spans="2:3" x14ac:dyDescent="0.25">
      <c r="B21" s="26" t="s">
        <v>46</v>
      </c>
      <c r="C21" s="25">
        <v>35971</v>
      </c>
    </row>
    <row r="22" spans="2:3" x14ac:dyDescent="0.25">
      <c r="B22" s="23" t="s">
        <v>142</v>
      </c>
      <c r="C22" s="38">
        <v>1271409</v>
      </c>
    </row>
    <row r="23" spans="2:3" x14ac:dyDescent="0.25">
      <c r="C23"/>
    </row>
    <row r="24" spans="2:3" x14ac:dyDescent="0.25">
      <c r="C24"/>
    </row>
    <row r="25" spans="2:3" x14ac:dyDescent="0.25">
      <c r="C25"/>
    </row>
    <row r="26" spans="2:3" x14ac:dyDescent="0.25">
      <c r="C26"/>
    </row>
    <row r="27" spans="2:3" x14ac:dyDescent="0.25">
      <c r="C27"/>
    </row>
    <row r="28" spans="2:3" x14ac:dyDescent="0.25">
      <c r="C28"/>
    </row>
    <row r="29" spans="2:3" x14ac:dyDescent="0.25">
      <c r="C29"/>
    </row>
    <row r="30" spans="2:3" x14ac:dyDescent="0.25">
      <c r="C30"/>
    </row>
    <row r="31" spans="2:3" x14ac:dyDescent="0.25">
      <c r="C31"/>
    </row>
    <row r="32" spans="2: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sheetData>
  <conditionalFormatting sqref="B3">
    <cfRule type="top10" dxfId="46" priority="5" rank="2"/>
  </conditionalFormatting>
  <conditionalFormatting pivot="1" sqref="C5:C21">
    <cfRule type="top10" dxfId="45" priority="4" rank="2"/>
  </conditionalFormatting>
  <conditionalFormatting pivot="1">
    <cfRule type="top10" dxfId="44" priority="3" rank="2"/>
  </conditionalFormatting>
  <conditionalFormatting sqref="B5:B23">
    <cfRule type="top10" dxfId="43" priority="2" rank="2"/>
  </conditionalFormatting>
  <conditionalFormatting pivot="1">
    <cfRule type="top10" dxfId="42" priority="1" rank="2"/>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8"/>
  <sheetViews>
    <sheetView topLeftCell="A11" zoomScaleNormal="100" workbookViewId="0">
      <selection activeCell="I1" sqref="I1"/>
    </sheetView>
  </sheetViews>
  <sheetFormatPr defaultRowHeight="15" x14ac:dyDescent="0.25"/>
  <cols>
    <col min="2" max="2" width="21.140625" bestFit="1" customWidth="1"/>
    <col min="3" max="3" width="16.28515625" style="16" bestFit="1" customWidth="1"/>
  </cols>
  <sheetData>
    <row r="1" spans="1:18" ht="36" x14ac:dyDescent="0.55000000000000004">
      <c r="A1" s="18"/>
      <c r="B1" s="19" t="s">
        <v>136</v>
      </c>
      <c r="C1" s="19"/>
      <c r="D1" s="19"/>
      <c r="E1" s="19"/>
      <c r="F1" s="19"/>
      <c r="G1" s="19"/>
      <c r="H1" s="19"/>
      <c r="I1" s="19"/>
      <c r="J1" s="19"/>
      <c r="K1" s="19"/>
      <c r="L1" s="19"/>
      <c r="M1" s="19"/>
      <c r="N1" s="19"/>
      <c r="O1" s="19"/>
      <c r="P1" s="19"/>
      <c r="Q1" s="19"/>
      <c r="R1" s="19"/>
    </row>
    <row r="4" spans="1:18" x14ac:dyDescent="0.25">
      <c r="B4" s="22" t="s">
        <v>1</v>
      </c>
      <c r="C4" t="s">
        <v>143</v>
      </c>
    </row>
    <row r="5" spans="1:18" x14ac:dyDescent="0.25">
      <c r="B5" s="23" t="s">
        <v>43</v>
      </c>
      <c r="C5">
        <v>1271409</v>
      </c>
    </row>
    <row r="6" spans="1:18" x14ac:dyDescent="0.25">
      <c r="B6" s="26" t="s">
        <v>46</v>
      </c>
      <c r="C6" s="25">
        <v>35971</v>
      </c>
    </row>
    <row r="7" spans="1:18" x14ac:dyDescent="0.25">
      <c r="B7" s="26" t="s">
        <v>79</v>
      </c>
      <c r="C7" s="25">
        <v>45000</v>
      </c>
    </row>
    <row r="8" spans="1:18" x14ac:dyDescent="0.25">
      <c r="B8" s="26" t="s">
        <v>56</v>
      </c>
      <c r="C8" s="25">
        <v>45117</v>
      </c>
    </row>
    <row r="9" spans="1:18" x14ac:dyDescent="0.25">
      <c r="B9" s="26" t="s">
        <v>58</v>
      </c>
      <c r="C9" s="25">
        <v>50545</v>
      </c>
    </row>
    <row r="10" spans="1:18" x14ac:dyDescent="0.25">
      <c r="B10" s="26" t="s">
        <v>75</v>
      </c>
      <c r="C10" s="25">
        <v>51800</v>
      </c>
    </row>
    <row r="11" spans="1:18" x14ac:dyDescent="0.25">
      <c r="B11" s="26" t="s">
        <v>50</v>
      </c>
      <c r="C11" s="25">
        <v>55117</v>
      </c>
    </row>
    <row r="12" spans="1:18" x14ac:dyDescent="0.25">
      <c r="B12" s="26" t="s">
        <v>52</v>
      </c>
      <c r="C12" s="25">
        <v>58445</v>
      </c>
    </row>
    <row r="13" spans="1:18" x14ac:dyDescent="0.25">
      <c r="B13" s="26" t="s">
        <v>66</v>
      </c>
      <c r="C13" s="25">
        <v>59200</v>
      </c>
    </row>
    <row r="14" spans="1:18" x14ac:dyDescent="0.25">
      <c r="B14" s="26" t="s">
        <v>141</v>
      </c>
      <c r="C14" s="25">
        <v>68357</v>
      </c>
    </row>
    <row r="15" spans="1:18" x14ac:dyDescent="0.25">
      <c r="B15" s="26" t="s">
        <v>48</v>
      </c>
      <c r="C15" s="25">
        <v>80000</v>
      </c>
    </row>
    <row r="16" spans="1:18" x14ac:dyDescent="0.25">
      <c r="B16" s="26" t="s">
        <v>64</v>
      </c>
      <c r="C16" s="25">
        <v>88357</v>
      </c>
    </row>
    <row r="17" spans="2:3" x14ac:dyDescent="0.25">
      <c r="B17" s="26" t="s">
        <v>44</v>
      </c>
      <c r="C17" s="25">
        <v>89500</v>
      </c>
    </row>
    <row r="18" spans="2:3" x14ac:dyDescent="0.25">
      <c r="B18" s="26" t="s">
        <v>62</v>
      </c>
      <c r="C18" s="25">
        <v>90000</v>
      </c>
    </row>
    <row r="19" spans="2:3" x14ac:dyDescent="0.25">
      <c r="B19" s="26" t="s">
        <v>77</v>
      </c>
      <c r="C19" s="25">
        <v>97000</v>
      </c>
    </row>
    <row r="20" spans="2:3" x14ac:dyDescent="0.25">
      <c r="B20" s="26" t="s">
        <v>71</v>
      </c>
      <c r="C20" s="25">
        <v>97000</v>
      </c>
    </row>
    <row r="21" spans="2:3" x14ac:dyDescent="0.25">
      <c r="B21" s="26" t="s">
        <v>54</v>
      </c>
      <c r="C21" s="25">
        <v>120000</v>
      </c>
    </row>
    <row r="22" spans="2:3" x14ac:dyDescent="0.25">
      <c r="B22" s="26" t="s">
        <v>60</v>
      </c>
      <c r="C22" s="25">
        <v>140000</v>
      </c>
    </row>
    <row r="23" spans="2:3" x14ac:dyDescent="0.25">
      <c r="B23" s="23" t="s">
        <v>142</v>
      </c>
      <c r="C23">
        <v>1271409</v>
      </c>
    </row>
    <row r="24" spans="2:3" x14ac:dyDescent="0.25">
      <c r="C24"/>
    </row>
    <row r="25" spans="2:3" x14ac:dyDescent="0.25">
      <c r="C25"/>
    </row>
    <row r="26" spans="2:3" x14ac:dyDescent="0.25">
      <c r="C26"/>
    </row>
    <row r="27" spans="2:3" x14ac:dyDescent="0.25">
      <c r="C27"/>
    </row>
    <row r="28" spans="2:3" x14ac:dyDescent="0.25">
      <c r="C28"/>
    </row>
    <row r="29" spans="2:3" x14ac:dyDescent="0.25">
      <c r="C29"/>
    </row>
    <row r="30" spans="2:3" x14ac:dyDescent="0.25">
      <c r="C30"/>
    </row>
    <row r="31" spans="2:3" x14ac:dyDescent="0.25">
      <c r="C31"/>
    </row>
    <row r="32" spans="2: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sheetData>
  <conditionalFormatting sqref="B6:B22">
    <cfRule type="top10" dxfId="41" priority="4" bottom="1" rank="2"/>
  </conditionalFormatting>
  <conditionalFormatting pivot="1">
    <cfRule type="top10" dxfId="40" priority="3" bottom="1" rank="2"/>
  </conditionalFormatting>
  <conditionalFormatting pivot="1">
    <cfRule type="top10" dxfId="39" priority="2" bottom="1" rank="2"/>
  </conditionalFormatting>
  <conditionalFormatting pivot="1" sqref="C6:C22">
    <cfRule type="top10" dxfId="38" priority="1" bottom="1" rank="2"/>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8"/>
  <sheetViews>
    <sheetView workbookViewId="0">
      <selection activeCell="D19" sqref="D19"/>
    </sheetView>
  </sheetViews>
  <sheetFormatPr defaultRowHeight="15" x14ac:dyDescent="0.25"/>
  <cols>
    <col min="2" max="2" width="21.5703125" bestFit="1" customWidth="1"/>
    <col min="3" max="3" width="16.28515625" style="16" bestFit="1" customWidth="1"/>
  </cols>
  <sheetData>
    <row r="1" spans="1:18" ht="36" x14ac:dyDescent="0.55000000000000004">
      <c r="A1" s="18"/>
      <c r="B1" s="19" t="s">
        <v>137</v>
      </c>
      <c r="C1" s="19"/>
      <c r="D1" s="19"/>
      <c r="E1" s="19"/>
      <c r="F1" s="19"/>
      <c r="G1" s="19"/>
      <c r="H1" s="19"/>
      <c r="I1" s="19"/>
      <c r="J1" s="19"/>
      <c r="K1" s="19"/>
      <c r="L1" s="19"/>
      <c r="M1" s="19"/>
      <c r="N1" s="19"/>
      <c r="O1" s="19"/>
      <c r="P1" s="19"/>
      <c r="Q1" s="19"/>
      <c r="R1" s="19"/>
    </row>
    <row r="2" spans="1:18" x14ac:dyDescent="0.25">
      <c r="C2"/>
    </row>
    <row r="3" spans="1:18" x14ac:dyDescent="0.25">
      <c r="C3"/>
    </row>
    <row r="4" spans="1:18" x14ac:dyDescent="0.25">
      <c r="B4" s="22" t="s">
        <v>146</v>
      </c>
      <c r="C4" t="s">
        <v>143</v>
      </c>
    </row>
    <row r="5" spans="1:18" x14ac:dyDescent="0.25">
      <c r="B5" s="23" t="s">
        <v>118</v>
      </c>
      <c r="C5">
        <v>883964</v>
      </c>
    </row>
    <row r="6" spans="1:18" x14ac:dyDescent="0.25">
      <c r="B6" s="27" t="s">
        <v>60</v>
      </c>
      <c r="C6" s="25">
        <v>140000</v>
      </c>
    </row>
    <row r="7" spans="1:18" x14ac:dyDescent="0.25">
      <c r="B7" s="27" t="s">
        <v>71</v>
      </c>
      <c r="C7" s="25">
        <v>97000</v>
      </c>
    </row>
    <row r="8" spans="1:18" x14ac:dyDescent="0.25">
      <c r="B8" s="27" t="s">
        <v>44</v>
      </c>
      <c r="C8" s="25">
        <v>89500</v>
      </c>
    </row>
    <row r="9" spans="1:18" x14ac:dyDescent="0.25">
      <c r="B9" s="27" t="s">
        <v>24</v>
      </c>
      <c r="C9" s="25">
        <v>80000</v>
      </c>
    </row>
    <row r="10" spans="1:18" x14ac:dyDescent="0.25">
      <c r="B10" s="27" t="s">
        <v>97</v>
      </c>
      <c r="C10" s="25">
        <v>65971</v>
      </c>
    </row>
    <row r="11" spans="1:18" x14ac:dyDescent="0.25">
      <c r="B11" s="27" t="s">
        <v>103</v>
      </c>
      <c r="C11" s="25">
        <v>60445</v>
      </c>
    </row>
    <row r="12" spans="1:18" x14ac:dyDescent="0.25">
      <c r="B12" s="27" t="s">
        <v>5</v>
      </c>
      <c r="C12" s="25">
        <v>60270</v>
      </c>
    </row>
    <row r="13" spans="1:18" x14ac:dyDescent="0.25">
      <c r="B13" s="27" t="s">
        <v>107</v>
      </c>
      <c r="C13" s="25">
        <v>58445</v>
      </c>
    </row>
    <row r="14" spans="1:18" x14ac:dyDescent="0.25">
      <c r="B14" s="27" t="s">
        <v>52</v>
      </c>
      <c r="C14" s="25">
        <v>58445</v>
      </c>
    </row>
    <row r="15" spans="1:18" x14ac:dyDescent="0.25">
      <c r="B15" s="27" t="s">
        <v>87</v>
      </c>
      <c r="C15" s="25">
        <v>55117</v>
      </c>
    </row>
    <row r="16" spans="1:18" x14ac:dyDescent="0.25">
      <c r="B16" s="27" t="s">
        <v>37</v>
      </c>
      <c r="C16" s="25">
        <v>51800</v>
      </c>
    </row>
    <row r="17" spans="2:3" x14ac:dyDescent="0.25">
      <c r="B17" s="27" t="s">
        <v>79</v>
      </c>
      <c r="C17" s="25">
        <v>45000</v>
      </c>
    </row>
    <row r="18" spans="2:3" x14ac:dyDescent="0.25">
      <c r="B18" s="27" t="s">
        <v>22</v>
      </c>
      <c r="C18" s="25">
        <v>21971</v>
      </c>
    </row>
    <row r="19" spans="2:3" x14ac:dyDescent="0.25">
      <c r="B19" s="23" t="s">
        <v>142</v>
      </c>
      <c r="C19">
        <v>883964</v>
      </c>
    </row>
    <row r="20" spans="2:3" x14ac:dyDescent="0.25">
      <c r="C20"/>
    </row>
    <row r="21" spans="2:3" x14ac:dyDescent="0.25">
      <c r="C21"/>
    </row>
    <row r="22" spans="2:3" x14ac:dyDescent="0.25">
      <c r="C22"/>
    </row>
    <row r="23" spans="2:3" x14ac:dyDescent="0.25">
      <c r="C23"/>
    </row>
    <row r="24" spans="2:3" x14ac:dyDescent="0.25">
      <c r="C24"/>
    </row>
    <row r="25" spans="2:3" x14ac:dyDescent="0.25">
      <c r="C25"/>
    </row>
    <row r="26" spans="2:3" x14ac:dyDescent="0.25">
      <c r="C26"/>
    </row>
    <row r="27" spans="2:3" x14ac:dyDescent="0.25">
      <c r="C27"/>
    </row>
    <row r="28" spans="2:3" x14ac:dyDescent="0.25">
      <c r="C28"/>
    </row>
    <row r="29" spans="2:3" x14ac:dyDescent="0.25">
      <c r="C29"/>
    </row>
    <row r="30" spans="2:3" x14ac:dyDescent="0.25">
      <c r="C30"/>
    </row>
    <row r="31" spans="2:3" x14ac:dyDescent="0.25">
      <c r="C31"/>
    </row>
    <row r="32" spans="2: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sheetData>
  <conditionalFormatting sqref="B6:B18">
    <cfRule type="top10" dxfId="37" priority="5" rank="2"/>
  </conditionalFormatting>
  <conditionalFormatting pivot="1">
    <cfRule type="top10" dxfId="36" priority="4" rank="2"/>
  </conditionalFormatting>
  <conditionalFormatting sqref="B34:B57">
    <cfRule type="top10" dxfId="35" priority="3" rank="2"/>
  </conditionalFormatting>
  <conditionalFormatting pivot="1" sqref="C6:C18">
    <cfRule type="top10" dxfId="34" priority="2" rank="2"/>
  </conditionalFormatting>
  <conditionalFormatting pivot="1">
    <cfRule type="top10" dxfId="33" priority="1" rank="2"/>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9"/>
  <sheetViews>
    <sheetView workbookViewId="0">
      <selection activeCell="K6" sqref="K6"/>
    </sheetView>
  </sheetViews>
  <sheetFormatPr defaultRowHeight="15" x14ac:dyDescent="0.25"/>
  <cols>
    <col min="2" max="2" width="21.5703125" bestFit="1" customWidth="1"/>
    <col min="3" max="3" width="16.28515625" bestFit="1" customWidth="1"/>
  </cols>
  <sheetData>
    <row r="1" spans="1:18" ht="36" x14ac:dyDescent="0.55000000000000004">
      <c r="A1" s="18"/>
      <c r="B1" s="19" t="s">
        <v>138</v>
      </c>
      <c r="C1" s="19"/>
      <c r="D1" s="19"/>
      <c r="E1" s="19"/>
      <c r="F1" s="19"/>
      <c r="G1" s="19"/>
      <c r="H1" s="19"/>
      <c r="I1" s="19"/>
      <c r="J1" s="19"/>
      <c r="K1" s="19"/>
      <c r="L1" s="19"/>
      <c r="M1" s="19"/>
      <c r="N1" s="19"/>
      <c r="O1" s="19"/>
      <c r="P1" s="19"/>
      <c r="Q1" s="19"/>
      <c r="R1" s="19"/>
    </row>
    <row r="4" spans="1:18" x14ac:dyDescent="0.25">
      <c r="B4" s="22" t="s">
        <v>146</v>
      </c>
      <c r="C4" t="s">
        <v>143</v>
      </c>
    </row>
    <row r="5" spans="1:18" x14ac:dyDescent="0.25">
      <c r="B5" s="23" t="s">
        <v>118</v>
      </c>
      <c r="C5">
        <v>883964</v>
      </c>
    </row>
    <row r="6" spans="1:18" x14ac:dyDescent="0.25">
      <c r="B6" s="27" t="s">
        <v>22</v>
      </c>
      <c r="C6" s="25">
        <v>21971</v>
      </c>
    </row>
    <row r="7" spans="1:18" x14ac:dyDescent="0.25">
      <c r="B7" s="27" t="s">
        <v>79</v>
      </c>
      <c r="C7" s="25">
        <v>45000</v>
      </c>
    </row>
    <row r="8" spans="1:18" x14ac:dyDescent="0.25">
      <c r="B8" s="27" t="s">
        <v>37</v>
      </c>
      <c r="C8" s="25">
        <v>51800</v>
      </c>
    </row>
    <row r="9" spans="1:18" x14ac:dyDescent="0.25">
      <c r="B9" s="27" t="s">
        <v>87</v>
      </c>
      <c r="C9" s="25">
        <v>55117</v>
      </c>
    </row>
    <row r="10" spans="1:18" x14ac:dyDescent="0.25">
      <c r="B10" s="27" t="s">
        <v>52</v>
      </c>
      <c r="C10" s="25">
        <v>58445</v>
      </c>
    </row>
    <row r="11" spans="1:18" x14ac:dyDescent="0.25">
      <c r="B11" s="27" t="s">
        <v>107</v>
      </c>
      <c r="C11" s="25">
        <v>58445</v>
      </c>
    </row>
    <row r="12" spans="1:18" x14ac:dyDescent="0.25">
      <c r="B12" s="27" t="s">
        <v>5</v>
      </c>
      <c r="C12" s="25">
        <v>60270</v>
      </c>
    </row>
    <row r="13" spans="1:18" x14ac:dyDescent="0.25">
      <c r="B13" s="27" t="s">
        <v>103</v>
      </c>
      <c r="C13" s="25">
        <v>60445</v>
      </c>
    </row>
    <row r="14" spans="1:18" x14ac:dyDescent="0.25">
      <c r="B14" s="27" t="s">
        <v>97</v>
      </c>
      <c r="C14" s="25">
        <v>65971</v>
      </c>
    </row>
    <row r="15" spans="1:18" x14ac:dyDescent="0.25">
      <c r="B15" s="27" t="s">
        <v>24</v>
      </c>
      <c r="C15" s="25">
        <v>80000</v>
      </c>
    </row>
    <row r="16" spans="1:18" x14ac:dyDescent="0.25">
      <c r="B16" s="27" t="s">
        <v>44</v>
      </c>
      <c r="C16" s="25">
        <v>89500</v>
      </c>
    </row>
    <row r="17" spans="2:3" x14ac:dyDescent="0.25">
      <c r="B17" s="27" t="s">
        <v>71</v>
      </c>
      <c r="C17" s="25">
        <v>97000</v>
      </c>
    </row>
    <row r="18" spans="2:3" x14ac:dyDescent="0.25">
      <c r="B18" s="27" t="s">
        <v>60</v>
      </c>
      <c r="C18" s="25">
        <v>140000</v>
      </c>
    </row>
    <row r="19" spans="2:3" x14ac:dyDescent="0.25">
      <c r="B19" s="23" t="s">
        <v>142</v>
      </c>
      <c r="C19">
        <v>883964</v>
      </c>
    </row>
  </sheetData>
  <conditionalFormatting sqref="B6:B18">
    <cfRule type="top10" dxfId="32" priority="7" bottom="1" rank="2"/>
  </conditionalFormatting>
  <conditionalFormatting sqref="B31:C32 B20:B30">
    <cfRule type="top10" dxfId="31" priority="6" bottom="1" rank="2"/>
  </conditionalFormatting>
  <conditionalFormatting sqref="B34:C57">
    <cfRule type="top10" dxfId="30" priority="5" bottom="1" rank="2"/>
  </conditionalFormatting>
  <conditionalFormatting pivot="1" sqref="C6:C18">
    <cfRule type="top10" dxfId="29" priority="4" bottom="1" rank="2"/>
  </conditionalFormatting>
  <conditionalFormatting pivot="1">
    <cfRule type="top10" dxfId="28" priority="3" percent="1" bottom="1" rank="2"/>
  </conditionalFormatting>
  <conditionalFormatting pivot="1">
    <cfRule type="top10" dxfId="27" priority="2" bottom="1" rank="2"/>
  </conditionalFormatting>
  <conditionalFormatting pivot="1">
    <cfRule type="top10" dxfId="26" priority="1" bottom="1" rank="2"/>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G53"/>
  <sheetViews>
    <sheetView workbookViewId="0">
      <selection activeCell="B21" sqref="B21"/>
    </sheetView>
  </sheetViews>
  <sheetFormatPr defaultRowHeight="15" x14ac:dyDescent="0.25"/>
  <cols>
    <col min="1" max="1" width="11" bestFit="1" customWidth="1"/>
    <col min="2" max="4" width="14.42578125" customWidth="1"/>
    <col min="5" max="5" width="14.28515625" bestFit="1" customWidth="1"/>
    <col min="7" max="7" width="17.85546875" bestFit="1" customWidth="1"/>
  </cols>
  <sheetData>
    <row r="1" spans="1:7" ht="20.25" customHeight="1" x14ac:dyDescent="0.55000000000000004">
      <c r="A1" s="19"/>
      <c r="B1" s="19"/>
      <c r="C1" s="19"/>
    </row>
    <row r="2" spans="1:7" x14ac:dyDescent="0.25">
      <c r="A2" s="4" t="s">
        <v>0</v>
      </c>
      <c r="B2" s="5" t="s">
        <v>1</v>
      </c>
      <c r="C2" s="5" t="s">
        <v>2</v>
      </c>
      <c r="D2" s="5" t="s">
        <v>117</v>
      </c>
      <c r="E2" s="12" t="s">
        <v>108</v>
      </c>
      <c r="F2" s="31" t="s">
        <v>148</v>
      </c>
      <c r="G2" s="31" t="s">
        <v>149</v>
      </c>
    </row>
    <row r="3" spans="1:7" x14ac:dyDescent="0.25">
      <c r="A3" s="3" t="s">
        <v>3</v>
      </c>
      <c r="B3" s="1" t="s">
        <v>4</v>
      </c>
      <c r="C3" s="1" t="s">
        <v>5</v>
      </c>
      <c r="D3" s="1" t="s">
        <v>118</v>
      </c>
      <c r="E3" s="13">
        <v>60270</v>
      </c>
      <c r="F3" s="33">
        <f>_xlfn.XLOOKUP(EMPData19[[#This Row],[Employee ID]],EmpBonus[EmployeID],EmpBonus[Bonus %],0,)</f>
        <v>0</v>
      </c>
      <c r="G3" s="35">
        <f>EMPData19[[#This Row],[Yearly Sal]]*EMPData19[[#This Row],[Bonus]]</f>
        <v>0</v>
      </c>
    </row>
    <row r="4" spans="1:7" x14ac:dyDescent="0.25">
      <c r="A4" s="3" t="s">
        <v>6</v>
      </c>
      <c r="B4" s="1" t="s">
        <v>4</v>
      </c>
      <c r="C4" s="1" t="s">
        <v>7</v>
      </c>
      <c r="D4" s="1" t="s">
        <v>119</v>
      </c>
      <c r="E4" s="13">
        <v>39627</v>
      </c>
      <c r="F4" s="33">
        <f>_xlfn.XLOOKUP(EMPData19[[#This Row],[Employee ID]],EmpBonus[EmployeID],EmpBonus[Bonus %],0,)</f>
        <v>0.23</v>
      </c>
      <c r="G4" s="35">
        <f>EMPData19[[#This Row],[Yearly Sal]]*EMPData19[[#This Row],[Bonus]]</f>
        <v>9114.2100000000009</v>
      </c>
    </row>
    <row r="5" spans="1:7" x14ac:dyDescent="0.25">
      <c r="A5" s="3" t="s">
        <v>8</v>
      </c>
      <c r="B5" s="1" t="s">
        <v>4</v>
      </c>
      <c r="C5" s="1" t="s">
        <v>9</v>
      </c>
      <c r="D5" s="1" t="s">
        <v>120</v>
      </c>
      <c r="E5" s="13">
        <v>29726</v>
      </c>
      <c r="F5" s="33">
        <f>_xlfn.XLOOKUP(EMPData19[[#This Row],[Employee ID]],EmpBonus[EmployeID],EmpBonus[Bonus %],0,)</f>
        <v>0.1</v>
      </c>
      <c r="G5" s="35">
        <f>EMPData19[[#This Row],[Yearly Sal]]*EMPData19[[#This Row],[Bonus]]</f>
        <v>2972.6000000000004</v>
      </c>
    </row>
    <row r="6" spans="1:7" x14ac:dyDescent="0.25">
      <c r="A6" s="3" t="s">
        <v>10</v>
      </c>
      <c r="B6" s="1" t="s">
        <v>4</v>
      </c>
      <c r="C6" s="1" t="s">
        <v>73</v>
      </c>
      <c r="D6" s="1" t="s">
        <v>120</v>
      </c>
      <c r="E6" s="13">
        <v>93668</v>
      </c>
      <c r="F6" s="33">
        <f>_xlfn.XLOOKUP(EMPData19[[#This Row],[Employee ID]],EmpBonus[EmployeID],EmpBonus[Bonus %],0,)</f>
        <v>0</v>
      </c>
      <c r="G6" s="35">
        <f>EMPData19[[#This Row],[Yearly Sal]]*EMPData19[[#This Row],[Bonus]]</f>
        <v>0</v>
      </c>
    </row>
    <row r="7" spans="1:7" x14ac:dyDescent="0.25">
      <c r="A7" s="3" t="s">
        <v>11</v>
      </c>
      <c r="B7" s="1" t="s">
        <v>4</v>
      </c>
      <c r="C7" s="1" t="s">
        <v>12</v>
      </c>
      <c r="D7" s="1" t="s">
        <v>119</v>
      </c>
      <c r="E7" s="13">
        <v>134000</v>
      </c>
      <c r="F7" s="33">
        <f>_xlfn.XLOOKUP(EMPData19[[#This Row],[Employee ID]],EmpBonus[EmployeID],EmpBonus[Bonus %],0,)</f>
        <v>0.08</v>
      </c>
      <c r="G7" s="35">
        <f>EMPData19[[#This Row],[Yearly Sal]]*EMPData19[[#This Row],[Bonus]]</f>
        <v>10720</v>
      </c>
    </row>
    <row r="8" spans="1:7" x14ac:dyDescent="0.25">
      <c r="A8" s="3" t="s">
        <v>13</v>
      </c>
      <c r="B8" s="1" t="s">
        <v>4</v>
      </c>
      <c r="C8" s="1" t="s">
        <v>14</v>
      </c>
      <c r="D8" s="1" t="s">
        <v>119</v>
      </c>
      <c r="E8" s="13">
        <v>34808</v>
      </c>
      <c r="F8" s="33">
        <f>_xlfn.XLOOKUP(EMPData19[[#This Row],[Employee ID]],EmpBonus[EmployeID],EmpBonus[Bonus %],0,)</f>
        <v>0.27</v>
      </c>
      <c r="G8" s="35">
        <f>EMPData19[[#This Row],[Yearly Sal]]*EMPData19[[#This Row],[Bonus]]</f>
        <v>9398.16</v>
      </c>
    </row>
    <row r="9" spans="1:7" x14ac:dyDescent="0.25">
      <c r="A9" s="3" t="s">
        <v>15</v>
      </c>
      <c r="B9" s="1" t="s">
        <v>4</v>
      </c>
      <c r="C9" s="1" t="s">
        <v>16</v>
      </c>
      <c r="D9" s="1" t="s">
        <v>120</v>
      </c>
      <c r="E9" s="13">
        <v>135000</v>
      </c>
      <c r="F9" s="33">
        <f>_xlfn.XLOOKUP(EMPData19[[#This Row],[Employee ID]],EmpBonus[EmployeID],EmpBonus[Bonus %],0,)</f>
        <v>0.14000000000000001</v>
      </c>
      <c r="G9" s="35">
        <f>EMPData19[[#This Row],[Yearly Sal]]*EMPData19[[#This Row],[Bonus]]</f>
        <v>18900</v>
      </c>
    </row>
    <row r="10" spans="1:7" x14ac:dyDescent="0.25">
      <c r="A10" s="3" t="s">
        <v>17</v>
      </c>
      <c r="B10" s="1" t="s">
        <v>4</v>
      </c>
      <c r="C10" s="1" t="s">
        <v>18</v>
      </c>
      <c r="D10" s="1" t="s">
        <v>120</v>
      </c>
      <c r="E10" s="13">
        <v>45000</v>
      </c>
      <c r="F10" s="33">
        <f>_xlfn.XLOOKUP(EMPData19[[#This Row],[Employee ID]],EmpBonus[EmployeID],EmpBonus[Bonus %],0,)</f>
        <v>0.09</v>
      </c>
      <c r="G10" s="35">
        <f>EMPData19[[#This Row],[Yearly Sal]]*EMPData19[[#This Row],[Bonus]]</f>
        <v>4050</v>
      </c>
    </row>
    <row r="11" spans="1:7" x14ac:dyDescent="0.25">
      <c r="A11" s="3" t="s">
        <v>19</v>
      </c>
      <c r="B11" s="1" t="s">
        <v>4</v>
      </c>
      <c r="C11" s="1" t="s">
        <v>20</v>
      </c>
      <c r="D11" s="1" t="s">
        <v>120</v>
      </c>
      <c r="E11" s="13">
        <v>89500</v>
      </c>
      <c r="F11" s="33">
        <f>_xlfn.XLOOKUP(EMPData19[[#This Row],[Employee ID]],EmpBonus[EmployeID],EmpBonus[Bonus %],0,)</f>
        <v>0.06</v>
      </c>
      <c r="G11" s="35">
        <f>EMPData19[[#This Row],[Yearly Sal]]*EMPData19[[#This Row],[Bonus]]</f>
        <v>5370</v>
      </c>
    </row>
    <row r="12" spans="1:7" x14ac:dyDescent="0.25">
      <c r="A12" s="3" t="s">
        <v>21</v>
      </c>
      <c r="B12" s="1" t="s">
        <v>4</v>
      </c>
      <c r="C12" s="1" t="s">
        <v>22</v>
      </c>
      <c r="D12" s="1" t="s">
        <v>118</v>
      </c>
      <c r="E12" s="13">
        <v>21971</v>
      </c>
      <c r="F12" s="33">
        <f>_xlfn.XLOOKUP(EMPData19[[#This Row],[Employee ID]],EmpBonus[EmployeID],EmpBonus[Bonus %],0,)</f>
        <v>0.23</v>
      </c>
      <c r="G12" s="35">
        <f>EMPData19[[#This Row],[Yearly Sal]]*EMPData19[[#This Row],[Bonus]]</f>
        <v>5053.33</v>
      </c>
    </row>
    <row r="13" spans="1:7" x14ac:dyDescent="0.25">
      <c r="A13" s="3" t="s">
        <v>23</v>
      </c>
      <c r="B13" s="1" t="s">
        <v>4</v>
      </c>
      <c r="C13" s="1" t="s">
        <v>24</v>
      </c>
      <c r="D13" s="1" t="s">
        <v>118</v>
      </c>
      <c r="E13" s="13">
        <v>80000</v>
      </c>
      <c r="F13" s="33">
        <f>_xlfn.XLOOKUP(EMPData19[[#This Row],[Employee ID]],EmpBonus[EmployeID],EmpBonus[Bonus %],0,)</f>
        <v>0.06</v>
      </c>
      <c r="G13" s="35">
        <f>EMPData19[[#This Row],[Yearly Sal]]*EMPData19[[#This Row],[Bonus]]</f>
        <v>4800</v>
      </c>
    </row>
    <row r="14" spans="1:7" x14ac:dyDescent="0.25">
      <c r="A14" s="3" t="s">
        <v>25</v>
      </c>
      <c r="B14" s="1" t="s">
        <v>4</v>
      </c>
      <c r="C14" s="1" t="s">
        <v>26</v>
      </c>
      <c r="D14" s="1" t="s">
        <v>120</v>
      </c>
      <c r="E14" s="13">
        <v>45117</v>
      </c>
      <c r="F14" s="33">
        <f>_xlfn.XLOOKUP(EMPData19[[#This Row],[Employee ID]],EmpBonus[EmployeID],EmpBonus[Bonus %],0,)</f>
        <v>0.24</v>
      </c>
      <c r="G14" s="35">
        <f>EMPData19[[#This Row],[Yearly Sal]]*EMPData19[[#This Row],[Bonus]]</f>
        <v>10828.08</v>
      </c>
    </row>
    <row r="15" spans="1:7" x14ac:dyDescent="0.25">
      <c r="A15" s="3" t="s">
        <v>27</v>
      </c>
      <c r="B15" s="1" t="s">
        <v>4</v>
      </c>
      <c r="C15" s="1" t="s">
        <v>28</v>
      </c>
      <c r="D15" s="1" t="s">
        <v>119</v>
      </c>
      <c r="E15" s="13">
        <v>50545</v>
      </c>
      <c r="F15" s="33">
        <f>_xlfn.XLOOKUP(EMPData19[[#This Row],[Employee ID]],EmpBonus[EmployeID],EmpBonus[Bonus %],0,)</f>
        <v>0.25</v>
      </c>
      <c r="G15" s="35">
        <f>EMPData19[[#This Row],[Yearly Sal]]*EMPData19[[#This Row],[Bonus]]</f>
        <v>12636.25</v>
      </c>
    </row>
    <row r="16" spans="1:7" x14ac:dyDescent="0.25">
      <c r="A16" s="3" t="s">
        <v>29</v>
      </c>
      <c r="B16" s="1" t="s">
        <v>30</v>
      </c>
      <c r="C16" s="1" t="s">
        <v>31</v>
      </c>
      <c r="D16" s="1" t="s">
        <v>120</v>
      </c>
      <c r="E16" s="13">
        <v>140000</v>
      </c>
      <c r="F16" s="33">
        <f>_xlfn.XLOOKUP(EMPData19[[#This Row],[Employee ID]],EmpBonus[EmployeID],EmpBonus[Bonus %],0,)</f>
        <v>0.1</v>
      </c>
      <c r="G16" s="35">
        <f>EMPData19[[#This Row],[Yearly Sal]]*EMPData19[[#This Row],[Bonus]]</f>
        <v>14000</v>
      </c>
    </row>
    <row r="17" spans="1:7" x14ac:dyDescent="0.25">
      <c r="A17" s="3" t="s">
        <v>32</v>
      </c>
      <c r="B17" s="1" t="s">
        <v>30</v>
      </c>
      <c r="C17" s="1" t="s">
        <v>33</v>
      </c>
      <c r="D17" s="1" t="s">
        <v>119</v>
      </c>
      <c r="E17" s="13">
        <v>110000</v>
      </c>
      <c r="F17" s="33">
        <f>_xlfn.XLOOKUP(EMPData19[[#This Row],[Employee ID]],EmpBonus[EmployeID],EmpBonus[Bonus %],0,)</f>
        <v>0.18</v>
      </c>
      <c r="G17" s="35">
        <f>EMPData19[[#This Row],[Yearly Sal]]*EMPData19[[#This Row],[Bonus]]</f>
        <v>19800</v>
      </c>
    </row>
    <row r="18" spans="1:7" x14ac:dyDescent="0.25">
      <c r="A18" s="3" t="s">
        <v>34</v>
      </c>
      <c r="B18" s="1" t="s">
        <v>30</v>
      </c>
      <c r="C18" s="1" t="s">
        <v>35</v>
      </c>
      <c r="D18" s="1" t="s">
        <v>120</v>
      </c>
      <c r="E18" s="13">
        <v>68357</v>
      </c>
      <c r="F18" s="33">
        <f>_xlfn.XLOOKUP(EMPData19[[#This Row],[Employee ID]],EmpBonus[EmployeID],EmpBonus[Bonus %],0,)</f>
        <v>0</v>
      </c>
      <c r="G18" s="35">
        <f>EMPData19[[#This Row],[Yearly Sal]]*EMPData19[[#This Row],[Bonus]]</f>
        <v>0</v>
      </c>
    </row>
    <row r="19" spans="1:7" x14ac:dyDescent="0.25">
      <c r="A19" s="3" t="s">
        <v>36</v>
      </c>
      <c r="B19" s="1" t="s">
        <v>30</v>
      </c>
      <c r="C19" s="1" t="s">
        <v>37</v>
      </c>
      <c r="D19" s="1" t="s">
        <v>118</v>
      </c>
      <c r="E19" s="13">
        <v>51800</v>
      </c>
      <c r="F19" s="33">
        <f>_xlfn.XLOOKUP(EMPData19[[#This Row],[Employee ID]],EmpBonus[EmployeID],EmpBonus[Bonus %],0,)</f>
        <v>0.09</v>
      </c>
      <c r="G19" s="35">
        <f>EMPData19[[#This Row],[Yearly Sal]]*EMPData19[[#This Row],[Bonus]]</f>
        <v>4662</v>
      </c>
    </row>
    <row r="20" spans="1:7" x14ac:dyDescent="0.25">
      <c r="A20" s="3" t="s">
        <v>38</v>
      </c>
      <c r="B20" s="1" t="s">
        <v>30</v>
      </c>
      <c r="C20" s="1" t="s">
        <v>39</v>
      </c>
      <c r="D20" s="1" t="s">
        <v>120</v>
      </c>
      <c r="E20" s="13">
        <v>97000</v>
      </c>
      <c r="F20" s="33">
        <f>_xlfn.XLOOKUP(EMPData19[[#This Row],[Employee ID]],EmpBonus[EmployeID],EmpBonus[Bonus %],0,)</f>
        <v>0.19</v>
      </c>
      <c r="G20" s="35">
        <f>EMPData19[[#This Row],[Yearly Sal]]*EMPData19[[#This Row],[Bonus]]</f>
        <v>18430</v>
      </c>
    </row>
    <row r="21" spans="1:7" x14ac:dyDescent="0.25">
      <c r="A21" s="3" t="s">
        <v>40</v>
      </c>
      <c r="B21" s="1" t="s">
        <v>30</v>
      </c>
      <c r="C21" s="1" t="s">
        <v>41</v>
      </c>
      <c r="D21" s="1" t="s">
        <v>120</v>
      </c>
      <c r="E21" s="13">
        <v>45000</v>
      </c>
      <c r="F21" s="33">
        <f>_xlfn.XLOOKUP(EMPData19[[#This Row],[Employee ID]],EmpBonus[EmployeID],EmpBonus[Bonus %],0,)</f>
        <v>0.18</v>
      </c>
      <c r="G21" s="35">
        <f>EMPData19[[#This Row],[Yearly Sal]]*EMPData19[[#This Row],[Bonus]]</f>
        <v>8100</v>
      </c>
    </row>
    <row r="22" spans="1:7" x14ac:dyDescent="0.25">
      <c r="A22" s="3" t="s">
        <v>42</v>
      </c>
      <c r="B22" s="1" t="s">
        <v>43</v>
      </c>
      <c r="C22" s="1" t="s">
        <v>44</v>
      </c>
      <c r="D22" s="1" t="s">
        <v>118</v>
      </c>
      <c r="E22" s="13">
        <v>89500</v>
      </c>
      <c r="F22" s="33">
        <f>_xlfn.XLOOKUP(EMPData19[[#This Row],[Employee ID]],EmpBonus[EmployeID],EmpBonus[Bonus %],0,)</f>
        <v>0.24</v>
      </c>
      <c r="G22" s="35">
        <f>EMPData19[[#This Row],[Yearly Sal]]*EMPData19[[#This Row],[Bonus]]</f>
        <v>21480</v>
      </c>
    </row>
    <row r="23" spans="1:7" x14ac:dyDescent="0.25">
      <c r="A23" s="3" t="s">
        <v>45</v>
      </c>
      <c r="B23" s="1" t="s">
        <v>43</v>
      </c>
      <c r="C23" s="1" t="s">
        <v>46</v>
      </c>
      <c r="D23" s="1" t="s">
        <v>120</v>
      </c>
      <c r="E23" s="13">
        <v>35971</v>
      </c>
      <c r="F23" s="33">
        <f>_xlfn.XLOOKUP(EMPData19[[#This Row],[Employee ID]],EmpBonus[EmployeID],EmpBonus[Bonus %],0,)</f>
        <v>0.14000000000000001</v>
      </c>
      <c r="G23" s="35">
        <f>EMPData19[[#This Row],[Yearly Sal]]*EMPData19[[#This Row],[Bonus]]</f>
        <v>5035.9400000000005</v>
      </c>
    </row>
    <row r="24" spans="1:7" x14ac:dyDescent="0.25">
      <c r="A24" s="3" t="s">
        <v>47</v>
      </c>
      <c r="B24" s="1" t="s">
        <v>43</v>
      </c>
      <c r="C24" s="1" t="s">
        <v>48</v>
      </c>
      <c r="D24" s="1" t="s">
        <v>119</v>
      </c>
      <c r="E24" s="13">
        <v>80000</v>
      </c>
      <c r="F24" s="33">
        <f>_xlfn.XLOOKUP(EMPData19[[#This Row],[Employee ID]],EmpBonus[EmployeID],EmpBonus[Bonus %],0,)</f>
        <v>0.25</v>
      </c>
      <c r="G24" s="35">
        <f>EMPData19[[#This Row],[Yearly Sal]]*EMPData19[[#This Row],[Bonus]]</f>
        <v>20000</v>
      </c>
    </row>
    <row r="25" spans="1:7" x14ac:dyDescent="0.25">
      <c r="A25" s="3" t="s">
        <v>49</v>
      </c>
      <c r="B25" s="1" t="s">
        <v>43</v>
      </c>
      <c r="C25" s="1" t="s">
        <v>50</v>
      </c>
      <c r="D25" s="1" t="s">
        <v>120</v>
      </c>
      <c r="E25" s="13">
        <v>55117</v>
      </c>
      <c r="F25" s="33">
        <f>_xlfn.XLOOKUP(EMPData19[[#This Row],[Employee ID]],EmpBonus[EmployeID],EmpBonus[Bonus %],0,)</f>
        <v>0</v>
      </c>
      <c r="G25" s="35">
        <f>EMPData19[[#This Row],[Yearly Sal]]*EMPData19[[#This Row],[Bonus]]</f>
        <v>0</v>
      </c>
    </row>
    <row r="26" spans="1:7" x14ac:dyDescent="0.25">
      <c r="A26" s="3" t="s">
        <v>51</v>
      </c>
      <c r="B26" s="1" t="s">
        <v>43</v>
      </c>
      <c r="C26" s="1" t="s">
        <v>52</v>
      </c>
      <c r="D26" s="1" t="s">
        <v>118</v>
      </c>
      <c r="E26" s="13">
        <v>58445</v>
      </c>
      <c r="F26" s="33">
        <f>_xlfn.XLOOKUP(EMPData19[[#This Row],[Employee ID]],EmpBonus[EmployeID],EmpBonus[Bonus %],0,)</f>
        <v>0.25</v>
      </c>
      <c r="G26" s="35">
        <f>EMPData19[[#This Row],[Yearly Sal]]*EMPData19[[#This Row],[Bonus]]</f>
        <v>14611.25</v>
      </c>
    </row>
    <row r="27" spans="1:7" x14ac:dyDescent="0.25">
      <c r="A27" s="3" t="s">
        <v>53</v>
      </c>
      <c r="B27" s="1" t="s">
        <v>43</v>
      </c>
      <c r="C27" s="1" t="s">
        <v>54</v>
      </c>
      <c r="D27" s="1" t="s">
        <v>120</v>
      </c>
      <c r="E27" s="13">
        <v>120000</v>
      </c>
      <c r="F27" s="33">
        <f>_xlfn.XLOOKUP(EMPData19[[#This Row],[Employee ID]],EmpBonus[EmployeID],EmpBonus[Bonus %],0,)</f>
        <v>0.21</v>
      </c>
      <c r="G27" s="35">
        <f>EMPData19[[#This Row],[Yearly Sal]]*EMPData19[[#This Row],[Bonus]]</f>
        <v>25200</v>
      </c>
    </row>
    <row r="28" spans="1:7" x14ac:dyDescent="0.25">
      <c r="A28" s="3" t="s">
        <v>55</v>
      </c>
      <c r="B28" s="1" t="s">
        <v>43</v>
      </c>
      <c r="C28" s="1" t="s">
        <v>56</v>
      </c>
      <c r="D28" s="1" t="s">
        <v>120</v>
      </c>
      <c r="E28" s="13">
        <v>45117</v>
      </c>
      <c r="F28" s="33">
        <f>_xlfn.XLOOKUP(EMPData19[[#This Row],[Employee ID]],EmpBonus[EmployeID],EmpBonus[Bonus %],0,)</f>
        <v>0.17</v>
      </c>
      <c r="G28" s="35">
        <f>EMPData19[[#This Row],[Yearly Sal]]*EMPData19[[#This Row],[Bonus]]</f>
        <v>7669.89</v>
      </c>
    </row>
    <row r="29" spans="1:7" x14ac:dyDescent="0.25">
      <c r="A29" s="3" t="s">
        <v>57</v>
      </c>
      <c r="B29" s="1" t="s">
        <v>43</v>
      </c>
      <c r="C29" s="1" t="s">
        <v>58</v>
      </c>
      <c r="D29" s="1" t="s">
        <v>119</v>
      </c>
      <c r="E29" s="13">
        <v>50545</v>
      </c>
      <c r="F29" s="33">
        <f>_xlfn.XLOOKUP(EMPData19[[#This Row],[Employee ID]],EmpBonus[EmployeID],EmpBonus[Bonus %],0,)</f>
        <v>0</v>
      </c>
      <c r="G29" s="35">
        <f>EMPData19[[#This Row],[Yearly Sal]]*EMPData19[[#This Row],[Bonus]]</f>
        <v>0</v>
      </c>
    </row>
    <row r="30" spans="1:7" x14ac:dyDescent="0.25">
      <c r="A30" s="3" t="s">
        <v>59</v>
      </c>
      <c r="B30" s="1" t="s">
        <v>43</v>
      </c>
      <c r="C30" s="1" t="s">
        <v>60</v>
      </c>
      <c r="D30" s="1" t="s">
        <v>118</v>
      </c>
      <c r="E30" s="13">
        <v>140000</v>
      </c>
      <c r="F30" s="33">
        <f>_xlfn.XLOOKUP(EMPData19[[#This Row],[Employee ID]],EmpBonus[EmployeID],EmpBonus[Bonus %],0,)</f>
        <v>0.2</v>
      </c>
      <c r="G30" s="35">
        <f>EMPData19[[#This Row],[Yearly Sal]]*EMPData19[[#This Row],[Bonus]]</f>
        <v>28000</v>
      </c>
    </row>
    <row r="31" spans="1:7" x14ac:dyDescent="0.25">
      <c r="A31" s="3" t="s">
        <v>61</v>
      </c>
      <c r="B31" s="1" t="s">
        <v>43</v>
      </c>
      <c r="C31" s="1" t="s">
        <v>62</v>
      </c>
      <c r="D31" s="1" t="s">
        <v>120</v>
      </c>
      <c r="E31" s="13">
        <v>90000</v>
      </c>
      <c r="F31" s="33">
        <f>_xlfn.XLOOKUP(EMPData19[[#This Row],[Employee ID]],EmpBonus[EmployeID],EmpBonus[Bonus %],0,)</f>
        <v>0.25</v>
      </c>
      <c r="G31" s="35">
        <f>EMPData19[[#This Row],[Yearly Sal]]*EMPData19[[#This Row],[Bonus]]</f>
        <v>22500</v>
      </c>
    </row>
    <row r="32" spans="1:7" x14ac:dyDescent="0.25">
      <c r="A32" s="3" t="s">
        <v>63</v>
      </c>
      <c r="B32" s="1" t="s">
        <v>43</v>
      </c>
      <c r="C32" s="1" t="s">
        <v>64</v>
      </c>
      <c r="D32" s="1" t="s">
        <v>119</v>
      </c>
      <c r="E32" s="13">
        <v>88357</v>
      </c>
      <c r="F32" s="33">
        <f>_xlfn.XLOOKUP(EMPData19[[#This Row],[Employee ID]],EmpBonus[EmployeID],EmpBonus[Bonus %],0,)</f>
        <v>0</v>
      </c>
      <c r="G32" s="35">
        <f>EMPData19[[#This Row],[Yearly Sal]]*EMPData19[[#This Row],[Bonus]]</f>
        <v>0</v>
      </c>
    </row>
    <row r="33" spans="1:7" x14ac:dyDescent="0.25">
      <c r="A33" s="3" t="s">
        <v>65</v>
      </c>
      <c r="B33" s="1" t="s">
        <v>43</v>
      </c>
      <c r="C33" s="1" t="s">
        <v>66</v>
      </c>
      <c r="D33" s="1" t="s">
        <v>120</v>
      </c>
      <c r="E33" s="13">
        <v>59200</v>
      </c>
      <c r="F33" s="33">
        <f>_xlfn.XLOOKUP(EMPData19[[#This Row],[Employee ID]],EmpBonus[EmployeID],EmpBonus[Bonus %],0,)</f>
        <v>0.06</v>
      </c>
      <c r="G33" s="35">
        <f>EMPData19[[#This Row],[Yearly Sal]]*EMPData19[[#This Row],[Bonus]]</f>
        <v>3552</v>
      </c>
    </row>
    <row r="34" spans="1:7" x14ac:dyDescent="0.25">
      <c r="A34" s="3" t="s">
        <v>70</v>
      </c>
      <c r="B34" s="1" t="s">
        <v>43</v>
      </c>
      <c r="C34" s="1" t="s">
        <v>71</v>
      </c>
      <c r="D34" s="1" t="s">
        <v>118</v>
      </c>
      <c r="E34" s="13">
        <v>97000</v>
      </c>
      <c r="F34" s="33">
        <f>_xlfn.XLOOKUP(EMPData19[[#This Row],[Employee ID]],EmpBonus[EmployeID],EmpBonus[Bonus %],0,)</f>
        <v>0.15</v>
      </c>
      <c r="G34" s="35">
        <f>EMPData19[[#This Row],[Yearly Sal]]*EMPData19[[#This Row],[Bonus]]</f>
        <v>14550</v>
      </c>
    </row>
    <row r="35" spans="1:7" x14ac:dyDescent="0.25">
      <c r="A35" s="3" t="s">
        <v>72</v>
      </c>
      <c r="B35" s="1" t="s">
        <v>43</v>
      </c>
      <c r="C35" s="1" t="s">
        <v>141</v>
      </c>
      <c r="D35" s="1" t="s">
        <v>120</v>
      </c>
      <c r="E35" s="13">
        <v>68357</v>
      </c>
      <c r="F35" s="33">
        <f>_xlfn.XLOOKUP(EMPData19[[#This Row],[Employee ID]],EmpBonus[EmployeID],EmpBonus[Bonus %],0,)</f>
        <v>0.15</v>
      </c>
      <c r="G35" s="35">
        <f>EMPData19[[#This Row],[Yearly Sal]]*EMPData19[[#This Row],[Bonus]]</f>
        <v>10253.549999999999</v>
      </c>
    </row>
    <row r="36" spans="1:7" x14ac:dyDescent="0.25">
      <c r="A36" s="3" t="s">
        <v>74</v>
      </c>
      <c r="B36" s="1" t="s">
        <v>43</v>
      </c>
      <c r="C36" s="1" t="s">
        <v>75</v>
      </c>
      <c r="D36" s="1" t="s">
        <v>119</v>
      </c>
      <c r="E36" s="13">
        <v>51800</v>
      </c>
      <c r="F36" s="33">
        <f>_xlfn.XLOOKUP(EMPData19[[#This Row],[Employee ID]],EmpBonus[EmployeID],EmpBonus[Bonus %],0,)</f>
        <v>0.19</v>
      </c>
      <c r="G36" s="35">
        <f>EMPData19[[#This Row],[Yearly Sal]]*EMPData19[[#This Row],[Bonus]]</f>
        <v>9842</v>
      </c>
    </row>
    <row r="37" spans="1:7" x14ac:dyDescent="0.25">
      <c r="A37" s="3" t="s">
        <v>76</v>
      </c>
      <c r="B37" s="1" t="s">
        <v>43</v>
      </c>
      <c r="C37" s="1" t="s">
        <v>77</v>
      </c>
      <c r="D37" s="1" t="s">
        <v>120</v>
      </c>
      <c r="E37" s="13">
        <v>97000</v>
      </c>
      <c r="F37" s="33">
        <f>_xlfn.XLOOKUP(EMPData19[[#This Row],[Employee ID]],EmpBonus[EmployeID],EmpBonus[Bonus %],0,)</f>
        <v>0.18</v>
      </c>
      <c r="G37" s="35">
        <f>EMPData19[[#This Row],[Yearly Sal]]*EMPData19[[#This Row],[Bonus]]</f>
        <v>17460</v>
      </c>
    </row>
    <row r="38" spans="1:7" x14ac:dyDescent="0.25">
      <c r="A38" s="3" t="s">
        <v>78</v>
      </c>
      <c r="B38" s="1" t="s">
        <v>43</v>
      </c>
      <c r="C38" s="1" t="s">
        <v>79</v>
      </c>
      <c r="D38" s="1" t="s">
        <v>118</v>
      </c>
      <c r="E38" s="13">
        <v>45000</v>
      </c>
      <c r="F38" s="33">
        <f>_xlfn.XLOOKUP(EMPData19[[#This Row],[Employee ID]],EmpBonus[EmployeID],EmpBonus[Bonus %],0,)</f>
        <v>0.18</v>
      </c>
      <c r="G38" s="35">
        <f>EMPData19[[#This Row],[Yearly Sal]]*EMPData19[[#This Row],[Bonus]]</f>
        <v>8100</v>
      </c>
    </row>
    <row r="39" spans="1:7" x14ac:dyDescent="0.25">
      <c r="A39" s="3" t="s">
        <v>80</v>
      </c>
      <c r="B39" s="1" t="s">
        <v>30</v>
      </c>
      <c r="C39" s="1" t="s">
        <v>81</v>
      </c>
      <c r="D39" s="1" t="s">
        <v>120</v>
      </c>
      <c r="E39" s="13">
        <v>89500</v>
      </c>
      <c r="F39" s="33">
        <f>_xlfn.XLOOKUP(EMPData19[[#This Row],[Employee ID]],EmpBonus[EmployeID],EmpBonus[Bonus %],0,)</f>
        <v>0.21</v>
      </c>
      <c r="G39" s="35">
        <f>EMPData19[[#This Row],[Yearly Sal]]*EMPData19[[#This Row],[Bonus]]</f>
        <v>18795</v>
      </c>
    </row>
    <row r="40" spans="1:7" x14ac:dyDescent="0.25">
      <c r="A40" s="3" t="s">
        <v>82</v>
      </c>
      <c r="B40" s="1" t="s">
        <v>30</v>
      </c>
      <c r="C40" s="1" t="s">
        <v>83</v>
      </c>
      <c r="D40" s="1" t="s">
        <v>119</v>
      </c>
      <c r="E40" s="13">
        <v>35971</v>
      </c>
      <c r="F40" s="33">
        <f>_xlfn.XLOOKUP(EMPData19[[#This Row],[Employee ID]],EmpBonus[EmployeID],EmpBonus[Bonus %],0,)</f>
        <v>0.14000000000000001</v>
      </c>
      <c r="G40" s="35">
        <f>EMPData19[[#This Row],[Yearly Sal]]*EMPData19[[#This Row],[Bonus]]</f>
        <v>5035.9400000000005</v>
      </c>
    </row>
    <row r="41" spans="1:7" x14ac:dyDescent="0.25">
      <c r="A41" s="3" t="s">
        <v>84</v>
      </c>
      <c r="B41" s="1" t="s">
        <v>30</v>
      </c>
      <c r="C41" s="1" t="s">
        <v>85</v>
      </c>
      <c r="D41" s="1" t="s">
        <v>119</v>
      </c>
      <c r="E41" s="13">
        <v>80000</v>
      </c>
      <c r="F41" s="33">
        <f>_xlfn.XLOOKUP(EMPData19[[#This Row],[Employee ID]],EmpBonus[EmployeID],EmpBonus[Bonus %],0,)</f>
        <v>0.16</v>
      </c>
      <c r="G41" s="35">
        <f>EMPData19[[#This Row],[Yearly Sal]]*EMPData19[[#This Row],[Bonus]]</f>
        <v>12800</v>
      </c>
    </row>
    <row r="42" spans="1:7" x14ac:dyDescent="0.25">
      <c r="A42" s="3" t="s">
        <v>86</v>
      </c>
      <c r="B42" s="1" t="s">
        <v>30</v>
      </c>
      <c r="C42" s="1" t="s">
        <v>87</v>
      </c>
      <c r="D42" s="1" t="s">
        <v>118</v>
      </c>
      <c r="E42" s="13">
        <v>55117</v>
      </c>
      <c r="F42" s="33">
        <f>_xlfn.XLOOKUP(EMPData19[[#This Row],[Employee ID]],EmpBonus[EmployeID],EmpBonus[Bonus %],0,)</f>
        <v>0.14000000000000001</v>
      </c>
      <c r="G42" s="35">
        <f>EMPData19[[#This Row],[Yearly Sal]]*EMPData19[[#This Row],[Bonus]]</f>
        <v>7716.380000000001</v>
      </c>
    </row>
    <row r="43" spans="1:7" x14ac:dyDescent="0.25">
      <c r="A43" s="3" t="s">
        <v>88</v>
      </c>
      <c r="B43" s="1" t="s">
        <v>4</v>
      </c>
      <c r="C43" s="1" t="s">
        <v>89</v>
      </c>
      <c r="D43" s="1" t="s">
        <v>120</v>
      </c>
      <c r="E43" s="13">
        <v>58445</v>
      </c>
      <c r="F43" s="33">
        <f>_xlfn.XLOOKUP(EMPData19[[#This Row],[Employee ID]],EmpBonus[EmployeID],EmpBonus[Bonus %],0,)</f>
        <v>0.22</v>
      </c>
      <c r="G43" s="35">
        <f>EMPData19[[#This Row],[Yearly Sal]]*EMPData19[[#This Row],[Bonus]]</f>
        <v>12857.9</v>
      </c>
    </row>
    <row r="44" spans="1:7" x14ac:dyDescent="0.25">
      <c r="A44" s="3" t="s">
        <v>90</v>
      </c>
      <c r="B44" s="1" t="s">
        <v>4</v>
      </c>
      <c r="C44" s="1" t="s">
        <v>91</v>
      </c>
      <c r="D44" s="1" t="s">
        <v>120</v>
      </c>
      <c r="E44" s="13">
        <v>120000</v>
      </c>
      <c r="F44" s="33">
        <f>_xlfn.XLOOKUP(EMPData19[[#This Row],[Employee ID]],EmpBonus[EmployeID],EmpBonus[Bonus %],0,)</f>
        <v>0.13</v>
      </c>
      <c r="G44" s="35">
        <f>EMPData19[[#This Row],[Yearly Sal]]*EMPData19[[#This Row],[Bonus]]</f>
        <v>15600</v>
      </c>
    </row>
    <row r="45" spans="1:7" x14ac:dyDescent="0.25">
      <c r="A45" s="3" t="s">
        <v>92</v>
      </c>
      <c r="B45" s="1" t="s">
        <v>30</v>
      </c>
      <c r="C45" s="1" t="s">
        <v>93</v>
      </c>
      <c r="D45" s="1" t="s">
        <v>119</v>
      </c>
      <c r="E45" s="13">
        <v>45450</v>
      </c>
      <c r="F45" s="33">
        <f>_xlfn.XLOOKUP(EMPData19[[#This Row],[Employee ID]],EmpBonus[EmployeID],EmpBonus[Bonus %],0,)</f>
        <v>0.16</v>
      </c>
      <c r="G45" s="35">
        <f>EMPData19[[#This Row],[Yearly Sal]]*EMPData19[[#This Row],[Bonus]]</f>
        <v>7272</v>
      </c>
    </row>
    <row r="46" spans="1:7" x14ac:dyDescent="0.25">
      <c r="A46" s="3" t="s">
        <v>94</v>
      </c>
      <c r="B46" s="1" t="s">
        <v>30</v>
      </c>
      <c r="C46" s="1" t="s">
        <v>95</v>
      </c>
      <c r="D46" s="1" t="s">
        <v>120</v>
      </c>
      <c r="E46" s="13">
        <v>89500</v>
      </c>
      <c r="F46" s="33">
        <f>_xlfn.XLOOKUP(EMPData19[[#This Row],[Employee ID]],EmpBonus[EmployeID],EmpBonus[Bonus %],0,)</f>
        <v>0.09</v>
      </c>
      <c r="G46" s="35">
        <f>EMPData19[[#This Row],[Yearly Sal]]*EMPData19[[#This Row],[Bonus]]</f>
        <v>8055</v>
      </c>
    </row>
    <row r="47" spans="1:7" x14ac:dyDescent="0.25">
      <c r="A47" s="3" t="s">
        <v>96</v>
      </c>
      <c r="B47" s="1" t="s">
        <v>30</v>
      </c>
      <c r="C47" s="1" t="s">
        <v>97</v>
      </c>
      <c r="D47" s="1" t="s">
        <v>118</v>
      </c>
      <c r="E47" s="13">
        <v>65971</v>
      </c>
      <c r="F47" s="33">
        <f>_xlfn.XLOOKUP(EMPData19[[#This Row],[Employee ID]],EmpBonus[EmployeID],EmpBonus[Bonus %],0,)</f>
        <v>0.1</v>
      </c>
      <c r="G47" s="35">
        <f>EMPData19[[#This Row],[Yearly Sal]]*EMPData19[[#This Row],[Bonus]]</f>
        <v>6597.1</v>
      </c>
    </row>
    <row r="48" spans="1:7" x14ac:dyDescent="0.25">
      <c r="A48" s="3" t="s">
        <v>98</v>
      </c>
      <c r="B48" s="1" t="s">
        <v>30</v>
      </c>
      <c r="C48" s="1" t="s">
        <v>99</v>
      </c>
      <c r="D48" s="1" t="s">
        <v>120</v>
      </c>
      <c r="E48" s="13">
        <v>80000</v>
      </c>
      <c r="F48" s="33">
        <f>_xlfn.XLOOKUP(EMPData19[[#This Row],[Employee ID]],EmpBonus[EmployeID],EmpBonus[Bonus %],0,)</f>
        <v>0.18</v>
      </c>
      <c r="G48" s="35">
        <f>EMPData19[[#This Row],[Yearly Sal]]*EMPData19[[#This Row],[Bonus]]</f>
        <v>14400</v>
      </c>
    </row>
    <row r="49" spans="1:7" x14ac:dyDescent="0.25">
      <c r="A49" s="3" t="s">
        <v>100</v>
      </c>
      <c r="B49" s="1" t="s">
        <v>4</v>
      </c>
      <c r="C49" s="1" t="s">
        <v>101</v>
      </c>
      <c r="D49" s="1" t="s">
        <v>119</v>
      </c>
      <c r="E49" s="13">
        <v>55117</v>
      </c>
      <c r="F49" s="33">
        <f>_xlfn.XLOOKUP(EMPData19[[#This Row],[Employee ID]],EmpBonus[EmployeID],EmpBonus[Bonus %],0,)</f>
        <v>0.13</v>
      </c>
      <c r="G49" s="35">
        <f>EMPData19[[#This Row],[Yearly Sal]]*EMPData19[[#This Row],[Bonus]]</f>
        <v>7165.21</v>
      </c>
    </row>
    <row r="50" spans="1:7" x14ac:dyDescent="0.25">
      <c r="A50" s="3" t="s">
        <v>102</v>
      </c>
      <c r="B50" s="1" t="s">
        <v>4</v>
      </c>
      <c r="C50" s="1" t="s">
        <v>103</v>
      </c>
      <c r="D50" s="1" t="s">
        <v>118</v>
      </c>
      <c r="E50" s="13">
        <v>60445</v>
      </c>
      <c r="F50" s="33">
        <f>_xlfn.XLOOKUP(EMPData19[[#This Row],[Employee ID]],EmpBonus[EmployeID],EmpBonus[Bonus %],0,)</f>
        <v>0.19</v>
      </c>
      <c r="G50" s="35">
        <f>EMPData19[[#This Row],[Yearly Sal]]*EMPData19[[#This Row],[Bonus]]</f>
        <v>11484.55</v>
      </c>
    </row>
    <row r="51" spans="1:7" x14ac:dyDescent="0.25">
      <c r="A51" s="3" t="s">
        <v>104</v>
      </c>
      <c r="B51" s="1" t="s">
        <v>4</v>
      </c>
      <c r="C51" s="1" t="s">
        <v>105</v>
      </c>
      <c r="D51" s="1" t="s">
        <v>120</v>
      </c>
      <c r="E51" s="13">
        <v>83117</v>
      </c>
      <c r="F51" s="33">
        <f>_xlfn.XLOOKUP(EMPData19[[#This Row],[Employee ID]],EmpBonus[EmployeID],EmpBonus[Bonus %],0,)</f>
        <v>0.2</v>
      </c>
      <c r="G51" s="35">
        <f>EMPData19[[#This Row],[Yearly Sal]]*EMPData19[[#This Row],[Bonus]]</f>
        <v>16623.400000000001</v>
      </c>
    </row>
    <row r="52" spans="1:7" x14ac:dyDescent="0.25">
      <c r="A52" s="6" t="s">
        <v>106</v>
      </c>
      <c r="B52" s="7" t="s">
        <v>4</v>
      </c>
      <c r="C52" s="7" t="s">
        <v>107</v>
      </c>
      <c r="D52" s="7" t="s">
        <v>118</v>
      </c>
      <c r="E52" s="14">
        <v>58445</v>
      </c>
      <c r="F52" s="33">
        <f>_xlfn.XLOOKUP(EMPData19[[#This Row],[Employee ID]],EmpBonus[EmployeID],EmpBonus[Bonus %],0,)</f>
        <v>0.11</v>
      </c>
      <c r="G52" s="34"/>
    </row>
    <row r="53" spans="1:7" x14ac:dyDescent="0.25">
      <c r="A53" s="6" t="s">
        <v>128</v>
      </c>
      <c r="B53" s="7"/>
      <c r="C53" s="7"/>
      <c r="D53" s="7"/>
      <c r="E53" s="32">
        <f>SUBTOTAL(109,EMPData19[Yearly Sal])</f>
        <v>3619876</v>
      </c>
      <c r="F53" s="7"/>
      <c r="G53" s="7"/>
    </row>
  </sheetData>
  <phoneticPr fontId="5" type="noConversion"/>
  <pageMargins left="0.7" right="0.7" top="0.75" bottom="0.75" header="0.3" footer="0.3"/>
  <pageSetup orientation="portrait"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Shanice Gaskins</cp:lastModifiedBy>
  <dcterms:created xsi:type="dcterms:W3CDTF">2022-04-18T02:07:21Z</dcterms:created>
  <dcterms:modified xsi:type="dcterms:W3CDTF">2024-09-23T22:36:30Z</dcterms:modified>
</cp:coreProperties>
</file>