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ni\Documents\Fall2021\JobsFall2021\MyPortfolio\DataAnalyticsPortfolio\"/>
    </mc:Choice>
  </mc:AlternateContent>
  <xr:revisionPtr revIDLastSave="0" documentId="13_ncr:40009_{CF99DFC9-C822-4DEF-B617-82AF74FFFDD0}" xr6:coauthVersionLast="47" xr6:coauthVersionMax="47" xr10:uidLastSave="{00000000-0000-0000-0000-000000000000}"/>
  <bookViews>
    <workbookView xWindow="13695" yWindow="6045" windowWidth="35100" windowHeight="23625"/>
  </bookViews>
  <sheets>
    <sheet name="CarsDatabase" sheetId="1" r:id="rId1"/>
    <sheet name="Sheet1" sheetId="2" r:id="rId2"/>
  </sheets>
  <calcPr calcId="0"/>
  <pivotCaches>
    <pivotCache cacheId="10" r:id="rId3"/>
  </pivotCaches>
</workbook>
</file>

<file path=xl/calcChain.xml><?xml version="1.0" encoding="utf-8"?>
<calcChain xmlns="http://schemas.openxmlformats.org/spreadsheetml/2006/main">
  <c r="N11" i="1" l="1"/>
  <c r="N31" i="1"/>
  <c r="N20" i="1"/>
  <c r="N17" i="1"/>
  <c r="N15" i="1"/>
  <c r="N22" i="1"/>
  <c r="N27" i="1"/>
  <c r="N51" i="1"/>
  <c r="N50" i="1"/>
  <c r="N35" i="1"/>
  <c r="N49" i="1"/>
  <c r="N43" i="1"/>
  <c r="N9" i="1"/>
  <c r="N36" i="1"/>
  <c r="N52" i="1"/>
  <c r="N32" i="1"/>
  <c r="N5" i="1"/>
  <c r="N16" i="1"/>
  <c r="N24" i="1"/>
  <c r="N19" i="1"/>
  <c r="N21" i="1"/>
  <c r="N14" i="1"/>
  <c r="N40" i="1"/>
  <c r="N8" i="1"/>
  <c r="N26" i="1"/>
  <c r="N53" i="1"/>
  <c r="N46" i="1"/>
  <c r="N41" i="1"/>
  <c r="N12" i="1"/>
  <c r="N10" i="1"/>
  <c r="N3" i="1"/>
  <c r="N34" i="1"/>
  <c r="N39" i="1"/>
  <c r="N45" i="1"/>
  <c r="N44" i="1"/>
  <c r="N25" i="1"/>
  <c r="N29" i="1"/>
  <c r="N28" i="1"/>
  <c r="N6" i="1"/>
  <c r="N33" i="1"/>
  <c r="N23" i="1"/>
  <c r="N18" i="1"/>
  <c r="N37" i="1"/>
  <c r="N7" i="1"/>
  <c r="N13" i="1"/>
  <c r="N30" i="1"/>
  <c r="N4" i="1"/>
  <c r="N38" i="1"/>
  <c r="N42" i="1"/>
  <c r="N47" i="1"/>
  <c r="N48" i="1"/>
  <c r="N2" i="1"/>
  <c r="G9" i="1"/>
  <c r="J9" i="1" s="1"/>
  <c r="F11" i="1"/>
  <c r="G11" i="1" s="1"/>
  <c r="J11" i="1" s="1"/>
  <c r="F31" i="1"/>
  <c r="G31" i="1" s="1"/>
  <c r="J31" i="1" s="1"/>
  <c r="F20" i="1"/>
  <c r="G20" i="1" s="1"/>
  <c r="J20" i="1" s="1"/>
  <c r="F17" i="1"/>
  <c r="G17" i="1" s="1"/>
  <c r="J17" i="1" s="1"/>
  <c r="F15" i="1"/>
  <c r="G15" i="1" s="1"/>
  <c r="F22" i="1"/>
  <c r="G22" i="1" s="1"/>
  <c r="F27" i="1"/>
  <c r="G27" i="1" s="1"/>
  <c r="F51" i="1"/>
  <c r="G51" i="1" s="1"/>
  <c r="J51" i="1" s="1"/>
  <c r="F50" i="1"/>
  <c r="G50" i="1" s="1"/>
  <c r="J50" i="1" s="1"/>
  <c r="F35" i="1"/>
  <c r="G35" i="1" s="1"/>
  <c r="J35" i="1" s="1"/>
  <c r="F49" i="1"/>
  <c r="G49" i="1" s="1"/>
  <c r="I49" i="1" s="1"/>
  <c r="F43" i="1"/>
  <c r="G43" i="1" s="1"/>
  <c r="F9" i="1"/>
  <c r="F36" i="1"/>
  <c r="G36" i="1" s="1"/>
  <c r="J36" i="1" s="1"/>
  <c r="F52" i="1"/>
  <c r="G52" i="1" s="1"/>
  <c r="J52" i="1" s="1"/>
  <c r="F32" i="1"/>
  <c r="G32" i="1" s="1"/>
  <c r="J32" i="1" s="1"/>
  <c r="F5" i="1"/>
  <c r="G5" i="1" s="1"/>
  <c r="F16" i="1"/>
  <c r="G16" i="1" s="1"/>
  <c r="F24" i="1"/>
  <c r="G24" i="1" s="1"/>
  <c r="F19" i="1"/>
  <c r="G19" i="1" s="1"/>
  <c r="J19" i="1" s="1"/>
  <c r="F21" i="1"/>
  <c r="G21" i="1" s="1"/>
  <c r="J21" i="1" s="1"/>
  <c r="F14" i="1"/>
  <c r="G14" i="1" s="1"/>
  <c r="J14" i="1" s="1"/>
  <c r="F40" i="1"/>
  <c r="G40" i="1" s="1"/>
  <c r="I40" i="1" s="1"/>
  <c r="F8" i="1"/>
  <c r="G8" i="1" s="1"/>
  <c r="F26" i="1"/>
  <c r="G26" i="1" s="1"/>
  <c r="J26" i="1" s="1"/>
  <c r="F53" i="1"/>
  <c r="G53" i="1" s="1"/>
  <c r="J53" i="1" s="1"/>
  <c r="F46" i="1"/>
  <c r="G46" i="1" s="1"/>
  <c r="J46" i="1" s="1"/>
  <c r="F41" i="1"/>
  <c r="G41" i="1" s="1"/>
  <c r="J41" i="1" s="1"/>
  <c r="F12" i="1"/>
  <c r="G12" i="1" s="1"/>
  <c r="F10" i="1"/>
  <c r="G10" i="1" s="1"/>
  <c r="F3" i="1"/>
  <c r="G3" i="1" s="1"/>
  <c r="F34" i="1"/>
  <c r="G34" i="1" s="1"/>
  <c r="J34" i="1" s="1"/>
  <c r="F39" i="1"/>
  <c r="G39" i="1" s="1"/>
  <c r="J39" i="1" s="1"/>
  <c r="F45" i="1"/>
  <c r="G45" i="1" s="1"/>
  <c r="J45" i="1" s="1"/>
  <c r="F44" i="1"/>
  <c r="G44" i="1" s="1"/>
  <c r="I44" i="1" s="1"/>
  <c r="F25" i="1"/>
  <c r="G25" i="1" s="1"/>
  <c r="F29" i="1"/>
  <c r="G29" i="1" s="1"/>
  <c r="J29" i="1" s="1"/>
  <c r="F28" i="1"/>
  <c r="G28" i="1" s="1"/>
  <c r="J28" i="1" s="1"/>
  <c r="F6" i="1"/>
  <c r="G6" i="1" s="1"/>
  <c r="J6" i="1" s="1"/>
  <c r="F33" i="1"/>
  <c r="G33" i="1" s="1"/>
  <c r="J33" i="1" s="1"/>
  <c r="F23" i="1"/>
  <c r="G23" i="1" s="1"/>
  <c r="F18" i="1"/>
  <c r="G18" i="1" s="1"/>
  <c r="F37" i="1"/>
  <c r="G37" i="1" s="1"/>
  <c r="F7" i="1"/>
  <c r="G7" i="1" s="1"/>
  <c r="J7" i="1" s="1"/>
  <c r="F13" i="1"/>
  <c r="G13" i="1" s="1"/>
  <c r="J13" i="1" s="1"/>
  <c r="F30" i="1"/>
  <c r="G30" i="1" s="1"/>
  <c r="J30" i="1" s="1"/>
  <c r="F4" i="1"/>
  <c r="G4" i="1" s="1"/>
  <c r="I4" i="1" s="1"/>
  <c r="F38" i="1"/>
  <c r="G38" i="1" s="1"/>
  <c r="F42" i="1"/>
  <c r="G42" i="1" s="1"/>
  <c r="J42" i="1" s="1"/>
  <c r="F47" i="1"/>
  <c r="G47" i="1" s="1"/>
  <c r="J47" i="1" s="1"/>
  <c r="F48" i="1"/>
  <c r="G48" i="1" s="1"/>
  <c r="J48" i="1" s="1"/>
  <c r="F2" i="1"/>
  <c r="G2" i="1" s="1"/>
  <c r="J2" i="1" s="1"/>
  <c r="E36" i="1"/>
  <c r="D11" i="1"/>
  <c r="E11" i="1" s="1"/>
  <c r="D31" i="1"/>
  <c r="E31" i="1" s="1"/>
  <c r="D20" i="1"/>
  <c r="E20" i="1" s="1"/>
  <c r="D17" i="1"/>
  <c r="E17" i="1" s="1"/>
  <c r="D15" i="1"/>
  <c r="E15" i="1" s="1"/>
  <c r="D22" i="1"/>
  <c r="E22" i="1" s="1"/>
  <c r="D27" i="1"/>
  <c r="E27" i="1" s="1"/>
  <c r="D51" i="1"/>
  <c r="E51" i="1" s="1"/>
  <c r="D50" i="1"/>
  <c r="E50" i="1" s="1"/>
  <c r="D35" i="1"/>
  <c r="E35" i="1" s="1"/>
  <c r="D49" i="1"/>
  <c r="E49" i="1" s="1"/>
  <c r="D43" i="1"/>
  <c r="E43" i="1" s="1"/>
  <c r="D9" i="1"/>
  <c r="E9" i="1" s="1"/>
  <c r="D36" i="1"/>
  <c r="D52" i="1"/>
  <c r="E52" i="1" s="1"/>
  <c r="D32" i="1"/>
  <c r="E32" i="1" s="1"/>
  <c r="D5" i="1"/>
  <c r="E5" i="1" s="1"/>
  <c r="D16" i="1"/>
  <c r="E16" i="1" s="1"/>
  <c r="D24" i="1"/>
  <c r="E24" i="1" s="1"/>
  <c r="D19" i="1"/>
  <c r="E19" i="1" s="1"/>
  <c r="D21" i="1"/>
  <c r="E21" i="1" s="1"/>
  <c r="D14" i="1"/>
  <c r="E14" i="1" s="1"/>
  <c r="D40" i="1"/>
  <c r="E40" i="1" s="1"/>
  <c r="D8" i="1"/>
  <c r="E8" i="1" s="1"/>
  <c r="D26" i="1"/>
  <c r="E26" i="1" s="1"/>
  <c r="D53" i="1"/>
  <c r="E53" i="1" s="1"/>
  <c r="D46" i="1"/>
  <c r="E46" i="1" s="1"/>
  <c r="D41" i="1"/>
  <c r="E41" i="1" s="1"/>
  <c r="D12" i="1"/>
  <c r="E12" i="1" s="1"/>
  <c r="D10" i="1"/>
  <c r="E10" i="1" s="1"/>
  <c r="D3" i="1"/>
  <c r="E3" i="1" s="1"/>
  <c r="D34" i="1"/>
  <c r="E34" i="1" s="1"/>
  <c r="D39" i="1"/>
  <c r="E39" i="1" s="1"/>
  <c r="D45" i="1"/>
  <c r="E45" i="1" s="1"/>
  <c r="D44" i="1"/>
  <c r="E44" i="1" s="1"/>
  <c r="D25" i="1"/>
  <c r="E25" i="1" s="1"/>
  <c r="D29" i="1"/>
  <c r="E29" i="1" s="1"/>
  <c r="D28" i="1"/>
  <c r="E28" i="1" s="1"/>
  <c r="D6" i="1"/>
  <c r="E6" i="1" s="1"/>
  <c r="D33" i="1"/>
  <c r="E33" i="1" s="1"/>
  <c r="D23" i="1"/>
  <c r="E23" i="1" s="1"/>
  <c r="D18" i="1"/>
  <c r="E18" i="1" s="1"/>
  <c r="D37" i="1"/>
  <c r="E37" i="1" s="1"/>
  <c r="D7" i="1"/>
  <c r="E7" i="1" s="1"/>
  <c r="D13" i="1"/>
  <c r="E13" i="1" s="1"/>
  <c r="D30" i="1"/>
  <c r="E30" i="1" s="1"/>
  <c r="D4" i="1"/>
  <c r="E4" i="1" s="1"/>
  <c r="D38" i="1"/>
  <c r="E38" i="1" s="1"/>
  <c r="D42" i="1"/>
  <c r="E42" i="1" s="1"/>
  <c r="D47" i="1"/>
  <c r="E47" i="1" s="1"/>
  <c r="D48" i="1"/>
  <c r="E48" i="1" s="1"/>
  <c r="D2" i="1"/>
  <c r="E2" i="1" s="1"/>
  <c r="B11" i="1"/>
  <c r="C11" i="1" s="1"/>
  <c r="B31" i="1"/>
  <c r="O31" i="1" s="1"/>
  <c r="B20" i="1"/>
  <c r="C20" i="1" s="1"/>
  <c r="B17" i="1"/>
  <c r="C17" i="1" s="1"/>
  <c r="B15" i="1"/>
  <c r="C15" i="1" s="1"/>
  <c r="B22" i="1"/>
  <c r="C22" i="1" s="1"/>
  <c r="B27" i="1"/>
  <c r="C27" i="1" s="1"/>
  <c r="B51" i="1"/>
  <c r="O51" i="1" s="1"/>
  <c r="B50" i="1"/>
  <c r="B35" i="1"/>
  <c r="C35" i="1" s="1"/>
  <c r="B49" i="1"/>
  <c r="C49" i="1" s="1"/>
  <c r="B43" i="1"/>
  <c r="C43" i="1" s="1"/>
  <c r="B9" i="1"/>
  <c r="C9" i="1" s="1"/>
  <c r="B36" i="1"/>
  <c r="C36" i="1" s="1"/>
  <c r="B52" i="1"/>
  <c r="B32" i="1"/>
  <c r="C32" i="1" s="1"/>
  <c r="B5" i="1"/>
  <c r="C5" i="1" s="1"/>
  <c r="B16" i="1"/>
  <c r="C16" i="1" s="1"/>
  <c r="B24" i="1"/>
  <c r="C24" i="1" s="1"/>
  <c r="B19" i="1"/>
  <c r="O19" i="1" s="1"/>
  <c r="B21" i="1"/>
  <c r="B14" i="1"/>
  <c r="C14" i="1" s="1"/>
  <c r="B40" i="1"/>
  <c r="C40" i="1" s="1"/>
  <c r="B8" i="1"/>
  <c r="C8" i="1" s="1"/>
  <c r="B26" i="1"/>
  <c r="C26" i="1" s="1"/>
  <c r="B53" i="1"/>
  <c r="C53" i="1" s="1"/>
  <c r="B46" i="1"/>
  <c r="C46" i="1" s="1"/>
  <c r="B41" i="1"/>
  <c r="C41" i="1" s="1"/>
  <c r="B12" i="1"/>
  <c r="C12" i="1" s="1"/>
  <c r="B10" i="1"/>
  <c r="C10" i="1" s="1"/>
  <c r="B3" i="1"/>
  <c r="C3" i="1" s="1"/>
  <c r="B34" i="1"/>
  <c r="O34" i="1" s="1"/>
  <c r="B39" i="1"/>
  <c r="B45" i="1"/>
  <c r="C45" i="1" s="1"/>
  <c r="B44" i="1"/>
  <c r="C44" i="1" s="1"/>
  <c r="B25" i="1"/>
  <c r="C25" i="1" s="1"/>
  <c r="B29" i="1"/>
  <c r="C29" i="1" s="1"/>
  <c r="B28" i="1"/>
  <c r="C28" i="1" s="1"/>
  <c r="B6" i="1"/>
  <c r="C6" i="1" s="1"/>
  <c r="B33" i="1"/>
  <c r="C33" i="1" s="1"/>
  <c r="B23" i="1"/>
  <c r="C23" i="1" s="1"/>
  <c r="B18" i="1"/>
  <c r="C18" i="1" s="1"/>
  <c r="B37" i="1"/>
  <c r="C37" i="1" s="1"/>
  <c r="B7" i="1"/>
  <c r="O7" i="1" s="1"/>
  <c r="B13" i="1"/>
  <c r="B30" i="1"/>
  <c r="C30" i="1" s="1"/>
  <c r="B4" i="1"/>
  <c r="C4" i="1" s="1"/>
  <c r="B38" i="1"/>
  <c r="C38" i="1" s="1"/>
  <c r="B42" i="1"/>
  <c r="C42" i="1" s="1"/>
  <c r="B47" i="1"/>
  <c r="C47" i="1" s="1"/>
  <c r="B48" i="1"/>
  <c r="C48" i="1" s="1"/>
  <c r="B2" i="1"/>
  <c r="C2" i="1" s="1"/>
  <c r="I34" i="1" l="1"/>
  <c r="I53" i="1"/>
  <c r="O48" i="1"/>
  <c r="O13" i="1"/>
  <c r="O39" i="1"/>
  <c r="O46" i="1"/>
  <c r="O21" i="1"/>
  <c r="O52" i="1"/>
  <c r="O50" i="1"/>
  <c r="C31" i="1"/>
  <c r="I36" i="1"/>
  <c r="I47" i="1"/>
  <c r="C19" i="1"/>
  <c r="C39" i="1"/>
  <c r="C52" i="1"/>
  <c r="I7" i="1"/>
  <c r="I51" i="1"/>
  <c r="C34" i="1"/>
  <c r="C50" i="1"/>
  <c r="I28" i="1"/>
  <c r="I31" i="1"/>
  <c r="C7" i="1"/>
  <c r="C21" i="1"/>
  <c r="I19" i="1"/>
  <c r="I38" i="1"/>
  <c r="J38" i="1"/>
  <c r="J25" i="1"/>
  <c r="I25" i="1"/>
  <c r="I10" i="1"/>
  <c r="J10" i="1"/>
  <c r="I8" i="1"/>
  <c r="J8" i="1"/>
  <c r="J16" i="1"/>
  <c r="I16" i="1"/>
  <c r="I43" i="1"/>
  <c r="J43" i="1"/>
  <c r="I22" i="1"/>
  <c r="J22" i="1"/>
  <c r="J3" i="1"/>
  <c r="I3" i="1"/>
  <c r="J24" i="1"/>
  <c r="I24" i="1"/>
  <c r="J27" i="1"/>
  <c r="I27" i="1"/>
  <c r="I18" i="1"/>
  <c r="J18" i="1"/>
  <c r="I23" i="1"/>
  <c r="J23" i="1"/>
  <c r="I12" i="1"/>
  <c r="J12" i="1"/>
  <c r="I5" i="1"/>
  <c r="J5" i="1"/>
  <c r="I15" i="1"/>
  <c r="J15" i="1"/>
  <c r="J37" i="1"/>
  <c r="I37" i="1"/>
  <c r="J49" i="1"/>
  <c r="O14" i="1"/>
  <c r="J44" i="1"/>
  <c r="I2" i="1"/>
  <c r="I30" i="1"/>
  <c r="I33" i="1"/>
  <c r="I45" i="1"/>
  <c r="I41" i="1"/>
  <c r="I14" i="1"/>
  <c r="I32" i="1"/>
  <c r="I35" i="1"/>
  <c r="I17" i="1"/>
  <c r="O38" i="1"/>
  <c r="O18" i="1"/>
  <c r="O25" i="1"/>
  <c r="O10" i="1"/>
  <c r="O8" i="1"/>
  <c r="O16" i="1"/>
  <c r="O43" i="1"/>
  <c r="O22" i="1"/>
  <c r="O41" i="1"/>
  <c r="C13" i="1"/>
  <c r="C51" i="1"/>
  <c r="I48" i="1"/>
  <c r="I13" i="1"/>
  <c r="I6" i="1"/>
  <c r="I39" i="1"/>
  <c r="I46" i="1"/>
  <c r="I21" i="1"/>
  <c r="I52" i="1"/>
  <c r="I50" i="1"/>
  <c r="I20" i="1"/>
  <c r="O4" i="1"/>
  <c r="O23" i="1"/>
  <c r="O44" i="1"/>
  <c r="O12" i="1"/>
  <c r="O40" i="1"/>
  <c r="O5" i="1"/>
  <c r="O49" i="1"/>
  <c r="O15" i="1"/>
  <c r="O2" i="1"/>
  <c r="O45" i="1"/>
  <c r="O32" i="1"/>
  <c r="I42" i="1"/>
  <c r="I29" i="1"/>
  <c r="I26" i="1"/>
  <c r="I9" i="1"/>
  <c r="I11" i="1"/>
  <c r="O6" i="1"/>
  <c r="O20" i="1"/>
  <c r="J4" i="1"/>
  <c r="O33" i="1"/>
  <c r="O35" i="1"/>
  <c r="J40" i="1"/>
  <c r="O47" i="1"/>
  <c r="O28" i="1"/>
  <c r="O53" i="1"/>
  <c r="O36" i="1"/>
  <c r="O30" i="1"/>
  <c r="O17" i="1"/>
  <c r="O42" i="1"/>
  <c r="O37" i="1"/>
  <c r="O29" i="1"/>
  <c r="O3" i="1"/>
  <c r="O26" i="1"/>
  <c r="O24" i="1"/>
  <c r="O9" i="1"/>
  <c r="O27" i="1"/>
  <c r="O11" i="1"/>
</calcChain>
</file>

<file path=xl/sharedStrings.xml><?xml version="1.0" encoding="utf-8"?>
<sst xmlns="http://schemas.openxmlformats.org/spreadsheetml/2006/main" count="227" uniqueCount="128">
  <si>
    <t>Car ID</t>
  </si>
  <si>
    <t>Make</t>
  </si>
  <si>
    <t>Make (Full Name)</t>
  </si>
  <si>
    <t>Model</t>
  </si>
  <si>
    <t>Model (Full Name)</t>
  </si>
  <si>
    <t>Manufacture Year</t>
  </si>
  <si>
    <t>Age</t>
  </si>
  <si>
    <t>Miles</t>
  </si>
  <si>
    <t>Miles / Year</t>
  </si>
  <si>
    <t>Color</t>
  </si>
  <si>
    <t>Driver</t>
  </si>
  <si>
    <t>Warantee Miles</t>
  </si>
  <si>
    <t>Covered?</t>
  </si>
  <si>
    <t>New Car ID</t>
  </si>
  <si>
    <t>FD06MTG001</t>
  </si>
  <si>
    <t>Black</t>
  </si>
  <si>
    <t>Smith</t>
  </si>
  <si>
    <t>FD06MTG002</t>
  </si>
  <si>
    <t>White</t>
  </si>
  <si>
    <t>McCall</t>
  </si>
  <si>
    <t>FD08MTG003</t>
  </si>
  <si>
    <t>Green</t>
  </si>
  <si>
    <t>Lyon</t>
  </si>
  <si>
    <t>FD08MTG004</t>
  </si>
  <si>
    <t>Jones</t>
  </si>
  <si>
    <t>FD08MTG005</t>
  </si>
  <si>
    <t>Ewenty</t>
  </si>
  <si>
    <t>FD06FCS007</t>
  </si>
  <si>
    <t>FD09FCS008</t>
  </si>
  <si>
    <t>Howard</t>
  </si>
  <si>
    <t>FD13FCS009</t>
  </si>
  <si>
    <t>FD13FCS010</t>
  </si>
  <si>
    <t>Praulty</t>
  </si>
  <si>
    <t>FD12FCS011</t>
  </si>
  <si>
    <t>Yousef</t>
  </si>
  <si>
    <t>FD13FCS012</t>
  </si>
  <si>
    <t>Vizzini</t>
  </si>
  <si>
    <t>FD13FCS013</t>
  </si>
  <si>
    <t>Rodriguez</t>
  </si>
  <si>
    <t>Santos</t>
  </si>
  <si>
    <t>GM12CMR015</t>
  </si>
  <si>
    <t>Bard</t>
  </si>
  <si>
    <t>GM14CMR016</t>
  </si>
  <si>
    <t>Torrens</t>
  </si>
  <si>
    <t>GM10SLV017</t>
  </si>
  <si>
    <t>Hulinski</t>
  </si>
  <si>
    <t>GM98SLV018</t>
  </si>
  <si>
    <t>GM00SLV019</t>
  </si>
  <si>
    <t>Blue</t>
  </si>
  <si>
    <t>TY96CAM020</t>
  </si>
  <si>
    <t>Chan</t>
  </si>
  <si>
    <t>TY98CAM021</t>
  </si>
  <si>
    <t>Swartz</t>
  </si>
  <si>
    <t>TY00CAM022</t>
  </si>
  <si>
    <t>TY02CAM023</t>
  </si>
  <si>
    <t>TY09CAM024</t>
  </si>
  <si>
    <t>TY02COR025</t>
  </si>
  <si>
    <t>Red</t>
  </si>
  <si>
    <t>Gaul</t>
  </si>
  <si>
    <t>TY03COR026</t>
  </si>
  <si>
    <t>TY14COR027</t>
  </si>
  <si>
    <t>TY12COR028</t>
  </si>
  <si>
    <t>TY12CAM029</t>
  </si>
  <si>
    <t>HO99CIV030</t>
  </si>
  <si>
    <t>HO01CIV031</t>
  </si>
  <si>
    <t>HO10CIV032</t>
  </si>
  <si>
    <t>HO10CIV033</t>
  </si>
  <si>
    <t>HO11CIV034</t>
  </si>
  <si>
    <t>HO12CIV035</t>
  </si>
  <si>
    <t>HO13CIV036</t>
  </si>
  <si>
    <t>HO07ODY038</t>
  </si>
  <si>
    <t>HO08ODY039</t>
  </si>
  <si>
    <t>HO14ODY041</t>
  </si>
  <si>
    <t>CR04PTC042</t>
  </si>
  <si>
    <t>CR07PTC043</t>
  </si>
  <si>
    <t>CR11PTC044</t>
  </si>
  <si>
    <t>CR99CAR045</t>
  </si>
  <si>
    <t>CR00CAR046</t>
  </si>
  <si>
    <t>CR04CAR047</t>
  </si>
  <si>
    <t>CR04CAR048</t>
  </si>
  <si>
    <t>HY11ELA049</t>
  </si>
  <si>
    <t>HY12ELA050</t>
  </si>
  <si>
    <t>HY13ELA051</t>
  </si>
  <si>
    <t>HY13ELA052</t>
  </si>
  <si>
    <t>CR</t>
  </si>
  <si>
    <t>HY</t>
  </si>
  <si>
    <t>TY</t>
  </si>
  <si>
    <t>HO</t>
  </si>
  <si>
    <t>GM</t>
  </si>
  <si>
    <t>FD</t>
  </si>
  <si>
    <t>Chrysler</t>
  </si>
  <si>
    <t>Hundai</t>
  </si>
  <si>
    <t>Toyota</t>
  </si>
  <si>
    <t>Honda</t>
  </si>
  <si>
    <t>General Motors</t>
  </si>
  <si>
    <t>Ford</t>
  </si>
  <si>
    <t>CAM</t>
  </si>
  <si>
    <t>ELA</t>
  </si>
  <si>
    <t>FSC</t>
  </si>
  <si>
    <t>CMR</t>
  </si>
  <si>
    <t>COR</t>
  </si>
  <si>
    <t>CAR</t>
  </si>
  <si>
    <t>CIV</t>
  </si>
  <si>
    <t>MTG</t>
  </si>
  <si>
    <t>ODY</t>
  </si>
  <si>
    <t>PIC</t>
  </si>
  <si>
    <t>SLV</t>
  </si>
  <si>
    <t>Camery</t>
  </si>
  <si>
    <t>Elantra</t>
  </si>
  <si>
    <t>Focus</t>
  </si>
  <si>
    <t>Camero</t>
  </si>
  <si>
    <t>Corola</t>
  </si>
  <si>
    <t>Caravan</t>
  </si>
  <si>
    <t>Civic</t>
  </si>
  <si>
    <t>Mustang</t>
  </si>
  <si>
    <t>Odyssey</t>
  </si>
  <si>
    <t>PT Crusier</t>
  </si>
  <si>
    <t>Silverado</t>
  </si>
  <si>
    <t>HO01ODY040</t>
  </si>
  <si>
    <t>FD06FCS006</t>
  </si>
  <si>
    <t>GM09CMR014</t>
  </si>
  <si>
    <t>HO05ODY037</t>
  </si>
  <si>
    <t>(IF CONDITION) Miles / Year</t>
  </si>
  <si>
    <t>Row Labels</t>
  </si>
  <si>
    <t>Grand Total</t>
  </si>
  <si>
    <t>Sum of Miles</t>
  </si>
  <si>
    <t>Make Look Up Table</t>
  </si>
  <si>
    <t>Model Look Up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</si>
</sst>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0" fontId="0" fillId="0" borderId="0" xfId="0" applyAlignment="1">
      <alignment wrapText="1"/>
    </xf>
    <xf numFmtId="43" fontId="0" fillId="0" borderId="0" xfId="1" applyFont="1" applyAlignment="1">
      <alignment wrapText="1"/>
    </xf>
    <xf numFmtId="43" fontId="0" fillId="0" borderId="0" xfId="1" applyFont="1"/>
    <xf numFmtId="0" fontId="11" fillId="6" borderId="4" xfId="12" applyAlignment="1">
      <alignment wrapText="1"/>
    </xf>
    <xf numFmtId="0" fontId="11" fillId="6" borderId="4" xfId="12"/>
    <xf numFmtId="43" fontId="11" fillId="6" borderId="4" xfId="12" applyNumberFormat="1" applyAlignment="1">
      <alignment wrapText="1"/>
    </xf>
    <xf numFmtId="43" fontId="11" fillId="6" borderId="4" xfId="12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9" fillId="5" borderId="4" xfId="10" applyAlignment="1">
      <alignment horizontal="center"/>
    </xf>
    <xf numFmtId="0" fontId="9" fillId="5" borderId="4" xfId="10"/>
    <xf numFmtId="0" fontId="0" fillId="8" borderId="8" xfId="16" applyFont="1" applyAlignment="1">
      <alignment horizontal="center"/>
    </xf>
    <xf numFmtId="0" fontId="0" fillId="8" borderId="8" xfId="16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[CarsDatabaseExported.xlsx]CarsDatabase!PivotTable3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miles per</a:t>
            </a:r>
            <a:r>
              <a:rPr lang="en-US" baseline="0"/>
              <a:t> driver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CarsDatabase!$H$56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CarsDatabase!$G$57:$G$74</c:f>
              <c:strCache>
                <c:ptCount val="17"/>
                <c:pt idx="0">
                  <c:v>Bard</c:v>
                </c:pt>
                <c:pt idx="1">
                  <c:v>Chan</c:v>
                </c:pt>
                <c:pt idx="2">
                  <c:v>Ewenty</c:v>
                </c:pt>
                <c:pt idx="3">
                  <c:v>Gaul</c:v>
                </c:pt>
                <c:pt idx="4">
                  <c:v>Howard</c:v>
                </c:pt>
                <c:pt idx="5">
                  <c:v>Hulinski</c:v>
                </c:pt>
                <c:pt idx="6">
                  <c:v>Jones</c:v>
                </c:pt>
                <c:pt idx="7">
                  <c:v>Lyon</c:v>
                </c:pt>
                <c:pt idx="8">
                  <c:v>McCall</c:v>
                </c:pt>
                <c:pt idx="9">
                  <c:v>Praulty</c:v>
                </c:pt>
                <c:pt idx="10">
                  <c:v>Rodriguez</c:v>
                </c:pt>
                <c:pt idx="11">
                  <c:v>Santos</c:v>
                </c:pt>
                <c:pt idx="12">
                  <c:v>Smith</c:v>
                </c:pt>
                <c:pt idx="13">
                  <c:v>Swartz</c:v>
                </c:pt>
                <c:pt idx="14">
                  <c:v>Torrens</c:v>
                </c:pt>
                <c:pt idx="15">
                  <c:v>Vizzini</c:v>
                </c:pt>
                <c:pt idx="16">
                  <c:v>Yousef</c:v>
                </c:pt>
              </c:strCache>
            </c:strRef>
          </c:cat>
          <c:val>
            <c:numRef>
              <c:f>CarsDatabase!$H$57:$H$74</c:f>
              <c:numCache>
                <c:formatCode>General</c:formatCode>
                <c:ptCount val="17"/>
                <c:pt idx="0">
                  <c:v>144647.69999999998</c:v>
                </c:pt>
                <c:pt idx="1">
                  <c:v>150656.40000000002</c:v>
                </c:pt>
                <c:pt idx="2">
                  <c:v>154427.9</c:v>
                </c:pt>
                <c:pt idx="3">
                  <c:v>179986</c:v>
                </c:pt>
                <c:pt idx="4">
                  <c:v>143640.70000000001</c:v>
                </c:pt>
                <c:pt idx="5">
                  <c:v>135078.20000000001</c:v>
                </c:pt>
                <c:pt idx="6">
                  <c:v>184693.8</c:v>
                </c:pt>
                <c:pt idx="7">
                  <c:v>127731.3</c:v>
                </c:pt>
                <c:pt idx="8">
                  <c:v>70964.899999999994</c:v>
                </c:pt>
                <c:pt idx="9">
                  <c:v>65315</c:v>
                </c:pt>
                <c:pt idx="10">
                  <c:v>138561.5</c:v>
                </c:pt>
                <c:pt idx="11">
                  <c:v>141229.4</c:v>
                </c:pt>
                <c:pt idx="12">
                  <c:v>305432.40000000002</c:v>
                </c:pt>
                <c:pt idx="13">
                  <c:v>177713.9</c:v>
                </c:pt>
                <c:pt idx="14">
                  <c:v>65964.899999999994</c:v>
                </c:pt>
                <c:pt idx="15">
                  <c:v>130601.59999999999</c:v>
                </c:pt>
                <c:pt idx="16">
                  <c:v>19341.7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5C-4570-8AED-6A0D759BF9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3805144"/>
        <c:axId val="553809408"/>
      </c:barChart>
      <c:catAx>
        <c:axId val="553805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809408"/>
        <c:crosses val="autoZero"/>
        <c:auto val="1"/>
        <c:lblAlgn val="ctr"/>
        <c:lblOffset val="100"/>
        <c:noMultiLvlLbl val="0"/>
      </c:catAx>
      <c:valAx>
        <c:axId val="55380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805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Miles driven vs age of car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CarsDatabase!$H$1</c:f>
              <c:strCache>
                <c:ptCount val="1"/>
                <c:pt idx="0">
                  <c:v> Miles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CarsDatabase!$G$2:$G$53</c:f>
              <c:numCache>
                <c:formatCode>General</c:formatCode>
                <c:ptCount val="52"/>
                <c:pt idx="0">
                  <c:v>8</c:v>
                </c:pt>
                <c:pt idx="1">
                  <c:v>4</c:v>
                </c:pt>
                <c:pt idx="2">
                  <c:v>10</c:v>
                </c:pt>
                <c:pt idx="3">
                  <c:v>16</c:v>
                </c:pt>
                <c:pt idx="4">
                  <c:v>13</c:v>
                </c:pt>
                <c:pt idx="5">
                  <c:v>15</c:v>
                </c:pt>
                <c:pt idx="6">
                  <c:v>12</c:v>
                </c:pt>
                <c:pt idx="7">
                  <c:v>5</c:v>
                </c:pt>
                <c:pt idx="8">
                  <c:v>13</c:v>
                </c:pt>
                <c:pt idx="9">
                  <c:v>8</c:v>
                </c:pt>
                <c:pt idx="10">
                  <c:v>15</c:v>
                </c:pt>
                <c:pt idx="11">
                  <c:v>14</c:v>
                </c:pt>
                <c:pt idx="12">
                  <c:v>12</c:v>
                </c:pt>
                <c:pt idx="13">
                  <c:v>8</c:v>
                </c:pt>
                <c:pt idx="14">
                  <c:v>14</c:v>
                </c:pt>
                <c:pt idx="15">
                  <c:v>6</c:v>
                </c:pt>
                <c:pt idx="16">
                  <c:v>7</c:v>
                </c:pt>
                <c:pt idx="17">
                  <c:v>16</c:v>
                </c:pt>
                <c:pt idx="18">
                  <c:v>6</c:v>
                </c:pt>
                <c:pt idx="19">
                  <c:v>14</c:v>
                </c:pt>
                <c:pt idx="20">
                  <c:v>8</c:v>
                </c:pt>
                <c:pt idx="21">
                  <c:v>10</c:v>
                </c:pt>
                <c:pt idx="22">
                  <c:v>18</c:v>
                </c:pt>
                <c:pt idx="23">
                  <c:v>9</c:v>
                </c:pt>
                <c:pt idx="24">
                  <c:v>11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10</c:v>
                </c:pt>
                <c:pt idx="29">
                  <c:v>6</c:v>
                </c:pt>
                <c:pt idx="30">
                  <c:v>4</c:v>
                </c:pt>
                <c:pt idx="31">
                  <c:v>0</c:v>
                </c:pt>
                <c:pt idx="32">
                  <c:v>4</c:v>
                </c:pt>
                <c:pt idx="33">
                  <c:v>2</c:v>
                </c:pt>
                <c:pt idx="34">
                  <c:v>2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5</c:v>
                </c:pt>
                <c:pt idx="39">
                  <c:v>2</c:v>
                </c:pt>
                <c:pt idx="40">
                  <c:v>2</c:v>
                </c:pt>
                <c:pt idx="41">
                  <c:v>1</c:v>
                </c:pt>
                <c:pt idx="42">
                  <c:v>1</c:v>
                </c:pt>
                <c:pt idx="43">
                  <c:v>2</c:v>
                </c:pt>
                <c:pt idx="44">
                  <c:v>2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</c:numCache>
            </c:numRef>
          </c:xVal>
          <c:yVal>
            <c:numRef>
              <c:f>CarsDatabase!$H$2:$H$53</c:f>
              <c:numCache>
                <c:formatCode>_(* #,##0.00_);_(* \(#,##0.00\);_(* "-"??_);_(@_)</c:formatCode>
                <c:ptCount val="52"/>
                <c:pt idx="0">
                  <c:v>40326.800000000003</c:v>
                </c:pt>
                <c:pt idx="1">
                  <c:v>22573</c:v>
                </c:pt>
                <c:pt idx="2">
                  <c:v>52699.4</c:v>
                </c:pt>
                <c:pt idx="3">
                  <c:v>83162.7</c:v>
                </c:pt>
                <c:pt idx="4">
                  <c:v>68658.899999999994</c:v>
                </c:pt>
                <c:pt idx="5">
                  <c:v>79420.600000000006</c:v>
                </c:pt>
                <c:pt idx="6">
                  <c:v>64467.4</c:v>
                </c:pt>
                <c:pt idx="7">
                  <c:v>28464.799999999999</c:v>
                </c:pt>
                <c:pt idx="8">
                  <c:v>69891.899999999994</c:v>
                </c:pt>
                <c:pt idx="9">
                  <c:v>44974.8</c:v>
                </c:pt>
                <c:pt idx="10">
                  <c:v>82374</c:v>
                </c:pt>
                <c:pt idx="11">
                  <c:v>77243.100000000006</c:v>
                </c:pt>
                <c:pt idx="12">
                  <c:v>67829.100000000006</c:v>
                </c:pt>
                <c:pt idx="13">
                  <c:v>46311.4</c:v>
                </c:pt>
                <c:pt idx="14">
                  <c:v>80685.8</c:v>
                </c:pt>
                <c:pt idx="15">
                  <c:v>36438.5</c:v>
                </c:pt>
                <c:pt idx="16">
                  <c:v>42074.2</c:v>
                </c:pt>
                <c:pt idx="17">
                  <c:v>93382.6</c:v>
                </c:pt>
                <c:pt idx="18">
                  <c:v>37558.800000000003</c:v>
                </c:pt>
                <c:pt idx="19">
                  <c:v>85928</c:v>
                </c:pt>
                <c:pt idx="20">
                  <c:v>52229.5</c:v>
                </c:pt>
                <c:pt idx="21">
                  <c:v>64542</c:v>
                </c:pt>
                <c:pt idx="22">
                  <c:v>114660.6</c:v>
                </c:pt>
                <c:pt idx="23">
                  <c:v>60389.5</c:v>
                </c:pt>
                <c:pt idx="24">
                  <c:v>73444.399999999994</c:v>
                </c:pt>
                <c:pt idx="25">
                  <c:v>35137</c:v>
                </c:pt>
                <c:pt idx="26">
                  <c:v>42504.6</c:v>
                </c:pt>
                <c:pt idx="27">
                  <c:v>50854.1</c:v>
                </c:pt>
                <c:pt idx="28">
                  <c:v>72527.199999999997</c:v>
                </c:pt>
                <c:pt idx="29">
                  <c:v>44946.5</c:v>
                </c:pt>
                <c:pt idx="30">
                  <c:v>31144.400000000001</c:v>
                </c:pt>
                <c:pt idx="31">
                  <c:v>3708.1</c:v>
                </c:pt>
                <c:pt idx="32">
                  <c:v>33477.199999999997</c:v>
                </c:pt>
                <c:pt idx="33">
                  <c:v>19341.7</c:v>
                </c:pt>
                <c:pt idx="34">
                  <c:v>19421.099999999999</c:v>
                </c:pt>
                <c:pt idx="35">
                  <c:v>27394.2</c:v>
                </c:pt>
                <c:pt idx="36">
                  <c:v>29102.3</c:v>
                </c:pt>
                <c:pt idx="37">
                  <c:v>30555.3</c:v>
                </c:pt>
                <c:pt idx="38">
                  <c:v>48114.2</c:v>
                </c:pt>
                <c:pt idx="39">
                  <c:v>22128.2</c:v>
                </c:pt>
                <c:pt idx="40">
                  <c:v>22282</c:v>
                </c:pt>
                <c:pt idx="41">
                  <c:v>13682.9</c:v>
                </c:pt>
                <c:pt idx="42">
                  <c:v>13867.6</c:v>
                </c:pt>
                <c:pt idx="43">
                  <c:v>24513.200000000001</c:v>
                </c:pt>
                <c:pt idx="44">
                  <c:v>29601.9</c:v>
                </c:pt>
                <c:pt idx="45">
                  <c:v>20223.900000000001</c:v>
                </c:pt>
                <c:pt idx="46">
                  <c:v>22188.5</c:v>
                </c:pt>
                <c:pt idx="47">
                  <c:v>22521.599999999999</c:v>
                </c:pt>
                <c:pt idx="48">
                  <c:v>27534.799999999999</c:v>
                </c:pt>
                <c:pt idx="49">
                  <c:v>27637.1</c:v>
                </c:pt>
                <c:pt idx="50">
                  <c:v>14289.6</c:v>
                </c:pt>
                <c:pt idx="51">
                  <c:v>17556.3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A1-4B46-AD24-DE130E066B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697440"/>
        <c:axId val="486696456"/>
      </c:scatterChart>
      <c:valAx>
        <c:axId val="486697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Age</a:t>
                </a:r>
                <a:r>
                  <a:rPr lang="en-CA" baseline="0"/>
                  <a:t> of car (years)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696456"/>
        <c:crosses val="autoZero"/>
        <c:crossBetween val="midCat"/>
      </c:valAx>
      <c:valAx>
        <c:axId val="486696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Miles</a:t>
                </a:r>
                <a:r>
                  <a:rPr lang="en-CA" baseline="0"/>
                  <a:t> Driven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697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3285</xdr:colOff>
      <xdr:row>55</xdr:row>
      <xdr:rowOff>7883</xdr:rowOff>
    </xdr:from>
    <xdr:to>
      <xdr:col>14</xdr:col>
      <xdr:colOff>771854</xdr:colOff>
      <xdr:row>69</xdr:row>
      <xdr:rowOff>84083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404236-EE1D-4A45-B896-C236226BCB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9852</xdr:colOff>
      <xdr:row>70</xdr:row>
      <xdr:rowOff>165537</xdr:rowOff>
    </xdr:from>
    <xdr:to>
      <xdr:col>14</xdr:col>
      <xdr:colOff>778421</xdr:colOff>
      <xdr:row>85</xdr:row>
      <xdr:rowOff>51237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CC3349D-E4EC-4CC9-ADBC-6A9D905B34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haniquo Mckenzie" refreshedDate="44557.869255787038" createdVersion="7" refreshedVersion="7" minRefreshableVersion="3" recordCount="52">
  <cacheSource type="worksheet">
    <worksheetSource ref="A1:O53" sheet="CarsDatabase"/>
  </cacheSource>
  <cacheFields count="15">
    <cacheField name="Car ID" numFmtId="0">
      <sharedItems/>
    </cacheField>
    <cacheField name="Make" numFmtId="0">
      <sharedItems/>
    </cacheField>
    <cacheField name="Make (Full Name)" numFmtId="0">
      <sharedItems/>
    </cacheField>
    <cacheField name="Model" numFmtId="0">
      <sharedItems/>
    </cacheField>
    <cacheField name="Model (Full Name)" numFmtId="0">
      <sharedItems/>
    </cacheField>
    <cacheField name="Manufacture Year" numFmtId="0">
      <sharedItems/>
    </cacheField>
    <cacheField name="Age" numFmtId="0">
      <sharedItems containsSemiMixedTypes="0" containsString="0" containsNumber="1" containsInteger="1" minValue="0" maxValue="18"/>
    </cacheField>
    <cacheField name="Miles" numFmtId="43">
      <sharedItems containsSemiMixedTypes="0" containsString="0" containsNumber="1" minValue="3708.1" maxValue="114660.6"/>
    </cacheField>
    <cacheField name="Miles / Year" numFmtId="43">
      <sharedItems containsSemiMixedTypes="0" containsString="0" containsNumber="1" minValue="4744.3294117647065" maxValue="35112.6"/>
    </cacheField>
    <cacheField name="(IF CONDITION) Miles / Year" numFmtId="43">
      <sharedItems containsSemiMixedTypes="0" containsString="0" containsNumber="1" minValue="3708.1" maxValue="27637.1"/>
    </cacheField>
    <cacheField name="Color" numFmtId="0">
      <sharedItems/>
    </cacheField>
    <cacheField name="Driver" numFmtId="0">
      <sharedItems count="17">
        <s v="Smith"/>
        <s v="McCall"/>
        <s v="Lyon"/>
        <s v="Jones"/>
        <s v="Ewenty"/>
        <s v="Howard"/>
        <s v="Praulty"/>
        <s v="Yousef"/>
        <s v="Vizzini"/>
        <s v="Rodriguez"/>
        <s v="Santos"/>
        <s v="Bard"/>
        <s v="Torrens"/>
        <s v="Hulinski"/>
        <s v="Chan"/>
        <s v="Swartz"/>
        <s v="Gaul"/>
      </sharedItems>
    </cacheField>
    <cacheField name="Warantee Miles" numFmtId="0">
      <sharedItems containsSemiMixedTypes="0" containsString="0" containsNumber="1" containsInteger="1" minValue="50000" maxValue="100000"/>
    </cacheField>
    <cacheField name="Covered?" numFmtId="0">
      <sharedItems/>
    </cacheField>
    <cacheField name="New Car I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2">
  <r>
    <s v="FD06MTG001"/>
    <s v="FD"/>
    <s v="Ford"/>
    <s v="MTG"/>
    <s v="Mustang"/>
    <s v="06"/>
    <n v="8"/>
    <n v="40326.800000000003"/>
    <n v="4744.3294117647065"/>
    <n v="5040.8500000000004"/>
    <s v="Black"/>
    <x v="0"/>
    <n v="50000"/>
    <s v="Y"/>
    <s v="FDMTG06BLA001"/>
  </r>
  <r>
    <s v="FD06MTG002"/>
    <s v="FD"/>
    <s v="Ford"/>
    <s v="MTG"/>
    <s v="Mustang"/>
    <s v="06"/>
    <n v="8"/>
    <n v="44974.8"/>
    <n v="5291.1529411764714"/>
    <n v="5621.85"/>
    <s v="White"/>
    <x v="1"/>
    <n v="50000"/>
    <s v="Y"/>
    <s v="FDMTG06WHI002"/>
  </r>
  <r>
    <s v="FD08MTG003"/>
    <s v="FD"/>
    <s v="Ford"/>
    <s v="MTG"/>
    <s v="Mustang"/>
    <s v="08"/>
    <n v="6"/>
    <n v="44946.5"/>
    <n v="6914.8461538461543"/>
    <n v="7491.083333333333"/>
    <s v="Green"/>
    <x v="2"/>
    <n v="50000"/>
    <s v="Y"/>
    <s v="FDMTG08GRE003"/>
  </r>
  <r>
    <s v="FD08MTG004"/>
    <s v="FD"/>
    <s v="Ford"/>
    <s v="MTG"/>
    <s v="Mustang"/>
    <s v="08"/>
    <n v="6"/>
    <n v="37558.800000000003"/>
    <n v="5778.2769230769236"/>
    <n v="6259.8"/>
    <s v="Black"/>
    <x v="3"/>
    <n v="50000"/>
    <s v="Y"/>
    <s v="FDMTG08BLA004"/>
  </r>
  <r>
    <s v="FD08MTG005"/>
    <s v="FD"/>
    <s v="Ford"/>
    <s v="MTG"/>
    <s v="Mustang"/>
    <s v="08"/>
    <n v="6"/>
    <n v="36438.5"/>
    <n v="5605.9230769230771"/>
    <n v="6073.083333333333"/>
    <s v="White"/>
    <x v="0"/>
    <n v="50000"/>
    <s v="Y"/>
    <s v="FDMTG08WHI005"/>
  </r>
  <r>
    <s v="FD06FCS006"/>
    <s v="FD"/>
    <s v="Ford"/>
    <s v="FCS"/>
    <s v="Elantra"/>
    <s v="06"/>
    <n v="8"/>
    <n v="46311.4"/>
    <n v="5448.4000000000005"/>
    <n v="5788.9250000000002"/>
    <s v="Green"/>
    <x v="4"/>
    <n v="75000"/>
    <s v="Y"/>
    <s v="FDFCS06GRE006"/>
  </r>
  <r>
    <s v="FD06FCS007"/>
    <s v="FD"/>
    <s v="Ford"/>
    <s v="FCS"/>
    <s v="Elantra"/>
    <s v="06"/>
    <n v="8"/>
    <n v="52229.5"/>
    <n v="6144.6470588235297"/>
    <n v="6528.6875"/>
    <s v="Green"/>
    <x v="2"/>
    <n v="75000"/>
    <s v="Y"/>
    <s v="FDFCS06GRE007"/>
  </r>
  <r>
    <s v="FD09FCS008"/>
    <s v="FD"/>
    <s v="Ford"/>
    <s v="FCS"/>
    <s v="Elantra"/>
    <s v="09"/>
    <n v="5"/>
    <n v="35137"/>
    <n v="6388.545454545455"/>
    <n v="7027.4"/>
    <s v="Black"/>
    <x v="5"/>
    <n v="75000"/>
    <s v="Y"/>
    <s v="FDFCS09BLA008"/>
  </r>
  <r>
    <s v="FD13FCS009"/>
    <s v="FD"/>
    <s v="Ford"/>
    <s v="FCS"/>
    <s v="Elantra"/>
    <s v="13"/>
    <n v="1"/>
    <n v="27637.1"/>
    <n v="18424.733333333334"/>
    <n v="27637.1"/>
    <s v="Black"/>
    <x v="0"/>
    <n v="75000"/>
    <s v="Y"/>
    <s v="FDFCS13BLA009"/>
  </r>
  <r>
    <s v="FD13FCS010"/>
    <s v="FD"/>
    <s v="Ford"/>
    <s v="FCS"/>
    <s v="Elantra"/>
    <s v="13"/>
    <n v="1"/>
    <n v="27534.799999999999"/>
    <n v="18356.533333333333"/>
    <n v="27534.799999999999"/>
    <s v="White"/>
    <x v="6"/>
    <n v="75000"/>
    <s v="Y"/>
    <s v="FDFCS13WHI010"/>
  </r>
  <r>
    <s v="FD12FCS011"/>
    <s v="FD"/>
    <s v="Ford"/>
    <s v="FCS"/>
    <s v="Elantra"/>
    <s v="12"/>
    <n v="2"/>
    <n v="19341.7"/>
    <n v="7736.68"/>
    <n v="9670.85"/>
    <s v="White"/>
    <x v="7"/>
    <n v="75000"/>
    <s v="Y"/>
    <s v="FDFCS12WHI011"/>
  </r>
  <r>
    <s v="FD13FCS012"/>
    <s v="FD"/>
    <s v="Ford"/>
    <s v="FCS"/>
    <s v="Elantra"/>
    <s v="13"/>
    <n v="1"/>
    <n v="22521.599999999999"/>
    <n v="15014.4"/>
    <n v="22521.599999999999"/>
    <s v="Black"/>
    <x v="8"/>
    <n v="75000"/>
    <s v="Y"/>
    <s v="FDFCS13BLA012"/>
  </r>
  <r>
    <s v="FD13FCS013"/>
    <s v="FD"/>
    <s v="Ford"/>
    <s v="FCS"/>
    <s v="Elantra"/>
    <s v="13"/>
    <n v="1"/>
    <n v="13682.9"/>
    <n v="9121.9333333333325"/>
    <n v="13682.9"/>
    <s v="Black"/>
    <x v="9"/>
    <n v="75000"/>
    <s v="Y"/>
    <s v="FDFCS13BLA013"/>
  </r>
  <r>
    <s v="GM09CMR014"/>
    <s v="GM"/>
    <s v="General Motors"/>
    <s v="CMR"/>
    <s v="Camero"/>
    <s v="09"/>
    <n v="5"/>
    <n v="28464.799999999999"/>
    <n v="5175.4181818181814"/>
    <n v="5692.96"/>
    <s v="White"/>
    <x v="10"/>
    <n v="100000"/>
    <s v="Y"/>
    <s v="GMCMR09WHI014"/>
  </r>
  <r>
    <s v="GM12CMR015"/>
    <s v="GM"/>
    <s v="General Motors"/>
    <s v="CMR"/>
    <s v="Camero"/>
    <s v="12"/>
    <n v="2"/>
    <n v="19421.099999999999"/>
    <n v="7768.44"/>
    <n v="9710.5499999999993"/>
    <s v="Black"/>
    <x v="11"/>
    <n v="100000"/>
    <s v="Y"/>
    <s v="GMCMR12BLA015"/>
  </r>
  <r>
    <s v="GM14CMR016"/>
    <s v="GM"/>
    <s v="General Motors"/>
    <s v="CMR"/>
    <s v="Camero"/>
    <s v="14"/>
    <n v="0"/>
    <n v="14289.6"/>
    <n v="28579.200000000001"/>
    <n v="14289.6"/>
    <s v="White"/>
    <x v="12"/>
    <n v="100000"/>
    <s v="Y"/>
    <s v="GMCMR14WHI016"/>
  </r>
  <r>
    <s v="GM10SLV017"/>
    <s v="GM"/>
    <s v="General Motors"/>
    <s v="SLV"/>
    <s v="Silverado"/>
    <s v="10"/>
    <n v="4"/>
    <n v="31144.400000000001"/>
    <n v="6920.9777777777781"/>
    <n v="7786.1"/>
    <s v="Black"/>
    <x v="13"/>
    <n v="100000"/>
    <s v="Y"/>
    <s v="GMSLV10BLA017"/>
  </r>
  <r>
    <s v="GM98SLV018"/>
    <s v="GM"/>
    <s v="General Motors"/>
    <s v="SLV"/>
    <s v="Silverado"/>
    <s v="98"/>
    <n v="16"/>
    <n v="83162.7"/>
    <n v="5040.1636363636362"/>
    <n v="5197.6687499999998"/>
    <s v="Black"/>
    <x v="10"/>
    <n v="100000"/>
    <s v="Y"/>
    <s v="GMSLV98BLA018"/>
  </r>
  <r>
    <s v="GM00SLV019"/>
    <s v="GM"/>
    <s v="General Motors"/>
    <s v="SLV"/>
    <s v="Silverado"/>
    <s v="00"/>
    <n v="14"/>
    <n v="80685.8"/>
    <n v="5564.5379310344833"/>
    <n v="5763.2714285714292"/>
    <s v="Blue"/>
    <x v="8"/>
    <n v="100000"/>
    <s v="Y"/>
    <s v="GMSLV00BLU019"/>
  </r>
  <r>
    <s v="TY96CAM020"/>
    <s v="TY"/>
    <s v="Toyota"/>
    <s v="CAM"/>
    <s v="Camery"/>
    <s v="96"/>
    <n v="18"/>
    <n v="114660.6"/>
    <n v="6197.8702702702703"/>
    <n v="6370.0333333333338"/>
    <s v="Green"/>
    <x v="14"/>
    <n v="100000"/>
    <s v="Not Covered"/>
    <s v="TYCAM96GRE020"/>
  </r>
  <r>
    <s v="TY98CAM021"/>
    <s v="TY"/>
    <s v="Toyota"/>
    <s v="CAM"/>
    <s v="Camery"/>
    <s v="98"/>
    <n v="16"/>
    <n v="93382.6"/>
    <n v="5659.5515151515156"/>
    <n v="5836.4125000000004"/>
    <s v="Black"/>
    <x v="15"/>
    <n v="100000"/>
    <s v="Y"/>
    <s v="TYCAM98BLA021"/>
  </r>
  <r>
    <s v="TY00CAM022"/>
    <s v="TY"/>
    <s v="Toyota"/>
    <s v="CAM"/>
    <s v="Camery"/>
    <s v="00"/>
    <n v="14"/>
    <n v="85928"/>
    <n v="5926.0689655172409"/>
    <n v="6137.7142857142853"/>
    <s v="Green"/>
    <x v="4"/>
    <n v="100000"/>
    <s v="Y"/>
    <s v="TYCAM00GRE022"/>
  </r>
  <r>
    <s v="TY02CAM023"/>
    <s v="TY"/>
    <s v="Toyota"/>
    <s v="CAM"/>
    <s v="Camery"/>
    <s v="02"/>
    <n v="12"/>
    <n v="67829.100000000006"/>
    <n v="5426.3280000000004"/>
    <n v="5652.4250000000002"/>
    <s v="Black"/>
    <x v="0"/>
    <n v="100000"/>
    <s v="Y"/>
    <s v="TYCAM02BLA023"/>
  </r>
  <r>
    <s v="TY09CAM024"/>
    <s v="TY"/>
    <s v="Toyota"/>
    <s v="CAM"/>
    <s v="Camery"/>
    <s v="09"/>
    <n v="5"/>
    <n v="48114.2"/>
    <n v="8748.0363636363636"/>
    <n v="9622.84"/>
    <s v="White"/>
    <x v="5"/>
    <n v="100000"/>
    <s v="Y"/>
    <s v="TYCAM09WHI024"/>
  </r>
  <r>
    <s v="TY02COR025"/>
    <s v="TY"/>
    <s v="Toyota"/>
    <s v="COR"/>
    <s v="Corola"/>
    <s v="02"/>
    <n v="12"/>
    <n v="64467.4"/>
    <n v="5157.3919999999998"/>
    <n v="5372.2833333333338"/>
    <s v="Red"/>
    <x v="16"/>
    <n v="100000"/>
    <s v="Y"/>
    <s v="TYCOR02RED025"/>
  </r>
  <r>
    <s v="TY03COR026"/>
    <s v="TY"/>
    <s v="Toyota"/>
    <s v="COR"/>
    <s v="Corola"/>
    <s v="03"/>
    <n v="11"/>
    <n v="73444.399999999994"/>
    <n v="6386.4695652173905"/>
    <n v="6676.7636363636357"/>
    <s v="Black"/>
    <x v="16"/>
    <n v="100000"/>
    <s v="Y"/>
    <s v="TYCOR03BLA026"/>
  </r>
  <r>
    <s v="TY14COR027"/>
    <s v="TY"/>
    <s v="Toyota"/>
    <s v="COR"/>
    <s v="Corola"/>
    <s v="14"/>
    <n v="0"/>
    <n v="17556.3"/>
    <n v="35112.6"/>
    <n v="17556.3"/>
    <s v="Blue"/>
    <x v="6"/>
    <n v="100000"/>
    <s v="Y"/>
    <s v="TYCOR14BLU027"/>
  </r>
  <r>
    <s v="TY12COR028"/>
    <s v="TY"/>
    <s v="Toyota"/>
    <s v="COR"/>
    <s v="Corola"/>
    <s v="12"/>
    <n v="2"/>
    <n v="29601.9"/>
    <n v="11840.76"/>
    <n v="14800.95"/>
    <s v="Black"/>
    <x v="10"/>
    <n v="100000"/>
    <s v="Y"/>
    <s v="TYCOR12BLA028"/>
  </r>
  <r>
    <s v="TY12CAM029"/>
    <s v="TY"/>
    <s v="Toyota"/>
    <s v="CAM"/>
    <s v="Camery"/>
    <s v="12"/>
    <n v="2"/>
    <n v="22128.2"/>
    <n v="8851.2800000000007"/>
    <n v="11064.1"/>
    <s v="Blue"/>
    <x v="14"/>
    <n v="100000"/>
    <s v="Y"/>
    <s v="TYCAM12BLU029"/>
  </r>
  <r>
    <s v="HO99CIV030"/>
    <s v="HO"/>
    <s v="Honda"/>
    <s v="CIV"/>
    <s v="Civic"/>
    <s v="99"/>
    <n v="15"/>
    <n v="82374"/>
    <n v="5314.4516129032254"/>
    <n v="5491.6"/>
    <s v="White"/>
    <x v="9"/>
    <n v="75000"/>
    <s v="Not Covered"/>
    <s v="HOCIV99WHI030"/>
  </r>
  <r>
    <s v="HO01CIV031"/>
    <s v="HO"/>
    <s v="Honda"/>
    <s v="CIV"/>
    <s v="Civic"/>
    <s v="01"/>
    <n v="13"/>
    <n v="69891.899999999994"/>
    <n v="5177.177777777777"/>
    <n v="5376.2999999999993"/>
    <s v="Blue"/>
    <x v="3"/>
    <n v="75000"/>
    <s v="Y"/>
    <s v="HOCIV01BLU031"/>
  </r>
  <r>
    <s v="HO10CIV032"/>
    <s v="HO"/>
    <s v="Honda"/>
    <s v="CIV"/>
    <s v="Civic"/>
    <s v="10"/>
    <n v="4"/>
    <n v="22573"/>
    <n v="5016.2222222222226"/>
    <n v="5643.25"/>
    <s v="Blue"/>
    <x v="12"/>
    <n v="75000"/>
    <s v="Y"/>
    <s v="HOCIV10BLU032"/>
  </r>
  <r>
    <s v="HO10CIV033"/>
    <s v="HO"/>
    <s v="Honda"/>
    <s v="CIV"/>
    <s v="Civic"/>
    <s v="10"/>
    <n v="4"/>
    <n v="33477.199999999997"/>
    <n v="7439.3777777777768"/>
    <n v="8369.2999999999993"/>
    <s v="Black"/>
    <x v="15"/>
    <n v="75000"/>
    <s v="Y"/>
    <s v="HOCIV10BLA033"/>
  </r>
  <r>
    <s v="HO11CIV034"/>
    <s v="HO"/>
    <s v="Honda"/>
    <s v="CIV"/>
    <s v="Civic"/>
    <s v="11"/>
    <n v="3"/>
    <n v="30555.3"/>
    <n v="8730.0857142857149"/>
    <n v="10185.1"/>
    <s v="Black"/>
    <x v="2"/>
    <n v="75000"/>
    <s v="Y"/>
    <s v="HOCIV11BLA034"/>
  </r>
  <r>
    <s v="HO12CIV035"/>
    <s v="HO"/>
    <s v="Honda"/>
    <s v="CIV"/>
    <s v="Civic"/>
    <s v="12"/>
    <n v="2"/>
    <n v="24513.200000000001"/>
    <n v="9805.2800000000007"/>
    <n v="12256.6"/>
    <s v="Black"/>
    <x v="13"/>
    <n v="75000"/>
    <s v="Y"/>
    <s v="HOCIV12BLA035"/>
  </r>
  <r>
    <s v="HO13CIV036"/>
    <s v="HO"/>
    <s v="Honda"/>
    <s v="CIV"/>
    <s v="Civic"/>
    <s v="13"/>
    <n v="1"/>
    <n v="13867.6"/>
    <n v="9245.0666666666675"/>
    <n v="13867.6"/>
    <s v="Black"/>
    <x v="14"/>
    <n v="75000"/>
    <s v="Y"/>
    <s v="HOCIV13BLA036"/>
  </r>
  <r>
    <s v="HO05ODY037"/>
    <s v="HO"/>
    <s v="Honda"/>
    <s v="ODY"/>
    <s v="Odyssey"/>
    <s v="05"/>
    <n v="9"/>
    <n v="60389.5"/>
    <n v="6356.7894736842109"/>
    <n v="6709.9444444444443"/>
    <s v="White"/>
    <x v="5"/>
    <n v="100000"/>
    <s v="Y"/>
    <s v="HOODY05WHI037"/>
  </r>
  <r>
    <s v="HO07ODY038"/>
    <s v="HO"/>
    <s v="Honda"/>
    <s v="ODY"/>
    <s v="Odyssey"/>
    <s v="07"/>
    <n v="7"/>
    <n v="50854.1"/>
    <n v="6780.5466666666662"/>
    <n v="7264.8714285714286"/>
    <s v="Black"/>
    <x v="15"/>
    <n v="100000"/>
    <s v="Y"/>
    <s v="HOODY07BLA038"/>
  </r>
  <r>
    <s v="HO08ODY039"/>
    <s v="HO"/>
    <s v="Honda"/>
    <s v="ODY"/>
    <s v="Odyssey"/>
    <s v="08"/>
    <n v="6"/>
    <n v="42504.6"/>
    <n v="6539.1692307692301"/>
    <n v="7084.0999999999995"/>
    <s v="White"/>
    <x v="9"/>
    <n v="100000"/>
    <s v="Y"/>
    <s v="HOODY08WHI039"/>
  </r>
  <r>
    <s v="HO01ODY040"/>
    <s v="HO"/>
    <s v="Honda"/>
    <s v="ODY"/>
    <s v="Odyssey"/>
    <s v="01"/>
    <n v="13"/>
    <n v="68658.899999999994"/>
    <n v="5085.844444444444"/>
    <n v="5281.4538461538459"/>
    <s v="Black"/>
    <x v="0"/>
    <n v="100000"/>
    <s v="Y"/>
    <s v="HOODY01BLA040"/>
  </r>
  <r>
    <s v="HO14ODY041"/>
    <s v="HO"/>
    <s v="Honda"/>
    <s v="ODY"/>
    <s v="Odyssey"/>
    <s v="14"/>
    <n v="0"/>
    <n v="3708.1"/>
    <n v="7416.2"/>
    <n v="3708.1"/>
    <s v="Black"/>
    <x v="1"/>
    <n v="100000"/>
    <s v="Y"/>
    <s v="HOODY14BLA041"/>
  </r>
  <r>
    <s v="CR04PTC042"/>
    <s v="CR"/>
    <s v="Chrysler"/>
    <s v="PTC"/>
    <s v="PT Crusier"/>
    <s v="04"/>
    <n v="10"/>
    <n v="64542"/>
    <n v="6146.8571428571431"/>
    <n v="6454.2"/>
    <s v="Blue"/>
    <x v="0"/>
    <n v="75000"/>
    <s v="Y"/>
    <s v="CRPTC04BLU042"/>
  </r>
  <r>
    <s v="CR07PTC043"/>
    <s v="CR"/>
    <s v="Chrysler"/>
    <s v="PTC"/>
    <s v="PT Crusier"/>
    <s v="07"/>
    <n v="7"/>
    <n v="42074.2"/>
    <n v="5609.8933333333325"/>
    <n v="6010.5999999999995"/>
    <s v="Green"/>
    <x v="16"/>
    <n v="75000"/>
    <s v="Y"/>
    <s v="CRPTC07GRE043"/>
  </r>
  <r>
    <s v="CR11PTC044"/>
    <s v="CR"/>
    <s v="Chrysler"/>
    <s v="PTC"/>
    <s v="PT Crusier"/>
    <s v="11"/>
    <n v="3"/>
    <n v="27394.2"/>
    <n v="7826.9142857142861"/>
    <n v="9131.4"/>
    <s v="Black"/>
    <x v="8"/>
    <n v="75000"/>
    <s v="Y"/>
    <s v="CRPTC11BLA044"/>
  </r>
  <r>
    <s v="CR99CAR045"/>
    <s v="CR"/>
    <s v="Chrysler"/>
    <s v="CAR"/>
    <s v="Caravan"/>
    <s v="99"/>
    <n v="15"/>
    <n v="79420.600000000006"/>
    <n v="5123.9096774193549"/>
    <n v="5294.7066666666669"/>
    <s v="Green"/>
    <x v="13"/>
    <n v="75000"/>
    <s v="Not Covered"/>
    <s v="CRCAR99GRE045"/>
  </r>
  <r>
    <s v="CR00CAR046"/>
    <s v="CR"/>
    <s v="Chrysler"/>
    <s v="CAR"/>
    <s v="Caravan"/>
    <s v="00"/>
    <n v="14"/>
    <n v="77243.100000000006"/>
    <n v="5327.1103448275862"/>
    <n v="5517.3642857142859"/>
    <s v="Black"/>
    <x v="3"/>
    <n v="75000"/>
    <s v="Not Covered"/>
    <s v="CRCAR00BLA046"/>
  </r>
  <r>
    <s v="CR04CAR047"/>
    <s v="CR"/>
    <s v="Chrysler"/>
    <s v="CAR"/>
    <s v="Caravan"/>
    <s v="04"/>
    <n v="10"/>
    <n v="72527.199999999997"/>
    <n v="6907.3523809523804"/>
    <n v="7252.7199999999993"/>
    <s v="White"/>
    <x v="11"/>
    <n v="75000"/>
    <s v="Y"/>
    <s v="CRCAR04WHI047"/>
  </r>
  <r>
    <s v="CR04CAR048"/>
    <s v="CR"/>
    <s v="Chrysler"/>
    <s v="CAR"/>
    <s v="Caravan"/>
    <s v="04"/>
    <n v="10"/>
    <n v="52699.4"/>
    <n v="5018.9904761904763"/>
    <n v="5269.9400000000005"/>
    <s v="Red"/>
    <x v="11"/>
    <n v="75000"/>
    <s v="Y"/>
    <s v="CRCAR04RED048"/>
  </r>
  <r>
    <s v="HY11ELA049"/>
    <s v="HY"/>
    <s v="Hundai"/>
    <s v="ELA"/>
    <s v="Elantra"/>
    <s v="11"/>
    <n v="3"/>
    <n v="29102.3"/>
    <n v="8314.9428571428562"/>
    <n v="9700.7666666666664"/>
    <s v="Black"/>
    <x v="12"/>
    <n v="100000"/>
    <s v="Y"/>
    <s v="HYELA11BLA049"/>
  </r>
  <r>
    <s v="HY12ELA050"/>
    <s v="HY"/>
    <s v="Hundai"/>
    <s v="ELA"/>
    <s v="Elantra"/>
    <s v="12"/>
    <n v="2"/>
    <n v="22282"/>
    <n v="8912.7999999999993"/>
    <n v="11141"/>
    <s v="Blue"/>
    <x v="1"/>
    <n v="100000"/>
    <s v="Y"/>
    <s v="HYELA12BLU050"/>
  </r>
  <r>
    <s v="HY13ELA051"/>
    <s v="HY"/>
    <s v="Hundai"/>
    <s v="ELA"/>
    <s v="Elantra"/>
    <s v="13"/>
    <n v="1"/>
    <n v="20223.900000000001"/>
    <n v="13482.6"/>
    <n v="20223.900000000001"/>
    <s v="Black"/>
    <x v="6"/>
    <n v="100000"/>
    <s v="Y"/>
    <s v="HYELA13BLA051"/>
  </r>
  <r>
    <s v="HY13ELA052"/>
    <s v="HY"/>
    <s v="Hundai"/>
    <s v="ELA"/>
    <s v="Elantra"/>
    <s v="13"/>
    <n v="1"/>
    <n v="22188.5"/>
    <n v="14792.333333333334"/>
    <n v="22188.5"/>
    <s v="Blue"/>
    <x v="4"/>
    <n v="100000"/>
    <s v="Y"/>
    <s v="HYELA13BLU05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1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7">
  <location ref="G56:H74" firstHeaderRow="1" firstDataRow="1" firstDataCol="1"/>
  <pivotFields count="15">
    <pivotField showAll="0"/>
    <pivotField showAll="0"/>
    <pivotField showAll="0"/>
    <pivotField showAll="0"/>
    <pivotField showAll="0"/>
    <pivotField showAll="0"/>
    <pivotField showAll="0"/>
    <pivotField dataField="1" numFmtId="43" showAll="0"/>
    <pivotField numFmtId="43" showAll="0"/>
    <pivotField numFmtId="43" showAll="0"/>
    <pivotField showAll="0"/>
    <pivotField axis="axisRow" showAll="0">
      <items count="18">
        <item x="11"/>
        <item x="14"/>
        <item x="4"/>
        <item x="16"/>
        <item x="5"/>
        <item x="13"/>
        <item x="3"/>
        <item x="2"/>
        <item x="1"/>
        <item x="6"/>
        <item x="9"/>
        <item x="10"/>
        <item x="0"/>
        <item x="15"/>
        <item x="12"/>
        <item x="8"/>
        <item x="7"/>
        <item t="default"/>
      </items>
    </pivotField>
    <pivotField showAll="0"/>
    <pivotField showAll="0"/>
    <pivotField showAll="0"/>
  </pivotFields>
  <rowFields count="1">
    <field x="11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Sum of Miles" fld="7" baseField="0" baseItem="0"/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4"/>
  <sheetViews>
    <sheetView tabSelected="1" topLeftCell="B34" zoomScale="145" zoomScaleNormal="145" workbookViewId="0">
      <selection activeCell="Q1" sqref="A1:XFD1048576"/>
    </sheetView>
  </sheetViews>
  <sheetFormatPr defaultRowHeight="15" x14ac:dyDescent="0.25"/>
  <cols>
    <col min="1" max="1" width="25.5703125" customWidth="1"/>
    <col min="3" max="3" width="18.42578125" customWidth="1"/>
    <col min="4" max="4" width="10.28515625" customWidth="1"/>
    <col min="5" max="5" width="12.42578125" customWidth="1"/>
    <col min="6" max="6" width="14.7109375" customWidth="1"/>
    <col min="7" max="7" width="13.140625" bestFit="1" customWidth="1"/>
    <col min="8" max="8" width="12.5703125" bestFit="1" customWidth="1"/>
    <col min="9" max="9" width="10.7109375" bestFit="1" customWidth="1"/>
    <col min="10" max="10" width="15.140625" customWidth="1"/>
    <col min="14" max="14" width="14.42578125" customWidth="1"/>
    <col min="15" max="15" width="19" customWidth="1"/>
  </cols>
  <sheetData>
    <row r="1" spans="1:15" s="1" customFormat="1" ht="45" x14ac:dyDescent="0.25">
      <c r="A1" s="1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2" t="s">
        <v>7</v>
      </c>
      <c r="I1" s="6" t="s">
        <v>8</v>
      </c>
      <c r="J1" s="6" t="s">
        <v>122</v>
      </c>
      <c r="K1" s="1" t="s">
        <v>9</v>
      </c>
      <c r="L1" s="1" t="s">
        <v>10</v>
      </c>
      <c r="M1" s="1" t="s">
        <v>11</v>
      </c>
      <c r="N1" s="4" t="s">
        <v>12</v>
      </c>
      <c r="O1" s="4" t="s">
        <v>13</v>
      </c>
    </row>
    <row r="2" spans="1:15" x14ac:dyDescent="0.25">
      <c r="A2" t="s">
        <v>14</v>
      </c>
      <c r="B2" s="5" t="str">
        <f>LEFT(A2,2)</f>
        <v>FD</v>
      </c>
      <c r="C2" s="5" t="str">
        <f>VLOOKUP(B2,B$56:C$61,2)</f>
        <v>Ford</v>
      </c>
      <c r="D2" s="5" t="str">
        <f>MID(A2,5,3)</f>
        <v>MTG</v>
      </c>
      <c r="E2" s="5" t="str">
        <f>VLOOKUP(D2,D$56:E$66,2)</f>
        <v>Mustang</v>
      </c>
      <c r="F2" s="5" t="str">
        <f>MID(A2,3,2)</f>
        <v>06</v>
      </c>
      <c r="G2" s="5">
        <f>IF(14-F2&lt;0,100-F2+14,14-F2)</f>
        <v>8</v>
      </c>
      <c r="H2" s="3">
        <v>40326.800000000003</v>
      </c>
      <c r="I2" s="7">
        <f>H2/(G2+0.5)</f>
        <v>4744.3294117647065</v>
      </c>
      <c r="J2" s="7">
        <f>IF(G2=0,H2,H2/G2)</f>
        <v>5040.8500000000004</v>
      </c>
      <c r="K2" t="s">
        <v>15</v>
      </c>
      <c r="L2" t="s">
        <v>16</v>
      </c>
      <c r="M2">
        <v>50000</v>
      </c>
      <c r="N2" s="5" t="str">
        <f>IF(H2&lt;=M2,"Y","Not Covered")</f>
        <v>Y</v>
      </c>
      <c r="O2" s="5" t="str">
        <f>CONCATENATE(B2,D2,F2,UPPER(LEFT(K2,3)),RIGHT(A2,3))</f>
        <v>FDMTG06BLA001</v>
      </c>
    </row>
    <row r="3" spans="1:15" x14ac:dyDescent="0.25">
      <c r="A3" t="s">
        <v>65</v>
      </c>
      <c r="B3" s="5" t="str">
        <f>LEFT(A3,2)</f>
        <v>HO</v>
      </c>
      <c r="C3" s="5" t="str">
        <f>VLOOKUP(B3,B$56:C$61,2)</f>
        <v>Honda</v>
      </c>
      <c r="D3" s="5" t="str">
        <f>MID(A3,5,3)</f>
        <v>CIV</v>
      </c>
      <c r="E3" s="5" t="str">
        <f>VLOOKUP(D3,D$56:E$66,2)</f>
        <v>Civic</v>
      </c>
      <c r="F3" s="5" t="str">
        <f>MID(A3,3,2)</f>
        <v>10</v>
      </c>
      <c r="G3" s="5">
        <f>IF(14-F3&lt;0,100-F3+14,14-F3)</f>
        <v>4</v>
      </c>
      <c r="H3" s="3">
        <v>22573</v>
      </c>
      <c r="I3" s="7">
        <f>H3/(G3+0.5)</f>
        <v>5016.2222222222226</v>
      </c>
      <c r="J3" s="7">
        <f>IF(G3=0,H3,H3/G3)</f>
        <v>5643.25</v>
      </c>
      <c r="K3" t="s">
        <v>48</v>
      </c>
      <c r="L3" t="s">
        <v>43</v>
      </c>
      <c r="M3">
        <v>75000</v>
      </c>
      <c r="N3" s="5" t="str">
        <f>IF(H3&lt;=M3,"Y","Not Covered")</f>
        <v>Y</v>
      </c>
      <c r="O3" s="5" t="str">
        <f>CONCATENATE(B3,D3,F3,UPPER(LEFT(K3,3)),RIGHT(A3,3))</f>
        <v>HOCIV10BLU032</v>
      </c>
    </row>
    <row r="4" spans="1:15" x14ac:dyDescent="0.25">
      <c r="A4" t="s">
        <v>79</v>
      </c>
      <c r="B4" s="5" t="str">
        <f>LEFT(A4,2)</f>
        <v>CR</v>
      </c>
      <c r="C4" s="5" t="str">
        <f>VLOOKUP(B4,B$56:C$61,2)</f>
        <v>Chrysler</v>
      </c>
      <c r="D4" s="5" t="str">
        <f>MID(A4,5,3)</f>
        <v>CAR</v>
      </c>
      <c r="E4" s="5" t="str">
        <f>VLOOKUP(D4,D$56:E$66,2)</f>
        <v>Caravan</v>
      </c>
      <c r="F4" s="5" t="str">
        <f>MID(A4,3,2)</f>
        <v>04</v>
      </c>
      <c r="G4" s="5">
        <f>IF(14-F4&lt;0,100-F4+14,14-F4)</f>
        <v>10</v>
      </c>
      <c r="H4" s="3">
        <v>52699.4</v>
      </c>
      <c r="I4" s="7">
        <f>H4/(G4+0.5)</f>
        <v>5018.9904761904763</v>
      </c>
      <c r="J4" s="7">
        <f>IF(G4=0,H4,H4/G4)</f>
        <v>5269.9400000000005</v>
      </c>
      <c r="K4" t="s">
        <v>57</v>
      </c>
      <c r="L4" t="s">
        <v>41</v>
      </c>
      <c r="M4">
        <v>75000</v>
      </c>
      <c r="N4" s="5" t="str">
        <f>IF(H4&lt;=M4,"Y","Not Covered")</f>
        <v>Y</v>
      </c>
      <c r="O4" s="5" t="str">
        <f>CONCATENATE(B4,D4,F4,UPPER(LEFT(K4,3)),RIGHT(A4,3))</f>
        <v>CRCAR04RED048</v>
      </c>
    </row>
    <row r="5" spans="1:15" x14ac:dyDescent="0.25">
      <c r="A5" t="s">
        <v>46</v>
      </c>
      <c r="B5" s="5" t="str">
        <f>LEFT(A5,2)</f>
        <v>GM</v>
      </c>
      <c r="C5" s="5" t="str">
        <f>VLOOKUP(B5,B$56:C$61,2)</f>
        <v>General Motors</v>
      </c>
      <c r="D5" s="5" t="str">
        <f>MID(A5,5,3)</f>
        <v>SLV</v>
      </c>
      <c r="E5" s="5" t="str">
        <f>VLOOKUP(D5,D$56:E$66,2)</f>
        <v>Silverado</v>
      </c>
      <c r="F5" s="5" t="str">
        <f>MID(A5,3,2)</f>
        <v>98</v>
      </c>
      <c r="G5" s="5">
        <f>IF(14-F5&lt;0,100-F5+14,14-F5)</f>
        <v>16</v>
      </c>
      <c r="H5" s="3">
        <v>83162.7</v>
      </c>
      <c r="I5" s="7">
        <f>H5/(G5+0.5)</f>
        <v>5040.1636363636362</v>
      </c>
      <c r="J5" s="7">
        <f>IF(G5=0,H5,H5/G5)</f>
        <v>5197.6687499999998</v>
      </c>
      <c r="K5" t="s">
        <v>15</v>
      </c>
      <c r="L5" t="s">
        <v>39</v>
      </c>
      <c r="M5">
        <v>100000</v>
      </c>
      <c r="N5" s="5" t="str">
        <f>IF(H5&lt;=M5,"Y","Not Covered")</f>
        <v>Y</v>
      </c>
      <c r="O5" s="5" t="str">
        <f>CONCATENATE(B5,D5,F5,UPPER(LEFT(K5,3)),RIGHT(A5,3))</f>
        <v>GMSLV98BLA018</v>
      </c>
    </row>
    <row r="6" spans="1:15" x14ac:dyDescent="0.25">
      <c r="A6" t="s">
        <v>118</v>
      </c>
      <c r="B6" s="5" t="str">
        <f>LEFT(A6,2)</f>
        <v>HO</v>
      </c>
      <c r="C6" s="5" t="str">
        <f>VLOOKUP(B6,B$56:C$61,2)</f>
        <v>Honda</v>
      </c>
      <c r="D6" s="5" t="str">
        <f>MID(A6,5,3)</f>
        <v>ODY</v>
      </c>
      <c r="E6" s="5" t="str">
        <f>VLOOKUP(D6,D$56:E$66,2)</f>
        <v>Odyssey</v>
      </c>
      <c r="F6" s="5" t="str">
        <f>MID(A6,3,2)</f>
        <v>01</v>
      </c>
      <c r="G6" s="5">
        <f>IF(14-F6&lt;0,100-F6+14,14-F6)</f>
        <v>13</v>
      </c>
      <c r="H6" s="3">
        <v>68658.899999999994</v>
      </c>
      <c r="I6" s="7">
        <f>H6/(G6+0.5)</f>
        <v>5085.844444444444</v>
      </c>
      <c r="J6" s="7">
        <f>IF(G6=0,H6,H6/G6)</f>
        <v>5281.4538461538459</v>
      </c>
      <c r="K6" t="s">
        <v>15</v>
      </c>
      <c r="L6" t="s">
        <v>16</v>
      </c>
      <c r="M6">
        <v>100000</v>
      </c>
      <c r="N6" s="5" t="str">
        <f>IF(H6&lt;=M6,"Y","Not Covered")</f>
        <v>Y</v>
      </c>
      <c r="O6" s="5" t="str">
        <f>CONCATENATE(B6,D6,F6,UPPER(LEFT(K6,3)),RIGHT(A6,3))</f>
        <v>HOODY01BLA040</v>
      </c>
    </row>
    <row r="7" spans="1:15" x14ac:dyDescent="0.25">
      <c r="A7" t="s">
        <v>76</v>
      </c>
      <c r="B7" s="5" t="str">
        <f>LEFT(A7,2)</f>
        <v>CR</v>
      </c>
      <c r="C7" s="5" t="str">
        <f>VLOOKUP(B7,B$56:C$61,2)</f>
        <v>Chrysler</v>
      </c>
      <c r="D7" s="5" t="str">
        <f>MID(A7,5,3)</f>
        <v>CAR</v>
      </c>
      <c r="E7" s="5" t="str">
        <f>VLOOKUP(D7,D$56:E$66,2)</f>
        <v>Caravan</v>
      </c>
      <c r="F7" s="5" t="str">
        <f>MID(A7,3,2)</f>
        <v>99</v>
      </c>
      <c r="G7" s="5">
        <f>IF(14-F7&lt;0,100-F7+14,14-F7)</f>
        <v>15</v>
      </c>
      <c r="H7" s="3">
        <v>79420.600000000006</v>
      </c>
      <c r="I7" s="7">
        <f>H7/(G7+0.5)</f>
        <v>5123.9096774193549</v>
      </c>
      <c r="J7" s="7">
        <f>IF(G7=0,H7,H7/G7)</f>
        <v>5294.7066666666669</v>
      </c>
      <c r="K7" t="s">
        <v>21</v>
      </c>
      <c r="L7" t="s">
        <v>45</v>
      </c>
      <c r="M7">
        <v>75000</v>
      </c>
      <c r="N7" s="5" t="str">
        <f>IF(H7&lt;=M7,"Y","Not Covered")</f>
        <v>Not Covered</v>
      </c>
      <c r="O7" s="5" t="str">
        <f>CONCATENATE(B7,D7,F7,UPPER(LEFT(K7,3)),RIGHT(A7,3))</f>
        <v>CRCAR99GRE045</v>
      </c>
    </row>
    <row r="8" spans="1:15" x14ac:dyDescent="0.25">
      <c r="A8" t="s">
        <v>56</v>
      </c>
      <c r="B8" s="5" t="str">
        <f>LEFT(A8,2)</f>
        <v>TY</v>
      </c>
      <c r="C8" s="5" t="str">
        <f>VLOOKUP(B8,B$56:C$61,2)</f>
        <v>Toyota</v>
      </c>
      <c r="D8" s="5" t="str">
        <f>MID(A8,5,3)</f>
        <v>COR</v>
      </c>
      <c r="E8" s="5" t="str">
        <f>VLOOKUP(D8,D$56:E$66,2)</f>
        <v>Corola</v>
      </c>
      <c r="F8" s="5" t="str">
        <f>MID(A8,3,2)</f>
        <v>02</v>
      </c>
      <c r="G8" s="5">
        <f>IF(14-F8&lt;0,100-F8+14,14-F8)</f>
        <v>12</v>
      </c>
      <c r="H8" s="3">
        <v>64467.4</v>
      </c>
      <c r="I8" s="7">
        <f>H8/(G8+0.5)</f>
        <v>5157.3919999999998</v>
      </c>
      <c r="J8" s="7">
        <f>IF(G8=0,H8,H8/G8)</f>
        <v>5372.2833333333338</v>
      </c>
      <c r="K8" t="s">
        <v>57</v>
      </c>
      <c r="L8" t="s">
        <v>58</v>
      </c>
      <c r="M8">
        <v>100000</v>
      </c>
      <c r="N8" s="5" t="str">
        <f>IF(H8&lt;=M8,"Y","Not Covered")</f>
        <v>Y</v>
      </c>
      <c r="O8" s="5" t="str">
        <f>CONCATENATE(B8,D8,F8,UPPER(LEFT(K8,3)),RIGHT(A8,3))</f>
        <v>TYCOR02RED025</v>
      </c>
    </row>
    <row r="9" spans="1:15" x14ac:dyDescent="0.25">
      <c r="A9" t="s">
        <v>120</v>
      </c>
      <c r="B9" s="5" t="str">
        <f>LEFT(A9,2)</f>
        <v>GM</v>
      </c>
      <c r="C9" s="5" t="str">
        <f>VLOOKUP(B9,B$56:C$61,2)</f>
        <v>General Motors</v>
      </c>
      <c r="D9" s="5" t="str">
        <f>MID(A9,5,3)</f>
        <v>CMR</v>
      </c>
      <c r="E9" s="5" t="str">
        <f>VLOOKUP(D9,D$56:E$66,2)</f>
        <v>Camero</v>
      </c>
      <c r="F9" s="5" t="str">
        <f>MID(A9,3,2)</f>
        <v>09</v>
      </c>
      <c r="G9" s="5">
        <f>IF(14-F9&lt;0,100-F9+14,14-F9)</f>
        <v>5</v>
      </c>
      <c r="H9" s="3">
        <v>28464.799999999999</v>
      </c>
      <c r="I9" s="7">
        <f>H9/(G9+0.5)</f>
        <v>5175.4181818181814</v>
      </c>
      <c r="J9" s="7">
        <f>IF(G9=0,H9,H9/G9)</f>
        <v>5692.96</v>
      </c>
      <c r="K9" t="s">
        <v>18</v>
      </c>
      <c r="L9" t="s">
        <v>39</v>
      </c>
      <c r="M9">
        <v>100000</v>
      </c>
      <c r="N9" s="5" t="str">
        <f>IF(H9&lt;=M9,"Y","Not Covered")</f>
        <v>Y</v>
      </c>
      <c r="O9" s="5" t="str">
        <f>CONCATENATE(B9,D9,F9,UPPER(LEFT(K9,3)),RIGHT(A9,3))</f>
        <v>GMCMR09WHI014</v>
      </c>
    </row>
    <row r="10" spans="1:15" x14ac:dyDescent="0.25">
      <c r="A10" t="s">
        <v>64</v>
      </c>
      <c r="B10" s="5" t="str">
        <f>LEFT(A10,2)</f>
        <v>HO</v>
      </c>
      <c r="C10" s="5" t="str">
        <f>VLOOKUP(B10,B$56:C$61,2)</f>
        <v>Honda</v>
      </c>
      <c r="D10" s="5" t="str">
        <f>MID(A10,5,3)</f>
        <v>CIV</v>
      </c>
      <c r="E10" s="5" t="str">
        <f>VLOOKUP(D10,D$56:E$66,2)</f>
        <v>Civic</v>
      </c>
      <c r="F10" s="5" t="str">
        <f>MID(A10,3,2)</f>
        <v>01</v>
      </c>
      <c r="G10" s="5">
        <f>IF(14-F10&lt;0,100-F10+14,14-F10)</f>
        <v>13</v>
      </c>
      <c r="H10" s="3">
        <v>69891.899999999994</v>
      </c>
      <c r="I10" s="7">
        <f>H10/(G10+0.5)</f>
        <v>5177.177777777777</v>
      </c>
      <c r="J10" s="7">
        <f>IF(G10=0,H10,H10/G10)</f>
        <v>5376.2999999999993</v>
      </c>
      <c r="K10" t="s">
        <v>48</v>
      </c>
      <c r="L10" t="s">
        <v>24</v>
      </c>
      <c r="M10">
        <v>75000</v>
      </c>
      <c r="N10" s="5" t="str">
        <f>IF(H10&lt;=M10,"Y","Not Covered")</f>
        <v>Y</v>
      </c>
      <c r="O10" s="5" t="str">
        <f>CONCATENATE(B10,D10,F10,UPPER(LEFT(K10,3)),RIGHT(A10,3))</f>
        <v>HOCIV01BLU031</v>
      </c>
    </row>
    <row r="11" spans="1:15" x14ac:dyDescent="0.25">
      <c r="A11" t="s">
        <v>17</v>
      </c>
      <c r="B11" s="5" t="str">
        <f>LEFT(A11,2)</f>
        <v>FD</v>
      </c>
      <c r="C11" s="5" t="str">
        <f>VLOOKUP(B11,B$56:C$61,2)</f>
        <v>Ford</v>
      </c>
      <c r="D11" s="5" t="str">
        <f>MID(A11,5,3)</f>
        <v>MTG</v>
      </c>
      <c r="E11" s="5" t="str">
        <f>VLOOKUP(D11,D$56:E$66,2)</f>
        <v>Mustang</v>
      </c>
      <c r="F11" s="5" t="str">
        <f>MID(A11,3,2)</f>
        <v>06</v>
      </c>
      <c r="G11" s="5">
        <f>IF(14-F11&lt;0,100-F11+14,14-F11)</f>
        <v>8</v>
      </c>
      <c r="H11" s="3">
        <v>44974.8</v>
      </c>
      <c r="I11" s="7">
        <f>H11/(G11+0.5)</f>
        <v>5291.1529411764714</v>
      </c>
      <c r="J11" s="7">
        <f>IF(G11=0,H11,H11/G11)</f>
        <v>5621.85</v>
      </c>
      <c r="K11" t="s">
        <v>18</v>
      </c>
      <c r="L11" t="s">
        <v>19</v>
      </c>
      <c r="M11">
        <v>50000</v>
      </c>
      <c r="N11" s="5" t="str">
        <f>IF(H11&lt;=M11,"Y","Not Covered")</f>
        <v>Y</v>
      </c>
      <c r="O11" s="5" t="str">
        <f>CONCATENATE(B11,D11,F11,UPPER(LEFT(K11,3)),RIGHT(A11,3))</f>
        <v>FDMTG06WHI002</v>
      </c>
    </row>
    <row r="12" spans="1:15" x14ac:dyDescent="0.25">
      <c r="A12" t="s">
        <v>63</v>
      </c>
      <c r="B12" s="5" t="str">
        <f>LEFT(A12,2)</f>
        <v>HO</v>
      </c>
      <c r="C12" s="5" t="str">
        <f>VLOOKUP(B12,B$56:C$61,2)</f>
        <v>Honda</v>
      </c>
      <c r="D12" s="5" t="str">
        <f>MID(A12,5,3)</f>
        <v>CIV</v>
      </c>
      <c r="E12" s="5" t="str">
        <f>VLOOKUP(D12,D$56:E$66,2)</f>
        <v>Civic</v>
      </c>
      <c r="F12" s="5" t="str">
        <f>MID(A12,3,2)</f>
        <v>99</v>
      </c>
      <c r="G12" s="5">
        <f>IF(14-F12&lt;0,100-F12+14,14-F12)</f>
        <v>15</v>
      </c>
      <c r="H12" s="3">
        <v>82374</v>
      </c>
      <c r="I12" s="7">
        <f>H12/(G12+0.5)</f>
        <v>5314.4516129032254</v>
      </c>
      <c r="J12" s="7">
        <f>IF(G12=0,H12,H12/G12)</f>
        <v>5491.6</v>
      </c>
      <c r="K12" t="s">
        <v>18</v>
      </c>
      <c r="L12" t="s">
        <v>38</v>
      </c>
      <c r="M12">
        <v>75000</v>
      </c>
      <c r="N12" s="5" t="str">
        <f>IF(H12&lt;=M12,"Y","Not Covered")</f>
        <v>Not Covered</v>
      </c>
      <c r="O12" s="5" t="str">
        <f>CONCATENATE(B12,D12,F12,UPPER(LEFT(K12,3)),RIGHT(A12,3))</f>
        <v>HOCIV99WHI030</v>
      </c>
    </row>
    <row r="13" spans="1:15" x14ac:dyDescent="0.25">
      <c r="A13" t="s">
        <v>77</v>
      </c>
      <c r="B13" s="5" t="str">
        <f>LEFT(A13,2)</f>
        <v>CR</v>
      </c>
      <c r="C13" s="5" t="str">
        <f>VLOOKUP(B13,B$56:C$61,2)</f>
        <v>Chrysler</v>
      </c>
      <c r="D13" s="5" t="str">
        <f>MID(A13,5,3)</f>
        <v>CAR</v>
      </c>
      <c r="E13" s="5" t="str">
        <f>VLOOKUP(D13,D$56:E$66,2)</f>
        <v>Caravan</v>
      </c>
      <c r="F13" s="5" t="str">
        <f>MID(A13,3,2)</f>
        <v>00</v>
      </c>
      <c r="G13" s="5">
        <f>IF(14-F13&lt;0,100-F13+14,14-F13)</f>
        <v>14</v>
      </c>
      <c r="H13" s="3">
        <v>77243.100000000006</v>
      </c>
      <c r="I13" s="7">
        <f>H13/(G13+0.5)</f>
        <v>5327.1103448275862</v>
      </c>
      <c r="J13" s="7">
        <f>IF(G13=0,H13,H13/G13)</f>
        <v>5517.3642857142859</v>
      </c>
      <c r="K13" t="s">
        <v>15</v>
      </c>
      <c r="L13" t="s">
        <v>24</v>
      </c>
      <c r="M13">
        <v>75000</v>
      </c>
      <c r="N13" s="5" t="str">
        <f>IF(H13&lt;=M13,"Y","Not Covered")</f>
        <v>Not Covered</v>
      </c>
      <c r="O13" s="5" t="str">
        <f>CONCATENATE(B13,D13,F13,UPPER(LEFT(K13,3)),RIGHT(A13,3))</f>
        <v>CRCAR00BLA046</v>
      </c>
    </row>
    <row r="14" spans="1:15" x14ac:dyDescent="0.25">
      <c r="A14" t="s">
        <v>54</v>
      </c>
      <c r="B14" s="5" t="str">
        <f>LEFT(A14,2)</f>
        <v>TY</v>
      </c>
      <c r="C14" s="5" t="str">
        <f>VLOOKUP(B14,B$56:C$61,2)</f>
        <v>Toyota</v>
      </c>
      <c r="D14" s="5" t="str">
        <f>MID(A14,5,3)</f>
        <v>CAM</v>
      </c>
      <c r="E14" s="5" t="str">
        <f>VLOOKUP(D14,D$56:E$66,2)</f>
        <v>Camery</v>
      </c>
      <c r="F14" s="5" t="str">
        <f>MID(A14,3,2)</f>
        <v>02</v>
      </c>
      <c r="G14" s="5">
        <f>IF(14-F14&lt;0,100-F14+14,14-F14)</f>
        <v>12</v>
      </c>
      <c r="H14" s="3">
        <v>67829.100000000006</v>
      </c>
      <c r="I14" s="7">
        <f>H14/(G14+0.5)</f>
        <v>5426.3280000000004</v>
      </c>
      <c r="J14" s="7">
        <f>IF(G14=0,H14,H14/G14)</f>
        <v>5652.4250000000002</v>
      </c>
      <c r="K14" t="s">
        <v>15</v>
      </c>
      <c r="L14" t="s">
        <v>16</v>
      </c>
      <c r="M14">
        <v>100000</v>
      </c>
      <c r="N14" s="5" t="str">
        <f>IF(H14&lt;=M14,"Y","Not Covered")</f>
        <v>Y</v>
      </c>
      <c r="O14" s="5" t="str">
        <f>CONCATENATE(B14,D14,F14,UPPER(LEFT(K14,3)),RIGHT(A14,3))</f>
        <v>TYCAM02BLA023</v>
      </c>
    </row>
    <row r="15" spans="1:15" x14ac:dyDescent="0.25">
      <c r="A15" t="s">
        <v>119</v>
      </c>
      <c r="B15" s="5" t="str">
        <f>LEFT(A15,2)</f>
        <v>FD</v>
      </c>
      <c r="C15" s="5" t="str">
        <f>VLOOKUP(B15,B$56:C$61,2)</f>
        <v>Ford</v>
      </c>
      <c r="D15" s="5" t="str">
        <f>MID(A15,5,3)</f>
        <v>FCS</v>
      </c>
      <c r="E15" s="5" t="str">
        <f>VLOOKUP(D15,D$56:E$66,2)</f>
        <v>Elantra</v>
      </c>
      <c r="F15" s="5" t="str">
        <f>MID(A15,3,2)</f>
        <v>06</v>
      </c>
      <c r="G15" s="5">
        <f>IF(14-F15&lt;0,100-F15+14,14-F15)</f>
        <v>8</v>
      </c>
      <c r="H15" s="3">
        <v>46311.4</v>
      </c>
      <c r="I15" s="7">
        <f>H15/(G15+0.5)</f>
        <v>5448.4000000000005</v>
      </c>
      <c r="J15" s="7">
        <f>IF(G15=0,H15,H15/G15)</f>
        <v>5788.9250000000002</v>
      </c>
      <c r="K15" t="s">
        <v>21</v>
      </c>
      <c r="L15" t="s">
        <v>26</v>
      </c>
      <c r="M15">
        <v>75000</v>
      </c>
      <c r="N15" s="5" t="str">
        <f>IF(H15&lt;=M15,"Y","Not Covered")</f>
        <v>Y</v>
      </c>
      <c r="O15" s="5" t="str">
        <f>CONCATENATE(B15,D15,F15,UPPER(LEFT(K15,3)),RIGHT(A15,3))</f>
        <v>FDFCS06GRE006</v>
      </c>
    </row>
    <row r="16" spans="1:15" x14ac:dyDescent="0.25">
      <c r="A16" t="s">
        <v>47</v>
      </c>
      <c r="B16" s="5" t="str">
        <f>LEFT(A16,2)</f>
        <v>GM</v>
      </c>
      <c r="C16" s="5" t="str">
        <f>VLOOKUP(B16,B$56:C$61,2)</f>
        <v>General Motors</v>
      </c>
      <c r="D16" s="5" t="str">
        <f>MID(A16,5,3)</f>
        <v>SLV</v>
      </c>
      <c r="E16" s="5" t="str">
        <f>VLOOKUP(D16,D$56:E$66,2)</f>
        <v>Silverado</v>
      </c>
      <c r="F16" s="5" t="str">
        <f>MID(A16,3,2)</f>
        <v>00</v>
      </c>
      <c r="G16" s="5">
        <f>IF(14-F16&lt;0,100-F16+14,14-F16)</f>
        <v>14</v>
      </c>
      <c r="H16" s="3">
        <v>80685.8</v>
      </c>
      <c r="I16" s="7">
        <f>H16/(G16+0.5)</f>
        <v>5564.5379310344833</v>
      </c>
      <c r="J16" s="7">
        <f>IF(G16=0,H16,H16/G16)</f>
        <v>5763.2714285714292</v>
      </c>
      <c r="K16" t="s">
        <v>48</v>
      </c>
      <c r="L16" t="s">
        <v>36</v>
      </c>
      <c r="M16">
        <v>100000</v>
      </c>
      <c r="N16" s="5" t="str">
        <f>IF(H16&lt;=M16,"Y","Not Covered")</f>
        <v>Y</v>
      </c>
      <c r="O16" s="5" t="str">
        <f>CONCATENATE(B16,D16,F16,UPPER(LEFT(K16,3)),RIGHT(A16,3))</f>
        <v>GMSLV00BLU019</v>
      </c>
    </row>
    <row r="17" spans="1:15" x14ac:dyDescent="0.25">
      <c r="A17" t="s">
        <v>25</v>
      </c>
      <c r="B17" s="5" t="str">
        <f>LEFT(A17,2)</f>
        <v>FD</v>
      </c>
      <c r="C17" s="5" t="str">
        <f>VLOOKUP(B17,B$56:C$61,2)</f>
        <v>Ford</v>
      </c>
      <c r="D17" s="5" t="str">
        <f>MID(A17,5,3)</f>
        <v>MTG</v>
      </c>
      <c r="E17" s="5" t="str">
        <f>VLOOKUP(D17,D$56:E$66,2)</f>
        <v>Mustang</v>
      </c>
      <c r="F17" s="5" t="str">
        <f>MID(A17,3,2)</f>
        <v>08</v>
      </c>
      <c r="G17" s="5">
        <f>IF(14-F17&lt;0,100-F17+14,14-F17)</f>
        <v>6</v>
      </c>
      <c r="H17" s="3">
        <v>36438.5</v>
      </c>
      <c r="I17" s="7">
        <f>H17/(G17+0.5)</f>
        <v>5605.9230769230771</v>
      </c>
      <c r="J17" s="7">
        <f>IF(G17=0,H17,H17/G17)</f>
        <v>6073.083333333333</v>
      </c>
      <c r="K17" t="s">
        <v>18</v>
      </c>
      <c r="L17" t="s">
        <v>16</v>
      </c>
      <c r="M17">
        <v>50000</v>
      </c>
      <c r="N17" s="5" t="str">
        <f>IF(H17&lt;=M17,"Y","Not Covered")</f>
        <v>Y</v>
      </c>
      <c r="O17" s="5" t="str">
        <f>CONCATENATE(B17,D17,F17,UPPER(LEFT(K17,3)),RIGHT(A17,3))</f>
        <v>FDMTG08WHI005</v>
      </c>
    </row>
    <row r="18" spans="1:15" x14ac:dyDescent="0.25">
      <c r="A18" t="s">
        <v>74</v>
      </c>
      <c r="B18" s="5" t="str">
        <f>LEFT(A18,2)</f>
        <v>CR</v>
      </c>
      <c r="C18" s="5" t="str">
        <f>VLOOKUP(B18,B$56:C$61,2)</f>
        <v>Chrysler</v>
      </c>
      <c r="D18" s="5" t="str">
        <f>MID(A18,5,3)</f>
        <v>PTC</v>
      </c>
      <c r="E18" s="5" t="str">
        <f>VLOOKUP(D18,D$56:E$66,2)</f>
        <v>PT Crusier</v>
      </c>
      <c r="F18" s="5" t="str">
        <f>MID(A18,3,2)</f>
        <v>07</v>
      </c>
      <c r="G18" s="5">
        <f>IF(14-F18&lt;0,100-F18+14,14-F18)</f>
        <v>7</v>
      </c>
      <c r="H18" s="3">
        <v>42074.2</v>
      </c>
      <c r="I18" s="7">
        <f>H18/(G18+0.5)</f>
        <v>5609.8933333333325</v>
      </c>
      <c r="J18" s="7">
        <f>IF(G18=0,H18,H18/G18)</f>
        <v>6010.5999999999995</v>
      </c>
      <c r="K18" t="s">
        <v>21</v>
      </c>
      <c r="L18" t="s">
        <v>58</v>
      </c>
      <c r="M18">
        <v>75000</v>
      </c>
      <c r="N18" s="5" t="str">
        <f>IF(H18&lt;=M18,"Y","Not Covered")</f>
        <v>Y</v>
      </c>
      <c r="O18" s="5" t="str">
        <f>CONCATENATE(B18,D18,F18,UPPER(LEFT(K18,3)),RIGHT(A18,3))</f>
        <v>CRPTC07GRE043</v>
      </c>
    </row>
    <row r="19" spans="1:15" x14ac:dyDescent="0.25">
      <c r="A19" t="s">
        <v>51</v>
      </c>
      <c r="B19" s="5" t="str">
        <f>LEFT(A19,2)</f>
        <v>TY</v>
      </c>
      <c r="C19" s="5" t="str">
        <f>VLOOKUP(B19,B$56:C$61,2)</f>
        <v>Toyota</v>
      </c>
      <c r="D19" s="5" t="str">
        <f>MID(A19,5,3)</f>
        <v>CAM</v>
      </c>
      <c r="E19" s="5" t="str">
        <f>VLOOKUP(D19,D$56:E$66,2)</f>
        <v>Camery</v>
      </c>
      <c r="F19" s="5" t="str">
        <f>MID(A19,3,2)</f>
        <v>98</v>
      </c>
      <c r="G19" s="5">
        <f>IF(14-F19&lt;0,100-F19+14,14-F19)</f>
        <v>16</v>
      </c>
      <c r="H19" s="3">
        <v>93382.6</v>
      </c>
      <c r="I19" s="7">
        <f>H19/(G19+0.5)</f>
        <v>5659.5515151515156</v>
      </c>
      <c r="J19" s="7">
        <f>IF(G19=0,H19,H19/G19)</f>
        <v>5836.4125000000004</v>
      </c>
      <c r="K19" t="s">
        <v>15</v>
      </c>
      <c r="L19" t="s">
        <v>52</v>
      </c>
      <c r="M19">
        <v>100000</v>
      </c>
      <c r="N19" s="5" t="str">
        <f>IF(H19&lt;=M19,"Y","Not Covered")</f>
        <v>Y</v>
      </c>
      <c r="O19" s="5" t="str">
        <f>CONCATENATE(B19,D19,F19,UPPER(LEFT(K19,3)),RIGHT(A19,3))</f>
        <v>TYCAM98BLA021</v>
      </c>
    </row>
    <row r="20" spans="1:15" x14ac:dyDescent="0.25">
      <c r="A20" t="s">
        <v>23</v>
      </c>
      <c r="B20" s="5" t="str">
        <f>LEFT(A20,2)</f>
        <v>FD</v>
      </c>
      <c r="C20" s="5" t="str">
        <f>VLOOKUP(B20,B$56:C$61,2)</f>
        <v>Ford</v>
      </c>
      <c r="D20" s="5" t="str">
        <f>MID(A20,5,3)</f>
        <v>MTG</v>
      </c>
      <c r="E20" s="5" t="str">
        <f>VLOOKUP(D20,D$56:E$66,2)</f>
        <v>Mustang</v>
      </c>
      <c r="F20" s="5" t="str">
        <f>MID(A20,3,2)</f>
        <v>08</v>
      </c>
      <c r="G20" s="5">
        <f>IF(14-F20&lt;0,100-F20+14,14-F20)</f>
        <v>6</v>
      </c>
      <c r="H20" s="3">
        <v>37558.800000000003</v>
      </c>
      <c r="I20" s="7">
        <f>H20/(G20+0.5)</f>
        <v>5778.2769230769236</v>
      </c>
      <c r="J20" s="7">
        <f>IF(G20=0,H20,H20/G20)</f>
        <v>6259.8</v>
      </c>
      <c r="K20" t="s">
        <v>15</v>
      </c>
      <c r="L20" t="s">
        <v>24</v>
      </c>
      <c r="M20">
        <v>50000</v>
      </c>
      <c r="N20" s="5" t="str">
        <f>IF(H20&lt;=M20,"Y","Not Covered")</f>
        <v>Y</v>
      </c>
      <c r="O20" s="5" t="str">
        <f>CONCATENATE(B20,D20,F20,UPPER(LEFT(K20,3)),RIGHT(A20,3))</f>
        <v>FDMTG08BLA004</v>
      </c>
    </row>
    <row r="21" spans="1:15" x14ac:dyDescent="0.25">
      <c r="A21" t="s">
        <v>53</v>
      </c>
      <c r="B21" s="5" t="str">
        <f>LEFT(A21,2)</f>
        <v>TY</v>
      </c>
      <c r="C21" s="5" t="str">
        <f>VLOOKUP(B21,B$56:C$61,2)</f>
        <v>Toyota</v>
      </c>
      <c r="D21" s="5" t="str">
        <f>MID(A21,5,3)</f>
        <v>CAM</v>
      </c>
      <c r="E21" s="5" t="str">
        <f>VLOOKUP(D21,D$56:E$66,2)</f>
        <v>Camery</v>
      </c>
      <c r="F21" s="5" t="str">
        <f>MID(A21,3,2)</f>
        <v>00</v>
      </c>
      <c r="G21" s="5">
        <f>IF(14-F21&lt;0,100-F21+14,14-F21)</f>
        <v>14</v>
      </c>
      <c r="H21" s="3">
        <v>85928</v>
      </c>
      <c r="I21" s="7">
        <f>H21/(G21+0.5)</f>
        <v>5926.0689655172409</v>
      </c>
      <c r="J21" s="7">
        <f>IF(G21=0,H21,H21/G21)</f>
        <v>6137.7142857142853</v>
      </c>
      <c r="K21" t="s">
        <v>21</v>
      </c>
      <c r="L21" t="s">
        <v>26</v>
      </c>
      <c r="M21">
        <v>100000</v>
      </c>
      <c r="N21" s="5" t="str">
        <f>IF(H21&lt;=M21,"Y","Not Covered")</f>
        <v>Y</v>
      </c>
      <c r="O21" s="5" t="str">
        <f>CONCATENATE(B21,D21,F21,UPPER(LEFT(K21,3)),RIGHT(A21,3))</f>
        <v>TYCAM00GRE022</v>
      </c>
    </row>
    <row r="22" spans="1:15" x14ac:dyDescent="0.25">
      <c r="A22" t="s">
        <v>27</v>
      </c>
      <c r="B22" s="5" t="str">
        <f>LEFT(A22,2)</f>
        <v>FD</v>
      </c>
      <c r="C22" s="5" t="str">
        <f>VLOOKUP(B22,B$56:C$61,2)</f>
        <v>Ford</v>
      </c>
      <c r="D22" s="5" t="str">
        <f>MID(A22,5,3)</f>
        <v>FCS</v>
      </c>
      <c r="E22" s="5" t="str">
        <f>VLOOKUP(D22,D$56:E$66,2)</f>
        <v>Elantra</v>
      </c>
      <c r="F22" s="5" t="str">
        <f>MID(A22,3,2)</f>
        <v>06</v>
      </c>
      <c r="G22" s="5">
        <f>IF(14-F22&lt;0,100-F22+14,14-F22)</f>
        <v>8</v>
      </c>
      <c r="H22" s="3">
        <v>52229.5</v>
      </c>
      <c r="I22" s="7">
        <f>H22/(G22+0.5)</f>
        <v>6144.6470588235297</v>
      </c>
      <c r="J22" s="7">
        <f>IF(G22=0,H22,H22/G22)</f>
        <v>6528.6875</v>
      </c>
      <c r="K22" t="s">
        <v>21</v>
      </c>
      <c r="L22" t="s">
        <v>22</v>
      </c>
      <c r="M22">
        <v>75000</v>
      </c>
      <c r="N22" s="5" t="str">
        <f>IF(H22&lt;=M22,"Y","Not Covered")</f>
        <v>Y</v>
      </c>
      <c r="O22" s="5" t="str">
        <f>CONCATENATE(B22,D22,F22,UPPER(LEFT(K22,3)),RIGHT(A22,3))</f>
        <v>FDFCS06GRE007</v>
      </c>
    </row>
    <row r="23" spans="1:15" x14ac:dyDescent="0.25">
      <c r="A23" t="s">
        <v>73</v>
      </c>
      <c r="B23" s="5" t="str">
        <f>LEFT(A23,2)</f>
        <v>CR</v>
      </c>
      <c r="C23" s="5" t="str">
        <f>VLOOKUP(B23,B$56:C$61,2)</f>
        <v>Chrysler</v>
      </c>
      <c r="D23" s="5" t="str">
        <f>MID(A23,5,3)</f>
        <v>PTC</v>
      </c>
      <c r="E23" s="5" t="str">
        <f>VLOOKUP(D23,D$56:E$66,2)</f>
        <v>PT Crusier</v>
      </c>
      <c r="F23" s="5" t="str">
        <f>MID(A23,3,2)</f>
        <v>04</v>
      </c>
      <c r="G23" s="5">
        <f>IF(14-F23&lt;0,100-F23+14,14-F23)</f>
        <v>10</v>
      </c>
      <c r="H23" s="3">
        <v>64542</v>
      </c>
      <c r="I23" s="7">
        <f>H23/(G23+0.5)</f>
        <v>6146.8571428571431</v>
      </c>
      <c r="J23" s="7">
        <f>IF(G23=0,H23,H23/G23)</f>
        <v>6454.2</v>
      </c>
      <c r="K23" t="s">
        <v>48</v>
      </c>
      <c r="L23" t="s">
        <v>16</v>
      </c>
      <c r="M23">
        <v>75000</v>
      </c>
      <c r="N23" s="5" t="str">
        <f>IF(H23&lt;=M23,"Y","Not Covered")</f>
        <v>Y</v>
      </c>
      <c r="O23" s="5" t="str">
        <f>CONCATENATE(B23,D23,F23,UPPER(LEFT(K23,3)),RIGHT(A23,3))</f>
        <v>CRPTC04BLU042</v>
      </c>
    </row>
    <row r="24" spans="1:15" x14ac:dyDescent="0.25">
      <c r="A24" t="s">
        <v>49</v>
      </c>
      <c r="B24" s="5" t="str">
        <f>LEFT(A24,2)</f>
        <v>TY</v>
      </c>
      <c r="C24" s="5" t="str">
        <f>VLOOKUP(B24,B$56:C$61,2)</f>
        <v>Toyota</v>
      </c>
      <c r="D24" s="5" t="str">
        <f>MID(A24,5,3)</f>
        <v>CAM</v>
      </c>
      <c r="E24" s="5" t="str">
        <f>VLOOKUP(D24,D$56:E$66,2)</f>
        <v>Camery</v>
      </c>
      <c r="F24" s="5" t="str">
        <f>MID(A24,3,2)</f>
        <v>96</v>
      </c>
      <c r="G24" s="5">
        <f>IF(14-F24&lt;0,100-F24+14,14-F24)</f>
        <v>18</v>
      </c>
      <c r="H24" s="3">
        <v>114660.6</v>
      </c>
      <c r="I24" s="7">
        <f>H24/(G24+0.5)</f>
        <v>6197.8702702702703</v>
      </c>
      <c r="J24" s="7">
        <f>IF(G24=0,H24,H24/G24)</f>
        <v>6370.0333333333338</v>
      </c>
      <c r="K24" t="s">
        <v>21</v>
      </c>
      <c r="L24" t="s">
        <v>50</v>
      </c>
      <c r="M24">
        <v>100000</v>
      </c>
      <c r="N24" s="5" t="str">
        <f>IF(H24&lt;=M24,"Y","Not Covered")</f>
        <v>Not Covered</v>
      </c>
      <c r="O24" s="5" t="str">
        <f>CONCATENATE(B24,D24,F24,UPPER(LEFT(K24,3)),RIGHT(A24,3))</f>
        <v>TYCAM96GRE020</v>
      </c>
    </row>
    <row r="25" spans="1:15" x14ac:dyDescent="0.25">
      <c r="A25" t="s">
        <v>121</v>
      </c>
      <c r="B25" s="5" t="str">
        <f>LEFT(A25,2)</f>
        <v>HO</v>
      </c>
      <c r="C25" s="5" t="str">
        <f>VLOOKUP(B25,B$56:C$61,2)</f>
        <v>Honda</v>
      </c>
      <c r="D25" s="5" t="str">
        <f>MID(A25,5,3)</f>
        <v>ODY</v>
      </c>
      <c r="E25" s="5" t="str">
        <f>VLOOKUP(D25,D$56:E$66,2)</f>
        <v>Odyssey</v>
      </c>
      <c r="F25" s="5" t="str">
        <f>MID(A25,3,2)</f>
        <v>05</v>
      </c>
      <c r="G25" s="5">
        <f>IF(14-F25&lt;0,100-F25+14,14-F25)</f>
        <v>9</v>
      </c>
      <c r="H25" s="3">
        <v>60389.5</v>
      </c>
      <c r="I25" s="7">
        <f>H25/(G25+0.5)</f>
        <v>6356.7894736842109</v>
      </c>
      <c r="J25" s="7">
        <f>IF(G25=0,H25,H25/G25)</f>
        <v>6709.9444444444443</v>
      </c>
      <c r="K25" t="s">
        <v>18</v>
      </c>
      <c r="L25" t="s">
        <v>29</v>
      </c>
      <c r="M25">
        <v>100000</v>
      </c>
      <c r="N25" s="5" t="str">
        <f>IF(H25&lt;=M25,"Y","Not Covered")</f>
        <v>Y</v>
      </c>
      <c r="O25" s="5" t="str">
        <f>CONCATENATE(B25,D25,F25,UPPER(LEFT(K25,3)),RIGHT(A25,3))</f>
        <v>HOODY05WHI037</v>
      </c>
    </row>
    <row r="26" spans="1:15" x14ac:dyDescent="0.25">
      <c r="A26" t="s">
        <v>59</v>
      </c>
      <c r="B26" s="5" t="str">
        <f>LEFT(A26,2)</f>
        <v>TY</v>
      </c>
      <c r="C26" s="5" t="str">
        <f>VLOOKUP(B26,B$56:C$61,2)</f>
        <v>Toyota</v>
      </c>
      <c r="D26" s="5" t="str">
        <f>MID(A26,5,3)</f>
        <v>COR</v>
      </c>
      <c r="E26" s="5" t="str">
        <f>VLOOKUP(D26,D$56:E$66,2)</f>
        <v>Corola</v>
      </c>
      <c r="F26" s="5" t="str">
        <f>MID(A26,3,2)</f>
        <v>03</v>
      </c>
      <c r="G26" s="5">
        <f>IF(14-F26&lt;0,100-F26+14,14-F26)</f>
        <v>11</v>
      </c>
      <c r="H26" s="3">
        <v>73444.399999999994</v>
      </c>
      <c r="I26" s="7">
        <f>H26/(G26+0.5)</f>
        <v>6386.4695652173905</v>
      </c>
      <c r="J26" s="7">
        <f>IF(G26=0,H26,H26/G26)</f>
        <v>6676.7636363636357</v>
      </c>
      <c r="K26" t="s">
        <v>15</v>
      </c>
      <c r="L26" t="s">
        <v>58</v>
      </c>
      <c r="M26">
        <v>100000</v>
      </c>
      <c r="N26" s="5" t="str">
        <f>IF(H26&lt;=M26,"Y","Not Covered")</f>
        <v>Y</v>
      </c>
      <c r="O26" s="5" t="str">
        <f>CONCATENATE(B26,D26,F26,UPPER(LEFT(K26,3)),RIGHT(A26,3))</f>
        <v>TYCOR03BLA026</v>
      </c>
    </row>
    <row r="27" spans="1:15" x14ac:dyDescent="0.25">
      <c r="A27" t="s">
        <v>28</v>
      </c>
      <c r="B27" s="5" t="str">
        <f>LEFT(A27,2)</f>
        <v>FD</v>
      </c>
      <c r="C27" s="5" t="str">
        <f>VLOOKUP(B27,B$56:C$61,2)</f>
        <v>Ford</v>
      </c>
      <c r="D27" s="5" t="str">
        <f>MID(A27,5,3)</f>
        <v>FCS</v>
      </c>
      <c r="E27" s="5" t="str">
        <f>VLOOKUP(D27,D$56:E$66,2)</f>
        <v>Elantra</v>
      </c>
      <c r="F27" s="5" t="str">
        <f>MID(A27,3,2)</f>
        <v>09</v>
      </c>
      <c r="G27" s="5">
        <f>IF(14-F27&lt;0,100-F27+14,14-F27)</f>
        <v>5</v>
      </c>
      <c r="H27" s="3">
        <v>35137</v>
      </c>
      <c r="I27" s="7">
        <f>H27/(G27+0.5)</f>
        <v>6388.545454545455</v>
      </c>
      <c r="J27" s="7">
        <f>IF(G27=0,H27,H27/G27)</f>
        <v>7027.4</v>
      </c>
      <c r="K27" t="s">
        <v>15</v>
      </c>
      <c r="L27" t="s">
        <v>29</v>
      </c>
      <c r="M27">
        <v>75000</v>
      </c>
      <c r="N27" s="5" t="str">
        <f>IF(H27&lt;=M27,"Y","Not Covered")</f>
        <v>Y</v>
      </c>
      <c r="O27" s="5" t="str">
        <f>CONCATENATE(B27,D27,F27,UPPER(LEFT(K27,3)),RIGHT(A27,3))</f>
        <v>FDFCS09BLA008</v>
      </c>
    </row>
    <row r="28" spans="1:15" x14ac:dyDescent="0.25">
      <c r="A28" t="s">
        <v>71</v>
      </c>
      <c r="B28" s="5" t="str">
        <f>LEFT(A28,2)</f>
        <v>HO</v>
      </c>
      <c r="C28" s="5" t="str">
        <f>VLOOKUP(B28,B$56:C$61,2)</f>
        <v>Honda</v>
      </c>
      <c r="D28" s="5" t="str">
        <f>MID(A28,5,3)</f>
        <v>ODY</v>
      </c>
      <c r="E28" s="5" t="str">
        <f>VLOOKUP(D28,D$56:E$66,2)</f>
        <v>Odyssey</v>
      </c>
      <c r="F28" s="5" t="str">
        <f>MID(A28,3,2)</f>
        <v>08</v>
      </c>
      <c r="G28" s="5">
        <f>IF(14-F28&lt;0,100-F28+14,14-F28)</f>
        <v>6</v>
      </c>
      <c r="H28" s="3">
        <v>42504.6</v>
      </c>
      <c r="I28" s="7">
        <f>H28/(G28+0.5)</f>
        <v>6539.1692307692301</v>
      </c>
      <c r="J28" s="7">
        <f>IF(G28=0,H28,H28/G28)</f>
        <v>7084.0999999999995</v>
      </c>
      <c r="K28" t="s">
        <v>18</v>
      </c>
      <c r="L28" t="s">
        <v>38</v>
      </c>
      <c r="M28">
        <v>100000</v>
      </c>
      <c r="N28" s="5" t="str">
        <f>IF(H28&lt;=M28,"Y","Not Covered")</f>
        <v>Y</v>
      </c>
      <c r="O28" s="5" t="str">
        <f>CONCATENATE(B28,D28,F28,UPPER(LEFT(K28,3)),RIGHT(A28,3))</f>
        <v>HOODY08WHI039</v>
      </c>
    </row>
    <row r="29" spans="1:15" x14ac:dyDescent="0.25">
      <c r="A29" t="s">
        <v>70</v>
      </c>
      <c r="B29" s="5" t="str">
        <f>LEFT(A29,2)</f>
        <v>HO</v>
      </c>
      <c r="C29" s="5" t="str">
        <f>VLOOKUP(B29,B$56:C$61,2)</f>
        <v>Honda</v>
      </c>
      <c r="D29" s="5" t="str">
        <f>MID(A29,5,3)</f>
        <v>ODY</v>
      </c>
      <c r="E29" s="5" t="str">
        <f>VLOOKUP(D29,D$56:E$66,2)</f>
        <v>Odyssey</v>
      </c>
      <c r="F29" s="5" t="str">
        <f>MID(A29,3,2)</f>
        <v>07</v>
      </c>
      <c r="G29" s="5">
        <f>IF(14-F29&lt;0,100-F29+14,14-F29)</f>
        <v>7</v>
      </c>
      <c r="H29" s="3">
        <v>50854.1</v>
      </c>
      <c r="I29" s="7">
        <f>H29/(G29+0.5)</f>
        <v>6780.5466666666662</v>
      </c>
      <c r="J29" s="7">
        <f>IF(G29=0,H29,H29/G29)</f>
        <v>7264.8714285714286</v>
      </c>
      <c r="K29" t="s">
        <v>15</v>
      </c>
      <c r="L29" t="s">
        <v>52</v>
      </c>
      <c r="M29">
        <v>100000</v>
      </c>
      <c r="N29" s="5" t="str">
        <f>IF(H29&lt;=M29,"Y","Not Covered")</f>
        <v>Y</v>
      </c>
      <c r="O29" s="5" t="str">
        <f>CONCATENATE(B29,D29,F29,UPPER(LEFT(K29,3)),RIGHT(A29,3))</f>
        <v>HOODY07BLA038</v>
      </c>
    </row>
    <row r="30" spans="1:15" x14ac:dyDescent="0.25">
      <c r="A30" t="s">
        <v>78</v>
      </c>
      <c r="B30" s="5" t="str">
        <f>LEFT(A30,2)</f>
        <v>CR</v>
      </c>
      <c r="C30" s="5" t="str">
        <f>VLOOKUP(B30,B$56:C$61,2)</f>
        <v>Chrysler</v>
      </c>
      <c r="D30" s="5" t="str">
        <f>MID(A30,5,3)</f>
        <v>CAR</v>
      </c>
      <c r="E30" s="5" t="str">
        <f>VLOOKUP(D30,D$56:E$66,2)</f>
        <v>Caravan</v>
      </c>
      <c r="F30" s="5" t="str">
        <f>MID(A30,3,2)</f>
        <v>04</v>
      </c>
      <c r="G30" s="5">
        <f>IF(14-F30&lt;0,100-F30+14,14-F30)</f>
        <v>10</v>
      </c>
      <c r="H30" s="3">
        <v>72527.199999999997</v>
      </c>
      <c r="I30" s="7">
        <f>H30/(G30+0.5)</f>
        <v>6907.3523809523804</v>
      </c>
      <c r="J30" s="7">
        <f>IF(G30=0,H30,H30/G30)</f>
        <v>7252.7199999999993</v>
      </c>
      <c r="K30" t="s">
        <v>18</v>
      </c>
      <c r="L30" t="s">
        <v>41</v>
      </c>
      <c r="M30">
        <v>75000</v>
      </c>
      <c r="N30" s="5" t="str">
        <f>IF(H30&lt;=M30,"Y","Not Covered")</f>
        <v>Y</v>
      </c>
      <c r="O30" s="5" t="str">
        <f>CONCATENATE(B30,D30,F30,UPPER(LEFT(K30,3)),RIGHT(A30,3))</f>
        <v>CRCAR04WHI047</v>
      </c>
    </row>
    <row r="31" spans="1:15" x14ac:dyDescent="0.25">
      <c r="A31" t="s">
        <v>20</v>
      </c>
      <c r="B31" s="5" t="str">
        <f>LEFT(A31,2)</f>
        <v>FD</v>
      </c>
      <c r="C31" s="5" t="str">
        <f>VLOOKUP(B31,B$56:C$61,2)</f>
        <v>Ford</v>
      </c>
      <c r="D31" s="5" t="str">
        <f>MID(A31,5,3)</f>
        <v>MTG</v>
      </c>
      <c r="E31" s="5" t="str">
        <f>VLOOKUP(D31,D$56:E$66,2)</f>
        <v>Mustang</v>
      </c>
      <c r="F31" s="5" t="str">
        <f>MID(A31,3,2)</f>
        <v>08</v>
      </c>
      <c r="G31" s="5">
        <f>IF(14-F31&lt;0,100-F31+14,14-F31)</f>
        <v>6</v>
      </c>
      <c r="H31" s="3">
        <v>44946.5</v>
      </c>
      <c r="I31" s="7">
        <f>H31/(G31+0.5)</f>
        <v>6914.8461538461543</v>
      </c>
      <c r="J31" s="7">
        <f>IF(G31=0,H31,H31/G31)</f>
        <v>7491.083333333333</v>
      </c>
      <c r="K31" t="s">
        <v>21</v>
      </c>
      <c r="L31" t="s">
        <v>22</v>
      </c>
      <c r="M31">
        <v>50000</v>
      </c>
      <c r="N31" s="5" t="str">
        <f>IF(H31&lt;=M31,"Y","Not Covered")</f>
        <v>Y</v>
      </c>
      <c r="O31" s="5" t="str">
        <f>CONCATENATE(B31,D31,F31,UPPER(LEFT(K31,3)),RIGHT(A31,3))</f>
        <v>FDMTG08GRE003</v>
      </c>
    </row>
    <row r="32" spans="1:15" x14ac:dyDescent="0.25">
      <c r="A32" t="s">
        <v>44</v>
      </c>
      <c r="B32" s="5" t="str">
        <f>LEFT(A32,2)</f>
        <v>GM</v>
      </c>
      <c r="C32" s="5" t="str">
        <f>VLOOKUP(B32,B$56:C$61,2)</f>
        <v>General Motors</v>
      </c>
      <c r="D32" s="5" t="str">
        <f>MID(A32,5,3)</f>
        <v>SLV</v>
      </c>
      <c r="E32" s="5" t="str">
        <f>VLOOKUP(D32,D$56:E$66,2)</f>
        <v>Silverado</v>
      </c>
      <c r="F32" s="5" t="str">
        <f>MID(A32,3,2)</f>
        <v>10</v>
      </c>
      <c r="G32" s="5">
        <f>IF(14-F32&lt;0,100-F32+14,14-F32)</f>
        <v>4</v>
      </c>
      <c r="H32" s="3">
        <v>31144.400000000001</v>
      </c>
      <c r="I32" s="7">
        <f>H32/(G32+0.5)</f>
        <v>6920.9777777777781</v>
      </c>
      <c r="J32" s="7">
        <f>IF(G32=0,H32,H32/G32)</f>
        <v>7786.1</v>
      </c>
      <c r="K32" t="s">
        <v>15</v>
      </c>
      <c r="L32" t="s">
        <v>45</v>
      </c>
      <c r="M32">
        <v>100000</v>
      </c>
      <c r="N32" s="5" t="str">
        <f>IF(H32&lt;=M32,"Y","Not Covered")</f>
        <v>Y</v>
      </c>
      <c r="O32" s="5" t="str">
        <f>CONCATENATE(B32,D32,F32,UPPER(LEFT(K32,3)),RIGHT(A32,3))</f>
        <v>GMSLV10BLA017</v>
      </c>
    </row>
    <row r="33" spans="1:15" x14ac:dyDescent="0.25">
      <c r="A33" t="s">
        <v>72</v>
      </c>
      <c r="B33" s="5" t="str">
        <f>LEFT(A33,2)</f>
        <v>HO</v>
      </c>
      <c r="C33" s="5" t="str">
        <f>VLOOKUP(B33,B$56:C$61,2)</f>
        <v>Honda</v>
      </c>
      <c r="D33" s="5" t="str">
        <f>MID(A33,5,3)</f>
        <v>ODY</v>
      </c>
      <c r="E33" s="5" t="str">
        <f>VLOOKUP(D33,D$56:E$66,2)</f>
        <v>Odyssey</v>
      </c>
      <c r="F33" s="5" t="str">
        <f>MID(A33,3,2)</f>
        <v>14</v>
      </c>
      <c r="G33" s="5">
        <f>IF(14-F33&lt;0,100-F33+14,14-F33)</f>
        <v>0</v>
      </c>
      <c r="H33" s="3">
        <v>3708.1</v>
      </c>
      <c r="I33" s="7">
        <f>H33/(G33+0.5)</f>
        <v>7416.2</v>
      </c>
      <c r="J33" s="7">
        <f>IF(G33=0,H33,H33/G33)</f>
        <v>3708.1</v>
      </c>
      <c r="K33" t="s">
        <v>15</v>
      </c>
      <c r="L33" t="s">
        <v>19</v>
      </c>
      <c r="M33">
        <v>100000</v>
      </c>
      <c r="N33" s="5" t="str">
        <f>IF(H33&lt;=M33,"Y","Not Covered")</f>
        <v>Y</v>
      </c>
      <c r="O33" s="5" t="str">
        <f>CONCATENATE(B33,D33,F33,UPPER(LEFT(K33,3)),RIGHT(A33,3))</f>
        <v>HOODY14BLA041</v>
      </c>
    </row>
    <row r="34" spans="1:15" x14ac:dyDescent="0.25">
      <c r="A34" t="s">
        <v>66</v>
      </c>
      <c r="B34" s="5" t="str">
        <f>LEFT(A34,2)</f>
        <v>HO</v>
      </c>
      <c r="C34" s="5" t="str">
        <f>VLOOKUP(B34,B$56:C$61,2)</f>
        <v>Honda</v>
      </c>
      <c r="D34" s="5" t="str">
        <f>MID(A34,5,3)</f>
        <v>CIV</v>
      </c>
      <c r="E34" s="5" t="str">
        <f>VLOOKUP(D34,D$56:E$66,2)</f>
        <v>Civic</v>
      </c>
      <c r="F34" s="5" t="str">
        <f>MID(A34,3,2)</f>
        <v>10</v>
      </c>
      <c r="G34" s="5">
        <f>IF(14-F34&lt;0,100-F34+14,14-F34)</f>
        <v>4</v>
      </c>
      <c r="H34" s="3">
        <v>33477.199999999997</v>
      </c>
      <c r="I34" s="7">
        <f>H34/(G34+0.5)</f>
        <v>7439.3777777777768</v>
      </c>
      <c r="J34" s="7">
        <f>IF(G34=0,H34,H34/G34)</f>
        <v>8369.2999999999993</v>
      </c>
      <c r="K34" t="s">
        <v>15</v>
      </c>
      <c r="L34" t="s">
        <v>52</v>
      </c>
      <c r="M34">
        <v>75000</v>
      </c>
      <c r="N34" s="5" t="str">
        <f>IF(H34&lt;=M34,"Y","Not Covered")</f>
        <v>Y</v>
      </c>
      <c r="O34" s="5" t="str">
        <f>CONCATENATE(B34,D34,F34,UPPER(LEFT(K34,3)),RIGHT(A34,3))</f>
        <v>HOCIV10BLA033</v>
      </c>
    </row>
    <row r="35" spans="1:15" x14ac:dyDescent="0.25">
      <c r="A35" t="s">
        <v>33</v>
      </c>
      <c r="B35" s="5" t="str">
        <f>LEFT(A35,2)</f>
        <v>FD</v>
      </c>
      <c r="C35" s="5" t="str">
        <f>VLOOKUP(B35,B$56:C$61,2)</f>
        <v>Ford</v>
      </c>
      <c r="D35" s="5" t="str">
        <f>MID(A35,5,3)</f>
        <v>FCS</v>
      </c>
      <c r="E35" s="5" t="str">
        <f>VLOOKUP(D35,D$56:E$66,2)</f>
        <v>Elantra</v>
      </c>
      <c r="F35" s="5" t="str">
        <f>MID(A35,3,2)</f>
        <v>12</v>
      </c>
      <c r="G35" s="5">
        <f>IF(14-F35&lt;0,100-F35+14,14-F35)</f>
        <v>2</v>
      </c>
      <c r="H35" s="3">
        <v>19341.7</v>
      </c>
      <c r="I35" s="7">
        <f>H35/(G35+0.5)</f>
        <v>7736.68</v>
      </c>
      <c r="J35" s="7">
        <f>IF(G35=0,H35,H35/G35)</f>
        <v>9670.85</v>
      </c>
      <c r="K35" t="s">
        <v>18</v>
      </c>
      <c r="L35" t="s">
        <v>34</v>
      </c>
      <c r="M35">
        <v>75000</v>
      </c>
      <c r="N35" s="5" t="str">
        <f>IF(H35&lt;=M35,"Y","Not Covered")</f>
        <v>Y</v>
      </c>
      <c r="O35" s="5" t="str">
        <f>CONCATENATE(B35,D35,F35,UPPER(LEFT(K35,3)),RIGHT(A35,3))</f>
        <v>FDFCS12WHI011</v>
      </c>
    </row>
    <row r="36" spans="1:15" x14ac:dyDescent="0.25">
      <c r="A36" t="s">
        <v>40</v>
      </c>
      <c r="B36" s="5" t="str">
        <f>LEFT(A36,2)</f>
        <v>GM</v>
      </c>
      <c r="C36" s="5" t="str">
        <f>VLOOKUP(B36,B$56:C$61,2)</f>
        <v>General Motors</v>
      </c>
      <c r="D36" s="5" t="str">
        <f>MID(A36,5,3)</f>
        <v>CMR</v>
      </c>
      <c r="E36" s="5" t="str">
        <f>VLOOKUP(D36,D$56:E$66,2)</f>
        <v>Camero</v>
      </c>
      <c r="F36" s="5" t="str">
        <f>MID(A36,3,2)</f>
        <v>12</v>
      </c>
      <c r="G36" s="5">
        <f>IF(14-F36&lt;0,100-F36+14,14-F36)</f>
        <v>2</v>
      </c>
      <c r="H36" s="3">
        <v>19421.099999999999</v>
      </c>
      <c r="I36" s="7">
        <f>H36/(G36+0.5)</f>
        <v>7768.44</v>
      </c>
      <c r="J36" s="7">
        <f>IF(G36=0,H36,H36/G36)</f>
        <v>9710.5499999999993</v>
      </c>
      <c r="K36" t="s">
        <v>15</v>
      </c>
      <c r="L36" t="s">
        <v>41</v>
      </c>
      <c r="M36">
        <v>100000</v>
      </c>
      <c r="N36" s="5" t="str">
        <f>IF(H36&lt;=M36,"Y","Not Covered")</f>
        <v>Y</v>
      </c>
      <c r="O36" s="5" t="str">
        <f>CONCATENATE(B36,D36,F36,UPPER(LEFT(K36,3)),RIGHT(A36,3))</f>
        <v>GMCMR12BLA015</v>
      </c>
    </row>
    <row r="37" spans="1:15" x14ac:dyDescent="0.25">
      <c r="A37" t="s">
        <v>75</v>
      </c>
      <c r="B37" s="5" t="str">
        <f>LEFT(A37,2)</f>
        <v>CR</v>
      </c>
      <c r="C37" s="5" t="str">
        <f>VLOOKUP(B37,B$56:C$61,2)</f>
        <v>Chrysler</v>
      </c>
      <c r="D37" s="5" t="str">
        <f>MID(A37,5,3)</f>
        <v>PTC</v>
      </c>
      <c r="E37" s="5" t="str">
        <f>VLOOKUP(D37,D$56:E$66,2)</f>
        <v>PT Crusier</v>
      </c>
      <c r="F37" s="5" t="str">
        <f>MID(A37,3,2)</f>
        <v>11</v>
      </c>
      <c r="G37" s="5">
        <f>IF(14-F37&lt;0,100-F37+14,14-F37)</f>
        <v>3</v>
      </c>
      <c r="H37" s="3">
        <v>27394.2</v>
      </c>
      <c r="I37" s="7">
        <f>H37/(G37+0.5)</f>
        <v>7826.9142857142861</v>
      </c>
      <c r="J37" s="7">
        <f>IF(G37=0,H37,H37/G37)</f>
        <v>9131.4</v>
      </c>
      <c r="K37" t="s">
        <v>15</v>
      </c>
      <c r="L37" t="s">
        <v>36</v>
      </c>
      <c r="M37">
        <v>75000</v>
      </c>
      <c r="N37" s="5" t="str">
        <f>IF(H37&lt;=M37,"Y","Not Covered")</f>
        <v>Y</v>
      </c>
      <c r="O37" s="5" t="str">
        <f>CONCATENATE(B37,D37,F37,UPPER(LEFT(K37,3)),RIGHT(A37,3))</f>
        <v>CRPTC11BLA044</v>
      </c>
    </row>
    <row r="38" spans="1:15" x14ac:dyDescent="0.25">
      <c r="A38" t="s">
        <v>80</v>
      </c>
      <c r="B38" s="5" t="str">
        <f>LEFT(A38,2)</f>
        <v>HY</v>
      </c>
      <c r="C38" s="5" t="str">
        <f>VLOOKUP(B38,B$56:C$61,2)</f>
        <v>Hundai</v>
      </c>
      <c r="D38" s="5" t="str">
        <f>MID(A38,5,3)</f>
        <v>ELA</v>
      </c>
      <c r="E38" s="5" t="str">
        <f>VLOOKUP(D38,D$56:E$66,2)</f>
        <v>Elantra</v>
      </c>
      <c r="F38" s="5" t="str">
        <f>MID(A38,3,2)</f>
        <v>11</v>
      </c>
      <c r="G38" s="5">
        <f>IF(14-F38&lt;0,100-F38+14,14-F38)</f>
        <v>3</v>
      </c>
      <c r="H38" s="3">
        <v>29102.3</v>
      </c>
      <c r="I38" s="7">
        <f>H38/(G38+0.5)</f>
        <v>8314.9428571428562</v>
      </c>
      <c r="J38" s="7">
        <f>IF(G38=0,H38,H38/G38)</f>
        <v>9700.7666666666664</v>
      </c>
      <c r="K38" t="s">
        <v>15</v>
      </c>
      <c r="L38" t="s">
        <v>43</v>
      </c>
      <c r="M38">
        <v>100000</v>
      </c>
      <c r="N38" s="5" t="str">
        <f>IF(H38&lt;=M38,"Y","Not Covered")</f>
        <v>Y</v>
      </c>
      <c r="O38" s="5" t="str">
        <f>CONCATENATE(B38,D38,F38,UPPER(LEFT(K38,3)),RIGHT(A38,3))</f>
        <v>HYELA11BLA049</v>
      </c>
    </row>
    <row r="39" spans="1:15" x14ac:dyDescent="0.25">
      <c r="A39" t="s">
        <v>67</v>
      </c>
      <c r="B39" s="5" t="str">
        <f>LEFT(A39,2)</f>
        <v>HO</v>
      </c>
      <c r="C39" s="5" t="str">
        <f>VLOOKUP(B39,B$56:C$61,2)</f>
        <v>Honda</v>
      </c>
      <c r="D39" s="5" t="str">
        <f>MID(A39,5,3)</f>
        <v>CIV</v>
      </c>
      <c r="E39" s="5" t="str">
        <f>VLOOKUP(D39,D$56:E$66,2)</f>
        <v>Civic</v>
      </c>
      <c r="F39" s="5" t="str">
        <f>MID(A39,3,2)</f>
        <v>11</v>
      </c>
      <c r="G39" s="5">
        <f>IF(14-F39&lt;0,100-F39+14,14-F39)</f>
        <v>3</v>
      </c>
      <c r="H39" s="3">
        <v>30555.3</v>
      </c>
      <c r="I39" s="7">
        <f>H39/(G39+0.5)</f>
        <v>8730.0857142857149</v>
      </c>
      <c r="J39" s="7">
        <f>IF(G39=0,H39,H39/G39)</f>
        <v>10185.1</v>
      </c>
      <c r="K39" t="s">
        <v>15</v>
      </c>
      <c r="L39" t="s">
        <v>22</v>
      </c>
      <c r="M39">
        <v>75000</v>
      </c>
      <c r="N39" s="5" t="str">
        <f>IF(H39&lt;=M39,"Y","Not Covered")</f>
        <v>Y</v>
      </c>
      <c r="O39" s="5" t="str">
        <f>CONCATENATE(B39,D39,F39,UPPER(LEFT(K39,3)),RIGHT(A39,3))</f>
        <v>HOCIV11BLA034</v>
      </c>
    </row>
    <row r="40" spans="1:15" x14ac:dyDescent="0.25">
      <c r="A40" t="s">
        <v>55</v>
      </c>
      <c r="B40" s="5" t="str">
        <f>LEFT(A40,2)</f>
        <v>TY</v>
      </c>
      <c r="C40" s="5" t="str">
        <f>VLOOKUP(B40,B$56:C$61,2)</f>
        <v>Toyota</v>
      </c>
      <c r="D40" s="5" t="str">
        <f>MID(A40,5,3)</f>
        <v>CAM</v>
      </c>
      <c r="E40" s="5" t="str">
        <f>VLOOKUP(D40,D$56:E$66,2)</f>
        <v>Camery</v>
      </c>
      <c r="F40" s="5" t="str">
        <f>MID(A40,3,2)</f>
        <v>09</v>
      </c>
      <c r="G40" s="5">
        <f>IF(14-F40&lt;0,100-F40+14,14-F40)</f>
        <v>5</v>
      </c>
      <c r="H40" s="3">
        <v>48114.2</v>
      </c>
      <c r="I40" s="7">
        <f>H40/(G40+0.5)</f>
        <v>8748.0363636363636</v>
      </c>
      <c r="J40" s="7">
        <f>IF(G40=0,H40,H40/G40)</f>
        <v>9622.84</v>
      </c>
      <c r="K40" t="s">
        <v>18</v>
      </c>
      <c r="L40" t="s">
        <v>29</v>
      </c>
      <c r="M40">
        <v>100000</v>
      </c>
      <c r="N40" s="5" t="str">
        <f>IF(H40&lt;=M40,"Y","Not Covered")</f>
        <v>Y</v>
      </c>
      <c r="O40" s="5" t="str">
        <f>CONCATENATE(B40,D40,F40,UPPER(LEFT(K40,3)),RIGHT(A40,3))</f>
        <v>TYCAM09WHI024</v>
      </c>
    </row>
    <row r="41" spans="1:15" x14ac:dyDescent="0.25">
      <c r="A41" t="s">
        <v>62</v>
      </c>
      <c r="B41" s="5" t="str">
        <f>LEFT(A41,2)</f>
        <v>TY</v>
      </c>
      <c r="C41" s="5" t="str">
        <f>VLOOKUP(B41,B$56:C$61,2)</f>
        <v>Toyota</v>
      </c>
      <c r="D41" s="5" t="str">
        <f>MID(A41,5,3)</f>
        <v>CAM</v>
      </c>
      <c r="E41" s="5" t="str">
        <f>VLOOKUP(D41,D$56:E$66,2)</f>
        <v>Camery</v>
      </c>
      <c r="F41" s="5" t="str">
        <f>MID(A41,3,2)</f>
        <v>12</v>
      </c>
      <c r="G41" s="5">
        <f>IF(14-F41&lt;0,100-F41+14,14-F41)</f>
        <v>2</v>
      </c>
      <c r="H41" s="3">
        <v>22128.2</v>
      </c>
      <c r="I41" s="7">
        <f>H41/(G41+0.5)</f>
        <v>8851.2800000000007</v>
      </c>
      <c r="J41" s="7">
        <f>IF(G41=0,H41,H41/G41)</f>
        <v>11064.1</v>
      </c>
      <c r="K41" t="s">
        <v>48</v>
      </c>
      <c r="L41" t="s">
        <v>50</v>
      </c>
      <c r="M41">
        <v>100000</v>
      </c>
      <c r="N41" s="5" t="str">
        <f>IF(H41&lt;=M41,"Y","Not Covered")</f>
        <v>Y</v>
      </c>
      <c r="O41" s="5" t="str">
        <f>CONCATENATE(B41,D41,F41,UPPER(LEFT(K41,3)),RIGHT(A41,3))</f>
        <v>TYCAM12BLU029</v>
      </c>
    </row>
    <row r="42" spans="1:15" x14ac:dyDescent="0.25">
      <c r="A42" t="s">
        <v>81</v>
      </c>
      <c r="B42" s="5" t="str">
        <f>LEFT(A42,2)</f>
        <v>HY</v>
      </c>
      <c r="C42" s="5" t="str">
        <f>VLOOKUP(B42,B$56:C$61,2)</f>
        <v>Hundai</v>
      </c>
      <c r="D42" s="5" t="str">
        <f>MID(A42,5,3)</f>
        <v>ELA</v>
      </c>
      <c r="E42" s="5" t="str">
        <f>VLOOKUP(D42,D$56:E$66,2)</f>
        <v>Elantra</v>
      </c>
      <c r="F42" s="5" t="str">
        <f>MID(A42,3,2)</f>
        <v>12</v>
      </c>
      <c r="G42" s="5">
        <f>IF(14-F42&lt;0,100-F42+14,14-F42)</f>
        <v>2</v>
      </c>
      <c r="H42" s="3">
        <v>22282</v>
      </c>
      <c r="I42" s="7">
        <f>H42/(G42+0.5)</f>
        <v>8912.7999999999993</v>
      </c>
      <c r="J42" s="7">
        <f>IF(G42=0,H42,H42/G42)</f>
        <v>11141</v>
      </c>
      <c r="K42" t="s">
        <v>48</v>
      </c>
      <c r="L42" t="s">
        <v>19</v>
      </c>
      <c r="M42">
        <v>100000</v>
      </c>
      <c r="N42" s="5" t="str">
        <f>IF(H42&lt;=M42,"Y","Not Covered")</f>
        <v>Y</v>
      </c>
      <c r="O42" s="5" t="str">
        <f>CONCATENATE(B42,D42,F42,UPPER(LEFT(K42,3)),RIGHT(A42,3))</f>
        <v>HYELA12BLU050</v>
      </c>
    </row>
    <row r="43" spans="1:15" x14ac:dyDescent="0.25">
      <c r="A43" t="s">
        <v>37</v>
      </c>
      <c r="B43" s="5" t="str">
        <f>LEFT(A43,2)</f>
        <v>FD</v>
      </c>
      <c r="C43" s="5" t="str">
        <f>VLOOKUP(B43,B$56:C$61,2)</f>
        <v>Ford</v>
      </c>
      <c r="D43" s="5" t="str">
        <f>MID(A43,5,3)</f>
        <v>FCS</v>
      </c>
      <c r="E43" s="5" t="str">
        <f>VLOOKUP(D43,D$56:E$66,2)</f>
        <v>Elantra</v>
      </c>
      <c r="F43" s="5" t="str">
        <f>MID(A43,3,2)</f>
        <v>13</v>
      </c>
      <c r="G43" s="5">
        <f>IF(14-F43&lt;0,100-F43+14,14-F43)</f>
        <v>1</v>
      </c>
      <c r="H43" s="3">
        <v>13682.9</v>
      </c>
      <c r="I43" s="7">
        <f>H43/(G43+0.5)</f>
        <v>9121.9333333333325</v>
      </c>
      <c r="J43" s="7">
        <f>IF(G43=0,H43,H43/G43)</f>
        <v>13682.9</v>
      </c>
      <c r="K43" t="s">
        <v>15</v>
      </c>
      <c r="L43" t="s">
        <v>38</v>
      </c>
      <c r="M43">
        <v>75000</v>
      </c>
      <c r="N43" s="5" t="str">
        <f>IF(H43&lt;=M43,"Y","Not Covered")</f>
        <v>Y</v>
      </c>
      <c r="O43" s="5" t="str">
        <f>CONCATENATE(B43,D43,F43,UPPER(LEFT(K43,3)),RIGHT(A43,3))</f>
        <v>FDFCS13BLA013</v>
      </c>
    </row>
    <row r="44" spans="1:15" x14ac:dyDescent="0.25">
      <c r="A44" t="s">
        <v>69</v>
      </c>
      <c r="B44" s="5" t="str">
        <f>LEFT(A44,2)</f>
        <v>HO</v>
      </c>
      <c r="C44" s="5" t="str">
        <f>VLOOKUP(B44,B$56:C$61,2)</f>
        <v>Honda</v>
      </c>
      <c r="D44" s="5" t="str">
        <f>MID(A44,5,3)</f>
        <v>CIV</v>
      </c>
      <c r="E44" s="5" t="str">
        <f>VLOOKUP(D44,D$56:E$66,2)</f>
        <v>Civic</v>
      </c>
      <c r="F44" s="5" t="str">
        <f>MID(A44,3,2)</f>
        <v>13</v>
      </c>
      <c r="G44" s="5">
        <f>IF(14-F44&lt;0,100-F44+14,14-F44)</f>
        <v>1</v>
      </c>
      <c r="H44" s="3">
        <v>13867.6</v>
      </c>
      <c r="I44" s="7">
        <f>H44/(G44+0.5)</f>
        <v>9245.0666666666675</v>
      </c>
      <c r="J44" s="7">
        <f>IF(G44=0,H44,H44/G44)</f>
        <v>13867.6</v>
      </c>
      <c r="K44" t="s">
        <v>15</v>
      </c>
      <c r="L44" t="s">
        <v>50</v>
      </c>
      <c r="M44">
        <v>75000</v>
      </c>
      <c r="N44" s="5" t="str">
        <f>IF(H44&lt;=M44,"Y","Not Covered")</f>
        <v>Y</v>
      </c>
      <c r="O44" s="5" t="str">
        <f>CONCATENATE(B44,D44,F44,UPPER(LEFT(K44,3)),RIGHT(A44,3))</f>
        <v>HOCIV13BLA036</v>
      </c>
    </row>
    <row r="45" spans="1:15" x14ac:dyDescent="0.25">
      <c r="A45" t="s">
        <v>68</v>
      </c>
      <c r="B45" s="5" t="str">
        <f>LEFT(A45,2)</f>
        <v>HO</v>
      </c>
      <c r="C45" s="5" t="str">
        <f>VLOOKUP(B45,B$56:C$61,2)</f>
        <v>Honda</v>
      </c>
      <c r="D45" s="5" t="str">
        <f>MID(A45,5,3)</f>
        <v>CIV</v>
      </c>
      <c r="E45" s="5" t="str">
        <f>VLOOKUP(D45,D$56:E$66,2)</f>
        <v>Civic</v>
      </c>
      <c r="F45" s="5" t="str">
        <f>MID(A45,3,2)</f>
        <v>12</v>
      </c>
      <c r="G45" s="5">
        <f>IF(14-F45&lt;0,100-F45+14,14-F45)</f>
        <v>2</v>
      </c>
      <c r="H45" s="3">
        <v>24513.200000000001</v>
      </c>
      <c r="I45" s="7">
        <f>H45/(G45+0.5)</f>
        <v>9805.2800000000007</v>
      </c>
      <c r="J45" s="7">
        <f>IF(G45=0,H45,H45/G45)</f>
        <v>12256.6</v>
      </c>
      <c r="K45" t="s">
        <v>15</v>
      </c>
      <c r="L45" t="s">
        <v>45</v>
      </c>
      <c r="M45">
        <v>75000</v>
      </c>
      <c r="N45" s="5" t="str">
        <f>IF(H45&lt;=M45,"Y","Not Covered")</f>
        <v>Y</v>
      </c>
      <c r="O45" s="5" t="str">
        <f>CONCATENATE(B45,D45,F45,UPPER(LEFT(K45,3)),RIGHT(A45,3))</f>
        <v>HOCIV12BLA035</v>
      </c>
    </row>
    <row r="46" spans="1:15" x14ac:dyDescent="0.25">
      <c r="A46" t="s">
        <v>61</v>
      </c>
      <c r="B46" s="5" t="str">
        <f>LEFT(A46,2)</f>
        <v>TY</v>
      </c>
      <c r="C46" s="5" t="str">
        <f>VLOOKUP(B46,B$56:C$61,2)</f>
        <v>Toyota</v>
      </c>
      <c r="D46" s="5" t="str">
        <f>MID(A46,5,3)</f>
        <v>COR</v>
      </c>
      <c r="E46" s="5" t="str">
        <f>VLOOKUP(D46,D$56:E$66,2)</f>
        <v>Corola</v>
      </c>
      <c r="F46" s="5" t="str">
        <f>MID(A46,3,2)</f>
        <v>12</v>
      </c>
      <c r="G46" s="5">
        <f>IF(14-F46&lt;0,100-F46+14,14-F46)</f>
        <v>2</v>
      </c>
      <c r="H46" s="3">
        <v>29601.9</v>
      </c>
      <c r="I46" s="7">
        <f>H46/(G46+0.5)</f>
        <v>11840.76</v>
      </c>
      <c r="J46" s="7">
        <f>IF(G46=0,H46,H46/G46)</f>
        <v>14800.95</v>
      </c>
      <c r="K46" t="s">
        <v>15</v>
      </c>
      <c r="L46" t="s">
        <v>39</v>
      </c>
      <c r="M46">
        <v>100000</v>
      </c>
      <c r="N46" s="5" t="str">
        <f>IF(H46&lt;=M46,"Y","Not Covered")</f>
        <v>Y</v>
      </c>
      <c r="O46" s="5" t="str">
        <f>CONCATENATE(B46,D46,F46,UPPER(LEFT(K46,3)),RIGHT(A46,3))</f>
        <v>TYCOR12BLA028</v>
      </c>
    </row>
    <row r="47" spans="1:15" x14ac:dyDescent="0.25">
      <c r="A47" t="s">
        <v>82</v>
      </c>
      <c r="B47" s="5" t="str">
        <f>LEFT(A47,2)</f>
        <v>HY</v>
      </c>
      <c r="C47" s="5" t="str">
        <f>VLOOKUP(B47,B$56:C$61,2)</f>
        <v>Hundai</v>
      </c>
      <c r="D47" s="5" t="str">
        <f>MID(A47,5,3)</f>
        <v>ELA</v>
      </c>
      <c r="E47" s="5" t="str">
        <f>VLOOKUP(D47,D$56:E$66,2)</f>
        <v>Elantra</v>
      </c>
      <c r="F47" s="5" t="str">
        <f>MID(A47,3,2)</f>
        <v>13</v>
      </c>
      <c r="G47" s="5">
        <f>IF(14-F47&lt;0,100-F47+14,14-F47)</f>
        <v>1</v>
      </c>
      <c r="H47" s="3">
        <v>20223.900000000001</v>
      </c>
      <c r="I47" s="7">
        <f>H47/(G47+0.5)</f>
        <v>13482.6</v>
      </c>
      <c r="J47" s="7">
        <f>IF(G47=0,H47,H47/G47)</f>
        <v>20223.900000000001</v>
      </c>
      <c r="K47" t="s">
        <v>15</v>
      </c>
      <c r="L47" t="s">
        <v>32</v>
      </c>
      <c r="M47">
        <v>100000</v>
      </c>
      <c r="N47" s="5" t="str">
        <f>IF(H47&lt;=M47,"Y","Not Covered")</f>
        <v>Y</v>
      </c>
      <c r="O47" s="5" t="str">
        <f>CONCATENATE(B47,D47,F47,UPPER(LEFT(K47,3)),RIGHT(A47,3))</f>
        <v>HYELA13BLA051</v>
      </c>
    </row>
    <row r="48" spans="1:15" x14ac:dyDescent="0.25">
      <c r="A48" t="s">
        <v>83</v>
      </c>
      <c r="B48" s="5" t="str">
        <f>LEFT(A48,2)</f>
        <v>HY</v>
      </c>
      <c r="C48" s="5" t="str">
        <f>VLOOKUP(B48,B$56:C$61,2)</f>
        <v>Hundai</v>
      </c>
      <c r="D48" s="5" t="str">
        <f>MID(A48,5,3)</f>
        <v>ELA</v>
      </c>
      <c r="E48" s="5" t="str">
        <f>VLOOKUP(D48,D$56:E$66,2)</f>
        <v>Elantra</v>
      </c>
      <c r="F48" s="5" t="str">
        <f>MID(A48,3,2)</f>
        <v>13</v>
      </c>
      <c r="G48" s="5">
        <f>IF(14-F48&lt;0,100-F48+14,14-F48)</f>
        <v>1</v>
      </c>
      <c r="H48" s="3">
        <v>22188.5</v>
      </c>
      <c r="I48" s="7">
        <f>H48/(G48+0.5)</f>
        <v>14792.333333333334</v>
      </c>
      <c r="J48" s="7">
        <f>IF(G48=0,H48,H48/G48)</f>
        <v>22188.5</v>
      </c>
      <c r="K48" t="s">
        <v>48</v>
      </c>
      <c r="L48" t="s">
        <v>26</v>
      </c>
      <c r="M48">
        <v>100000</v>
      </c>
      <c r="N48" s="5" t="str">
        <f>IF(H48&lt;=M48,"Y","Not Covered")</f>
        <v>Y</v>
      </c>
      <c r="O48" s="5" t="str">
        <f>CONCATENATE(B48,D48,F48,UPPER(LEFT(K48,3)),RIGHT(A48,3))</f>
        <v>HYELA13BLU052</v>
      </c>
    </row>
    <row r="49" spans="1:15" x14ac:dyDescent="0.25">
      <c r="A49" t="s">
        <v>35</v>
      </c>
      <c r="B49" s="5" t="str">
        <f>LEFT(A49,2)</f>
        <v>FD</v>
      </c>
      <c r="C49" s="5" t="str">
        <f>VLOOKUP(B49,B$56:C$61,2)</f>
        <v>Ford</v>
      </c>
      <c r="D49" s="5" t="str">
        <f>MID(A49,5,3)</f>
        <v>FCS</v>
      </c>
      <c r="E49" s="5" t="str">
        <f>VLOOKUP(D49,D$56:E$66,2)</f>
        <v>Elantra</v>
      </c>
      <c r="F49" s="5" t="str">
        <f>MID(A49,3,2)</f>
        <v>13</v>
      </c>
      <c r="G49" s="5">
        <f>IF(14-F49&lt;0,100-F49+14,14-F49)</f>
        <v>1</v>
      </c>
      <c r="H49" s="3">
        <v>22521.599999999999</v>
      </c>
      <c r="I49" s="7">
        <f>H49/(G49+0.5)</f>
        <v>15014.4</v>
      </c>
      <c r="J49" s="7">
        <f>IF(G49=0,H49,H49/G49)</f>
        <v>22521.599999999999</v>
      </c>
      <c r="K49" t="s">
        <v>15</v>
      </c>
      <c r="L49" t="s">
        <v>36</v>
      </c>
      <c r="M49">
        <v>75000</v>
      </c>
      <c r="N49" s="5" t="str">
        <f>IF(H49&lt;=M49,"Y","Not Covered")</f>
        <v>Y</v>
      </c>
      <c r="O49" s="5" t="str">
        <f>CONCATENATE(B49,D49,F49,UPPER(LEFT(K49,3)),RIGHT(A49,3))</f>
        <v>FDFCS13BLA012</v>
      </c>
    </row>
    <row r="50" spans="1:15" x14ac:dyDescent="0.25">
      <c r="A50" t="s">
        <v>31</v>
      </c>
      <c r="B50" s="5" t="str">
        <f>LEFT(A50,2)</f>
        <v>FD</v>
      </c>
      <c r="C50" s="5" t="str">
        <f>VLOOKUP(B50,B$56:C$61,2)</f>
        <v>Ford</v>
      </c>
      <c r="D50" s="5" t="str">
        <f>MID(A50,5,3)</f>
        <v>FCS</v>
      </c>
      <c r="E50" s="5" t="str">
        <f>VLOOKUP(D50,D$56:E$66,2)</f>
        <v>Elantra</v>
      </c>
      <c r="F50" s="5" t="str">
        <f>MID(A50,3,2)</f>
        <v>13</v>
      </c>
      <c r="G50" s="5">
        <f>IF(14-F50&lt;0,100-F50+14,14-F50)</f>
        <v>1</v>
      </c>
      <c r="H50" s="3">
        <v>27534.799999999999</v>
      </c>
      <c r="I50" s="7">
        <f>H50/(G50+0.5)</f>
        <v>18356.533333333333</v>
      </c>
      <c r="J50" s="7">
        <f>IF(G50=0,H50,H50/G50)</f>
        <v>27534.799999999999</v>
      </c>
      <c r="K50" t="s">
        <v>18</v>
      </c>
      <c r="L50" t="s">
        <v>32</v>
      </c>
      <c r="M50">
        <v>75000</v>
      </c>
      <c r="N50" s="5" t="str">
        <f>IF(H50&lt;=M50,"Y","Not Covered")</f>
        <v>Y</v>
      </c>
      <c r="O50" s="5" t="str">
        <f>CONCATENATE(B50,D50,F50,UPPER(LEFT(K50,3)),RIGHT(A50,3))</f>
        <v>FDFCS13WHI010</v>
      </c>
    </row>
    <row r="51" spans="1:15" x14ac:dyDescent="0.25">
      <c r="A51" t="s">
        <v>30</v>
      </c>
      <c r="B51" s="5" t="str">
        <f>LEFT(A51,2)</f>
        <v>FD</v>
      </c>
      <c r="C51" s="5" t="str">
        <f>VLOOKUP(B51,B$56:C$61,2)</f>
        <v>Ford</v>
      </c>
      <c r="D51" s="5" t="str">
        <f>MID(A51,5,3)</f>
        <v>FCS</v>
      </c>
      <c r="E51" s="5" t="str">
        <f>VLOOKUP(D51,D$56:E$66,2)</f>
        <v>Elantra</v>
      </c>
      <c r="F51" s="5" t="str">
        <f>MID(A51,3,2)</f>
        <v>13</v>
      </c>
      <c r="G51" s="5">
        <f>IF(14-F51&lt;0,100-F51+14,14-F51)</f>
        <v>1</v>
      </c>
      <c r="H51" s="3">
        <v>27637.1</v>
      </c>
      <c r="I51" s="7">
        <f>H51/(G51+0.5)</f>
        <v>18424.733333333334</v>
      </c>
      <c r="J51" s="7">
        <f>IF(G51=0,H51,H51/G51)</f>
        <v>27637.1</v>
      </c>
      <c r="K51" t="s">
        <v>15</v>
      </c>
      <c r="L51" t="s">
        <v>16</v>
      </c>
      <c r="M51">
        <v>75000</v>
      </c>
      <c r="N51" s="5" t="str">
        <f>IF(H51&lt;=M51,"Y","Not Covered")</f>
        <v>Y</v>
      </c>
      <c r="O51" s="5" t="str">
        <f>CONCATENATE(B51,D51,F51,UPPER(LEFT(K51,3)),RIGHT(A51,3))</f>
        <v>FDFCS13BLA009</v>
      </c>
    </row>
    <row r="52" spans="1:15" x14ac:dyDescent="0.25">
      <c r="A52" t="s">
        <v>42</v>
      </c>
      <c r="B52" s="5" t="str">
        <f>LEFT(A52,2)</f>
        <v>GM</v>
      </c>
      <c r="C52" s="5" t="str">
        <f>VLOOKUP(B52,B$56:C$61,2)</f>
        <v>General Motors</v>
      </c>
      <c r="D52" s="5" t="str">
        <f>MID(A52,5,3)</f>
        <v>CMR</v>
      </c>
      <c r="E52" s="5" t="str">
        <f>VLOOKUP(D52,D$56:E$66,2)</f>
        <v>Camero</v>
      </c>
      <c r="F52" s="5" t="str">
        <f>MID(A52,3,2)</f>
        <v>14</v>
      </c>
      <c r="G52" s="5">
        <f>IF(14-F52&lt;0,100-F52+14,14-F52)</f>
        <v>0</v>
      </c>
      <c r="H52" s="3">
        <v>14289.6</v>
      </c>
      <c r="I52" s="7">
        <f>H52/(G52+0.5)</f>
        <v>28579.200000000001</v>
      </c>
      <c r="J52" s="7">
        <f>IF(G52=0,H52,H52/G52)</f>
        <v>14289.6</v>
      </c>
      <c r="K52" t="s">
        <v>18</v>
      </c>
      <c r="L52" t="s">
        <v>43</v>
      </c>
      <c r="M52">
        <v>100000</v>
      </c>
      <c r="N52" s="5" t="str">
        <f>IF(H52&lt;=M52,"Y","Not Covered")</f>
        <v>Y</v>
      </c>
      <c r="O52" s="5" t="str">
        <f>CONCATENATE(B52,D52,F52,UPPER(LEFT(K52,3)),RIGHT(A52,3))</f>
        <v>GMCMR14WHI016</v>
      </c>
    </row>
    <row r="53" spans="1:15" x14ac:dyDescent="0.25">
      <c r="A53" t="s">
        <v>60</v>
      </c>
      <c r="B53" s="5" t="str">
        <f>LEFT(A53,2)</f>
        <v>TY</v>
      </c>
      <c r="C53" s="5" t="str">
        <f>VLOOKUP(B53,B$56:C$61,2)</f>
        <v>Toyota</v>
      </c>
      <c r="D53" s="5" t="str">
        <f>MID(A53,5,3)</f>
        <v>COR</v>
      </c>
      <c r="E53" s="5" t="str">
        <f>VLOOKUP(D53,D$56:E$66,2)</f>
        <v>Corola</v>
      </c>
      <c r="F53" s="5" t="str">
        <f>MID(A53,3,2)</f>
        <v>14</v>
      </c>
      <c r="G53" s="5">
        <f>IF(14-F53&lt;0,100-F53+14,14-F53)</f>
        <v>0</v>
      </c>
      <c r="H53" s="3">
        <v>17556.3</v>
      </c>
      <c r="I53" s="7">
        <f>H53/(G53+0.5)</f>
        <v>35112.6</v>
      </c>
      <c r="J53" s="7">
        <f>IF(G53=0,H53,H53/G53)</f>
        <v>17556.3</v>
      </c>
      <c r="K53" t="s">
        <v>48</v>
      </c>
      <c r="L53" t="s">
        <v>32</v>
      </c>
      <c r="M53">
        <v>100000</v>
      </c>
      <c r="N53" s="5" t="str">
        <f>IF(H53&lt;=M53,"Y","Not Covered")</f>
        <v>Y</v>
      </c>
      <c r="O53" s="5" t="str">
        <f>CONCATENATE(B53,D53,F53,UPPER(LEFT(K53,3)),RIGHT(A53,3))</f>
        <v>TYCOR14BLU027</v>
      </c>
    </row>
    <row r="55" spans="1:15" x14ac:dyDescent="0.25">
      <c r="B55" s="11" t="s">
        <v>126</v>
      </c>
      <c r="C55" s="11"/>
      <c r="D55" s="13" t="s">
        <v>127</v>
      </c>
      <c r="E55" s="13"/>
    </row>
    <row r="56" spans="1:15" x14ac:dyDescent="0.25">
      <c r="B56" s="12" t="s">
        <v>84</v>
      </c>
      <c r="C56" s="12" t="s">
        <v>90</v>
      </c>
      <c r="D56" s="14" t="s">
        <v>96</v>
      </c>
      <c r="E56" s="14" t="s">
        <v>107</v>
      </c>
      <c r="G56" s="8" t="s">
        <v>123</v>
      </c>
      <c r="H56" t="s">
        <v>125</v>
      </c>
    </row>
    <row r="57" spans="1:15" x14ac:dyDescent="0.25">
      <c r="B57" s="12" t="s">
        <v>89</v>
      </c>
      <c r="C57" s="12" t="s">
        <v>95</v>
      </c>
      <c r="D57" s="14" t="s">
        <v>101</v>
      </c>
      <c r="E57" s="14" t="s">
        <v>112</v>
      </c>
      <c r="G57" s="9" t="s">
        <v>41</v>
      </c>
      <c r="H57" s="10">
        <v>144647.69999999998</v>
      </c>
    </row>
    <row r="58" spans="1:15" x14ac:dyDescent="0.25">
      <c r="B58" s="12" t="s">
        <v>88</v>
      </c>
      <c r="C58" s="12" t="s">
        <v>94</v>
      </c>
      <c r="D58" s="14" t="s">
        <v>102</v>
      </c>
      <c r="E58" s="14" t="s">
        <v>113</v>
      </c>
      <c r="G58" s="9" t="s">
        <v>50</v>
      </c>
      <c r="H58" s="10">
        <v>150656.40000000002</v>
      </c>
    </row>
    <row r="59" spans="1:15" x14ac:dyDescent="0.25">
      <c r="B59" s="12" t="s">
        <v>87</v>
      </c>
      <c r="C59" s="12" t="s">
        <v>93</v>
      </c>
      <c r="D59" s="14" t="s">
        <v>99</v>
      </c>
      <c r="E59" s="14" t="s">
        <v>110</v>
      </c>
      <c r="G59" s="9" t="s">
        <v>26</v>
      </c>
      <c r="H59" s="10">
        <v>154427.9</v>
      </c>
    </row>
    <row r="60" spans="1:15" x14ac:dyDescent="0.25">
      <c r="B60" s="12" t="s">
        <v>85</v>
      </c>
      <c r="C60" s="12" t="s">
        <v>91</v>
      </c>
      <c r="D60" s="14" t="s">
        <v>100</v>
      </c>
      <c r="E60" s="14" t="s">
        <v>111</v>
      </c>
      <c r="G60" s="9" t="s">
        <v>58</v>
      </c>
      <c r="H60" s="10">
        <v>179986</v>
      </c>
    </row>
    <row r="61" spans="1:15" x14ac:dyDescent="0.25">
      <c r="B61" s="12" t="s">
        <v>86</v>
      </c>
      <c r="C61" s="12" t="s">
        <v>92</v>
      </c>
      <c r="D61" s="14" t="s">
        <v>97</v>
      </c>
      <c r="E61" s="14" t="s">
        <v>108</v>
      </c>
      <c r="G61" s="9" t="s">
        <v>29</v>
      </c>
      <c r="H61" s="10">
        <v>143640.70000000001</v>
      </c>
    </row>
    <row r="62" spans="1:15" x14ac:dyDescent="0.25">
      <c r="D62" s="14" t="s">
        <v>98</v>
      </c>
      <c r="E62" s="14" t="s">
        <v>109</v>
      </c>
      <c r="G62" s="9" t="s">
        <v>45</v>
      </c>
      <c r="H62" s="10">
        <v>135078.20000000001</v>
      </c>
    </row>
    <row r="63" spans="1:15" x14ac:dyDescent="0.25">
      <c r="D63" s="14" t="s">
        <v>103</v>
      </c>
      <c r="E63" s="14" t="s">
        <v>114</v>
      </c>
      <c r="G63" s="9" t="s">
        <v>24</v>
      </c>
      <c r="H63" s="10">
        <v>184693.8</v>
      </c>
    </row>
    <row r="64" spans="1:15" x14ac:dyDescent="0.25">
      <c r="D64" s="14" t="s">
        <v>104</v>
      </c>
      <c r="E64" s="14" t="s">
        <v>115</v>
      </c>
      <c r="G64" s="9" t="s">
        <v>22</v>
      </c>
      <c r="H64" s="10">
        <v>127731.3</v>
      </c>
    </row>
    <row r="65" spans="4:8" x14ac:dyDescent="0.25">
      <c r="D65" s="14" t="s">
        <v>105</v>
      </c>
      <c r="E65" s="14" t="s">
        <v>116</v>
      </c>
      <c r="G65" s="9" t="s">
        <v>19</v>
      </c>
      <c r="H65" s="10">
        <v>70964.899999999994</v>
      </c>
    </row>
    <row r="66" spans="4:8" x14ac:dyDescent="0.25">
      <c r="D66" s="14" t="s">
        <v>106</v>
      </c>
      <c r="E66" s="14" t="s">
        <v>117</v>
      </c>
      <c r="G66" s="9" t="s">
        <v>32</v>
      </c>
      <c r="H66" s="10">
        <v>65315</v>
      </c>
    </row>
    <row r="67" spans="4:8" x14ac:dyDescent="0.25">
      <c r="G67" s="9" t="s">
        <v>38</v>
      </c>
      <c r="H67" s="10">
        <v>138561.5</v>
      </c>
    </row>
    <row r="68" spans="4:8" x14ac:dyDescent="0.25">
      <c r="G68" s="9" t="s">
        <v>39</v>
      </c>
      <c r="H68" s="10">
        <v>141229.4</v>
      </c>
    </row>
    <row r="69" spans="4:8" x14ac:dyDescent="0.25">
      <c r="G69" s="9" t="s">
        <v>16</v>
      </c>
      <c r="H69" s="10">
        <v>305432.40000000002</v>
      </c>
    </row>
    <row r="70" spans="4:8" x14ac:dyDescent="0.25">
      <c r="G70" s="9" t="s">
        <v>52</v>
      </c>
      <c r="H70" s="10">
        <v>177713.9</v>
      </c>
    </row>
    <row r="71" spans="4:8" x14ac:dyDescent="0.25">
      <c r="G71" s="9" t="s">
        <v>43</v>
      </c>
      <c r="H71" s="10">
        <v>65964.899999999994</v>
      </c>
    </row>
    <row r="72" spans="4:8" x14ac:dyDescent="0.25">
      <c r="G72" s="9" t="s">
        <v>36</v>
      </c>
      <c r="H72" s="10">
        <v>130601.59999999999</v>
      </c>
    </row>
    <row r="73" spans="4:8" x14ac:dyDescent="0.25">
      <c r="G73" s="9" t="s">
        <v>34</v>
      </c>
      <c r="H73" s="10">
        <v>19341.7</v>
      </c>
    </row>
    <row r="74" spans="4:8" x14ac:dyDescent="0.25">
      <c r="G74" s="9" t="s">
        <v>124</v>
      </c>
      <c r="H74" s="10">
        <v>2335987.2999999998</v>
      </c>
    </row>
  </sheetData>
  <sortState xmlns:xlrd2="http://schemas.microsoft.com/office/spreadsheetml/2017/richdata2" ref="A2:O53">
    <sortCondition ref="I2:I53"/>
  </sortState>
  <mergeCells count="2">
    <mergeCell ref="B55:C55"/>
    <mergeCell ref="D55:E55"/>
  </mergeCells>
  <conditionalFormatting sqref="I1:I5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CarsDatabase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Shaniquo Mckenzie</cp:lastModifiedBy>
  <dcterms:created xsi:type="dcterms:W3CDTF">2021-12-28T02:06:40Z</dcterms:created>
  <dcterms:modified xsi:type="dcterms:W3CDTF">2021-12-28T03:12:25Z</dcterms:modified>
</cp:coreProperties>
</file>