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i\Documents\Fall2021\JobsFall2021\MyPortfolio\DataAnalyticsPortfolio\"/>
    </mc:Choice>
  </mc:AlternateContent>
  <xr:revisionPtr revIDLastSave="0" documentId="13_ncr:1_{136886D5-7730-4967-81DE-64DC28618A9A}" xr6:coauthVersionLast="47" xr6:coauthVersionMax="47" xr10:uidLastSave="{00000000-0000-0000-0000-000000000000}"/>
  <bookViews>
    <workbookView xWindow="3390" yWindow="3990" windowWidth="35100" windowHeight="23625" tabRatio="644" activeTab="6" xr2:uid="{D639DA93-0071-4E11-B021-711145CA0FA1}"/>
  </bookViews>
  <sheets>
    <sheet name="Payroll" sheetId="1" r:id="rId1"/>
    <sheet name="GradeBook" sheetId="2" r:id="rId2"/>
    <sheet name="DecisionFactors" sheetId="3" r:id="rId3"/>
    <sheet name="SalesDatabase" sheetId="4" r:id="rId4"/>
    <sheet name="PivotTableFromSalesDatabase" sheetId="5" r:id="rId5"/>
    <sheet name="CarsDataExported" sheetId="6" r:id="rId6"/>
    <sheet name="CarsData" sheetId="7" r:id="rId7"/>
  </sheets>
  <externalReferences>
    <externalReference r:id="rId8"/>
  </externalReferences>
  <definedNames>
    <definedName name="_xlnm._FilterDatabase" localSheetId="3" hidden="1">SalesDatabase!$A$1:$K$172</definedName>
  </definedNames>
  <calcPr calcId="191029"/>
  <pivotCaches>
    <pivotCache cacheId="11" r:id="rId9"/>
    <pivotCache cacheId="22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3" i="6" l="1"/>
  <c r="I53" i="6"/>
  <c r="G53" i="6"/>
  <c r="J53" i="6" s="1"/>
  <c r="F53" i="6"/>
  <c r="E53" i="6"/>
  <c r="D53" i="6"/>
  <c r="B53" i="6"/>
  <c r="C53" i="6" s="1"/>
  <c r="N52" i="6"/>
  <c r="J52" i="6"/>
  <c r="I52" i="6"/>
  <c r="F52" i="6"/>
  <c r="G52" i="6" s="1"/>
  <c r="E52" i="6"/>
  <c r="D52" i="6"/>
  <c r="B52" i="6"/>
  <c r="O52" i="6" s="1"/>
  <c r="N51" i="6"/>
  <c r="G51" i="6"/>
  <c r="I51" i="6" s="1"/>
  <c r="F51" i="6"/>
  <c r="D51" i="6"/>
  <c r="E51" i="6" s="1"/>
  <c r="C51" i="6"/>
  <c r="B51" i="6"/>
  <c r="O51" i="6" s="1"/>
  <c r="N50" i="6"/>
  <c r="I50" i="6"/>
  <c r="G50" i="6"/>
  <c r="J50" i="6" s="1"/>
  <c r="F50" i="6"/>
  <c r="E50" i="6"/>
  <c r="D50" i="6"/>
  <c r="B50" i="6"/>
  <c r="C50" i="6" s="1"/>
  <c r="N49" i="6"/>
  <c r="J49" i="6"/>
  <c r="I49" i="6"/>
  <c r="F49" i="6"/>
  <c r="G49" i="6" s="1"/>
  <c r="E49" i="6"/>
  <c r="D49" i="6"/>
  <c r="B49" i="6"/>
  <c r="O49" i="6" s="1"/>
  <c r="N48" i="6"/>
  <c r="G48" i="6"/>
  <c r="I48" i="6" s="1"/>
  <c r="F48" i="6"/>
  <c r="D48" i="6"/>
  <c r="E48" i="6" s="1"/>
  <c r="B48" i="6"/>
  <c r="O48" i="6" s="1"/>
  <c r="N47" i="6"/>
  <c r="F47" i="6"/>
  <c r="G47" i="6" s="1"/>
  <c r="E47" i="6"/>
  <c r="D47" i="6"/>
  <c r="B47" i="6"/>
  <c r="C47" i="6" s="1"/>
  <c r="N46" i="6"/>
  <c r="J46" i="6"/>
  <c r="I46" i="6"/>
  <c r="F46" i="6"/>
  <c r="G46" i="6" s="1"/>
  <c r="E46" i="6"/>
  <c r="D46" i="6"/>
  <c r="B46" i="6"/>
  <c r="O46" i="6" s="1"/>
  <c r="N45" i="6"/>
  <c r="I45" i="6"/>
  <c r="G45" i="6"/>
  <c r="J45" i="6" s="1"/>
  <c r="F45" i="6"/>
  <c r="D45" i="6"/>
  <c r="E45" i="6" s="1"/>
  <c r="C45" i="6"/>
  <c r="B45" i="6"/>
  <c r="N44" i="6"/>
  <c r="F44" i="6"/>
  <c r="G44" i="6" s="1"/>
  <c r="D44" i="6"/>
  <c r="E44" i="6" s="1"/>
  <c r="B44" i="6"/>
  <c r="C44" i="6" s="1"/>
  <c r="N43" i="6"/>
  <c r="J43" i="6"/>
  <c r="F43" i="6"/>
  <c r="G43" i="6" s="1"/>
  <c r="I43" i="6" s="1"/>
  <c r="E43" i="6"/>
  <c r="D43" i="6"/>
  <c r="B43" i="6"/>
  <c r="O43" i="6" s="1"/>
  <c r="N42" i="6"/>
  <c r="F42" i="6"/>
  <c r="G42" i="6" s="1"/>
  <c r="D42" i="6"/>
  <c r="E42" i="6" s="1"/>
  <c r="B42" i="6"/>
  <c r="N41" i="6"/>
  <c r="G41" i="6"/>
  <c r="J41" i="6" s="1"/>
  <c r="F41" i="6"/>
  <c r="E41" i="6"/>
  <c r="D41" i="6"/>
  <c r="O41" i="6" s="1"/>
  <c r="B41" i="6"/>
  <c r="C41" i="6" s="1"/>
  <c r="N40" i="6"/>
  <c r="I40" i="6"/>
  <c r="F40" i="6"/>
  <c r="G40" i="6" s="1"/>
  <c r="J40" i="6" s="1"/>
  <c r="D40" i="6"/>
  <c r="E40" i="6" s="1"/>
  <c r="C40" i="6"/>
  <c r="B40" i="6"/>
  <c r="N39" i="6"/>
  <c r="F39" i="6"/>
  <c r="G39" i="6" s="1"/>
  <c r="D39" i="6"/>
  <c r="E39" i="6" s="1"/>
  <c r="C39" i="6"/>
  <c r="B39" i="6"/>
  <c r="N38" i="6"/>
  <c r="F38" i="6"/>
  <c r="G38" i="6" s="1"/>
  <c r="E38" i="6"/>
  <c r="D38" i="6"/>
  <c r="B38" i="6"/>
  <c r="C38" i="6" s="1"/>
  <c r="N37" i="6"/>
  <c r="J37" i="6"/>
  <c r="I37" i="6"/>
  <c r="F37" i="6"/>
  <c r="G37" i="6" s="1"/>
  <c r="D37" i="6"/>
  <c r="E37" i="6" s="1"/>
  <c r="B37" i="6"/>
  <c r="C37" i="6" s="1"/>
  <c r="N36" i="6"/>
  <c r="G36" i="6"/>
  <c r="J36" i="6" s="1"/>
  <c r="F36" i="6"/>
  <c r="D36" i="6"/>
  <c r="E36" i="6" s="1"/>
  <c r="C36" i="6"/>
  <c r="B36" i="6"/>
  <c r="N35" i="6"/>
  <c r="G35" i="6"/>
  <c r="J35" i="6" s="1"/>
  <c r="F35" i="6"/>
  <c r="D35" i="6"/>
  <c r="E35" i="6" s="1"/>
  <c r="B35" i="6"/>
  <c r="C35" i="6" s="1"/>
  <c r="N34" i="6"/>
  <c r="J34" i="6"/>
  <c r="F34" i="6"/>
  <c r="G34" i="6" s="1"/>
  <c r="I34" i="6" s="1"/>
  <c r="E34" i="6"/>
  <c r="D34" i="6"/>
  <c r="C34" i="6"/>
  <c r="B34" i="6"/>
  <c r="O34" i="6" s="1"/>
  <c r="N33" i="6"/>
  <c r="F33" i="6"/>
  <c r="G33" i="6" s="1"/>
  <c r="D33" i="6"/>
  <c r="E33" i="6" s="1"/>
  <c r="B33" i="6"/>
  <c r="O32" i="6"/>
  <c r="N32" i="6"/>
  <c r="I32" i="6"/>
  <c r="G32" i="6"/>
  <c r="J32" i="6" s="1"/>
  <c r="F32" i="6"/>
  <c r="D32" i="6"/>
  <c r="E32" i="6" s="1"/>
  <c r="B32" i="6"/>
  <c r="C32" i="6" s="1"/>
  <c r="N31" i="6"/>
  <c r="F31" i="6"/>
  <c r="G31" i="6" s="1"/>
  <c r="J31" i="6" s="1"/>
  <c r="D31" i="6"/>
  <c r="E31" i="6" s="1"/>
  <c r="C31" i="6"/>
  <c r="B31" i="6"/>
  <c r="N30" i="6"/>
  <c r="J30" i="6"/>
  <c r="G30" i="6"/>
  <c r="I30" i="6" s="1"/>
  <c r="F30" i="6"/>
  <c r="D30" i="6"/>
  <c r="E30" i="6" s="1"/>
  <c r="B30" i="6"/>
  <c r="O30" i="6" s="1"/>
  <c r="N29" i="6"/>
  <c r="F29" i="6"/>
  <c r="G29" i="6" s="1"/>
  <c r="E29" i="6"/>
  <c r="D29" i="6"/>
  <c r="B29" i="6"/>
  <c r="C29" i="6" s="1"/>
  <c r="N28" i="6"/>
  <c r="J28" i="6"/>
  <c r="I28" i="6"/>
  <c r="F28" i="6"/>
  <c r="G28" i="6" s="1"/>
  <c r="E28" i="6"/>
  <c r="D28" i="6"/>
  <c r="O28" i="6" s="1"/>
  <c r="B28" i="6"/>
  <c r="C28" i="6" s="1"/>
  <c r="N27" i="6"/>
  <c r="I27" i="6"/>
  <c r="G27" i="6"/>
  <c r="J27" i="6" s="1"/>
  <c r="F27" i="6"/>
  <c r="D27" i="6"/>
  <c r="E27" i="6" s="1"/>
  <c r="C27" i="6"/>
  <c r="B27" i="6"/>
  <c r="N26" i="6"/>
  <c r="F26" i="6"/>
  <c r="G26" i="6" s="1"/>
  <c r="D26" i="6"/>
  <c r="E26" i="6" s="1"/>
  <c r="B26" i="6"/>
  <c r="C26" i="6" s="1"/>
  <c r="N25" i="6"/>
  <c r="J25" i="6"/>
  <c r="F25" i="6"/>
  <c r="G25" i="6" s="1"/>
  <c r="I25" i="6" s="1"/>
  <c r="E25" i="6"/>
  <c r="D25" i="6"/>
  <c r="B25" i="6"/>
  <c r="O25" i="6" s="1"/>
  <c r="N24" i="6"/>
  <c r="F24" i="6"/>
  <c r="G24" i="6" s="1"/>
  <c r="D24" i="6"/>
  <c r="E24" i="6" s="1"/>
  <c r="B24" i="6"/>
  <c r="N23" i="6"/>
  <c r="G23" i="6"/>
  <c r="J23" i="6" s="1"/>
  <c r="F23" i="6"/>
  <c r="E23" i="6"/>
  <c r="D23" i="6"/>
  <c r="O23" i="6" s="1"/>
  <c r="B23" i="6"/>
  <c r="C23" i="6" s="1"/>
  <c r="N22" i="6"/>
  <c r="I22" i="6"/>
  <c r="F22" i="6"/>
  <c r="G22" i="6" s="1"/>
  <c r="J22" i="6" s="1"/>
  <c r="D22" i="6"/>
  <c r="E22" i="6" s="1"/>
  <c r="C22" i="6"/>
  <c r="B22" i="6"/>
  <c r="N21" i="6"/>
  <c r="F21" i="6"/>
  <c r="G21" i="6" s="1"/>
  <c r="D21" i="6"/>
  <c r="E21" i="6" s="1"/>
  <c r="C21" i="6"/>
  <c r="B21" i="6"/>
  <c r="N20" i="6"/>
  <c r="F20" i="6"/>
  <c r="G20" i="6" s="1"/>
  <c r="E20" i="6"/>
  <c r="D20" i="6"/>
  <c r="B20" i="6"/>
  <c r="C20" i="6" s="1"/>
  <c r="N19" i="6"/>
  <c r="J19" i="6"/>
  <c r="I19" i="6"/>
  <c r="F19" i="6"/>
  <c r="G19" i="6" s="1"/>
  <c r="D19" i="6"/>
  <c r="O19" i="6" s="1"/>
  <c r="B19" i="6"/>
  <c r="C19" i="6" s="1"/>
  <c r="N18" i="6"/>
  <c r="G18" i="6"/>
  <c r="J18" i="6" s="1"/>
  <c r="F18" i="6"/>
  <c r="D18" i="6"/>
  <c r="E18" i="6" s="1"/>
  <c r="C18" i="6"/>
  <c r="B18" i="6"/>
  <c r="N17" i="6"/>
  <c r="G17" i="6"/>
  <c r="J17" i="6" s="1"/>
  <c r="F17" i="6"/>
  <c r="D17" i="6"/>
  <c r="E17" i="6" s="1"/>
  <c r="B17" i="6"/>
  <c r="C17" i="6" s="1"/>
  <c r="N16" i="6"/>
  <c r="J16" i="6"/>
  <c r="F16" i="6"/>
  <c r="G16" i="6" s="1"/>
  <c r="I16" i="6" s="1"/>
  <c r="E16" i="6"/>
  <c r="D16" i="6"/>
  <c r="C16" i="6"/>
  <c r="B16" i="6"/>
  <c r="O16" i="6" s="1"/>
  <c r="N15" i="6"/>
  <c r="F15" i="6"/>
  <c r="G15" i="6" s="1"/>
  <c r="D15" i="6"/>
  <c r="E15" i="6" s="1"/>
  <c r="B15" i="6"/>
  <c r="N14" i="6"/>
  <c r="I14" i="6"/>
  <c r="G14" i="6"/>
  <c r="J14" i="6" s="1"/>
  <c r="F14" i="6"/>
  <c r="D14" i="6"/>
  <c r="O14" i="6" s="1"/>
  <c r="B14" i="6"/>
  <c r="C14" i="6" s="1"/>
  <c r="N13" i="6"/>
  <c r="F13" i="6"/>
  <c r="G13" i="6" s="1"/>
  <c r="J13" i="6" s="1"/>
  <c r="D13" i="6"/>
  <c r="E13" i="6" s="1"/>
  <c r="C13" i="6"/>
  <c r="B13" i="6"/>
  <c r="N12" i="6"/>
  <c r="J12" i="6"/>
  <c r="G12" i="6"/>
  <c r="I12" i="6" s="1"/>
  <c r="F12" i="6"/>
  <c r="D12" i="6"/>
  <c r="E12" i="6" s="1"/>
  <c r="B12" i="6"/>
  <c r="O12" i="6" s="1"/>
  <c r="N11" i="6"/>
  <c r="F11" i="6"/>
  <c r="G11" i="6" s="1"/>
  <c r="E11" i="6"/>
  <c r="D11" i="6"/>
  <c r="B11" i="6"/>
  <c r="C11" i="6" s="1"/>
  <c r="N10" i="6"/>
  <c r="J10" i="6"/>
  <c r="I10" i="6"/>
  <c r="F10" i="6"/>
  <c r="G10" i="6" s="1"/>
  <c r="E10" i="6"/>
  <c r="D10" i="6"/>
  <c r="O10" i="6" s="1"/>
  <c r="B10" i="6"/>
  <c r="C10" i="6" s="1"/>
  <c r="N9" i="6"/>
  <c r="I9" i="6"/>
  <c r="G9" i="6"/>
  <c r="J9" i="6" s="1"/>
  <c r="F9" i="6"/>
  <c r="D9" i="6"/>
  <c r="E9" i="6" s="1"/>
  <c r="C9" i="6"/>
  <c r="B9" i="6"/>
  <c r="N8" i="6"/>
  <c r="F8" i="6"/>
  <c r="G8" i="6" s="1"/>
  <c r="D8" i="6"/>
  <c r="E8" i="6" s="1"/>
  <c r="B8" i="6"/>
  <c r="C8" i="6" s="1"/>
  <c r="N7" i="6"/>
  <c r="J7" i="6"/>
  <c r="F7" i="6"/>
  <c r="G7" i="6" s="1"/>
  <c r="I7" i="6" s="1"/>
  <c r="E7" i="6"/>
  <c r="D7" i="6"/>
  <c r="B7" i="6"/>
  <c r="O7" i="6" s="1"/>
  <c r="N6" i="6"/>
  <c r="F6" i="6"/>
  <c r="G6" i="6" s="1"/>
  <c r="D6" i="6"/>
  <c r="E6" i="6" s="1"/>
  <c r="B6" i="6"/>
  <c r="N5" i="6"/>
  <c r="G5" i="6"/>
  <c r="J5" i="6" s="1"/>
  <c r="F5" i="6"/>
  <c r="D5" i="6"/>
  <c r="E5" i="6" s="1"/>
  <c r="B5" i="6"/>
  <c r="C5" i="6" s="1"/>
  <c r="N4" i="6"/>
  <c r="F4" i="6"/>
  <c r="G4" i="6" s="1"/>
  <c r="J4" i="6" s="1"/>
  <c r="D4" i="6"/>
  <c r="E4" i="6" s="1"/>
  <c r="C4" i="6"/>
  <c r="B4" i="6"/>
  <c r="N3" i="6"/>
  <c r="F3" i="6"/>
  <c r="G3" i="6" s="1"/>
  <c r="D3" i="6"/>
  <c r="E3" i="6" s="1"/>
  <c r="B3" i="6"/>
  <c r="N2" i="6"/>
  <c r="F2" i="6"/>
  <c r="G2" i="6" s="1"/>
  <c r="D2" i="6"/>
  <c r="O2" i="6" s="1"/>
  <c r="C2" i="6"/>
  <c r="B2" i="6"/>
  <c r="F177" i="4"/>
  <c r="F176" i="4"/>
  <c r="F175" i="4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/>
  <c r="G117" i="4"/>
  <c r="H117" i="4" s="1"/>
  <c r="G118" i="4"/>
  <c r="H118" i="4" s="1"/>
  <c r="G119" i="4"/>
  <c r="H119" i="4" s="1"/>
  <c r="G120" i="4"/>
  <c r="H120" i="4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2" i="4"/>
  <c r="H2" i="4" s="1"/>
  <c r="L6" i="3"/>
  <c r="K11" i="3"/>
  <c r="K10" i="3"/>
  <c r="K9" i="3"/>
  <c r="K8" i="3"/>
  <c r="K7" i="3"/>
  <c r="K6" i="3"/>
  <c r="I11" i="3"/>
  <c r="I10" i="3"/>
  <c r="I9" i="3"/>
  <c r="I8" i="3"/>
  <c r="I7" i="3"/>
  <c r="I6" i="3"/>
  <c r="G11" i="3"/>
  <c r="G10" i="3"/>
  <c r="G9" i="3"/>
  <c r="G8" i="3"/>
  <c r="G7" i="3"/>
  <c r="G6" i="3"/>
  <c r="E11" i="3"/>
  <c r="E10" i="3"/>
  <c r="E9" i="3"/>
  <c r="E8" i="3"/>
  <c r="E7" i="3"/>
  <c r="E6" i="3"/>
  <c r="C7" i="3"/>
  <c r="L7" i="3" s="1"/>
  <c r="C8" i="3"/>
  <c r="L8" i="3" s="1"/>
  <c r="C9" i="3"/>
  <c r="L9" i="3" s="1"/>
  <c r="C10" i="3"/>
  <c r="L10" i="3" s="1"/>
  <c r="C11" i="3"/>
  <c r="L11" i="3" s="1"/>
  <c r="C6" i="3"/>
  <c r="K24" i="2"/>
  <c r="J24" i="2"/>
  <c r="I24" i="2"/>
  <c r="H24" i="2"/>
  <c r="K23" i="2"/>
  <c r="J23" i="2"/>
  <c r="I23" i="2"/>
  <c r="H23" i="2"/>
  <c r="K22" i="2"/>
  <c r="J22" i="2"/>
  <c r="I22" i="2"/>
  <c r="H22" i="2"/>
  <c r="D22" i="2"/>
  <c r="E22" i="2"/>
  <c r="F22" i="2"/>
  <c r="D23" i="2"/>
  <c r="E23" i="2"/>
  <c r="F23" i="2"/>
  <c r="D24" i="2"/>
  <c r="E24" i="2"/>
  <c r="F24" i="2"/>
  <c r="C24" i="2"/>
  <c r="C23" i="2"/>
  <c r="C22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H4" i="2"/>
  <c r="D32" i="1"/>
  <c r="E32" i="1"/>
  <c r="C32" i="1"/>
  <c r="D31" i="1"/>
  <c r="E31" i="1"/>
  <c r="C31" i="1"/>
  <c r="D30" i="1"/>
  <c r="E30" i="1"/>
  <c r="D29" i="1"/>
  <c r="C30" i="1"/>
  <c r="E29" i="1"/>
  <c r="C2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4" i="1"/>
  <c r="J20" i="6" l="1"/>
  <c r="I20" i="6"/>
  <c r="I15" i="6"/>
  <c r="J15" i="6"/>
  <c r="J47" i="6"/>
  <c r="I47" i="6"/>
  <c r="J26" i="6"/>
  <c r="I26" i="6"/>
  <c r="J29" i="6"/>
  <c r="I29" i="6"/>
  <c r="J42" i="6"/>
  <c r="I42" i="6"/>
  <c r="J3" i="6"/>
  <c r="I3" i="6"/>
  <c r="J8" i="6"/>
  <c r="I8" i="6"/>
  <c r="J24" i="6"/>
  <c r="I24" i="6"/>
  <c r="I33" i="6"/>
  <c r="J33" i="6"/>
  <c r="J11" i="6"/>
  <c r="I11" i="6"/>
  <c r="J39" i="6"/>
  <c r="I39" i="6"/>
  <c r="J44" i="6"/>
  <c r="I44" i="6"/>
  <c r="I2" i="6"/>
  <c r="J2" i="6"/>
  <c r="J6" i="6"/>
  <c r="I6" i="6"/>
  <c r="J21" i="6"/>
  <c r="I21" i="6"/>
  <c r="J38" i="6"/>
  <c r="I38" i="6"/>
  <c r="O37" i="6"/>
  <c r="O4" i="6"/>
  <c r="I5" i="6"/>
  <c r="I13" i="6"/>
  <c r="E14" i="6"/>
  <c r="O15" i="6"/>
  <c r="O17" i="6"/>
  <c r="I18" i="6"/>
  <c r="E19" i="6"/>
  <c r="O22" i="6"/>
  <c r="I23" i="6"/>
  <c r="C25" i="6"/>
  <c r="C30" i="6"/>
  <c r="I31" i="6"/>
  <c r="O33" i="6"/>
  <c r="O35" i="6"/>
  <c r="I36" i="6"/>
  <c r="O40" i="6"/>
  <c r="I41" i="6"/>
  <c r="C43" i="6"/>
  <c r="C48" i="6"/>
  <c r="C7" i="6"/>
  <c r="C12" i="6"/>
  <c r="E2" i="6"/>
  <c r="C15" i="6"/>
  <c r="O18" i="6"/>
  <c r="O20" i="6"/>
  <c r="C33" i="6"/>
  <c r="O36" i="6"/>
  <c r="O38" i="6"/>
  <c r="C46" i="6"/>
  <c r="C49" i="6"/>
  <c r="C52" i="6"/>
  <c r="O3" i="6"/>
  <c r="O5" i="6"/>
  <c r="O21" i="6"/>
  <c r="O39" i="6"/>
  <c r="O8" i="6"/>
  <c r="O24" i="6"/>
  <c r="O31" i="6"/>
  <c r="O42" i="6"/>
  <c r="O44" i="6"/>
  <c r="C3" i="6"/>
  <c r="I4" i="6"/>
  <c r="O6" i="6"/>
  <c r="O13" i="6"/>
  <c r="O26" i="6"/>
  <c r="C6" i="6"/>
  <c r="O9" i="6"/>
  <c r="O11" i="6"/>
  <c r="I17" i="6"/>
  <c r="C24" i="6"/>
  <c r="O27" i="6"/>
  <c r="O29" i="6"/>
  <c r="I35" i="6"/>
  <c r="C42" i="6"/>
  <c r="O45" i="6"/>
  <c r="O47" i="6"/>
  <c r="J48" i="6"/>
  <c r="O50" i="6"/>
  <c r="J51" i="6"/>
  <c r="O53" i="6"/>
</calcChain>
</file>

<file path=xl/sharedStrings.xml><?xml version="1.0" encoding="utf-8"?>
<sst xmlns="http://schemas.openxmlformats.org/spreadsheetml/2006/main" count="1763" uniqueCount="318">
  <si>
    <t>Employee Payroll</t>
  </si>
  <si>
    <t>Last Nmae</t>
  </si>
  <si>
    <t>First Name</t>
  </si>
  <si>
    <t>Hourly Wage</t>
  </si>
  <si>
    <t>Hours Worked</t>
  </si>
  <si>
    <t>Pay</t>
  </si>
  <si>
    <t>James</t>
  </si>
  <si>
    <t>Mary</t>
  </si>
  <si>
    <t>Robert</t>
  </si>
  <si>
    <t>John</t>
  </si>
  <si>
    <t>Jennifer</t>
  </si>
  <si>
    <t>Michael</t>
  </si>
  <si>
    <t>William</t>
  </si>
  <si>
    <t>David</t>
  </si>
  <si>
    <t>Joseph</t>
  </si>
  <si>
    <t>Jessica</t>
  </si>
  <si>
    <t>Sarah</t>
  </si>
  <si>
    <t>Christopher</t>
  </si>
  <si>
    <t>Daniel</t>
  </si>
  <si>
    <t>Lisa</t>
  </si>
  <si>
    <t>Matthew</t>
  </si>
  <si>
    <t>Ashley</t>
  </si>
  <si>
    <t>Paul</t>
  </si>
  <si>
    <t>Joshua</t>
  </si>
  <si>
    <t>Amanda</t>
  </si>
  <si>
    <t>Andrew</t>
  </si>
  <si>
    <t>Ryan</t>
  </si>
  <si>
    <t>Brandon</t>
  </si>
  <si>
    <t>Jason</t>
  </si>
  <si>
    <t>Justin</t>
  </si>
  <si>
    <t>Jonathan</t>
  </si>
  <si>
    <t>Stephanie</t>
  </si>
  <si>
    <t>Brian</t>
  </si>
  <si>
    <t>Jacob</t>
  </si>
  <si>
    <t>Stephen</t>
  </si>
  <si>
    <t>Patrick</t>
  </si>
  <si>
    <t>Sean</t>
  </si>
  <si>
    <t>Erin</t>
  </si>
  <si>
    <t>Zachary</t>
  </si>
  <si>
    <t>Jamie</t>
  </si>
  <si>
    <t>Kelly</t>
  </si>
  <si>
    <t>Samantha</t>
  </si>
  <si>
    <t>Nathan</t>
  </si>
  <si>
    <t>Sara</t>
  </si>
  <si>
    <t>Dustin</t>
  </si>
  <si>
    <t>Angela</t>
  </si>
  <si>
    <t>Tyler</t>
  </si>
  <si>
    <t>Scott</t>
  </si>
  <si>
    <t>Katherine</t>
  </si>
  <si>
    <t>Andrea</t>
  </si>
  <si>
    <t>Gregory</t>
  </si>
  <si>
    <t>Erica</t>
  </si>
  <si>
    <t>Travis</t>
  </si>
  <si>
    <t>Kenneth</t>
  </si>
  <si>
    <t>April</t>
  </si>
  <si>
    <t>Juan</t>
  </si>
  <si>
    <t>max</t>
  </si>
  <si>
    <t>min</t>
  </si>
  <si>
    <t>avg</t>
  </si>
  <si>
    <t>total</t>
  </si>
  <si>
    <t>Shaniquo</t>
  </si>
  <si>
    <t>Grade Book</t>
  </si>
  <si>
    <t>Safety Test</t>
  </si>
  <si>
    <t>Company Philosophy Test</t>
  </si>
  <si>
    <t>Financial Skills Test</t>
  </si>
  <si>
    <t>Drug Test</t>
  </si>
  <si>
    <t>Points Possible</t>
  </si>
  <si>
    <t>Fire Employee?</t>
  </si>
  <si>
    <t>Max</t>
  </si>
  <si>
    <t>Min</t>
  </si>
  <si>
    <t>Avg</t>
  </si>
  <si>
    <t>Career Decisions</t>
  </si>
  <si>
    <t>Jobs</t>
  </si>
  <si>
    <t>Veterinarian</t>
  </si>
  <si>
    <t>Software Developer</t>
  </si>
  <si>
    <t>Data Analyst</t>
  </si>
  <si>
    <t>Public Health Manager</t>
  </si>
  <si>
    <t>Mobile App Developer</t>
  </si>
  <si>
    <t>Business Analyst</t>
  </si>
  <si>
    <t>Job Market</t>
  </si>
  <si>
    <t>Enjoyment</t>
  </si>
  <si>
    <t>My Talent</t>
  </si>
  <si>
    <t>Schooling</t>
  </si>
  <si>
    <t xml:space="preserve">Importance </t>
  </si>
  <si>
    <t>Importance Totals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</si>
  <si>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</si>
  <si>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</si>
  <si>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</si>
  <si>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</si>
  <si>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</si>
  <si>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</si>
  <si>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</si>
  <si>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</si>
  <si>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Jan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</si>
  <si>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</si>
  <si>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</si>
  <si>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</si>
  <si>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</si>
  <si>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</si>
  <si>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</si>
  <si>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</si>
  <si>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</si>
  <si>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</si>
  <si>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</si>
  <si>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</si>
  <si>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</si>
  <si>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</si>
  <si>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</si>
  <si>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</si>
  <si>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</si>
  <si>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</si>
  <si>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</si>
  <si>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</si>
  <si>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</si>
  <si>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</si>
  <si>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</si>
  <si>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</si>
  <si>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</si>
  <si>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</si>
  <si>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</si>
  <si>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is 10% for items less than $50. Commision is 20% for items more than $50</t>
  </si>
  <si>
    <t>Chalie</t>
  </si>
  <si>
    <t>Barns</t>
  </si>
  <si>
    <t>Hernandez</t>
  </si>
  <si>
    <t>Doug</t>
  </si>
  <si>
    <t>Smith</t>
  </si>
  <si>
    <t>Hellen</t>
  </si>
  <si>
    <t>Johnson</t>
  </si>
  <si>
    <t>Last Name</t>
  </si>
  <si>
    <t>Sum of all items</t>
  </si>
  <si>
    <t>Sum of items valued more than $50</t>
  </si>
  <si>
    <t>Sum of items valued at $50 or less</t>
  </si>
  <si>
    <t>Row Labels</t>
  </si>
  <si>
    <t>Grand Total</t>
  </si>
  <si>
    <t>Sum of Sale Price</t>
  </si>
  <si>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</si>
  <si>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</si>
  <si>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</si>
  <si>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</si>
  <si>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</si>
  <si>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</si>
  <si>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</si>
  <si>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</si>
  <si>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</si>
  <si>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(IF CONDITION) 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</si>
  <si>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</si>
  <si>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</si>
  <si>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</si>
  <si>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</si>
  <si>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</si>
  <si>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</si>
  <si>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</si>
  <si>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HO10CIV032</t>
  </si>
  <si>
    <t>Blue</t>
  </si>
  <si>
    <t>Torrens</t>
  </si>
  <si>
    <t>CR04CAR048</t>
  </si>
  <si>
    <t>Red</t>
  </si>
  <si>
    <t>Bard</t>
  </si>
  <si>
    <t>GM98SLV018</t>
  </si>
  <si>
    <t>Santos</t>
  </si>
  <si>
    <t>HO01ODY040</t>
  </si>
  <si>
    <t>CR99CAR045</t>
  </si>
  <si>
    <t>Green</t>
  </si>
  <si>
    <t>Hulinski</t>
  </si>
  <si>
    <t>TY02COR025</t>
  </si>
  <si>
    <t>Gaul</t>
  </si>
  <si>
    <t>GM09CMR014</t>
  </si>
  <si>
    <t>White</t>
  </si>
  <si>
    <t>HO01CIV031</t>
  </si>
  <si>
    <t>Jones</t>
  </si>
  <si>
    <t>FD06MTG002</t>
  </si>
  <si>
    <t>McCall</t>
  </si>
  <si>
    <t>HO99CIV030</t>
  </si>
  <si>
    <t>Rodriguez</t>
  </si>
  <si>
    <t>CR00CAR046</t>
  </si>
  <si>
    <t>TY02CAM023</t>
  </si>
  <si>
    <t>FD06FCS006</t>
  </si>
  <si>
    <t>Ewenty</t>
  </si>
  <si>
    <t>GM00SLV019</t>
  </si>
  <si>
    <t>Vizzini</t>
  </si>
  <si>
    <t>FD08MTG005</t>
  </si>
  <si>
    <t>CR07PTC043</t>
  </si>
  <si>
    <t>TY98CAM021</t>
  </si>
  <si>
    <t>Swartz</t>
  </si>
  <si>
    <t>FD08MTG004</t>
  </si>
  <si>
    <t>TY00CAM022</t>
  </si>
  <si>
    <t>FD06FCS007</t>
  </si>
  <si>
    <t>Lyon</t>
  </si>
  <si>
    <t>CR04PTC042</t>
  </si>
  <si>
    <t>TY96CAM020</t>
  </si>
  <si>
    <t>Chan</t>
  </si>
  <si>
    <t>HO05ODY037</t>
  </si>
  <si>
    <t>Howard</t>
  </si>
  <si>
    <t>TY03COR026</t>
  </si>
  <si>
    <t>FD09FCS008</t>
  </si>
  <si>
    <t>HO08ODY039</t>
  </si>
  <si>
    <t>HO07ODY038</t>
  </si>
  <si>
    <t>CR04CAR047</t>
  </si>
  <si>
    <t>FD08MTG003</t>
  </si>
  <si>
    <t>GM10SLV017</t>
  </si>
  <si>
    <t>HO14ODY041</t>
  </si>
  <si>
    <t>HO10CIV033</t>
  </si>
  <si>
    <t>FD12FCS011</t>
  </si>
  <si>
    <t>Yousef</t>
  </si>
  <si>
    <t>GM12CMR015</t>
  </si>
  <si>
    <t>CR11PTC044</t>
  </si>
  <si>
    <t>HY11ELA049</t>
  </si>
  <si>
    <t>HO11CIV034</t>
  </si>
  <si>
    <t>TY09CAM024</t>
  </si>
  <si>
    <t>TY12CAM029</t>
  </si>
  <si>
    <t>HY12ELA050</t>
  </si>
  <si>
    <t>FD13FCS013</t>
  </si>
  <si>
    <t>HO13CIV036</t>
  </si>
  <si>
    <t>HO12CIV035</t>
  </si>
  <si>
    <t>TY12COR028</t>
  </si>
  <si>
    <t>HY13ELA051</t>
  </si>
  <si>
    <t>Praulty</t>
  </si>
  <si>
    <t>HY13ELA052</t>
  </si>
  <si>
    <t>FD13FCS012</t>
  </si>
  <si>
    <t>FD13FCS010</t>
  </si>
  <si>
    <t>FD13FCS009</t>
  </si>
  <si>
    <t>GM14CMR016</t>
  </si>
  <si>
    <t>TY14COR027</t>
  </si>
  <si>
    <t>Make Look Up Table</t>
  </si>
  <si>
    <t>Model Look Up Table</t>
  </si>
  <si>
    <t>CR</t>
  </si>
  <si>
    <t>Chrysler</t>
  </si>
  <si>
    <t>CAM</t>
  </si>
  <si>
    <t>Camery</t>
  </si>
  <si>
    <t>Sum of Miles</t>
  </si>
  <si>
    <t>FD</t>
  </si>
  <si>
    <t>Ford</t>
  </si>
  <si>
    <t>CAR</t>
  </si>
  <si>
    <t>Caravan</t>
  </si>
  <si>
    <t>GM</t>
  </si>
  <si>
    <t>General Motors</t>
  </si>
  <si>
    <t>CIV</t>
  </si>
  <si>
    <t>Civic</t>
  </si>
  <si>
    <t>HO</t>
  </si>
  <si>
    <t>Honda</t>
  </si>
  <si>
    <t>CMR</t>
  </si>
  <si>
    <t>Camero</t>
  </si>
  <si>
    <t>HY</t>
  </si>
  <si>
    <t>Hundai</t>
  </si>
  <si>
    <t>COR</t>
  </si>
  <si>
    <t>Corola</t>
  </si>
  <si>
    <t>TY</t>
  </si>
  <si>
    <t>Toyota</t>
  </si>
  <si>
    <t>ELA</t>
  </si>
  <si>
    <t>Elantra</t>
  </si>
  <si>
    <t>FSC</t>
  </si>
  <si>
    <t>Focus</t>
  </si>
  <si>
    <t>MTG</t>
  </si>
  <si>
    <t>Mustang</t>
  </si>
  <si>
    <t>ODY</t>
  </si>
  <si>
    <t>Odyssey</t>
  </si>
  <si>
    <t>PIC</t>
  </si>
  <si>
    <t>PT Crusier</t>
  </si>
  <si>
    <t>SLV</t>
  </si>
  <si>
    <t>Silverado</t>
  </si>
  <si>
    <t>FCS</t>
  </si>
  <si>
    <t>PTC</t>
  </si>
  <si>
    <t>Sum of Miles / Year</t>
  </si>
  <si>
    <t>Not Covered</t>
  </si>
  <si>
    <t>Y</t>
  </si>
  <si>
    <t>Sum of Warantee Miles</t>
  </si>
  <si>
    <t>FDMTG06BLA001</t>
  </si>
  <si>
    <t>HOCIV10BLU032</t>
  </si>
  <si>
    <t>CRCAR04RED048</t>
  </si>
  <si>
    <t>GMSLV98BLA018</t>
  </si>
  <si>
    <t>HOODY01BLA040</t>
  </si>
  <si>
    <t>CRCAR99GRE045</t>
  </si>
  <si>
    <t>TYCOR02RED025</t>
  </si>
  <si>
    <t>GMCMR09WHI014</t>
  </si>
  <si>
    <t>HOCIV01BLU031</t>
  </si>
  <si>
    <t>FDMTG06WHI002</t>
  </si>
  <si>
    <t>HOCIV99WHI030</t>
  </si>
  <si>
    <t>CRCAR00BLA046</t>
  </si>
  <si>
    <t>TYCAM02BLA023</t>
  </si>
  <si>
    <t>FDFCS06GRE006</t>
  </si>
  <si>
    <t>GMSLV00BLU019</t>
  </si>
  <si>
    <t>FDMTG08WHI005</t>
  </si>
  <si>
    <t>CRPTC07GRE043</t>
  </si>
  <si>
    <t>TYCAM98BLA021</t>
  </si>
  <si>
    <t>FDMTG08BLA004</t>
  </si>
  <si>
    <t>TYCAM00GRE022</t>
  </si>
  <si>
    <t>FDFCS06GRE007</t>
  </si>
  <si>
    <t>CRPTC04BLU042</t>
  </si>
  <si>
    <t>TYCAM96GRE020</t>
  </si>
  <si>
    <t>HOODY05WHI037</t>
  </si>
  <si>
    <t>TYCOR03BLA026</t>
  </si>
  <si>
    <t>FDFCS09BLA008</t>
  </si>
  <si>
    <t>HOODY08WHI039</t>
  </si>
  <si>
    <t>HOODY07BLA038</t>
  </si>
  <si>
    <t>CRCAR04WHI047</t>
  </si>
  <si>
    <t>FDMTG08GRE003</t>
  </si>
  <si>
    <t>GMSLV10BLA017</t>
  </si>
  <si>
    <t>HOODY14BLA041</t>
  </si>
  <si>
    <t>HOCIV10BLA033</t>
  </si>
  <si>
    <t>FDFCS12WHI011</t>
  </si>
  <si>
    <t>GMCMR12BLA015</t>
  </si>
  <si>
    <t>CRPTC11BLA044</t>
  </si>
  <si>
    <t>HYELA11BLA049</t>
  </si>
  <si>
    <t>HOCIV11BLA034</t>
  </si>
  <si>
    <t>TYCAM09WHI024</t>
  </si>
  <si>
    <t>TYCAM12BLU029</t>
  </si>
  <si>
    <t>HYELA12BLU050</t>
  </si>
  <si>
    <t>FDFCS13BLA013</t>
  </si>
  <si>
    <t>HOCIV13BLA036</t>
  </si>
  <si>
    <t>HOCIV12BLA035</t>
  </si>
  <si>
    <t>TYCOR12BLA028</t>
  </si>
  <si>
    <t>HYELA13BLA051</t>
  </si>
  <si>
    <t>HYELA13BLU052</t>
  </si>
  <si>
    <t>FDFCS13BLA012</t>
  </si>
  <si>
    <t>FDFCS13WHI010</t>
  </si>
  <si>
    <t>FDFCS13BLA009</t>
  </si>
  <si>
    <t>GMCMR14WHI016</t>
  </si>
  <si>
    <t>TYCOR14BLU027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</si>
</sst>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rgb="FF000000"/>
      <name val="Courier New"/>
      <family val="3"/>
    </font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4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9" borderId="1" applyNumberFormat="0" applyAlignment="0" applyProtection="0"/>
    <xf numFmtId="0" fontId="1" fillId="10" borderId="3" applyNumberFormat="0" applyFont="0" applyAlignment="0" applyProtection="0"/>
  </cellStyleXfs>
  <cellXfs count="46">
    <xf numFmtId="0" fontId="0" fillId="0" borderId="0" xfId="0"/>
    <xf numFmtId="16" fontId="0" fillId="0" borderId="0" xfId="0" applyNumberFormat="1"/>
    <xf numFmtId="0" fontId="3" fillId="0" borderId="0" xfId="0" applyFont="1" applyAlignment="1">
      <alignment vertical="top"/>
    </xf>
    <xf numFmtId="44" fontId="0" fillId="0" borderId="0" xfId="1" applyFont="1"/>
    <xf numFmtId="1" fontId="0" fillId="0" borderId="0" xfId="0" applyNumberFormat="1"/>
    <xf numFmtId="44" fontId="0" fillId="0" borderId="0" xfId="0" applyNumberFormat="1"/>
    <xf numFmtId="0" fontId="0" fillId="0" borderId="0" xfId="0" applyAlignment="1">
      <alignment textRotation="90"/>
    </xf>
    <xf numFmtId="9" fontId="0" fillId="0" borderId="0" xfId="2" applyFont="1"/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7" borderId="2" xfId="0" applyFill="1" applyBorder="1"/>
    <xf numFmtId="0" fontId="0" fillId="6" borderId="2" xfId="0" applyFill="1" applyBorder="1"/>
    <xf numFmtId="0" fontId="2" fillId="8" borderId="1" xfId="3" applyFill="1"/>
    <xf numFmtId="9" fontId="2" fillId="2" borderId="1" xfId="3" applyNumberFormat="1"/>
    <xf numFmtId="0" fontId="2" fillId="2" borderId="1" xfId="3" applyAlignment="1">
      <alignment horizontal="right"/>
    </xf>
    <xf numFmtId="2" fontId="2" fillId="2" borderId="1" xfId="3" applyNumberFormat="1"/>
    <xf numFmtId="0" fontId="2" fillId="2" borderId="1" xfId="3" applyAlignment="1">
      <alignment vertical="top"/>
    </xf>
    <xf numFmtId="44" fontId="2" fillId="2" borderId="1" xfId="3" applyNumberFormat="1"/>
    <xf numFmtId="0" fontId="2" fillId="2" borderId="1" xfId="3"/>
    <xf numFmtId="0" fontId="2" fillId="2" borderId="1" xfId="3" applyAlignment="1">
      <alignment wrapText="1"/>
    </xf>
    <xf numFmtId="0" fontId="0" fillId="0" borderId="0" xfId="0" applyAlignment="1">
      <alignment horizontal="left"/>
    </xf>
    <xf numFmtId="0" fontId="0" fillId="0" borderId="0" xfId="0" pivotButton="1"/>
    <xf numFmtId="44" fontId="4" fillId="0" borderId="0" xfId="1" applyFont="1"/>
    <xf numFmtId="0" fontId="4" fillId="0" borderId="0" xfId="4" applyAlignment="1">
      <alignment wrapText="1"/>
    </xf>
    <xf numFmtId="0" fontId="4" fillId="0" borderId="0" xfId="4"/>
    <xf numFmtId="14" fontId="4" fillId="0" borderId="0" xfId="5" applyNumberFormat="1" applyFont="1"/>
    <xf numFmtId="164" fontId="4" fillId="0" borderId="0" xfId="5" applyNumberFormat="1" applyFont="1"/>
    <xf numFmtId="0" fontId="2" fillId="8" borderId="1" xfId="3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Alignment="1">
      <alignment wrapText="1"/>
    </xf>
    <xf numFmtId="43" fontId="0" fillId="0" borderId="0" xfId="6" applyFont="1" applyAlignment="1">
      <alignment wrapText="1"/>
    </xf>
    <xf numFmtId="43" fontId="2" fillId="2" borderId="1" xfId="3" applyNumberFormat="1" applyAlignment="1">
      <alignment wrapText="1"/>
    </xf>
    <xf numFmtId="43" fontId="0" fillId="0" borderId="0" xfId="6" applyFont="1"/>
    <xf numFmtId="43" fontId="2" fillId="2" borderId="1" xfId="3" applyNumberFormat="1"/>
    <xf numFmtId="0" fontId="6" fillId="9" borderId="1" xfId="7" applyAlignment="1">
      <alignment horizontal="center"/>
    </xf>
    <xf numFmtId="0" fontId="0" fillId="10" borderId="3" xfId="8" applyFont="1" applyAlignment="1">
      <alignment horizontal="center"/>
    </xf>
    <xf numFmtId="0" fontId="6" fillId="9" borderId="1" xfId="7"/>
    <xf numFmtId="0" fontId="0" fillId="10" borderId="3" xfId="8" applyFont="1"/>
    <xf numFmtId="0" fontId="0" fillId="0" borderId="0" xfId="0" applyNumberFormat="1"/>
    <xf numFmtId="0" fontId="0" fillId="0" borderId="0" xfId="0" applyAlignment="1">
      <alignment horizontal="left" indent="1"/>
    </xf>
    <xf numFmtId="43" fontId="0" fillId="0" borderId="0" xfId="0" applyNumberFormat="1"/>
  </cellXfs>
  <cellStyles count="9">
    <cellStyle name="Calculation" xfId="3" builtinId="22"/>
    <cellStyle name="Comma" xfId="6" builtinId="3"/>
    <cellStyle name="Comma 2" xfId="5" xr:uid="{F77A3060-B39A-48AD-AC84-78F6AFA29897}"/>
    <cellStyle name="Currency" xfId="1" builtinId="4"/>
    <cellStyle name="Input" xfId="7" builtinId="20"/>
    <cellStyle name="Normal" xfId="0" builtinId="0"/>
    <cellStyle name="Normal 2" xfId="4" xr:uid="{BBB1B3A9-EBCC-430D-B319-F7A4B563F949}"/>
    <cellStyle name="Note" xfId="8" builtinId="10"/>
    <cellStyle name="Percent" xfId="2" builtinId="5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GradeBook!$C$4:$C$20</c:f>
              <c:numCache>
                <c:formatCode>General</c:formatCode>
                <c:ptCount val="17"/>
                <c:pt idx="0">
                  <c:v>4</c:v>
                </c:pt>
                <c:pt idx="1">
                  <c:v>8</c:v>
                </c:pt>
                <c:pt idx="2">
                  <c:v>10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2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B-456F-9F50-BEE18C576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744536"/>
        <c:axId val="695743880"/>
      </c:barChart>
      <c:catAx>
        <c:axId val="69574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43880"/>
        <c:crosses val="autoZero"/>
        <c:auto val="1"/>
        <c:lblAlgn val="ctr"/>
        <c:lblOffset val="100"/>
        <c:noMultiLvlLbl val="0"/>
      </c:catAx>
      <c:valAx>
        <c:axId val="69574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744536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CA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7171296296296298"/>
          <c:w val="0.90286351706036749"/>
          <c:h val="0.594705453484981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solidFill>
                <a:schemeClr val="accent6">
                  <a:lumMod val="60000"/>
                  <a:lumOff val="40000"/>
                </a:schemeClr>
              </a:solidFill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GradeBook!$D$4:$D$20</c:f>
              <c:numCache>
                <c:formatCode>General</c:formatCode>
                <c:ptCount val="17"/>
                <c:pt idx="0">
                  <c:v>19</c:v>
                </c:pt>
                <c:pt idx="1">
                  <c:v>4</c:v>
                </c:pt>
                <c:pt idx="2">
                  <c:v>12</c:v>
                </c:pt>
                <c:pt idx="3">
                  <c:v>15</c:v>
                </c:pt>
                <c:pt idx="4">
                  <c:v>15</c:v>
                </c:pt>
                <c:pt idx="5">
                  <c:v>17</c:v>
                </c:pt>
                <c:pt idx="6">
                  <c:v>9</c:v>
                </c:pt>
                <c:pt idx="7">
                  <c:v>20</c:v>
                </c:pt>
                <c:pt idx="8">
                  <c:v>19</c:v>
                </c:pt>
                <c:pt idx="9">
                  <c:v>20</c:v>
                </c:pt>
                <c:pt idx="10">
                  <c:v>15</c:v>
                </c:pt>
                <c:pt idx="11">
                  <c:v>13</c:v>
                </c:pt>
                <c:pt idx="12">
                  <c:v>17</c:v>
                </c:pt>
                <c:pt idx="13">
                  <c:v>16</c:v>
                </c:pt>
                <c:pt idx="14">
                  <c:v>10</c:v>
                </c:pt>
                <c:pt idx="15">
                  <c:v>18</c:v>
                </c:pt>
                <c:pt idx="1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8-4897-841A-A1BB37D4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86694816"/>
        <c:axId val="486696456"/>
      </c:barChart>
      <c:catAx>
        <c:axId val="48669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6456"/>
        <c:crosses val="autoZero"/>
        <c:auto val="1"/>
        <c:lblAlgn val="ctr"/>
        <c:lblOffset val="100"/>
        <c:noMultiLvlLbl val="0"/>
      </c:catAx>
      <c:valAx>
        <c:axId val="4866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4816"/>
        <c:crosses val="autoZero"/>
        <c:crossBetween val="between"/>
      </c:valAx>
      <c:spPr>
        <a:solidFill>
          <a:schemeClr val="accent4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Financial Skills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GradeBook!$E$4:$E$20</c:f>
              <c:numCache>
                <c:formatCode>General</c:formatCode>
                <c:ptCount val="17"/>
                <c:pt idx="0">
                  <c:v>45</c:v>
                </c:pt>
                <c:pt idx="1">
                  <c:v>25</c:v>
                </c:pt>
                <c:pt idx="2">
                  <c:v>57</c:v>
                </c:pt>
                <c:pt idx="3">
                  <c:v>58</c:v>
                </c:pt>
                <c:pt idx="4">
                  <c:v>34</c:v>
                </c:pt>
                <c:pt idx="5">
                  <c:v>23</c:v>
                </c:pt>
                <c:pt idx="6">
                  <c:v>79</c:v>
                </c:pt>
                <c:pt idx="7">
                  <c:v>99</c:v>
                </c:pt>
                <c:pt idx="8">
                  <c:v>95</c:v>
                </c:pt>
                <c:pt idx="9">
                  <c:v>64</c:v>
                </c:pt>
                <c:pt idx="10">
                  <c:v>85</c:v>
                </c:pt>
                <c:pt idx="11">
                  <c:v>83</c:v>
                </c:pt>
                <c:pt idx="12">
                  <c:v>100</c:v>
                </c:pt>
                <c:pt idx="13">
                  <c:v>75</c:v>
                </c:pt>
                <c:pt idx="14">
                  <c:v>98</c:v>
                </c:pt>
                <c:pt idx="15">
                  <c:v>31</c:v>
                </c:pt>
                <c:pt idx="16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7-4836-973E-9FDB7C9EC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77938136"/>
        <c:axId val="677936168"/>
      </c:barChart>
      <c:catAx>
        <c:axId val="677938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36168"/>
        <c:crosses val="autoZero"/>
        <c:auto val="1"/>
        <c:lblAlgn val="ctr"/>
        <c:lblOffset val="100"/>
        <c:noMultiLvlLbl val="0"/>
      </c:catAx>
      <c:valAx>
        <c:axId val="677936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3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Employee and their respective test percentaGe in the 4 tests given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GradeBook!$H$1</c:f>
              <c:strCache>
                <c:ptCount val="1"/>
                <c:pt idx="0">
                  <c:v>Safety Test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GradeBook!$H$4:$H$20</c:f>
              <c:numCache>
                <c:formatCode>0%</c:formatCode>
                <c:ptCount val="17"/>
                <c:pt idx="0">
                  <c:v>0.4</c:v>
                </c:pt>
                <c:pt idx="1">
                  <c:v>0.8</c:v>
                </c:pt>
                <c:pt idx="2">
                  <c:v>1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0.2</c:v>
                </c:pt>
                <c:pt idx="16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AE-4829-9647-41E220C5713A}"/>
            </c:ext>
          </c:extLst>
        </c:ser>
        <c:ser>
          <c:idx val="1"/>
          <c:order val="1"/>
          <c:tx>
            <c:strRef>
              <c:f>GradeBook!$I$1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GradeBook!$I$4:$I$20</c:f>
              <c:numCache>
                <c:formatCode>0%</c:formatCode>
                <c:ptCount val="17"/>
                <c:pt idx="0">
                  <c:v>0.95</c:v>
                </c:pt>
                <c:pt idx="1">
                  <c:v>0.2</c:v>
                </c:pt>
                <c:pt idx="2">
                  <c:v>0.6</c:v>
                </c:pt>
                <c:pt idx="3">
                  <c:v>0.75</c:v>
                </c:pt>
                <c:pt idx="4">
                  <c:v>0.75</c:v>
                </c:pt>
                <c:pt idx="5">
                  <c:v>0.85</c:v>
                </c:pt>
                <c:pt idx="6">
                  <c:v>0.45</c:v>
                </c:pt>
                <c:pt idx="7">
                  <c:v>1</c:v>
                </c:pt>
                <c:pt idx="8">
                  <c:v>0.95</c:v>
                </c:pt>
                <c:pt idx="9">
                  <c:v>1</c:v>
                </c:pt>
                <c:pt idx="10">
                  <c:v>0.75</c:v>
                </c:pt>
                <c:pt idx="11">
                  <c:v>0.65</c:v>
                </c:pt>
                <c:pt idx="12">
                  <c:v>0.85</c:v>
                </c:pt>
                <c:pt idx="13">
                  <c:v>0.8</c:v>
                </c:pt>
                <c:pt idx="14">
                  <c:v>0.5</c:v>
                </c:pt>
                <c:pt idx="15">
                  <c:v>0.9</c:v>
                </c:pt>
                <c:pt idx="16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AE-4829-9647-41E220C5713A}"/>
            </c:ext>
          </c:extLst>
        </c:ser>
        <c:ser>
          <c:idx val="2"/>
          <c:order val="2"/>
          <c:tx>
            <c:strRef>
              <c:f>GradeBook!$J$1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GradeBook!$J$4:$J$20</c:f>
              <c:numCache>
                <c:formatCode>0%</c:formatCode>
                <c:ptCount val="17"/>
                <c:pt idx="0">
                  <c:v>0.45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0.34</c:v>
                </c:pt>
                <c:pt idx="5">
                  <c:v>0.23</c:v>
                </c:pt>
                <c:pt idx="6">
                  <c:v>0.79</c:v>
                </c:pt>
                <c:pt idx="7">
                  <c:v>0.99</c:v>
                </c:pt>
                <c:pt idx="8">
                  <c:v>0.95</c:v>
                </c:pt>
                <c:pt idx="9">
                  <c:v>0.64</c:v>
                </c:pt>
                <c:pt idx="10">
                  <c:v>0.85</c:v>
                </c:pt>
                <c:pt idx="11">
                  <c:v>0.83</c:v>
                </c:pt>
                <c:pt idx="12">
                  <c:v>1</c:v>
                </c:pt>
                <c:pt idx="13">
                  <c:v>0.75</c:v>
                </c:pt>
                <c:pt idx="14">
                  <c:v>0.98</c:v>
                </c:pt>
                <c:pt idx="15">
                  <c:v>0.31</c:v>
                </c:pt>
                <c:pt idx="16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AE-4829-9647-41E220C5713A}"/>
            </c:ext>
          </c:extLst>
        </c:ser>
        <c:ser>
          <c:idx val="3"/>
          <c:order val="3"/>
          <c:tx>
            <c:strRef>
              <c:f>GradeBook!$K$1</c:f>
              <c:strCache>
                <c:ptCount val="1"/>
                <c:pt idx="0">
                  <c:v>Drug Test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GradeBook!$K$4:$K$20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AAE-4829-9647-41E220C57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470088"/>
        <c:axId val="824464184"/>
      </c:lineChart>
      <c:catAx>
        <c:axId val="824470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64184"/>
        <c:crosses val="autoZero"/>
        <c:auto val="1"/>
        <c:lblAlgn val="ctr"/>
        <c:lblOffset val="100"/>
        <c:noMultiLvlLbl val="0"/>
      </c:catAx>
      <c:valAx>
        <c:axId val="824464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470088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Employee</a:t>
            </a:r>
            <a:r>
              <a:rPr lang="en-CA" baseline="0"/>
              <a:t> and their respective test percentage in the 4 tests given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GradeBook!$H$1</c:f>
              <c:strCache>
                <c:ptCount val="1"/>
                <c:pt idx="0">
                  <c:v>Safety Test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GradeBook!$H$4:$H$20</c:f>
              <c:numCache>
                <c:formatCode>0%</c:formatCode>
                <c:ptCount val="17"/>
                <c:pt idx="0">
                  <c:v>0.4</c:v>
                </c:pt>
                <c:pt idx="1">
                  <c:v>0.8</c:v>
                </c:pt>
                <c:pt idx="2">
                  <c:v>1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1</c:v>
                </c:pt>
                <c:pt idx="9">
                  <c:v>0.4</c:v>
                </c:pt>
                <c:pt idx="10">
                  <c:v>0.4</c:v>
                </c:pt>
                <c:pt idx="11">
                  <c:v>0</c:v>
                </c:pt>
                <c:pt idx="12">
                  <c:v>0.5</c:v>
                </c:pt>
                <c:pt idx="13">
                  <c:v>0.6</c:v>
                </c:pt>
                <c:pt idx="14">
                  <c:v>0.8</c:v>
                </c:pt>
                <c:pt idx="15">
                  <c:v>0.2</c:v>
                </c:pt>
                <c:pt idx="16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6-49A6-9CAC-C047B4A50BF0}"/>
            </c:ext>
          </c:extLst>
        </c:ser>
        <c:ser>
          <c:idx val="1"/>
          <c:order val="1"/>
          <c:tx>
            <c:strRef>
              <c:f>GradeBook!$I$1</c:f>
              <c:strCache>
                <c:ptCount val="1"/>
                <c:pt idx="0">
                  <c:v>Company Philosophy Test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GradeBook!$I$4:$I$20</c:f>
              <c:numCache>
                <c:formatCode>0%</c:formatCode>
                <c:ptCount val="17"/>
                <c:pt idx="0">
                  <c:v>0.95</c:v>
                </c:pt>
                <c:pt idx="1">
                  <c:v>0.2</c:v>
                </c:pt>
                <c:pt idx="2">
                  <c:v>0.6</c:v>
                </c:pt>
                <c:pt idx="3">
                  <c:v>0.75</c:v>
                </c:pt>
                <c:pt idx="4">
                  <c:v>0.75</c:v>
                </c:pt>
                <c:pt idx="5">
                  <c:v>0.85</c:v>
                </c:pt>
                <c:pt idx="6">
                  <c:v>0.45</c:v>
                </c:pt>
                <c:pt idx="7">
                  <c:v>1</c:v>
                </c:pt>
                <c:pt idx="8">
                  <c:v>0.95</c:v>
                </c:pt>
                <c:pt idx="9">
                  <c:v>1</c:v>
                </c:pt>
                <c:pt idx="10">
                  <c:v>0.75</c:v>
                </c:pt>
                <c:pt idx="11">
                  <c:v>0.65</c:v>
                </c:pt>
                <c:pt idx="12">
                  <c:v>0.85</c:v>
                </c:pt>
                <c:pt idx="13">
                  <c:v>0.8</c:v>
                </c:pt>
                <c:pt idx="14">
                  <c:v>0.5</c:v>
                </c:pt>
                <c:pt idx="15">
                  <c:v>0.9</c:v>
                </c:pt>
                <c:pt idx="1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6-49A6-9CAC-C047B4A50BF0}"/>
            </c:ext>
          </c:extLst>
        </c:ser>
        <c:ser>
          <c:idx val="2"/>
          <c:order val="2"/>
          <c:tx>
            <c:strRef>
              <c:f>GradeBook!$J$1</c:f>
              <c:strCache>
                <c:ptCount val="1"/>
                <c:pt idx="0">
                  <c:v>Financial Skills Test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GradeBook!$J$4:$J$20</c:f>
              <c:numCache>
                <c:formatCode>0%</c:formatCode>
                <c:ptCount val="17"/>
                <c:pt idx="0">
                  <c:v>0.45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0.57999999999999996</c:v>
                </c:pt>
                <c:pt idx="4">
                  <c:v>0.34</c:v>
                </c:pt>
                <c:pt idx="5">
                  <c:v>0.23</c:v>
                </c:pt>
                <c:pt idx="6">
                  <c:v>0.79</c:v>
                </c:pt>
                <c:pt idx="7">
                  <c:v>0.99</c:v>
                </c:pt>
                <c:pt idx="8">
                  <c:v>0.95</c:v>
                </c:pt>
                <c:pt idx="9">
                  <c:v>0.64</c:v>
                </c:pt>
                <c:pt idx="10">
                  <c:v>0.85</c:v>
                </c:pt>
                <c:pt idx="11">
                  <c:v>0.83</c:v>
                </c:pt>
                <c:pt idx="12">
                  <c:v>1</c:v>
                </c:pt>
                <c:pt idx="13">
                  <c:v>0.75</c:v>
                </c:pt>
                <c:pt idx="14">
                  <c:v>0.98</c:v>
                </c:pt>
                <c:pt idx="15">
                  <c:v>0.31</c:v>
                </c:pt>
                <c:pt idx="16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6-49A6-9CAC-C047B4A50BF0}"/>
            </c:ext>
          </c:extLst>
        </c:ser>
        <c:ser>
          <c:idx val="3"/>
          <c:order val="3"/>
          <c:tx>
            <c:strRef>
              <c:f>GradeBook!$K$1</c:f>
              <c:strCache>
                <c:ptCount val="1"/>
                <c:pt idx="0">
                  <c:v>Drug Test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GradeBook!$A$4:$A$20</c:f>
              <c:strCache>
                <c:ptCount val="17"/>
                <c:pt idx="0">
                  <c:v>Michael</c:v>
                </c:pt>
                <c:pt idx="1">
                  <c:v>Christopher</c:v>
                </c:pt>
                <c:pt idx="2">
                  <c:v>Jessica</c:v>
                </c:pt>
                <c:pt idx="3">
                  <c:v>Matthew</c:v>
                </c:pt>
                <c:pt idx="4">
                  <c:v>Ashley</c:v>
                </c:pt>
                <c:pt idx="5">
                  <c:v>Jennifer</c:v>
                </c:pt>
                <c:pt idx="6">
                  <c:v>Joshua</c:v>
                </c:pt>
                <c:pt idx="7">
                  <c:v>Amanda</c:v>
                </c:pt>
                <c:pt idx="8">
                  <c:v>Daniel</c:v>
                </c:pt>
                <c:pt idx="9">
                  <c:v>David</c:v>
                </c:pt>
                <c:pt idx="10">
                  <c:v>James</c:v>
                </c:pt>
                <c:pt idx="11">
                  <c:v>Robert</c:v>
                </c:pt>
                <c:pt idx="12">
                  <c:v>John</c:v>
                </c:pt>
                <c:pt idx="13">
                  <c:v>Joseph</c:v>
                </c:pt>
                <c:pt idx="14">
                  <c:v>Andrew</c:v>
                </c:pt>
                <c:pt idx="15">
                  <c:v>Ryan</c:v>
                </c:pt>
                <c:pt idx="16">
                  <c:v>Brandon</c:v>
                </c:pt>
              </c:strCache>
            </c:strRef>
          </c:cat>
          <c:val>
            <c:numRef>
              <c:f>GradeBook!$K$4:$K$20</c:f>
              <c:numCache>
                <c:formatCode>0%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6-49A6-9CAC-C047B4A50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2861360"/>
        <c:axId val="972858408"/>
      </c:barChart>
      <c:catAx>
        <c:axId val="97286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Employee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58408"/>
        <c:crosses val="autoZero"/>
        <c:auto val="1"/>
        <c:lblAlgn val="ctr"/>
        <c:lblOffset val="100"/>
        <c:noMultiLvlLbl val="0"/>
      </c:catAx>
      <c:valAx>
        <c:axId val="972858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Test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861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[DataAnalysisExcel.xlsx]PivotTableFromSalesDatabase!PivotTable1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"/>
              <c:y val="-6.9444444444444448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-4.8915350253166045E-3"/>
              <c:y val="-3.2407407407407447E-2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PivotTableFromSalesDatabase!$B$3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816-43A1-92FC-CF0A8C59CF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96B-42E7-8A5A-75CCF2FA38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96B-42E7-8A5A-75CCF2FA38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1816-43A1-92FC-CF0A8C59CF8F}"/>
              </c:ext>
            </c:extLst>
          </c:dPt>
          <c:dLbls>
            <c:dLbl>
              <c:idx val="0"/>
              <c:layout>
                <c:manualLayout>
                  <c:x val="0"/>
                  <c:y val="-6.9444444444444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16-43A1-92FC-CF0A8C59CF8F}"/>
                </c:ext>
              </c:extLst>
            </c:dLbl>
            <c:dLbl>
              <c:idx val="3"/>
              <c:layout>
                <c:manualLayout>
                  <c:x val="-4.8915350253166045E-3"/>
                  <c:y val="-3.240740740740744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16-43A1-92FC-CF0A8C59CF8F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PivotTableFromSalesDatabase!$A$4:$A$8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PivotTableFromSalesDatabase!$B$4:$B$8</c:f>
              <c:numCache>
                <c:formatCode>_("$"* #,##0.00_);_("$"* \(#,##0.00\);_("$"* "-"??_);_(@_)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16-43A1-92FC-CF0A8C59C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miles per driver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7"/>
              <c:pt idx="0">
                <c:v>Bard</c:v>
              </c:pt>
              <c:pt idx="1">
                <c:v>Chan</c:v>
              </c:pt>
              <c:pt idx="2">
                <c:v>Ewenty</c:v>
              </c:pt>
              <c:pt idx="3">
                <c:v>Gaul</c:v>
              </c:pt>
              <c:pt idx="4">
                <c:v>Howard</c:v>
              </c:pt>
              <c:pt idx="5">
                <c:v>Hulinski</c:v>
              </c:pt>
              <c:pt idx="6">
                <c:v>Jones</c:v>
              </c:pt>
              <c:pt idx="7">
                <c:v>Lyon</c:v>
              </c:pt>
              <c:pt idx="8">
                <c:v>McCall</c:v>
              </c:pt>
              <c:pt idx="9">
                <c:v>Praulty</c:v>
              </c:pt>
              <c:pt idx="10">
                <c:v>Rodriguez</c:v>
              </c:pt>
              <c:pt idx="11">
                <c:v>Santos</c:v>
              </c:pt>
              <c:pt idx="12">
                <c:v>Smith</c:v>
              </c:pt>
              <c:pt idx="13">
                <c:v>Swartz</c:v>
              </c:pt>
              <c:pt idx="14">
                <c:v>Torrens</c:v>
              </c:pt>
              <c:pt idx="15">
                <c:v>Vizzini</c:v>
              </c:pt>
              <c:pt idx="16">
                <c:v>Yousef</c:v>
              </c:pt>
            </c:strLit>
          </c:cat>
          <c:val>
            <c:numLit>
              <c:formatCode>General</c:formatCode>
              <c:ptCount val="17"/>
              <c:pt idx="0">
                <c:v>144647.69999999998</c:v>
              </c:pt>
              <c:pt idx="1">
                <c:v>150656.40000000002</c:v>
              </c:pt>
              <c:pt idx="2">
                <c:v>154427.9</c:v>
              </c:pt>
              <c:pt idx="3">
                <c:v>179986</c:v>
              </c:pt>
              <c:pt idx="4">
                <c:v>143640.70000000001</c:v>
              </c:pt>
              <c:pt idx="5">
                <c:v>135078.20000000001</c:v>
              </c:pt>
              <c:pt idx="6">
                <c:v>184693.8</c:v>
              </c:pt>
              <c:pt idx="7">
                <c:v>127731.3</c:v>
              </c:pt>
              <c:pt idx="8">
                <c:v>70964.899999999994</c:v>
              </c:pt>
              <c:pt idx="9">
                <c:v>65315</c:v>
              </c:pt>
              <c:pt idx="10">
                <c:v>138561.5</c:v>
              </c:pt>
              <c:pt idx="11">
                <c:v>141229.4</c:v>
              </c:pt>
              <c:pt idx="12">
                <c:v>305432.40000000002</c:v>
              </c:pt>
              <c:pt idx="13">
                <c:v>177713.9</c:v>
              </c:pt>
              <c:pt idx="14">
                <c:v>65964.899999999994</c:v>
              </c:pt>
              <c:pt idx="15">
                <c:v>130601.59999999999</c:v>
              </c:pt>
              <c:pt idx="16">
                <c:v>19341.7</c:v>
              </c:pt>
            </c:numLit>
          </c:val>
          <c:extLst>
            <c:ext xmlns:c16="http://schemas.microsoft.com/office/drawing/2014/chart" uri="{C3380CC4-5D6E-409C-BE32-E72D297353CC}">
              <c16:uniqueId val="{00000000-1DD6-4FB7-807E-E74245D6A0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3805144"/>
        <c:axId val="553809408"/>
      </c:barChart>
      <c:catAx>
        <c:axId val="553805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809408"/>
        <c:crosses val="autoZero"/>
        <c:auto val="1"/>
        <c:lblAlgn val="ctr"/>
        <c:lblOffset val="100"/>
        <c:noMultiLvlLbl val="0"/>
      </c:catAx>
      <c:valAx>
        <c:axId val="55380940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53805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Miles driven vs age of car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[1]CarsDatabase!$H$1</c:f>
              <c:strCache>
                <c:ptCount val="1"/>
                <c:pt idx="0">
                  <c:v>Miles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[1]CarsDatabase!$G$2:$G$53</c:f>
              <c:numCache>
                <c:formatCode>General</c:formatCode>
                <c:ptCount val="52"/>
                <c:pt idx="0">
                  <c:v>8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12</c:v>
                </c:pt>
                <c:pt idx="7">
                  <c:v>5</c:v>
                </c:pt>
                <c:pt idx="8">
                  <c:v>13</c:v>
                </c:pt>
                <c:pt idx="9">
                  <c:v>8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8</c:v>
                </c:pt>
                <c:pt idx="14">
                  <c:v>14</c:v>
                </c:pt>
                <c:pt idx="15">
                  <c:v>6</c:v>
                </c:pt>
                <c:pt idx="16">
                  <c:v>7</c:v>
                </c:pt>
                <c:pt idx="17">
                  <c:v>16</c:v>
                </c:pt>
                <c:pt idx="18">
                  <c:v>6</c:v>
                </c:pt>
                <c:pt idx="19">
                  <c:v>14</c:v>
                </c:pt>
                <c:pt idx="20">
                  <c:v>8</c:v>
                </c:pt>
                <c:pt idx="21">
                  <c:v>10</c:v>
                </c:pt>
                <c:pt idx="22">
                  <c:v>18</c:v>
                </c:pt>
                <c:pt idx="23">
                  <c:v>9</c:v>
                </c:pt>
                <c:pt idx="24">
                  <c:v>11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10</c:v>
                </c:pt>
                <c:pt idx="29">
                  <c:v>6</c:v>
                </c:pt>
                <c:pt idx="30">
                  <c:v>4</c:v>
                </c:pt>
                <c:pt idx="31">
                  <c:v>0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5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[1]CarsDatabase!$H$2:$H$53</c:f>
              <c:numCache>
                <c:formatCode>General</c:formatCode>
                <c:ptCount val="52"/>
                <c:pt idx="0">
                  <c:v>40326.800000000003</c:v>
                </c:pt>
                <c:pt idx="1">
                  <c:v>22573</c:v>
                </c:pt>
                <c:pt idx="2">
                  <c:v>52699.4</c:v>
                </c:pt>
                <c:pt idx="3">
                  <c:v>83162.7</c:v>
                </c:pt>
                <c:pt idx="4">
                  <c:v>68658.899999999994</c:v>
                </c:pt>
                <c:pt idx="5">
                  <c:v>79420.600000000006</c:v>
                </c:pt>
                <c:pt idx="6">
                  <c:v>64467.4</c:v>
                </c:pt>
                <c:pt idx="7">
                  <c:v>28464.799999999999</c:v>
                </c:pt>
                <c:pt idx="8">
                  <c:v>69891.899999999994</c:v>
                </c:pt>
                <c:pt idx="9">
                  <c:v>44974.8</c:v>
                </c:pt>
                <c:pt idx="10">
                  <c:v>82374</c:v>
                </c:pt>
                <c:pt idx="11">
                  <c:v>77243.100000000006</c:v>
                </c:pt>
                <c:pt idx="12">
                  <c:v>67829.100000000006</c:v>
                </c:pt>
                <c:pt idx="13">
                  <c:v>46311.4</c:v>
                </c:pt>
                <c:pt idx="14">
                  <c:v>80685.8</c:v>
                </c:pt>
                <c:pt idx="15">
                  <c:v>36438.5</c:v>
                </c:pt>
                <c:pt idx="16">
                  <c:v>42074.2</c:v>
                </c:pt>
                <c:pt idx="17">
                  <c:v>93382.6</c:v>
                </c:pt>
                <c:pt idx="18">
                  <c:v>37558.800000000003</c:v>
                </c:pt>
                <c:pt idx="19">
                  <c:v>85928</c:v>
                </c:pt>
                <c:pt idx="20">
                  <c:v>52229.5</c:v>
                </c:pt>
                <c:pt idx="21">
                  <c:v>64542</c:v>
                </c:pt>
                <c:pt idx="22">
                  <c:v>114660.6</c:v>
                </c:pt>
                <c:pt idx="23">
                  <c:v>60389.5</c:v>
                </c:pt>
                <c:pt idx="24">
                  <c:v>73444.399999999994</c:v>
                </c:pt>
                <c:pt idx="25">
                  <c:v>35137</c:v>
                </c:pt>
                <c:pt idx="26">
                  <c:v>42504.6</c:v>
                </c:pt>
                <c:pt idx="27">
                  <c:v>50854.1</c:v>
                </c:pt>
                <c:pt idx="28">
                  <c:v>72527.199999999997</c:v>
                </c:pt>
                <c:pt idx="29">
                  <c:v>44946.5</c:v>
                </c:pt>
                <c:pt idx="30">
                  <c:v>31144.400000000001</c:v>
                </c:pt>
                <c:pt idx="31">
                  <c:v>3708.1</c:v>
                </c:pt>
                <c:pt idx="32">
                  <c:v>33477.199999999997</c:v>
                </c:pt>
                <c:pt idx="33">
                  <c:v>19341.7</c:v>
                </c:pt>
                <c:pt idx="34">
                  <c:v>19421.099999999999</c:v>
                </c:pt>
                <c:pt idx="35">
                  <c:v>27394.2</c:v>
                </c:pt>
                <c:pt idx="36">
                  <c:v>29102.3</c:v>
                </c:pt>
                <c:pt idx="37">
                  <c:v>30555.3</c:v>
                </c:pt>
                <c:pt idx="38">
                  <c:v>48114.2</c:v>
                </c:pt>
                <c:pt idx="39">
                  <c:v>22128.2</c:v>
                </c:pt>
                <c:pt idx="40">
                  <c:v>22282</c:v>
                </c:pt>
                <c:pt idx="41">
                  <c:v>13682.9</c:v>
                </c:pt>
                <c:pt idx="42">
                  <c:v>13867.6</c:v>
                </c:pt>
                <c:pt idx="43">
                  <c:v>24513.200000000001</c:v>
                </c:pt>
                <c:pt idx="44">
                  <c:v>29601.9</c:v>
                </c:pt>
                <c:pt idx="45">
                  <c:v>20223.900000000001</c:v>
                </c:pt>
                <c:pt idx="46">
                  <c:v>22188.5</c:v>
                </c:pt>
                <c:pt idx="47">
                  <c:v>22521.599999999999</c:v>
                </c:pt>
                <c:pt idx="48">
                  <c:v>27534.799999999999</c:v>
                </c:pt>
                <c:pt idx="49">
                  <c:v>27637.1</c:v>
                </c:pt>
                <c:pt idx="50">
                  <c:v>14289.6</c:v>
                </c:pt>
                <c:pt idx="51">
                  <c:v>17556.3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99-4983-8CDB-0EC2F044D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697440"/>
        <c:axId val="486696456"/>
      </c:scatterChart>
      <c:valAx>
        <c:axId val="48669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Age of car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6456"/>
        <c:crosses val="autoZero"/>
        <c:crossBetween val="midCat"/>
      </c:valAx>
      <c:valAx>
        <c:axId val="48669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Miles Driven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697440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[DataAnalysisExcel.xlsx]CarsDataExported!PivotTable4</c:name>
    <c:fmtId val="3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CarsDataExported!$S$3</c:f>
              <c:strCache>
                <c:ptCount val="1"/>
                <c:pt idx="0">
                  <c:v>Sum of Warantee Miles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CarsDataExported!$R$4:$R$67</c:f>
              <c:multiLvlStrCache>
                <c:ptCount val="46"/>
                <c:lvl>
                  <c:pt idx="0">
                    <c:v>Camero</c:v>
                  </c:pt>
                  <c:pt idx="1">
                    <c:v>Caravan</c:v>
                  </c:pt>
                  <c:pt idx="2">
                    <c:v>Camery</c:v>
                  </c:pt>
                  <c:pt idx="3">
                    <c:v>Civic</c:v>
                  </c:pt>
                  <c:pt idx="4">
                    <c:v>Camery</c:v>
                  </c:pt>
                  <c:pt idx="5">
                    <c:v>Elantra</c:v>
                  </c:pt>
                  <c:pt idx="6">
                    <c:v>Corola</c:v>
                  </c:pt>
                  <c:pt idx="7">
                    <c:v>PT Crusier</c:v>
                  </c:pt>
                  <c:pt idx="8">
                    <c:v>Camery</c:v>
                  </c:pt>
                  <c:pt idx="9">
                    <c:v>Elantra</c:v>
                  </c:pt>
                  <c:pt idx="10">
                    <c:v>Odyssey</c:v>
                  </c:pt>
                  <c:pt idx="11">
                    <c:v>Caravan</c:v>
                  </c:pt>
                  <c:pt idx="12">
                    <c:v>Civic</c:v>
                  </c:pt>
                  <c:pt idx="13">
                    <c:v>Silverado</c:v>
                  </c:pt>
                  <c:pt idx="14">
                    <c:v>Caravan</c:v>
                  </c:pt>
                  <c:pt idx="15">
                    <c:v>Civic</c:v>
                  </c:pt>
                  <c:pt idx="16">
                    <c:v>Mustang</c:v>
                  </c:pt>
                  <c:pt idx="17">
                    <c:v>Civic</c:v>
                  </c:pt>
                  <c:pt idx="18">
                    <c:v>Elantra</c:v>
                  </c:pt>
                  <c:pt idx="19">
                    <c:v>Mustang</c:v>
                  </c:pt>
                  <c:pt idx="20">
                    <c:v>Elantra</c:v>
                  </c:pt>
                  <c:pt idx="21">
                    <c:v>Mustang</c:v>
                  </c:pt>
                  <c:pt idx="22">
                    <c:v>Odyssey</c:v>
                  </c:pt>
                  <c:pt idx="23">
                    <c:v>Corola</c:v>
                  </c:pt>
                  <c:pt idx="24">
                    <c:v>Elantra</c:v>
                  </c:pt>
                  <c:pt idx="25">
                    <c:v>Civic</c:v>
                  </c:pt>
                  <c:pt idx="26">
                    <c:v>Elantra</c:v>
                  </c:pt>
                  <c:pt idx="27">
                    <c:v>Odyssey</c:v>
                  </c:pt>
                  <c:pt idx="28">
                    <c:v>Camero</c:v>
                  </c:pt>
                  <c:pt idx="29">
                    <c:v>Corola</c:v>
                  </c:pt>
                  <c:pt idx="30">
                    <c:v>Silverado</c:v>
                  </c:pt>
                  <c:pt idx="31">
                    <c:v>Camery</c:v>
                  </c:pt>
                  <c:pt idx="32">
                    <c:v>Elantra</c:v>
                  </c:pt>
                  <c:pt idx="33">
                    <c:v>Mustang</c:v>
                  </c:pt>
                  <c:pt idx="34">
                    <c:v>Odyssey</c:v>
                  </c:pt>
                  <c:pt idx="35">
                    <c:v>PT Crusier</c:v>
                  </c:pt>
                  <c:pt idx="36">
                    <c:v>Camery</c:v>
                  </c:pt>
                  <c:pt idx="37">
                    <c:v>Civic</c:v>
                  </c:pt>
                  <c:pt idx="38">
                    <c:v>Odyssey</c:v>
                  </c:pt>
                  <c:pt idx="39">
                    <c:v>Camero</c:v>
                  </c:pt>
                  <c:pt idx="40">
                    <c:v>Civic</c:v>
                  </c:pt>
                  <c:pt idx="41">
                    <c:v>Elantra</c:v>
                  </c:pt>
                  <c:pt idx="42">
                    <c:v>Elantra</c:v>
                  </c:pt>
                  <c:pt idx="43">
                    <c:v>PT Crusier</c:v>
                  </c:pt>
                  <c:pt idx="44">
                    <c:v>Silverado</c:v>
                  </c:pt>
                  <c:pt idx="45">
                    <c:v>Elantra</c:v>
                  </c:pt>
                </c:lvl>
                <c:lvl>
                  <c:pt idx="0">
                    <c:v>Bard</c:v>
                  </c:pt>
                  <c:pt idx="2">
                    <c:v>Chan</c:v>
                  </c:pt>
                  <c:pt idx="4">
                    <c:v>Ewenty</c:v>
                  </c:pt>
                  <c:pt idx="6">
                    <c:v>Gaul</c:v>
                  </c:pt>
                  <c:pt idx="8">
                    <c:v>Howard</c:v>
                  </c:pt>
                  <c:pt idx="11">
                    <c:v>Hulinski</c:v>
                  </c:pt>
                  <c:pt idx="14">
                    <c:v>Jones</c:v>
                  </c:pt>
                  <c:pt idx="17">
                    <c:v>Lyon</c:v>
                  </c:pt>
                  <c:pt idx="20">
                    <c:v>McCall</c:v>
                  </c:pt>
                  <c:pt idx="23">
                    <c:v>Praulty</c:v>
                  </c:pt>
                  <c:pt idx="25">
                    <c:v>Rodriguez</c:v>
                  </c:pt>
                  <c:pt idx="28">
                    <c:v>Santos</c:v>
                  </c:pt>
                  <c:pt idx="31">
                    <c:v>Smith</c:v>
                  </c:pt>
                  <c:pt idx="36">
                    <c:v>Swartz</c:v>
                  </c:pt>
                  <c:pt idx="39">
                    <c:v>Torrens</c:v>
                  </c:pt>
                  <c:pt idx="42">
                    <c:v>Vizzini</c:v>
                  </c:pt>
                  <c:pt idx="45">
                    <c:v>Yousef</c:v>
                  </c:pt>
                </c:lvl>
              </c:multiLvlStrCache>
            </c:multiLvlStrRef>
          </c:cat>
          <c:val>
            <c:numRef>
              <c:f>CarsDataExported!$S$4:$S$67</c:f>
              <c:numCache>
                <c:formatCode>General</c:formatCode>
                <c:ptCount val="46"/>
                <c:pt idx="0">
                  <c:v>100000</c:v>
                </c:pt>
                <c:pt idx="1">
                  <c:v>150000</c:v>
                </c:pt>
                <c:pt idx="2">
                  <c:v>200000</c:v>
                </c:pt>
                <c:pt idx="3">
                  <c:v>75000</c:v>
                </c:pt>
                <c:pt idx="4">
                  <c:v>100000</c:v>
                </c:pt>
                <c:pt idx="5">
                  <c:v>175000</c:v>
                </c:pt>
                <c:pt idx="6">
                  <c:v>200000</c:v>
                </c:pt>
                <c:pt idx="7">
                  <c:v>75000</c:v>
                </c:pt>
                <c:pt idx="8">
                  <c:v>100000</c:v>
                </c:pt>
                <c:pt idx="9">
                  <c:v>75000</c:v>
                </c:pt>
                <c:pt idx="10">
                  <c:v>100000</c:v>
                </c:pt>
                <c:pt idx="11">
                  <c:v>75000</c:v>
                </c:pt>
                <c:pt idx="12">
                  <c:v>75000</c:v>
                </c:pt>
                <c:pt idx="13">
                  <c:v>100000</c:v>
                </c:pt>
                <c:pt idx="14">
                  <c:v>75000</c:v>
                </c:pt>
                <c:pt idx="15">
                  <c:v>75000</c:v>
                </c:pt>
                <c:pt idx="16">
                  <c:v>50000</c:v>
                </c:pt>
                <c:pt idx="17">
                  <c:v>75000</c:v>
                </c:pt>
                <c:pt idx="18">
                  <c:v>75000</c:v>
                </c:pt>
                <c:pt idx="19">
                  <c:v>50000</c:v>
                </c:pt>
                <c:pt idx="20">
                  <c:v>100000</c:v>
                </c:pt>
                <c:pt idx="21">
                  <c:v>50000</c:v>
                </c:pt>
                <c:pt idx="22">
                  <c:v>100000</c:v>
                </c:pt>
                <c:pt idx="23">
                  <c:v>100000</c:v>
                </c:pt>
                <c:pt idx="24">
                  <c:v>175000</c:v>
                </c:pt>
                <c:pt idx="25">
                  <c:v>75000</c:v>
                </c:pt>
                <c:pt idx="26">
                  <c:v>75000</c:v>
                </c:pt>
                <c:pt idx="27">
                  <c:v>100000</c:v>
                </c:pt>
                <c:pt idx="28">
                  <c:v>100000</c:v>
                </c:pt>
                <c:pt idx="29">
                  <c:v>100000</c:v>
                </c:pt>
                <c:pt idx="30">
                  <c:v>100000</c:v>
                </c:pt>
                <c:pt idx="31">
                  <c:v>100000</c:v>
                </c:pt>
                <c:pt idx="32">
                  <c:v>75000</c:v>
                </c:pt>
                <c:pt idx="33">
                  <c:v>100000</c:v>
                </c:pt>
                <c:pt idx="34">
                  <c:v>100000</c:v>
                </c:pt>
                <c:pt idx="35">
                  <c:v>75000</c:v>
                </c:pt>
                <c:pt idx="36">
                  <c:v>100000</c:v>
                </c:pt>
                <c:pt idx="37">
                  <c:v>75000</c:v>
                </c:pt>
                <c:pt idx="38">
                  <c:v>100000</c:v>
                </c:pt>
                <c:pt idx="39">
                  <c:v>100000</c:v>
                </c:pt>
                <c:pt idx="40">
                  <c:v>75000</c:v>
                </c:pt>
                <c:pt idx="41">
                  <c:v>100000</c:v>
                </c:pt>
                <c:pt idx="42">
                  <c:v>75000</c:v>
                </c:pt>
                <c:pt idx="43">
                  <c:v>75000</c:v>
                </c:pt>
                <c:pt idx="44">
                  <c:v>100000</c:v>
                </c:pt>
                <c:pt idx="45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F3B5-4830-AD91-E2E610EF7282}"/>
            </c:ext>
          </c:extLst>
        </c:ser>
        <c:ser>
          <c:idx val="1"/>
          <c:order val="1"/>
          <c:tx>
            <c:strRef>
              <c:f>CarsDataExported!$T$3</c:f>
              <c:strCache>
                <c:ptCount val="1"/>
                <c:pt idx="0">
                  <c:v>Sum of Miles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CarsDataExported!$R$4:$R$67</c:f>
              <c:multiLvlStrCache>
                <c:ptCount val="46"/>
                <c:lvl>
                  <c:pt idx="0">
                    <c:v>Camero</c:v>
                  </c:pt>
                  <c:pt idx="1">
                    <c:v>Caravan</c:v>
                  </c:pt>
                  <c:pt idx="2">
                    <c:v>Camery</c:v>
                  </c:pt>
                  <c:pt idx="3">
                    <c:v>Civic</c:v>
                  </c:pt>
                  <c:pt idx="4">
                    <c:v>Camery</c:v>
                  </c:pt>
                  <c:pt idx="5">
                    <c:v>Elantra</c:v>
                  </c:pt>
                  <c:pt idx="6">
                    <c:v>Corola</c:v>
                  </c:pt>
                  <c:pt idx="7">
                    <c:v>PT Crusier</c:v>
                  </c:pt>
                  <c:pt idx="8">
                    <c:v>Camery</c:v>
                  </c:pt>
                  <c:pt idx="9">
                    <c:v>Elantra</c:v>
                  </c:pt>
                  <c:pt idx="10">
                    <c:v>Odyssey</c:v>
                  </c:pt>
                  <c:pt idx="11">
                    <c:v>Caravan</c:v>
                  </c:pt>
                  <c:pt idx="12">
                    <c:v>Civic</c:v>
                  </c:pt>
                  <c:pt idx="13">
                    <c:v>Silverado</c:v>
                  </c:pt>
                  <c:pt idx="14">
                    <c:v>Caravan</c:v>
                  </c:pt>
                  <c:pt idx="15">
                    <c:v>Civic</c:v>
                  </c:pt>
                  <c:pt idx="16">
                    <c:v>Mustang</c:v>
                  </c:pt>
                  <c:pt idx="17">
                    <c:v>Civic</c:v>
                  </c:pt>
                  <c:pt idx="18">
                    <c:v>Elantra</c:v>
                  </c:pt>
                  <c:pt idx="19">
                    <c:v>Mustang</c:v>
                  </c:pt>
                  <c:pt idx="20">
                    <c:v>Elantra</c:v>
                  </c:pt>
                  <c:pt idx="21">
                    <c:v>Mustang</c:v>
                  </c:pt>
                  <c:pt idx="22">
                    <c:v>Odyssey</c:v>
                  </c:pt>
                  <c:pt idx="23">
                    <c:v>Corola</c:v>
                  </c:pt>
                  <c:pt idx="24">
                    <c:v>Elantra</c:v>
                  </c:pt>
                  <c:pt idx="25">
                    <c:v>Civic</c:v>
                  </c:pt>
                  <c:pt idx="26">
                    <c:v>Elantra</c:v>
                  </c:pt>
                  <c:pt idx="27">
                    <c:v>Odyssey</c:v>
                  </c:pt>
                  <c:pt idx="28">
                    <c:v>Camero</c:v>
                  </c:pt>
                  <c:pt idx="29">
                    <c:v>Corola</c:v>
                  </c:pt>
                  <c:pt idx="30">
                    <c:v>Silverado</c:v>
                  </c:pt>
                  <c:pt idx="31">
                    <c:v>Camery</c:v>
                  </c:pt>
                  <c:pt idx="32">
                    <c:v>Elantra</c:v>
                  </c:pt>
                  <c:pt idx="33">
                    <c:v>Mustang</c:v>
                  </c:pt>
                  <c:pt idx="34">
                    <c:v>Odyssey</c:v>
                  </c:pt>
                  <c:pt idx="35">
                    <c:v>PT Crusier</c:v>
                  </c:pt>
                  <c:pt idx="36">
                    <c:v>Camery</c:v>
                  </c:pt>
                  <c:pt idx="37">
                    <c:v>Civic</c:v>
                  </c:pt>
                  <c:pt idx="38">
                    <c:v>Odyssey</c:v>
                  </c:pt>
                  <c:pt idx="39">
                    <c:v>Camero</c:v>
                  </c:pt>
                  <c:pt idx="40">
                    <c:v>Civic</c:v>
                  </c:pt>
                  <c:pt idx="41">
                    <c:v>Elantra</c:v>
                  </c:pt>
                  <c:pt idx="42">
                    <c:v>Elantra</c:v>
                  </c:pt>
                  <c:pt idx="43">
                    <c:v>PT Crusier</c:v>
                  </c:pt>
                  <c:pt idx="44">
                    <c:v>Silverado</c:v>
                  </c:pt>
                  <c:pt idx="45">
                    <c:v>Elantra</c:v>
                  </c:pt>
                </c:lvl>
                <c:lvl>
                  <c:pt idx="0">
                    <c:v>Bard</c:v>
                  </c:pt>
                  <c:pt idx="2">
                    <c:v>Chan</c:v>
                  </c:pt>
                  <c:pt idx="4">
                    <c:v>Ewenty</c:v>
                  </c:pt>
                  <c:pt idx="6">
                    <c:v>Gaul</c:v>
                  </c:pt>
                  <c:pt idx="8">
                    <c:v>Howard</c:v>
                  </c:pt>
                  <c:pt idx="11">
                    <c:v>Hulinski</c:v>
                  </c:pt>
                  <c:pt idx="14">
                    <c:v>Jones</c:v>
                  </c:pt>
                  <c:pt idx="17">
                    <c:v>Lyon</c:v>
                  </c:pt>
                  <c:pt idx="20">
                    <c:v>McCall</c:v>
                  </c:pt>
                  <c:pt idx="23">
                    <c:v>Praulty</c:v>
                  </c:pt>
                  <c:pt idx="25">
                    <c:v>Rodriguez</c:v>
                  </c:pt>
                  <c:pt idx="28">
                    <c:v>Santos</c:v>
                  </c:pt>
                  <c:pt idx="31">
                    <c:v>Smith</c:v>
                  </c:pt>
                  <c:pt idx="36">
                    <c:v>Swartz</c:v>
                  </c:pt>
                  <c:pt idx="39">
                    <c:v>Torrens</c:v>
                  </c:pt>
                  <c:pt idx="42">
                    <c:v>Vizzini</c:v>
                  </c:pt>
                  <c:pt idx="45">
                    <c:v>Yousef</c:v>
                  </c:pt>
                </c:lvl>
              </c:multiLvlStrCache>
            </c:multiLvlStrRef>
          </c:cat>
          <c:val>
            <c:numRef>
              <c:f>CarsDataExported!$T$4:$T$67</c:f>
              <c:numCache>
                <c:formatCode>General</c:formatCode>
                <c:ptCount val="46"/>
                <c:pt idx="0">
                  <c:v>19421.099999999999</c:v>
                </c:pt>
                <c:pt idx="1">
                  <c:v>125226.6</c:v>
                </c:pt>
                <c:pt idx="2">
                  <c:v>136788.80000000002</c:v>
                </c:pt>
                <c:pt idx="3">
                  <c:v>13867.6</c:v>
                </c:pt>
                <c:pt idx="4">
                  <c:v>85928</c:v>
                </c:pt>
                <c:pt idx="5">
                  <c:v>68499.899999999994</c:v>
                </c:pt>
                <c:pt idx="6">
                  <c:v>137911.79999999999</c:v>
                </c:pt>
                <c:pt idx="7">
                  <c:v>42074.2</c:v>
                </c:pt>
                <c:pt idx="8">
                  <c:v>48114.2</c:v>
                </c:pt>
                <c:pt idx="9">
                  <c:v>35137</c:v>
                </c:pt>
                <c:pt idx="10">
                  <c:v>60389.5</c:v>
                </c:pt>
                <c:pt idx="11">
                  <c:v>79420.600000000006</c:v>
                </c:pt>
                <c:pt idx="12">
                  <c:v>24513.200000000001</c:v>
                </c:pt>
                <c:pt idx="13">
                  <c:v>31144.400000000001</c:v>
                </c:pt>
                <c:pt idx="14">
                  <c:v>77243.100000000006</c:v>
                </c:pt>
                <c:pt idx="15">
                  <c:v>69891.899999999994</c:v>
                </c:pt>
                <c:pt idx="16">
                  <c:v>37558.800000000003</c:v>
                </c:pt>
                <c:pt idx="17">
                  <c:v>30555.3</c:v>
                </c:pt>
                <c:pt idx="18">
                  <c:v>52229.5</c:v>
                </c:pt>
                <c:pt idx="19">
                  <c:v>44946.5</c:v>
                </c:pt>
                <c:pt idx="20">
                  <c:v>22282</c:v>
                </c:pt>
                <c:pt idx="21">
                  <c:v>44974.8</c:v>
                </c:pt>
                <c:pt idx="22">
                  <c:v>3708.1</c:v>
                </c:pt>
                <c:pt idx="23">
                  <c:v>17556.3</c:v>
                </c:pt>
                <c:pt idx="24">
                  <c:v>47758.7</c:v>
                </c:pt>
                <c:pt idx="25">
                  <c:v>82374</c:v>
                </c:pt>
                <c:pt idx="26">
                  <c:v>13682.9</c:v>
                </c:pt>
                <c:pt idx="27">
                  <c:v>42504.6</c:v>
                </c:pt>
                <c:pt idx="28">
                  <c:v>28464.799999999999</c:v>
                </c:pt>
                <c:pt idx="29">
                  <c:v>29601.9</c:v>
                </c:pt>
                <c:pt idx="30">
                  <c:v>83162.7</c:v>
                </c:pt>
                <c:pt idx="31">
                  <c:v>67829.100000000006</c:v>
                </c:pt>
                <c:pt idx="32">
                  <c:v>27637.1</c:v>
                </c:pt>
                <c:pt idx="33">
                  <c:v>76765.3</c:v>
                </c:pt>
                <c:pt idx="34">
                  <c:v>68658.899999999994</c:v>
                </c:pt>
                <c:pt idx="35">
                  <c:v>64542</c:v>
                </c:pt>
                <c:pt idx="36">
                  <c:v>93382.6</c:v>
                </c:pt>
                <c:pt idx="37">
                  <c:v>33477.199999999997</c:v>
                </c:pt>
                <c:pt idx="38">
                  <c:v>50854.1</c:v>
                </c:pt>
                <c:pt idx="39">
                  <c:v>14289.6</c:v>
                </c:pt>
                <c:pt idx="40">
                  <c:v>22573</c:v>
                </c:pt>
                <c:pt idx="41">
                  <c:v>29102.3</c:v>
                </c:pt>
                <c:pt idx="42">
                  <c:v>22521.599999999999</c:v>
                </c:pt>
                <c:pt idx="43">
                  <c:v>27394.2</c:v>
                </c:pt>
                <c:pt idx="44">
                  <c:v>80685.8</c:v>
                </c:pt>
                <c:pt idx="45">
                  <c:v>19341.7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F3B5-4830-AD91-E2E610EF7282}"/>
            </c:ext>
          </c:extLst>
        </c:ser>
        <c:ser>
          <c:idx val="2"/>
          <c:order val="2"/>
          <c:tx>
            <c:strRef>
              <c:f>CarsDataExported!$U$3</c:f>
              <c:strCache>
                <c:ptCount val="1"/>
                <c:pt idx="0">
                  <c:v>Sum of Miles / Year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CarsDataExported!$R$4:$R$67</c:f>
              <c:multiLvlStrCache>
                <c:ptCount val="46"/>
                <c:lvl>
                  <c:pt idx="0">
                    <c:v>Camero</c:v>
                  </c:pt>
                  <c:pt idx="1">
                    <c:v>Caravan</c:v>
                  </c:pt>
                  <c:pt idx="2">
                    <c:v>Camery</c:v>
                  </c:pt>
                  <c:pt idx="3">
                    <c:v>Civic</c:v>
                  </c:pt>
                  <c:pt idx="4">
                    <c:v>Camery</c:v>
                  </c:pt>
                  <c:pt idx="5">
                    <c:v>Elantra</c:v>
                  </c:pt>
                  <c:pt idx="6">
                    <c:v>Corola</c:v>
                  </c:pt>
                  <c:pt idx="7">
                    <c:v>PT Crusier</c:v>
                  </c:pt>
                  <c:pt idx="8">
                    <c:v>Camery</c:v>
                  </c:pt>
                  <c:pt idx="9">
                    <c:v>Elantra</c:v>
                  </c:pt>
                  <c:pt idx="10">
                    <c:v>Odyssey</c:v>
                  </c:pt>
                  <c:pt idx="11">
                    <c:v>Caravan</c:v>
                  </c:pt>
                  <c:pt idx="12">
                    <c:v>Civic</c:v>
                  </c:pt>
                  <c:pt idx="13">
                    <c:v>Silverado</c:v>
                  </c:pt>
                  <c:pt idx="14">
                    <c:v>Caravan</c:v>
                  </c:pt>
                  <c:pt idx="15">
                    <c:v>Civic</c:v>
                  </c:pt>
                  <c:pt idx="16">
                    <c:v>Mustang</c:v>
                  </c:pt>
                  <c:pt idx="17">
                    <c:v>Civic</c:v>
                  </c:pt>
                  <c:pt idx="18">
                    <c:v>Elantra</c:v>
                  </c:pt>
                  <c:pt idx="19">
                    <c:v>Mustang</c:v>
                  </c:pt>
                  <c:pt idx="20">
                    <c:v>Elantra</c:v>
                  </c:pt>
                  <c:pt idx="21">
                    <c:v>Mustang</c:v>
                  </c:pt>
                  <c:pt idx="22">
                    <c:v>Odyssey</c:v>
                  </c:pt>
                  <c:pt idx="23">
                    <c:v>Corola</c:v>
                  </c:pt>
                  <c:pt idx="24">
                    <c:v>Elantra</c:v>
                  </c:pt>
                  <c:pt idx="25">
                    <c:v>Civic</c:v>
                  </c:pt>
                  <c:pt idx="26">
                    <c:v>Elantra</c:v>
                  </c:pt>
                  <c:pt idx="27">
                    <c:v>Odyssey</c:v>
                  </c:pt>
                  <c:pt idx="28">
                    <c:v>Camero</c:v>
                  </c:pt>
                  <c:pt idx="29">
                    <c:v>Corola</c:v>
                  </c:pt>
                  <c:pt idx="30">
                    <c:v>Silverado</c:v>
                  </c:pt>
                  <c:pt idx="31">
                    <c:v>Camery</c:v>
                  </c:pt>
                  <c:pt idx="32">
                    <c:v>Elantra</c:v>
                  </c:pt>
                  <c:pt idx="33">
                    <c:v>Mustang</c:v>
                  </c:pt>
                  <c:pt idx="34">
                    <c:v>Odyssey</c:v>
                  </c:pt>
                  <c:pt idx="35">
                    <c:v>PT Crusier</c:v>
                  </c:pt>
                  <c:pt idx="36">
                    <c:v>Camery</c:v>
                  </c:pt>
                  <c:pt idx="37">
                    <c:v>Civic</c:v>
                  </c:pt>
                  <c:pt idx="38">
                    <c:v>Odyssey</c:v>
                  </c:pt>
                  <c:pt idx="39">
                    <c:v>Camero</c:v>
                  </c:pt>
                  <c:pt idx="40">
                    <c:v>Civic</c:v>
                  </c:pt>
                  <c:pt idx="41">
                    <c:v>Elantra</c:v>
                  </c:pt>
                  <c:pt idx="42">
                    <c:v>Elantra</c:v>
                  </c:pt>
                  <c:pt idx="43">
                    <c:v>PT Crusier</c:v>
                  </c:pt>
                  <c:pt idx="44">
                    <c:v>Silverado</c:v>
                  </c:pt>
                  <c:pt idx="45">
                    <c:v>Elantra</c:v>
                  </c:pt>
                </c:lvl>
                <c:lvl>
                  <c:pt idx="0">
                    <c:v>Bard</c:v>
                  </c:pt>
                  <c:pt idx="2">
                    <c:v>Chan</c:v>
                  </c:pt>
                  <c:pt idx="4">
                    <c:v>Ewenty</c:v>
                  </c:pt>
                  <c:pt idx="6">
                    <c:v>Gaul</c:v>
                  </c:pt>
                  <c:pt idx="8">
                    <c:v>Howard</c:v>
                  </c:pt>
                  <c:pt idx="11">
                    <c:v>Hulinski</c:v>
                  </c:pt>
                  <c:pt idx="14">
                    <c:v>Jones</c:v>
                  </c:pt>
                  <c:pt idx="17">
                    <c:v>Lyon</c:v>
                  </c:pt>
                  <c:pt idx="20">
                    <c:v>McCall</c:v>
                  </c:pt>
                  <c:pt idx="23">
                    <c:v>Praulty</c:v>
                  </c:pt>
                  <c:pt idx="25">
                    <c:v>Rodriguez</c:v>
                  </c:pt>
                  <c:pt idx="28">
                    <c:v>Santos</c:v>
                  </c:pt>
                  <c:pt idx="31">
                    <c:v>Smith</c:v>
                  </c:pt>
                  <c:pt idx="36">
                    <c:v>Swartz</c:v>
                  </c:pt>
                  <c:pt idx="39">
                    <c:v>Torrens</c:v>
                  </c:pt>
                  <c:pt idx="42">
                    <c:v>Vizzini</c:v>
                  </c:pt>
                  <c:pt idx="45">
                    <c:v>Yousef</c:v>
                  </c:pt>
                </c:lvl>
              </c:multiLvlStrCache>
            </c:multiLvlStrRef>
          </c:cat>
          <c:val>
            <c:numRef>
              <c:f>CarsDataExported!$U$4:$U$67</c:f>
              <c:numCache>
                <c:formatCode>General</c:formatCode>
                <c:ptCount val="46"/>
                <c:pt idx="0">
                  <c:v>7768.44</c:v>
                </c:pt>
                <c:pt idx="1">
                  <c:v>11926.342857142856</c:v>
                </c:pt>
                <c:pt idx="2">
                  <c:v>15049.150270270271</c:v>
                </c:pt>
                <c:pt idx="3">
                  <c:v>9245.0666666666675</c:v>
                </c:pt>
                <c:pt idx="4">
                  <c:v>5926.0689655172409</c:v>
                </c:pt>
                <c:pt idx="5">
                  <c:v>20240.733333333334</c:v>
                </c:pt>
                <c:pt idx="6">
                  <c:v>11543.86156521739</c:v>
                </c:pt>
                <c:pt idx="7">
                  <c:v>5609.8933333333325</c:v>
                </c:pt>
                <c:pt idx="8">
                  <c:v>8748.0363636363636</c:v>
                </c:pt>
                <c:pt idx="9">
                  <c:v>6388.545454545455</c:v>
                </c:pt>
                <c:pt idx="10">
                  <c:v>6356.7894736842109</c:v>
                </c:pt>
                <c:pt idx="11">
                  <c:v>5123.9096774193549</c:v>
                </c:pt>
                <c:pt idx="12">
                  <c:v>9805.2800000000007</c:v>
                </c:pt>
                <c:pt idx="13">
                  <c:v>6920.9777777777781</c:v>
                </c:pt>
                <c:pt idx="14">
                  <c:v>5327.1103448275862</c:v>
                </c:pt>
                <c:pt idx="15">
                  <c:v>5177.177777777777</c:v>
                </c:pt>
                <c:pt idx="16">
                  <c:v>5778.2769230769236</c:v>
                </c:pt>
                <c:pt idx="17">
                  <c:v>8730.0857142857149</c:v>
                </c:pt>
                <c:pt idx="18">
                  <c:v>6144.6470588235297</c:v>
                </c:pt>
                <c:pt idx="19">
                  <c:v>6914.8461538461543</c:v>
                </c:pt>
                <c:pt idx="20">
                  <c:v>8912.7999999999993</c:v>
                </c:pt>
                <c:pt idx="21">
                  <c:v>5291.1529411764714</c:v>
                </c:pt>
                <c:pt idx="22">
                  <c:v>7416.2</c:v>
                </c:pt>
                <c:pt idx="23">
                  <c:v>35112.6</c:v>
                </c:pt>
                <c:pt idx="24">
                  <c:v>31839.133333333331</c:v>
                </c:pt>
                <c:pt idx="25">
                  <c:v>5314.4516129032254</c:v>
                </c:pt>
                <c:pt idx="26">
                  <c:v>9121.9333333333325</c:v>
                </c:pt>
                <c:pt idx="27">
                  <c:v>6539.1692307692301</c:v>
                </c:pt>
                <c:pt idx="28">
                  <c:v>5175.4181818181814</c:v>
                </c:pt>
                <c:pt idx="29">
                  <c:v>11840.76</c:v>
                </c:pt>
                <c:pt idx="30">
                  <c:v>5040.1636363636362</c:v>
                </c:pt>
                <c:pt idx="31">
                  <c:v>5426.3280000000004</c:v>
                </c:pt>
                <c:pt idx="32">
                  <c:v>18424.733333333334</c:v>
                </c:pt>
                <c:pt idx="33">
                  <c:v>10350.252488687784</c:v>
                </c:pt>
                <c:pt idx="34">
                  <c:v>5085.844444444444</c:v>
                </c:pt>
                <c:pt idx="35">
                  <c:v>6146.8571428571431</c:v>
                </c:pt>
                <c:pt idx="36">
                  <c:v>5659.5515151515156</c:v>
                </c:pt>
                <c:pt idx="37">
                  <c:v>7439.3777777777768</c:v>
                </c:pt>
                <c:pt idx="38">
                  <c:v>6780.5466666666662</c:v>
                </c:pt>
                <c:pt idx="39">
                  <c:v>28579.200000000001</c:v>
                </c:pt>
                <c:pt idx="40">
                  <c:v>5016.2222222222226</c:v>
                </c:pt>
                <c:pt idx="41">
                  <c:v>8314.9428571428562</c:v>
                </c:pt>
                <c:pt idx="42">
                  <c:v>15014.4</c:v>
                </c:pt>
                <c:pt idx="43">
                  <c:v>7826.9142857142861</c:v>
                </c:pt>
                <c:pt idx="44">
                  <c:v>5564.5379310344833</c:v>
                </c:pt>
                <c:pt idx="45">
                  <c:v>7736.68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F3B5-4830-AD91-E2E610EF72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1099840"/>
        <c:axId val="891097872"/>
      </c:barChart>
      <c:catAx>
        <c:axId val="89109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97872"/>
        <c:crosses val="autoZero"/>
        <c:auto val="1"/>
        <c:lblAlgn val="ctr"/>
        <c:lblOffset val="100"/>
        <c:noMultiLvlLbl val="0"/>
      </c:catAx>
      <c:valAx>
        <c:axId val="89109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09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6498</xdr:colOff>
      <xdr:row>1</xdr:row>
      <xdr:rowOff>684</xdr:rowOff>
    </xdr:from>
    <xdr:to>
      <xdr:col>21</xdr:col>
      <xdr:colOff>321948</xdr:colOff>
      <xdr:row>15</xdr:row>
      <xdr:rowOff>76884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7A67A-E6B2-4787-9536-D702D7A8E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597776</xdr:colOff>
      <xdr:row>16</xdr:row>
      <xdr:rowOff>188529</xdr:rowOff>
    </xdr:from>
    <xdr:to>
      <xdr:col>21</xdr:col>
      <xdr:colOff>282466</xdr:colOff>
      <xdr:row>31</xdr:row>
      <xdr:rowOff>74229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40714-8023-4BBD-8664-434435025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170669</xdr:rowOff>
    </xdr:from>
    <xdr:to>
      <xdr:col>21</xdr:col>
      <xdr:colOff>295604</xdr:colOff>
      <xdr:row>47</xdr:row>
      <xdr:rowOff>56369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8CCAEC-8452-4FBF-9F7F-46CFAA335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32845</xdr:colOff>
      <xdr:row>24</xdr:row>
      <xdr:rowOff>185243</xdr:rowOff>
    </xdr:from>
    <xdr:to>
      <xdr:col>12</xdr:col>
      <xdr:colOff>597776</xdr:colOff>
      <xdr:row>47</xdr:row>
      <xdr:rowOff>59120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ADA55D-3FF1-4537-86EC-07728D242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118241</xdr:colOff>
      <xdr:row>48</xdr:row>
      <xdr:rowOff>72258</xdr:rowOff>
    </xdr:from>
    <xdr:to>
      <xdr:col>21</xdr:col>
      <xdr:colOff>361293</xdr:colOff>
      <xdr:row>73</xdr:row>
      <xdr:rowOff>32844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B3B75B-3539-4FD6-900F-587EA559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6804</xdr:colOff>
      <xdr:row>0</xdr:row>
      <xdr:rowOff>189820</xdr:rowOff>
    </xdr:from>
    <xdr:to>
      <xdr:col>11</xdr:col>
      <xdr:colOff>173491</xdr:colOff>
      <xdr:row>15</xdr:row>
      <xdr:rowOff>75520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E7163-7A24-4BCD-BBB4-263990E4F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793860</xdr:colOff>
      <xdr:row>54</xdr:row>
      <xdr:rowOff>7883</xdr:rowOff>
    </xdr:from>
    <xdr:to>
      <xdr:col>15</xdr:col>
      <xdr:colOff>561975</xdr:colOff>
      <xdr:row>68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3C445D-5CEE-4A4D-A4C8-0B5ED7F7F6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571827</xdr:colOff>
      <xdr:row>53</xdr:row>
      <xdr:rowOff>184587</xdr:rowOff>
    </xdr:from>
    <xdr:to>
      <xdr:col>9</xdr:col>
      <xdr:colOff>1054646</xdr:colOff>
      <xdr:row>68</xdr:row>
      <xdr:rowOff>70287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D56EB-7602-47A6-8F2A-A7C8635D3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66675</xdr:colOff>
      <xdr:row>70</xdr:row>
      <xdr:rowOff>19049</xdr:rowOff>
    </xdr:from>
    <xdr:to>
      <xdr:col>16</xdr:col>
      <xdr:colOff>19050</xdr:colOff>
      <xdr:row>105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16E15D-7EFA-458C-A6DC-661D1C6FC2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rsDatabaseExpor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sDatabase"/>
      <sheetName val="Sheet1"/>
    </sheetNames>
    <sheetDataSet>
      <sheetData sheetId="0">
        <row r="1">
          <cell r="H1" t="str">
            <v>Miles</v>
          </cell>
        </row>
        <row r="2">
          <cell r="G2">
            <v>8</v>
          </cell>
          <cell r="H2">
            <v>40326.800000000003</v>
          </cell>
        </row>
        <row r="3">
          <cell r="G3">
            <v>4</v>
          </cell>
          <cell r="H3">
            <v>22573</v>
          </cell>
        </row>
        <row r="4">
          <cell r="G4">
            <v>10</v>
          </cell>
          <cell r="H4">
            <v>52699.4</v>
          </cell>
        </row>
        <row r="5">
          <cell r="G5">
            <v>16</v>
          </cell>
          <cell r="H5">
            <v>83162.7</v>
          </cell>
        </row>
        <row r="6">
          <cell r="G6">
            <v>13</v>
          </cell>
          <cell r="H6">
            <v>68658.899999999994</v>
          </cell>
        </row>
        <row r="7">
          <cell r="G7">
            <v>15</v>
          </cell>
          <cell r="H7">
            <v>79420.600000000006</v>
          </cell>
        </row>
        <row r="8">
          <cell r="G8">
            <v>12</v>
          </cell>
          <cell r="H8">
            <v>64467.4</v>
          </cell>
        </row>
        <row r="9">
          <cell r="G9">
            <v>5</v>
          </cell>
          <cell r="H9">
            <v>28464.799999999999</v>
          </cell>
        </row>
        <row r="10">
          <cell r="G10">
            <v>13</v>
          </cell>
          <cell r="H10">
            <v>69891.899999999994</v>
          </cell>
        </row>
        <row r="11">
          <cell r="G11">
            <v>8</v>
          </cell>
          <cell r="H11">
            <v>44974.8</v>
          </cell>
        </row>
        <row r="12">
          <cell r="G12">
            <v>15</v>
          </cell>
          <cell r="H12">
            <v>82374</v>
          </cell>
        </row>
        <row r="13">
          <cell r="G13">
            <v>14</v>
          </cell>
          <cell r="H13">
            <v>77243.100000000006</v>
          </cell>
        </row>
        <row r="14">
          <cell r="G14">
            <v>12</v>
          </cell>
          <cell r="H14">
            <v>67829.100000000006</v>
          </cell>
        </row>
        <row r="15">
          <cell r="G15">
            <v>8</v>
          </cell>
          <cell r="H15">
            <v>46311.4</v>
          </cell>
        </row>
        <row r="16">
          <cell r="G16">
            <v>14</v>
          </cell>
          <cell r="H16">
            <v>80685.8</v>
          </cell>
        </row>
        <row r="17">
          <cell r="G17">
            <v>6</v>
          </cell>
          <cell r="H17">
            <v>36438.5</v>
          </cell>
        </row>
        <row r="18">
          <cell r="G18">
            <v>7</v>
          </cell>
          <cell r="H18">
            <v>42074.2</v>
          </cell>
        </row>
        <row r="19">
          <cell r="G19">
            <v>16</v>
          </cell>
          <cell r="H19">
            <v>93382.6</v>
          </cell>
        </row>
        <row r="20">
          <cell r="G20">
            <v>6</v>
          </cell>
          <cell r="H20">
            <v>37558.800000000003</v>
          </cell>
        </row>
        <row r="21">
          <cell r="G21">
            <v>14</v>
          </cell>
          <cell r="H21">
            <v>85928</v>
          </cell>
        </row>
        <row r="22">
          <cell r="G22">
            <v>8</v>
          </cell>
          <cell r="H22">
            <v>52229.5</v>
          </cell>
        </row>
        <row r="23">
          <cell r="G23">
            <v>10</v>
          </cell>
          <cell r="H23">
            <v>64542</v>
          </cell>
        </row>
        <row r="24">
          <cell r="G24">
            <v>18</v>
          </cell>
          <cell r="H24">
            <v>114660.6</v>
          </cell>
        </row>
        <row r="25">
          <cell r="G25">
            <v>9</v>
          </cell>
          <cell r="H25">
            <v>60389.5</v>
          </cell>
        </row>
        <row r="26">
          <cell r="G26">
            <v>11</v>
          </cell>
          <cell r="H26">
            <v>73444.399999999994</v>
          </cell>
        </row>
        <row r="27">
          <cell r="G27">
            <v>5</v>
          </cell>
          <cell r="H27">
            <v>35137</v>
          </cell>
        </row>
        <row r="28">
          <cell r="G28">
            <v>6</v>
          </cell>
          <cell r="H28">
            <v>42504.6</v>
          </cell>
        </row>
        <row r="29">
          <cell r="G29">
            <v>7</v>
          </cell>
          <cell r="H29">
            <v>50854.1</v>
          </cell>
        </row>
        <row r="30">
          <cell r="G30">
            <v>10</v>
          </cell>
          <cell r="H30">
            <v>72527.199999999997</v>
          </cell>
        </row>
        <row r="31">
          <cell r="G31">
            <v>6</v>
          </cell>
          <cell r="H31">
            <v>44946.5</v>
          </cell>
        </row>
        <row r="32">
          <cell r="G32">
            <v>4</v>
          </cell>
          <cell r="H32">
            <v>31144.400000000001</v>
          </cell>
        </row>
        <row r="33">
          <cell r="G33">
            <v>0</v>
          </cell>
          <cell r="H33">
            <v>3708.1</v>
          </cell>
        </row>
        <row r="34">
          <cell r="G34">
            <v>4</v>
          </cell>
          <cell r="H34">
            <v>33477.199999999997</v>
          </cell>
        </row>
        <row r="35">
          <cell r="G35">
            <v>2</v>
          </cell>
          <cell r="H35">
            <v>19341.7</v>
          </cell>
        </row>
        <row r="36">
          <cell r="G36">
            <v>2</v>
          </cell>
          <cell r="H36">
            <v>19421.099999999999</v>
          </cell>
        </row>
        <row r="37">
          <cell r="G37">
            <v>3</v>
          </cell>
          <cell r="H37">
            <v>27394.2</v>
          </cell>
        </row>
        <row r="38">
          <cell r="G38">
            <v>3</v>
          </cell>
          <cell r="H38">
            <v>29102.3</v>
          </cell>
        </row>
        <row r="39">
          <cell r="G39">
            <v>3</v>
          </cell>
          <cell r="H39">
            <v>30555.3</v>
          </cell>
        </row>
        <row r="40">
          <cell r="G40">
            <v>5</v>
          </cell>
          <cell r="H40">
            <v>48114.2</v>
          </cell>
        </row>
        <row r="41">
          <cell r="G41">
            <v>2</v>
          </cell>
          <cell r="H41">
            <v>22128.2</v>
          </cell>
        </row>
        <row r="42">
          <cell r="G42">
            <v>2</v>
          </cell>
          <cell r="H42">
            <v>22282</v>
          </cell>
        </row>
        <row r="43">
          <cell r="G43">
            <v>1</v>
          </cell>
          <cell r="H43">
            <v>13682.9</v>
          </cell>
        </row>
        <row r="44">
          <cell r="G44">
            <v>1</v>
          </cell>
          <cell r="H44">
            <v>13867.6</v>
          </cell>
        </row>
        <row r="45">
          <cell r="G45">
            <v>2</v>
          </cell>
          <cell r="H45">
            <v>24513.200000000001</v>
          </cell>
        </row>
        <row r="46">
          <cell r="G46">
            <v>2</v>
          </cell>
          <cell r="H46">
            <v>29601.9</v>
          </cell>
        </row>
        <row r="47">
          <cell r="G47">
            <v>1</v>
          </cell>
          <cell r="H47">
            <v>20223.900000000001</v>
          </cell>
        </row>
        <row r="48">
          <cell r="G48">
            <v>1</v>
          </cell>
          <cell r="H48">
            <v>22188.5</v>
          </cell>
        </row>
        <row r="49">
          <cell r="G49">
            <v>1</v>
          </cell>
          <cell r="H49">
            <v>22521.599999999999</v>
          </cell>
        </row>
        <row r="50">
          <cell r="G50">
            <v>1</v>
          </cell>
          <cell r="H50">
            <v>27534.799999999999</v>
          </cell>
        </row>
        <row r="51">
          <cell r="G51">
            <v>1</v>
          </cell>
          <cell r="H51">
            <v>27637.1</v>
          </cell>
        </row>
        <row r="52">
          <cell r="G52">
            <v>0</v>
          </cell>
          <cell r="H52">
            <v>14289.6</v>
          </cell>
        </row>
        <row r="53">
          <cell r="G53">
            <v>0</v>
          </cell>
          <cell r="H53">
            <v>17556.3</v>
          </cell>
        </row>
      </sheetData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CarsDatabaseExporte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iquo Mckenzie" refreshedDate="44557.820323495369" createdVersion="7" refreshedVersion="7" minRefreshableVersion="3" recordCount="171" xr:uid="{9FAA4FD8-018D-421F-A4B6-9E6FE77DF9E8}">
  <cacheSource type="worksheet">
    <worksheetSource ref="A1:K172" sheet="SalesDatabase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44">
      <sharedItems containsSemiMixedTypes="0" containsString="0" containsNumber="1" minValue="3" maxValue="344"/>
    </cacheField>
    <cacheField name="Sale Price" numFmtId="44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44">
      <sharedItems containsSemiMixedTypes="0" containsString="0" containsNumber="1" minValue="2.9999999999999991" maxValue="158"/>
    </cacheField>
    <cacheField name="Commision is 10% for items less than $50. Commision is 20% for items more than $50" numFmtId="44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niquo Mckenzie" refreshedDate="44557.869255787038" createdVersion="7" refreshedVersion="7" minRefreshableVersion="3" recordCount="52" xr:uid="{CB420F62-94F9-475F-B3A0-0B37844EEB2D}">
  <cacheSource type="worksheet">
    <worksheetSource ref="A1:O53" sheet="CarsDatabase" r:id="rId2"/>
  </cacheSource>
  <cacheFields count="15">
    <cacheField name="Car ID" numFmtId="0">
      <sharedItems/>
    </cacheField>
    <cacheField name="Make" numFmtId="0">
      <sharedItems/>
    </cacheField>
    <cacheField name="Make (Full Name)" numFmtId="0">
      <sharedItems count="6">
        <s v="Ford"/>
        <s v="General Motors"/>
        <s v="Toyota"/>
        <s v="Honda"/>
        <s v="Chrysler"/>
        <s v="Hundai"/>
      </sharedItems>
    </cacheField>
    <cacheField name="Model" numFmtId="0">
      <sharedItems count="11">
        <s v="MTG"/>
        <s v="FCS"/>
        <s v="CMR"/>
        <s v="SLV"/>
        <s v="CAM"/>
        <s v="COR"/>
        <s v="CIV"/>
        <s v="ODY"/>
        <s v="PTC"/>
        <s v="CAR"/>
        <s v="ELA"/>
      </sharedItems>
    </cacheField>
    <cacheField name="Model (Full Name)" numFmtId="0">
      <sharedItems count="10">
        <s v="Mustang"/>
        <s v="Elantra"/>
        <s v="Camero"/>
        <s v="Silverado"/>
        <s v="Camery"/>
        <s v="Corola"/>
        <s v="Civic"/>
        <s v="Odyssey"/>
        <s v="PT Crusier"/>
        <s v="Caravan"/>
      </sharedItems>
    </cacheField>
    <cacheField name="Manufacture Year" numFmtId="0">
      <sharedItems/>
    </cacheField>
    <cacheField name="Age" numFmtId="0">
      <sharedItems containsSemiMixedTypes="0" containsString="0" containsNumber="1" containsInteger="1" minValue="0" maxValue="18" count="18">
        <n v="8"/>
        <n v="6"/>
        <n v="5"/>
        <n v="1"/>
        <n v="2"/>
        <n v="0"/>
        <n v="4"/>
        <n v="16"/>
        <n v="14"/>
        <n v="18"/>
        <n v="12"/>
        <n v="11"/>
        <n v="15"/>
        <n v="13"/>
        <n v="3"/>
        <n v="9"/>
        <n v="7"/>
        <n v="10"/>
      </sharedItems>
    </cacheField>
    <cacheField name="Miles" numFmtId="43">
      <sharedItems containsSemiMixedTypes="0" containsString="0" containsNumber="1" minValue="3708.1" maxValue="114660.6"/>
    </cacheField>
    <cacheField name="Miles / Year" numFmtId="43">
      <sharedItems containsSemiMixedTypes="0" containsString="0" containsNumber="1" minValue="4744.3294117647065" maxValue="35112.6"/>
    </cacheField>
    <cacheField name="(IF CONDITION) Miles / Year" numFmtId="43">
      <sharedItems containsSemiMixedTypes="0" containsString="0" containsNumber="1" minValue="3708.1" maxValue="27637.1"/>
    </cacheField>
    <cacheField name="Color" numFmtId="0">
      <sharedItems count="5">
        <s v="Black"/>
        <s v="White"/>
        <s v="Green"/>
        <s v="Blue"/>
        <s v="Red"/>
      </sharedItems>
    </cacheField>
    <cacheField name="Driver" numFmtId="0">
      <sharedItems count="17">
        <s v="Smith"/>
        <s v="McCall"/>
        <s v="Lyon"/>
        <s v="Jones"/>
        <s v="Ewenty"/>
        <s v="Howard"/>
        <s v="Praulty"/>
        <s v="Yousef"/>
        <s v="Vizzini"/>
        <s v="Rodriguez"/>
        <s v="Santos"/>
        <s v="Bard"/>
        <s v="Torrens"/>
        <s v="Hulinski"/>
        <s v="Chan"/>
        <s v="Swartz"/>
        <s v="Gaul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 count="2">
        <s v="Y"/>
        <s v="Not Covered"/>
      </sharedItems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s v="FD06MTG001"/>
    <s v="FD"/>
    <x v="0"/>
    <x v="0"/>
    <x v="0"/>
    <s v="06"/>
    <x v="0"/>
    <n v="40326.800000000003"/>
    <n v="4744.3294117647065"/>
    <n v="5040.8500000000004"/>
    <x v="0"/>
    <x v="0"/>
    <n v="50000"/>
    <x v="0"/>
    <s v="FDMTG06BLA001"/>
  </r>
  <r>
    <s v="FD06MTG002"/>
    <s v="FD"/>
    <x v="0"/>
    <x v="0"/>
    <x v="0"/>
    <s v="06"/>
    <x v="0"/>
    <n v="44974.8"/>
    <n v="5291.1529411764714"/>
    <n v="5621.85"/>
    <x v="1"/>
    <x v="1"/>
    <n v="50000"/>
    <x v="0"/>
    <s v="FDMTG06WHI002"/>
  </r>
  <r>
    <s v="FD08MTG003"/>
    <s v="FD"/>
    <x v="0"/>
    <x v="0"/>
    <x v="0"/>
    <s v="08"/>
    <x v="1"/>
    <n v="44946.5"/>
    <n v="6914.8461538461543"/>
    <n v="7491.083333333333"/>
    <x v="2"/>
    <x v="2"/>
    <n v="50000"/>
    <x v="0"/>
    <s v="FDMTG08GRE003"/>
  </r>
  <r>
    <s v="FD08MTG004"/>
    <s v="FD"/>
    <x v="0"/>
    <x v="0"/>
    <x v="0"/>
    <s v="08"/>
    <x v="1"/>
    <n v="37558.800000000003"/>
    <n v="5778.2769230769236"/>
    <n v="6259.8"/>
    <x v="0"/>
    <x v="3"/>
    <n v="50000"/>
    <x v="0"/>
    <s v="FDMTG08BLA004"/>
  </r>
  <r>
    <s v="FD08MTG005"/>
    <s v="FD"/>
    <x v="0"/>
    <x v="0"/>
    <x v="0"/>
    <s v="08"/>
    <x v="1"/>
    <n v="36438.5"/>
    <n v="5605.9230769230771"/>
    <n v="6073.083333333333"/>
    <x v="1"/>
    <x v="0"/>
    <n v="50000"/>
    <x v="0"/>
    <s v="FDMTG08WHI005"/>
  </r>
  <r>
    <s v="FD06FCS006"/>
    <s v="FD"/>
    <x v="0"/>
    <x v="1"/>
    <x v="1"/>
    <s v="06"/>
    <x v="0"/>
    <n v="46311.4"/>
    <n v="5448.4000000000005"/>
    <n v="5788.9250000000002"/>
    <x v="2"/>
    <x v="4"/>
    <n v="75000"/>
    <x v="0"/>
    <s v="FDFCS06GRE006"/>
  </r>
  <r>
    <s v="FD06FCS007"/>
    <s v="FD"/>
    <x v="0"/>
    <x v="1"/>
    <x v="1"/>
    <s v="06"/>
    <x v="0"/>
    <n v="52229.5"/>
    <n v="6144.6470588235297"/>
    <n v="6528.6875"/>
    <x v="2"/>
    <x v="2"/>
    <n v="75000"/>
    <x v="0"/>
    <s v="FDFCS06GRE007"/>
  </r>
  <r>
    <s v="FD09FCS008"/>
    <s v="FD"/>
    <x v="0"/>
    <x v="1"/>
    <x v="1"/>
    <s v="09"/>
    <x v="2"/>
    <n v="35137"/>
    <n v="6388.545454545455"/>
    <n v="7027.4"/>
    <x v="0"/>
    <x v="5"/>
    <n v="75000"/>
    <x v="0"/>
    <s v="FDFCS09BLA008"/>
  </r>
  <r>
    <s v="FD13FCS009"/>
    <s v="FD"/>
    <x v="0"/>
    <x v="1"/>
    <x v="1"/>
    <s v="13"/>
    <x v="3"/>
    <n v="27637.1"/>
    <n v="18424.733333333334"/>
    <n v="27637.1"/>
    <x v="0"/>
    <x v="0"/>
    <n v="75000"/>
    <x v="0"/>
    <s v="FDFCS13BLA009"/>
  </r>
  <r>
    <s v="FD13FCS010"/>
    <s v="FD"/>
    <x v="0"/>
    <x v="1"/>
    <x v="1"/>
    <s v="13"/>
    <x v="3"/>
    <n v="27534.799999999999"/>
    <n v="18356.533333333333"/>
    <n v="27534.799999999999"/>
    <x v="1"/>
    <x v="6"/>
    <n v="75000"/>
    <x v="0"/>
    <s v="FDFCS13WHI010"/>
  </r>
  <r>
    <s v="FD12FCS011"/>
    <s v="FD"/>
    <x v="0"/>
    <x v="1"/>
    <x v="1"/>
    <s v="12"/>
    <x v="4"/>
    <n v="19341.7"/>
    <n v="7736.68"/>
    <n v="9670.85"/>
    <x v="1"/>
    <x v="7"/>
    <n v="75000"/>
    <x v="0"/>
    <s v="FDFCS12WHI011"/>
  </r>
  <r>
    <s v="FD13FCS012"/>
    <s v="FD"/>
    <x v="0"/>
    <x v="1"/>
    <x v="1"/>
    <s v="13"/>
    <x v="3"/>
    <n v="22521.599999999999"/>
    <n v="15014.4"/>
    <n v="22521.599999999999"/>
    <x v="0"/>
    <x v="8"/>
    <n v="75000"/>
    <x v="0"/>
    <s v="FDFCS13BLA012"/>
  </r>
  <r>
    <s v="FD13FCS013"/>
    <s v="FD"/>
    <x v="0"/>
    <x v="1"/>
    <x v="1"/>
    <s v="13"/>
    <x v="3"/>
    <n v="13682.9"/>
    <n v="9121.9333333333325"/>
    <n v="13682.9"/>
    <x v="0"/>
    <x v="9"/>
    <n v="75000"/>
    <x v="0"/>
    <s v="FDFCS13BLA013"/>
  </r>
  <r>
    <s v="GM09CMR014"/>
    <s v="GM"/>
    <x v="1"/>
    <x v="2"/>
    <x v="2"/>
    <s v="09"/>
    <x v="2"/>
    <n v="28464.799999999999"/>
    <n v="5175.4181818181814"/>
    <n v="5692.96"/>
    <x v="1"/>
    <x v="10"/>
    <n v="100000"/>
    <x v="0"/>
    <s v="GMCMR09WHI014"/>
  </r>
  <r>
    <s v="GM12CMR015"/>
    <s v="GM"/>
    <x v="1"/>
    <x v="2"/>
    <x v="2"/>
    <s v="12"/>
    <x v="4"/>
    <n v="19421.099999999999"/>
    <n v="7768.44"/>
    <n v="9710.5499999999993"/>
    <x v="0"/>
    <x v="11"/>
    <n v="100000"/>
    <x v="0"/>
    <s v="GMCMR12BLA015"/>
  </r>
  <r>
    <s v="GM14CMR016"/>
    <s v="GM"/>
    <x v="1"/>
    <x v="2"/>
    <x v="2"/>
    <s v="14"/>
    <x v="5"/>
    <n v="14289.6"/>
    <n v="28579.200000000001"/>
    <n v="14289.6"/>
    <x v="1"/>
    <x v="12"/>
    <n v="100000"/>
    <x v="0"/>
    <s v="GMCMR14WHI016"/>
  </r>
  <r>
    <s v="GM10SLV017"/>
    <s v="GM"/>
    <x v="1"/>
    <x v="3"/>
    <x v="3"/>
    <s v="10"/>
    <x v="6"/>
    <n v="31144.400000000001"/>
    <n v="6920.9777777777781"/>
    <n v="7786.1"/>
    <x v="0"/>
    <x v="13"/>
    <n v="100000"/>
    <x v="0"/>
    <s v="GMSLV10BLA017"/>
  </r>
  <r>
    <s v="GM98SLV018"/>
    <s v="GM"/>
    <x v="1"/>
    <x v="3"/>
    <x v="3"/>
    <s v="98"/>
    <x v="7"/>
    <n v="83162.7"/>
    <n v="5040.1636363636362"/>
    <n v="5197.6687499999998"/>
    <x v="0"/>
    <x v="10"/>
    <n v="100000"/>
    <x v="0"/>
    <s v="GMSLV98BLA018"/>
  </r>
  <r>
    <s v="GM00SLV019"/>
    <s v="GM"/>
    <x v="1"/>
    <x v="3"/>
    <x v="3"/>
    <s v="00"/>
    <x v="8"/>
    <n v="80685.8"/>
    <n v="5564.5379310344833"/>
    <n v="5763.2714285714292"/>
    <x v="3"/>
    <x v="8"/>
    <n v="100000"/>
    <x v="0"/>
    <s v="GMSLV00BLU019"/>
  </r>
  <r>
    <s v="TY96CAM020"/>
    <s v="TY"/>
    <x v="2"/>
    <x v="4"/>
    <x v="4"/>
    <s v="96"/>
    <x v="9"/>
    <n v="114660.6"/>
    <n v="6197.8702702702703"/>
    <n v="6370.0333333333338"/>
    <x v="2"/>
    <x v="14"/>
    <n v="100000"/>
    <x v="1"/>
    <s v="TYCAM96GRE020"/>
  </r>
  <r>
    <s v="TY98CAM021"/>
    <s v="TY"/>
    <x v="2"/>
    <x v="4"/>
    <x v="4"/>
    <s v="98"/>
    <x v="7"/>
    <n v="93382.6"/>
    <n v="5659.5515151515156"/>
    <n v="5836.4125000000004"/>
    <x v="0"/>
    <x v="15"/>
    <n v="100000"/>
    <x v="0"/>
    <s v="TYCAM98BLA021"/>
  </r>
  <r>
    <s v="TY00CAM022"/>
    <s v="TY"/>
    <x v="2"/>
    <x v="4"/>
    <x v="4"/>
    <s v="00"/>
    <x v="8"/>
    <n v="85928"/>
    <n v="5926.0689655172409"/>
    <n v="6137.7142857142853"/>
    <x v="2"/>
    <x v="4"/>
    <n v="100000"/>
    <x v="0"/>
    <s v="TYCAM00GRE022"/>
  </r>
  <r>
    <s v="TY02CAM023"/>
    <s v="TY"/>
    <x v="2"/>
    <x v="4"/>
    <x v="4"/>
    <s v="02"/>
    <x v="10"/>
    <n v="67829.100000000006"/>
    <n v="5426.3280000000004"/>
    <n v="5652.4250000000002"/>
    <x v="0"/>
    <x v="0"/>
    <n v="100000"/>
    <x v="0"/>
    <s v="TYCAM02BLA023"/>
  </r>
  <r>
    <s v="TY09CAM024"/>
    <s v="TY"/>
    <x v="2"/>
    <x v="4"/>
    <x v="4"/>
    <s v="09"/>
    <x v="2"/>
    <n v="48114.2"/>
    <n v="8748.0363636363636"/>
    <n v="9622.84"/>
    <x v="1"/>
    <x v="5"/>
    <n v="100000"/>
    <x v="0"/>
    <s v="TYCAM09WHI024"/>
  </r>
  <r>
    <s v="TY02COR025"/>
    <s v="TY"/>
    <x v="2"/>
    <x v="5"/>
    <x v="5"/>
    <s v="02"/>
    <x v="10"/>
    <n v="64467.4"/>
    <n v="5157.3919999999998"/>
    <n v="5372.2833333333338"/>
    <x v="4"/>
    <x v="16"/>
    <n v="100000"/>
    <x v="0"/>
    <s v="TYCOR02RED025"/>
  </r>
  <r>
    <s v="TY03COR026"/>
    <s v="TY"/>
    <x v="2"/>
    <x v="5"/>
    <x v="5"/>
    <s v="03"/>
    <x v="11"/>
    <n v="73444.399999999994"/>
    <n v="6386.4695652173905"/>
    <n v="6676.7636363636357"/>
    <x v="0"/>
    <x v="16"/>
    <n v="100000"/>
    <x v="0"/>
    <s v="TYCOR03BLA026"/>
  </r>
  <r>
    <s v="TY14COR027"/>
    <s v="TY"/>
    <x v="2"/>
    <x v="5"/>
    <x v="5"/>
    <s v="14"/>
    <x v="5"/>
    <n v="17556.3"/>
    <n v="35112.6"/>
    <n v="17556.3"/>
    <x v="3"/>
    <x v="6"/>
    <n v="100000"/>
    <x v="0"/>
    <s v="TYCOR14BLU027"/>
  </r>
  <r>
    <s v="TY12COR028"/>
    <s v="TY"/>
    <x v="2"/>
    <x v="5"/>
    <x v="5"/>
    <s v="12"/>
    <x v="4"/>
    <n v="29601.9"/>
    <n v="11840.76"/>
    <n v="14800.95"/>
    <x v="0"/>
    <x v="10"/>
    <n v="100000"/>
    <x v="0"/>
    <s v="TYCOR12BLA028"/>
  </r>
  <r>
    <s v="TY12CAM029"/>
    <s v="TY"/>
    <x v="2"/>
    <x v="4"/>
    <x v="4"/>
    <s v="12"/>
    <x v="4"/>
    <n v="22128.2"/>
    <n v="8851.2800000000007"/>
    <n v="11064.1"/>
    <x v="3"/>
    <x v="14"/>
    <n v="100000"/>
    <x v="0"/>
    <s v="TYCAM12BLU029"/>
  </r>
  <r>
    <s v="HO99CIV030"/>
    <s v="HO"/>
    <x v="3"/>
    <x v="6"/>
    <x v="6"/>
    <s v="99"/>
    <x v="12"/>
    <n v="82374"/>
    <n v="5314.4516129032254"/>
    <n v="5491.6"/>
    <x v="1"/>
    <x v="9"/>
    <n v="75000"/>
    <x v="1"/>
    <s v="HOCIV99WHI030"/>
  </r>
  <r>
    <s v="HO01CIV031"/>
    <s v="HO"/>
    <x v="3"/>
    <x v="6"/>
    <x v="6"/>
    <s v="01"/>
    <x v="13"/>
    <n v="69891.899999999994"/>
    <n v="5177.177777777777"/>
    <n v="5376.2999999999993"/>
    <x v="3"/>
    <x v="3"/>
    <n v="75000"/>
    <x v="0"/>
    <s v="HOCIV01BLU031"/>
  </r>
  <r>
    <s v="HO10CIV032"/>
    <s v="HO"/>
    <x v="3"/>
    <x v="6"/>
    <x v="6"/>
    <s v="10"/>
    <x v="6"/>
    <n v="22573"/>
    <n v="5016.2222222222226"/>
    <n v="5643.25"/>
    <x v="3"/>
    <x v="12"/>
    <n v="75000"/>
    <x v="0"/>
    <s v="HOCIV10BLU032"/>
  </r>
  <r>
    <s v="HO10CIV033"/>
    <s v="HO"/>
    <x v="3"/>
    <x v="6"/>
    <x v="6"/>
    <s v="10"/>
    <x v="6"/>
    <n v="33477.199999999997"/>
    <n v="7439.3777777777768"/>
    <n v="8369.2999999999993"/>
    <x v="0"/>
    <x v="15"/>
    <n v="75000"/>
    <x v="0"/>
    <s v="HOCIV10BLA033"/>
  </r>
  <r>
    <s v="HO11CIV034"/>
    <s v="HO"/>
    <x v="3"/>
    <x v="6"/>
    <x v="6"/>
    <s v="11"/>
    <x v="14"/>
    <n v="30555.3"/>
    <n v="8730.0857142857149"/>
    <n v="10185.1"/>
    <x v="0"/>
    <x v="2"/>
    <n v="75000"/>
    <x v="0"/>
    <s v="HOCIV11BLA034"/>
  </r>
  <r>
    <s v="HO12CIV035"/>
    <s v="HO"/>
    <x v="3"/>
    <x v="6"/>
    <x v="6"/>
    <s v="12"/>
    <x v="4"/>
    <n v="24513.200000000001"/>
    <n v="9805.2800000000007"/>
    <n v="12256.6"/>
    <x v="0"/>
    <x v="13"/>
    <n v="75000"/>
    <x v="0"/>
    <s v="HOCIV12BLA035"/>
  </r>
  <r>
    <s v="HO13CIV036"/>
    <s v="HO"/>
    <x v="3"/>
    <x v="6"/>
    <x v="6"/>
    <s v="13"/>
    <x v="3"/>
    <n v="13867.6"/>
    <n v="9245.0666666666675"/>
    <n v="13867.6"/>
    <x v="0"/>
    <x v="14"/>
    <n v="75000"/>
    <x v="0"/>
    <s v="HOCIV13BLA036"/>
  </r>
  <r>
    <s v="HO05ODY037"/>
    <s v="HO"/>
    <x v="3"/>
    <x v="7"/>
    <x v="7"/>
    <s v="05"/>
    <x v="15"/>
    <n v="60389.5"/>
    <n v="6356.7894736842109"/>
    <n v="6709.9444444444443"/>
    <x v="1"/>
    <x v="5"/>
    <n v="100000"/>
    <x v="0"/>
    <s v="HOODY05WHI037"/>
  </r>
  <r>
    <s v="HO07ODY038"/>
    <s v="HO"/>
    <x v="3"/>
    <x v="7"/>
    <x v="7"/>
    <s v="07"/>
    <x v="16"/>
    <n v="50854.1"/>
    <n v="6780.5466666666662"/>
    <n v="7264.8714285714286"/>
    <x v="0"/>
    <x v="15"/>
    <n v="100000"/>
    <x v="0"/>
    <s v="HOODY07BLA038"/>
  </r>
  <r>
    <s v="HO08ODY039"/>
    <s v="HO"/>
    <x v="3"/>
    <x v="7"/>
    <x v="7"/>
    <s v="08"/>
    <x v="1"/>
    <n v="42504.6"/>
    <n v="6539.1692307692301"/>
    <n v="7084.0999999999995"/>
    <x v="1"/>
    <x v="9"/>
    <n v="100000"/>
    <x v="0"/>
    <s v="HOODY08WHI039"/>
  </r>
  <r>
    <s v="HO01ODY040"/>
    <s v="HO"/>
    <x v="3"/>
    <x v="7"/>
    <x v="7"/>
    <s v="01"/>
    <x v="13"/>
    <n v="68658.899999999994"/>
    <n v="5085.844444444444"/>
    <n v="5281.4538461538459"/>
    <x v="0"/>
    <x v="0"/>
    <n v="100000"/>
    <x v="0"/>
    <s v="HOODY01BLA040"/>
  </r>
  <r>
    <s v="HO14ODY041"/>
    <s v="HO"/>
    <x v="3"/>
    <x v="7"/>
    <x v="7"/>
    <s v="14"/>
    <x v="5"/>
    <n v="3708.1"/>
    <n v="7416.2"/>
    <n v="3708.1"/>
    <x v="0"/>
    <x v="1"/>
    <n v="100000"/>
    <x v="0"/>
    <s v="HOODY14BLA041"/>
  </r>
  <r>
    <s v="CR04PTC042"/>
    <s v="CR"/>
    <x v="4"/>
    <x v="8"/>
    <x v="8"/>
    <s v="04"/>
    <x v="17"/>
    <n v="64542"/>
    <n v="6146.8571428571431"/>
    <n v="6454.2"/>
    <x v="3"/>
    <x v="0"/>
    <n v="75000"/>
    <x v="0"/>
    <s v="CRPTC04BLU042"/>
  </r>
  <r>
    <s v="CR07PTC043"/>
    <s v="CR"/>
    <x v="4"/>
    <x v="8"/>
    <x v="8"/>
    <s v="07"/>
    <x v="16"/>
    <n v="42074.2"/>
    <n v="5609.8933333333325"/>
    <n v="6010.5999999999995"/>
    <x v="2"/>
    <x v="16"/>
    <n v="75000"/>
    <x v="0"/>
    <s v="CRPTC07GRE043"/>
  </r>
  <r>
    <s v="CR11PTC044"/>
    <s v="CR"/>
    <x v="4"/>
    <x v="8"/>
    <x v="8"/>
    <s v="11"/>
    <x v="14"/>
    <n v="27394.2"/>
    <n v="7826.9142857142861"/>
    <n v="9131.4"/>
    <x v="0"/>
    <x v="8"/>
    <n v="75000"/>
    <x v="0"/>
    <s v="CRPTC11BLA044"/>
  </r>
  <r>
    <s v="CR99CAR045"/>
    <s v="CR"/>
    <x v="4"/>
    <x v="9"/>
    <x v="9"/>
    <s v="99"/>
    <x v="12"/>
    <n v="79420.600000000006"/>
    <n v="5123.9096774193549"/>
    <n v="5294.7066666666669"/>
    <x v="2"/>
    <x v="13"/>
    <n v="75000"/>
    <x v="1"/>
    <s v="CRCAR99GRE045"/>
  </r>
  <r>
    <s v="CR00CAR046"/>
    <s v="CR"/>
    <x v="4"/>
    <x v="9"/>
    <x v="9"/>
    <s v="00"/>
    <x v="8"/>
    <n v="77243.100000000006"/>
    <n v="5327.1103448275862"/>
    <n v="5517.3642857142859"/>
    <x v="0"/>
    <x v="3"/>
    <n v="75000"/>
    <x v="1"/>
    <s v="CRCAR00BLA046"/>
  </r>
  <r>
    <s v="CR04CAR047"/>
    <s v="CR"/>
    <x v="4"/>
    <x v="9"/>
    <x v="9"/>
    <s v="04"/>
    <x v="17"/>
    <n v="72527.199999999997"/>
    <n v="6907.3523809523804"/>
    <n v="7252.7199999999993"/>
    <x v="1"/>
    <x v="11"/>
    <n v="75000"/>
    <x v="0"/>
    <s v="CRCAR04WHI047"/>
  </r>
  <r>
    <s v="CR04CAR048"/>
    <s v="CR"/>
    <x v="4"/>
    <x v="9"/>
    <x v="9"/>
    <s v="04"/>
    <x v="17"/>
    <n v="52699.4"/>
    <n v="5018.9904761904763"/>
    <n v="5269.9400000000005"/>
    <x v="4"/>
    <x v="11"/>
    <n v="75000"/>
    <x v="0"/>
    <s v="CRCAR04RED048"/>
  </r>
  <r>
    <s v="HY11ELA049"/>
    <s v="HY"/>
    <x v="5"/>
    <x v="10"/>
    <x v="1"/>
    <s v="11"/>
    <x v="14"/>
    <n v="29102.3"/>
    <n v="8314.9428571428562"/>
    <n v="9700.7666666666664"/>
    <x v="0"/>
    <x v="12"/>
    <n v="100000"/>
    <x v="0"/>
    <s v="HYELA11BLA049"/>
  </r>
  <r>
    <s v="HY12ELA050"/>
    <s v="HY"/>
    <x v="5"/>
    <x v="10"/>
    <x v="1"/>
    <s v="12"/>
    <x v="4"/>
    <n v="22282"/>
    <n v="8912.7999999999993"/>
    <n v="11141"/>
    <x v="3"/>
    <x v="1"/>
    <n v="100000"/>
    <x v="0"/>
    <s v="HYELA12BLU050"/>
  </r>
  <r>
    <s v="HY13ELA051"/>
    <s v="HY"/>
    <x v="5"/>
    <x v="10"/>
    <x v="1"/>
    <s v="13"/>
    <x v="3"/>
    <n v="20223.900000000001"/>
    <n v="13482.6"/>
    <n v="20223.900000000001"/>
    <x v="0"/>
    <x v="6"/>
    <n v="100000"/>
    <x v="0"/>
    <s v="HYELA13BLA051"/>
  </r>
  <r>
    <s v="HY13ELA052"/>
    <s v="HY"/>
    <x v="5"/>
    <x v="10"/>
    <x v="1"/>
    <s v="13"/>
    <x v="3"/>
    <n v="22188.5"/>
    <n v="14792.333333333334"/>
    <n v="22188.5"/>
    <x v="3"/>
    <x v="4"/>
    <n v="100000"/>
    <x v="0"/>
    <s v="HYELA13BLU0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361EFE-EDB6-4F30-BEBD-A624DED1B7D8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44" showAll="0"/>
    <pivotField dataField="1" numFmtId="44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44" showAll="0"/>
    <pivotField numFmtId="44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formats count="1">
    <format dxfId="4">
      <pivotArea outline="0" collapsedLevelsAreSubtotals="1" fieldPosition="0"/>
    </format>
  </formats>
  <chartFormats count="9">
    <chartFormat chart="2" format="4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9" count="1" selected="0">
            <x v="3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392194-D588-44E5-9AE9-842CBA45D242}" name="PivotTable4" cacheId="2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2">
  <location ref="R3:U67" firstHeaderRow="0" firstDataRow="1" firstDataCol="1"/>
  <pivotFields count="15">
    <pivotField showAll="0"/>
    <pivotField showAll="0"/>
    <pivotField showAll="0">
      <items count="7">
        <item x="4"/>
        <item x="0"/>
        <item x="1"/>
        <item x="3"/>
        <item x="5"/>
        <item x="2"/>
        <item t="default"/>
      </items>
    </pivotField>
    <pivotField showAll="0">
      <items count="12">
        <item x="4"/>
        <item x="9"/>
        <item x="6"/>
        <item x="2"/>
        <item x="5"/>
        <item x="10"/>
        <item x="1"/>
        <item x="0"/>
        <item x="7"/>
        <item x="8"/>
        <item x="3"/>
        <item t="default"/>
      </items>
    </pivotField>
    <pivotField axis="axisRow" showAll="0">
      <items count="11">
        <item x="2"/>
        <item x="4"/>
        <item x="9"/>
        <item x="6"/>
        <item x="5"/>
        <item x="1"/>
        <item x="0"/>
        <item x="7"/>
        <item x="8"/>
        <item x="3"/>
        <item t="default"/>
      </items>
    </pivotField>
    <pivotField showAll="0"/>
    <pivotField showAll="0">
      <items count="19">
        <item x="5"/>
        <item x="3"/>
        <item x="4"/>
        <item x="14"/>
        <item x="6"/>
        <item x="2"/>
        <item x="1"/>
        <item x="16"/>
        <item x="0"/>
        <item x="15"/>
        <item x="17"/>
        <item x="11"/>
        <item x="10"/>
        <item x="13"/>
        <item x="8"/>
        <item x="12"/>
        <item x="7"/>
        <item x="9"/>
        <item t="default"/>
      </items>
    </pivotField>
    <pivotField dataField="1" numFmtId="43" showAll="0"/>
    <pivotField dataField="1" numFmtId="43" showAll="0"/>
    <pivotField numFmtId="43" showAll="0"/>
    <pivotField showAll="0"/>
    <pivotField axis="axisRow" showAll="0">
      <items count="18">
        <item x="11"/>
        <item x="14"/>
        <item x="4"/>
        <item x="16"/>
        <item x="5"/>
        <item x="13"/>
        <item x="3"/>
        <item x="2"/>
        <item x="1"/>
        <item x="6"/>
        <item x="9"/>
        <item x="10"/>
        <item x="0"/>
        <item x="15"/>
        <item x="12"/>
        <item x="8"/>
        <item x="7"/>
        <item t="default"/>
      </items>
    </pivotField>
    <pivotField dataField="1" showAll="0"/>
    <pivotField showAll="0">
      <items count="3">
        <item x="1"/>
        <item x="0"/>
        <item t="default"/>
      </items>
    </pivotField>
    <pivotField showAll="0"/>
  </pivotFields>
  <rowFields count="2">
    <field x="11"/>
    <field x="4"/>
  </rowFields>
  <rowItems count="64">
    <i>
      <x/>
    </i>
    <i r="1">
      <x/>
    </i>
    <i r="1">
      <x v="2"/>
    </i>
    <i>
      <x v="1"/>
    </i>
    <i r="1">
      <x v="1"/>
    </i>
    <i r="1">
      <x v="3"/>
    </i>
    <i>
      <x v="2"/>
    </i>
    <i r="1">
      <x v="1"/>
    </i>
    <i r="1">
      <x v="5"/>
    </i>
    <i>
      <x v="3"/>
    </i>
    <i r="1">
      <x v="4"/>
    </i>
    <i r="1">
      <x v="8"/>
    </i>
    <i>
      <x v="4"/>
    </i>
    <i r="1">
      <x v="1"/>
    </i>
    <i r="1">
      <x v="5"/>
    </i>
    <i r="1">
      <x v="7"/>
    </i>
    <i>
      <x v="5"/>
    </i>
    <i r="1">
      <x v="2"/>
    </i>
    <i r="1">
      <x v="3"/>
    </i>
    <i r="1">
      <x v="9"/>
    </i>
    <i>
      <x v="6"/>
    </i>
    <i r="1">
      <x v="2"/>
    </i>
    <i r="1">
      <x v="3"/>
    </i>
    <i r="1">
      <x v="6"/>
    </i>
    <i>
      <x v="7"/>
    </i>
    <i r="1">
      <x v="3"/>
    </i>
    <i r="1">
      <x v="5"/>
    </i>
    <i r="1">
      <x v="6"/>
    </i>
    <i>
      <x v="8"/>
    </i>
    <i r="1">
      <x v="5"/>
    </i>
    <i r="1">
      <x v="6"/>
    </i>
    <i r="1">
      <x v="7"/>
    </i>
    <i>
      <x v="9"/>
    </i>
    <i r="1">
      <x v="4"/>
    </i>
    <i r="1">
      <x v="5"/>
    </i>
    <i>
      <x v="10"/>
    </i>
    <i r="1">
      <x v="3"/>
    </i>
    <i r="1">
      <x v="5"/>
    </i>
    <i r="1">
      <x v="7"/>
    </i>
    <i>
      <x v="11"/>
    </i>
    <i r="1">
      <x/>
    </i>
    <i r="1">
      <x v="4"/>
    </i>
    <i r="1">
      <x v="9"/>
    </i>
    <i>
      <x v="12"/>
    </i>
    <i r="1">
      <x v="1"/>
    </i>
    <i r="1">
      <x v="5"/>
    </i>
    <i r="1">
      <x v="6"/>
    </i>
    <i r="1">
      <x v="7"/>
    </i>
    <i r="1">
      <x v="8"/>
    </i>
    <i>
      <x v="13"/>
    </i>
    <i r="1">
      <x v="1"/>
    </i>
    <i r="1">
      <x v="3"/>
    </i>
    <i r="1">
      <x v="7"/>
    </i>
    <i>
      <x v="14"/>
    </i>
    <i r="1">
      <x/>
    </i>
    <i r="1">
      <x v="3"/>
    </i>
    <i r="1">
      <x v="5"/>
    </i>
    <i>
      <x v="15"/>
    </i>
    <i r="1">
      <x v="5"/>
    </i>
    <i r="1">
      <x v="8"/>
    </i>
    <i r="1">
      <x v="9"/>
    </i>
    <i>
      <x v="16"/>
    </i>
    <i r="1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Warantee Miles" fld="12" baseField="0" baseItem="0"/>
    <dataField name="Sum of Miles" fld="7" baseField="0" baseItem="0"/>
    <dataField name="Sum of Miles / Year" fld="8" baseField="0" baseItem="0"/>
  </dataFields>
  <chartFormats count="3">
    <chartFormat chart="30" format="13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0" format="14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0" format="14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C1007-76A6-4F0C-9AC9-82228172E04A}">
  <dimension ref="A1:E81"/>
  <sheetViews>
    <sheetView zoomScale="190" zoomScaleNormal="190" workbookViewId="0">
      <selection activeCell="D2" sqref="D2"/>
    </sheetView>
  </sheetViews>
  <sheetFormatPr defaultRowHeight="15"/>
  <cols>
    <col min="3" max="4" width="12.85546875" customWidth="1"/>
    <col min="5" max="5" width="13" customWidth="1"/>
  </cols>
  <sheetData>
    <row r="1" spans="1:5">
      <c r="A1" t="s">
        <v>0</v>
      </c>
      <c r="C1" t="s">
        <v>60</v>
      </c>
    </row>
    <row r="2" spans="1:5">
      <c r="D2" t="s">
        <v>4</v>
      </c>
      <c r="E2" s="15" t="s">
        <v>5</v>
      </c>
    </row>
    <row r="3" spans="1:5">
      <c r="A3" t="s">
        <v>1</v>
      </c>
      <c r="B3" t="s">
        <v>2</v>
      </c>
      <c r="C3" t="s">
        <v>3</v>
      </c>
      <c r="D3" s="1">
        <v>44197</v>
      </c>
      <c r="E3" s="19"/>
    </row>
    <row r="4" spans="1:5">
      <c r="A4" s="2" t="s">
        <v>11</v>
      </c>
      <c r="B4" s="2" t="s">
        <v>33</v>
      </c>
      <c r="C4" s="3">
        <v>13.25</v>
      </c>
      <c r="D4" s="4">
        <v>40</v>
      </c>
      <c r="E4" s="18">
        <f>C4*D4</f>
        <v>530</v>
      </c>
    </row>
    <row r="5" spans="1:5">
      <c r="A5" s="2" t="s">
        <v>17</v>
      </c>
      <c r="B5" s="2" t="s">
        <v>34</v>
      </c>
      <c r="C5" s="3">
        <v>10.9</v>
      </c>
      <c r="D5" s="4">
        <v>42</v>
      </c>
      <c r="E5" s="18">
        <f t="shared" ref="E5:E27" si="0">C5*D5</f>
        <v>457.8</v>
      </c>
    </row>
    <row r="6" spans="1:5">
      <c r="A6" s="2" t="s">
        <v>15</v>
      </c>
      <c r="B6" s="2" t="s">
        <v>35</v>
      </c>
      <c r="C6" s="3">
        <v>15.5</v>
      </c>
      <c r="D6" s="4">
        <v>35</v>
      </c>
      <c r="E6" s="18">
        <f t="shared" si="0"/>
        <v>542.5</v>
      </c>
    </row>
    <row r="7" spans="1:5">
      <c r="A7" s="2" t="s">
        <v>20</v>
      </c>
      <c r="B7" s="2" t="s">
        <v>36</v>
      </c>
      <c r="C7" s="3">
        <v>13.6</v>
      </c>
      <c r="D7" s="4">
        <v>65</v>
      </c>
      <c r="E7" s="18">
        <f t="shared" si="0"/>
        <v>884</v>
      </c>
    </row>
    <row r="8" spans="1:5">
      <c r="A8" s="2" t="s">
        <v>21</v>
      </c>
      <c r="B8" s="2" t="s">
        <v>37</v>
      </c>
      <c r="C8" s="3">
        <v>12.8</v>
      </c>
      <c r="D8" s="4">
        <v>52</v>
      </c>
      <c r="E8" s="18">
        <f t="shared" si="0"/>
        <v>665.6</v>
      </c>
    </row>
    <row r="9" spans="1:5">
      <c r="A9" s="2" t="s">
        <v>10</v>
      </c>
      <c r="B9" s="2" t="s">
        <v>38</v>
      </c>
      <c r="C9" s="3">
        <v>13.14</v>
      </c>
      <c r="D9" s="4">
        <v>39</v>
      </c>
      <c r="E9" s="18">
        <f t="shared" si="0"/>
        <v>512.46</v>
      </c>
    </row>
    <row r="10" spans="1:5">
      <c r="A10" s="2" t="s">
        <v>23</v>
      </c>
      <c r="B10" s="2" t="s">
        <v>39</v>
      </c>
      <c r="C10" s="3">
        <v>13.06</v>
      </c>
      <c r="D10" s="4">
        <v>30</v>
      </c>
      <c r="E10" s="18">
        <f t="shared" si="0"/>
        <v>391.8</v>
      </c>
    </row>
    <row r="11" spans="1:5">
      <c r="A11" s="2" t="s">
        <v>24</v>
      </c>
      <c r="B11" s="2" t="s">
        <v>40</v>
      </c>
      <c r="C11" s="3">
        <v>12.98</v>
      </c>
      <c r="D11" s="4">
        <v>41</v>
      </c>
      <c r="E11" s="18">
        <f t="shared" si="0"/>
        <v>532.18000000000006</v>
      </c>
    </row>
    <row r="12" spans="1:5">
      <c r="A12" s="2" t="s">
        <v>18</v>
      </c>
      <c r="B12" s="2" t="s">
        <v>41</v>
      </c>
      <c r="C12" s="3">
        <v>12.9</v>
      </c>
      <c r="D12" s="4">
        <v>40</v>
      </c>
      <c r="E12" s="18">
        <f t="shared" si="0"/>
        <v>516</v>
      </c>
    </row>
    <row r="13" spans="1:5">
      <c r="A13" s="2" t="s">
        <v>13</v>
      </c>
      <c r="B13" s="2" t="s">
        <v>42</v>
      </c>
      <c r="C13" s="3">
        <v>12.82</v>
      </c>
      <c r="D13" s="4">
        <v>39</v>
      </c>
      <c r="E13" s="18">
        <f t="shared" si="0"/>
        <v>499.98</v>
      </c>
    </row>
    <row r="14" spans="1:5">
      <c r="A14" s="2" t="s">
        <v>6</v>
      </c>
      <c r="B14" s="2" t="s">
        <v>43</v>
      </c>
      <c r="C14" s="3">
        <v>12.74</v>
      </c>
      <c r="D14" s="4">
        <v>39</v>
      </c>
      <c r="E14" s="18">
        <f t="shared" si="0"/>
        <v>496.86</v>
      </c>
    </row>
    <row r="15" spans="1:5">
      <c r="A15" s="2" t="s">
        <v>8</v>
      </c>
      <c r="B15" s="2" t="s">
        <v>44</v>
      </c>
      <c r="C15" s="3">
        <v>12.66</v>
      </c>
      <c r="D15" s="4">
        <v>38</v>
      </c>
      <c r="E15" s="18">
        <f t="shared" si="0"/>
        <v>481.08</v>
      </c>
    </row>
    <row r="16" spans="1:5">
      <c r="A16" s="2" t="s">
        <v>9</v>
      </c>
      <c r="B16" s="2" t="s">
        <v>22</v>
      </c>
      <c r="C16" s="3">
        <v>12.58</v>
      </c>
      <c r="D16" s="4">
        <v>37</v>
      </c>
      <c r="E16" s="18">
        <f t="shared" si="0"/>
        <v>465.46</v>
      </c>
    </row>
    <row r="17" spans="1:5">
      <c r="A17" s="2" t="s">
        <v>14</v>
      </c>
      <c r="B17" s="2" t="s">
        <v>45</v>
      </c>
      <c r="C17" s="3">
        <v>12.5</v>
      </c>
      <c r="D17" s="4">
        <v>37</v>
      </c>
      <c r="E17" s="18">
        <f t="shared" si="0"/>
        <v>462.5</v>
      </c>
    </row>
    <row r="18" spans="1:5">
      <c r="A18" s="2" t="s">
        <v>25</v>
      </c>
      <c r="B18" s="2" t="s">
        <v>46</v>
      </c>
      <c r="C18" s="3">
        <v>12.42</v>
      </c>
      <c r="D18" s="4">
        <v>36</v>
      </c>
      <c r="E18" s="18">
        <f t="shared" si="0"/>
        <v>447.12</v>
      </c>
    </row>
    <row r="19" spans="1:5">
      <c r="A19" s="2" t="s">
        <v>26</v>
      </c>
      <c r="B19" s="2" t="s">
        <v>47</v>
      </c>
      <c r="C19" s="3">
        <v>12.34</v>
      </c>
      <c r="D19" s="4">
        <v>35</v>
      </c>
      <c r="E19" s="18">
        <f t="shared" si="0"/>
        <v>431.9</v>
      </c>
    </row>
    <row r="20" spans="1:5">
      <c r="A20" s="2" t="s">
        <v>27</v>
      </c>
      <c r="B20" s="2" t="s">
        <v>48</v>
      </c>
      <c r="C20" s="3">
        <v>12.26</v>
      </c>
      <c r="D20" s="4">
        <v>34</v>
      </c>
      <c r="E20" s="18">
        <f t="shared" si="0"/>
        <v>416.84</v>
      </c>
    </row>
    <row r="21" spans="1:5">
      <c r="A21" s="2" t="s">
        <v>28</v>
      </c>
      <c r="B21" s="2" t="s">
        <v>49</v>
      </c>
      <c r="C21" s="3">
        <v>12.18</v>
      </c>
      <c r="D21" s="4">
        <v>34</v>
      </c>
      <c r="E21" s="18">
        <f t="shared" si="0"/>
        <v>414.12</v>
      </c>
    </row>
    <row r="22" spans="1:5">
      <c r="A22" s="2" t="s">
        <v>29</v>
      </c>
      <c r="B22" s="2" t="s">
        <v>50</v>
      </c>
      <c r="C22" s="3">
        <v>12.1</v>
      </c>
      <c r="D22" s="4">
        <v>33</v>
      </c>
      <c r="E22" s="18">
        <f t="shared" si="0"/>
        <v>399.3</v>
      </c>
    </row>
    <row r="23" spans="1:5">
      <c r="A23" s="2" t="s">
        <v>16</v>
      </c>
      <c r="B23" s="2" t="s">
        <v>51</v>
      </c>
      <c r="C23" s="3">
        <v>12.02</v>
      </c>
      <c r="D23" s="4">
        <v>32</v>
      </c>
      <c r="E23" s="18">
        <f t="shared" si="0"/>
        <v>384.64</v>
      </c>
    </row>
    <row r="24" spans="1:5">
      <c r="A24" s="2" t="s">
        <v>12</v>
      </c>
      <c r="B24" s="2" t="s">
        <v>7</v>
      </c>
      <c r="C24" s="3">
        <v>11.94</v>
      </c>
      <c r="D24" s="4">
        <v>32</v>
      </c>
      <c r="E24" s="18">
        <f t="shared" si="0"/>
        <v>382.08</v>
      </c>
    </row>
    <row r="25" spans="1:5">
      <c r="A25" s="2" t="s">
        <v>30</v>
      </c>
      <c r="B25" s="2" t="s">
        <v>52</v>
      </c>
      <c r="C25" s="3">
        <v>11.86</v>
      </c>
      <c r="D25" s="4">
        <v>31</v>
      </c>
      <c r="E25" s="18">
        <f t="shared" si="0"/>
        <v>367.65999999999997</v>
      </c>
    </row>
    <row r="26" spans="1:5">
      <c r="A26" s="2" t="s">
        <v>31</v>
      </c>
      <c r="B26" s="2" t="s">
        <v>19</v>
      </c>
      <c r="C26" s="3">
        <v>11.78</v>
      </c>
      <c r="D26" s="4">
        <v>30</v>
      </c>
      <c r="E26" s="18">
        <f t="shared" si="0"/>
        <v>353.4</v>
      </c>
    </row>
    <row r="27" spans="1:5">
      <c r="A27" s="2" t="s">
        <v>32</v>
      </c>
      <c r="B27" s="2" t="s">
        <v>53</v>
      </c>
      <c r="C27" s="3">
        <v>11.7</v>
      </c>
      <c r="D27" s="4">
        <v>30</v>
      </c>
      <c r="E27" s="18">
        <f t="shared" si="0"/>
        <v>351</v>
      </c>
    </row>
    <row r="28" spans="1:5">
      <c r="A28" s="2"/>
      <c r="B28" s="2"/>
    </row>
    <row r="29" spans="1:5">
      <c r="A29" s="17" t="s">
        <v>56</v>
      </c>
      <c r="B29" s="17"/>
      <c r="C29" s="18">
        <f>MAX(C4:C27)</f>
        <v>15.5</v>
      </c>
      <c r="D29" s="16">
        <f>MAX(D4:D27)</f>
        <v>65</v>
      </c>
      <c r="E29" s="18">
        <f t="shared" ref="E29" si="1">MAX(E4:E27)</f>
        <v>884</v>
      </c>
    </row>
    <row r="30" spans="1:5">
      <c r="A30" s="17" t="s">
        <v>57</v>
      </c>
      <c r="B30" s="17"/>
      <c r="C30" s="18">
        <f>MIN(C4:C27)</f>
        <v>10.9</v>
      </c>
      <c r="D30" s="16">
        <f t="shared" ref="D30:E30" si="2">MIN(D4:D27)</f>
        <v>30</v>
      </c>
      <c r="E30" s="18">
        <f t="shared" si="2"/>
        <v>351</v>
      </c>
    </row>
    <row r="31" spans="1:5">
      <c r="A31" s="17" t="s">
        <v>58</v>
      </c>
      <c r="B31" s="17"/>
      <c r="C31" s="18">
        <f>AVERAGE(C4:C27)</f>
        <v>12.584583333333335</v>
      </c>
      <c r="D31" s="16">
        <f t="shared" ref="D31:E31" si="3">AVERAGE(D4:D27)</f>
        <v>37.541666666666664</v>
      </c>
      <c r="E31" s="18">
        <f t="shared" si="3"/>
        <v>474.42833333333328</v>
      </c>
    </row>
    <row r="32" spans="1:5">
      <c r="A32" s="17" t="s">
        <v>59</v>
      </c>
      <c r="B32" s="17"/>
      <c r="C32" s="18">
        <f>SUM(C4:C27)</f>
        <v>302.03000000000003</v>
      </c>
      <c r="D32" s="16">
        <f t="shared" ref="D32:E32" si="4">SUM(D4:D27)</f>
        <v>901</v>
      </c>
      <c r="E32" s="18">
        <f t="shared" si="4"/>
        <v>11386.279999999999</v>
      </c>
    </row>
    <row r="33" spans="1:2">
      <c r="A33" s="2"/>
      <c r="B33" s="2"/>
    </row>
    <row r="34" spans="1:2">
      <c r="A34" s="2"/>
      <c r="B34" s="2"/>
    </row>
    <row r="35" spans="1:2">
      <c r="A35" s="2"/>
      <c r="B35" s="2"/>
    </row>
    <row r="36" spans="1:2">
      <c r="A36" s="2"/>
      <c r="B36" s="2"/>
    </row>
    <row r="37" spans="1:2">
      <c r="A37" s="2"/>
      <c r="B37" s="2"/>
    </row>
    <row r="38" spans="1:2">
      <c r="A38" s="2"/>
      <c r="B38" s="2"/>
    </row>
    <row r="39" spans="1:2">
      <c r="A39" s="2"/>
      <c r="B39" s="2"/>
    </row>
    <row r="40" spans="1:2">
      <c r="A40" s="2"/>
      <c r="B40" s="2"/>
    </row>
    <row r="41" spans="1:2">
      <c r="A41" s="2"/>
      <c r="B41" s="2"/>
    </row>
    <row r="42" spans="1:2">
      <c r="A42" s="2"/>
      <c r="B42" s="2"/>
    </row>
    <row r="43" spans="1:2">
      <c r="A43" s="2"/>
      <c r="B43" s="2"/>
    </row>
    <row r="44" spans="1:2">
      <c r="A44" s="2"/>
      <c r="B44" s="2"/>
    </row>
    <row r="45" spans="1:2">
      <c r="A45" s="2"/>
      <c r="B45" s="2"/>
    </row>
    <row r="46" spans="1:2">
      <c r="A46" s="2"/>
      <c r="B46" s="2"/>
    </row>
    <row r="47" spans="1:2">
      <c r="A47" s="2"/>
      <c r="B47" s="2"/>
    </row>
    <row r="48" spans="1:2">
      <c r="A48" s="2"/>
      <c r="B48" s="2"/>
    </row>
    <row r="49" spans="1:2">
      <c r="A49" s="2"/>
      <c r="B49" s="2"/>
    </row>
    <row r="50" spans="1:2">
      <c r="A50" s="2"/>
      <c r="B50" s="2"/>
    </row>
    <row r="51" spans="1:2">
      <c r="A51" s="2"/>
      <c r="B51" s="2"/>
    </row>
    <row r="52" spans="1:2">
      <c r="A52" s="2"/>
      <c r="B52" s="2"/>
    </row>
    <row r="53" spans="1:2">
      <c r="A53" s="2"/>
      <c r="B53" s="2"/>
    </row>
    <row r="54" spans="1:2">
      <c r="A54" s="2"/>
      <c r="B54" s="2"/>
    </row>
    <row r="55" spans="1:2">
      <c r="A55" s="2"/>
      <c r="B55" s="2"/>
    </row>
    <row r="56" spans="1:2">
      <c r="A56" s="2"/>
      <c r="B56" s="2"/>
    </row>
    <row r="57" spans="1:2">
      <c r="A57" s="2"/>
      <c r="B57" s="2"/>
    </row>
    <row r="58" spans="1:2">
      <c r="A58" s="2"/>
      <c r="B58" s="2"/>
    </row>
    <row r="59" spans="1:2">
      <c r="A59" s="2"/>
      <c r="B59" s="2"/>
    </row>
    <row r="60" spans="1:2">
      <c r="A60" s="2"/>
      <c r="B60" s="2"/>
    </row>
    <row r="61" spans="1:2">
      <c r="A61" s="2"/>
      <c r="B61" s="2"/>
    </row>
    <row r="62" spans="1:2">
      <c r="A62" s="2"/>
      <c r="B62" s="2"/>
    </row>
    <row r="63" spans="1:2">
      <c r="B63" s="2"/>
    </row>
    <row r="64" spans="1:2">
      <c r="B64" s="2"/>
    </row>
    <row r="65" spans="2:2">
      <c r="B65" s="2"/>
    </row>
    <row r="66" spans="2:2">
      <c r="B66" s="2"/>
    </row>
    <row r="67" spans="2:2">
      <c r="B67" s="2"/>
    </row>
    <row r="68" spans="2:2">
      <c r="B68" s="2"/>
    </row>
    <row r="69" spans="2:2">
      <c r="B69" s="2"/>
    </row>
    <row r="70" spans="2:2">
      <c r="B70" s="2"/>
    </row>
    <row r="71" spans="2:2">
      <c r="B71" s="2"/>
    </row>
    <row r="72" spans="2:2">
      <c r="B72" s="2"/>
    </row>
    <row r="73" spans="2:2">
      <c r="B73" s="2"/>
    </row>
    <row r="74" spans="2:2">
      <c r="B74" s="2"/>
    </row>
    <row r="75" spans="2:2">
      <c r="B75" s="2"/>
    </row>
    <row r="76" spans="2:2">
      <c r="B76" s="2"/>
    </row>
    <row r="77" spans="2:2">
      <c r="B77" s="2"/>
    </row>
    <row r="78" spans="2:2">
      <c r="B78" s="2"/>
    </row>
    <row r="79" spans="2:2">
      <c r="B79" s="2"/>
    </row>
    <row r="80" spans="2:2">
      <c r="B80" s="2"/>
    </row>
    <row r="81" spans="2:2">
      <c r="B81" s="2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C568E-5B8E-4370-94ED-0EE495230F50}">
  <dimension ref="A1:M27"/>
  <sheetViews>
    <sheetView topLeftCell="A31" zoomScale="160" zoomScaleNormal="160" workbookViewId="0">
      <selection activeCell="N16" sqref="N16"/>
    </sheetView>
  </sheetViews>
  <sheetFormatPr defaultRowHeight="15"/>
  <cols>
    <col min="2" max="2" width="13.5703125" customWidth="1"/>
    <col min="3" max="3" width="6" customWidth="1"/>
    <col min="4" max="4" width="5.5703125" customWidth="1"/>
    <col min="5" max="5" width="7.140625" customWidth="1"/>
    <col min="6" max="6" width="5.5703125" customWidth="1"/>
  </cols>
  <sheetData>
    <row r="1" spans="1:13" ht="126.75">
      <c r="A1" t="s">
        <v>61</v>
      </c>
      <c r="C1" s="6" t="s">
        <v>62</v>
      </c>
      <c r="D1" s="6" t="s">
        <v>63</v>
      </c>
      <c r="E1" s="6" t="s">
        <v>64</v>
      </c>
      <c r="F1" s="6" t="s">
        <v>65</v>
      </c>
      <c r="H1" s="6" t="s">
        <v>62</v>
      </c>
      <c r="I1" s="6" t="s">
        <v>63</v>
      </c>
      <c r="J1" s="6" t="s">
        <v>64</v>
      </c>
      <c r="K1" s="6" t="s">
        <v>65</v>
      </c>
      <c r="M1" s="6" t="s">
        <v>67</v>
      </c>
    </row>
    <row r="2" spans="1:13">
      <c r="B2" t="s">
        <v>66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</row>
    <row r="4" spans="1:13">
      <c r="A4" s="2" t="s">
        <v>11</v>
      </c>
      <c r="B4" s="2" t="s">
        <v>33</v>
      </c>
      <c r="C4">
        <v>4</v>
      </c>
      <c r="D4">
        <v>19</v>
      </c>
      <c r="E4">
        <v>45</v>
      </c>
      <c r="F4">
        <v>1</v>
      </c>
      <c r="H4" s="7">
        <f>(C4/C$2)</f>
        <v>0.4</v>
      </c>
      <c r="I4" s="7">
        <f t="shared" ref="I4:K19" si="0">(D4/D$2)</f>
        <v>0.95</v>
      </c>
      <c r="J4" s="7">
        <f t="shared" si="0"/>
        <v>0.45</v>
      </c>
      <c r="K4" s="7">
        <f t="shared" si="0"/>
        <v>1</v>
      </c>
      <c r="M4" s="7" t="b">
        <f>OR(H4&lt;0.5,I4&lt;0.5,J4&lt;0.5,K4&lt;0.5)</f>
        <v>1</v>
      </c>
    </row>
    <row r="5" spans="1:13">
      <c r="A5" s="2" t="s">
        <v>17</v>
      </c>
      <c r="B5" s="2" t="s">
        <v>34</v>
      </c>
      <c r="C5">
        <v>8</v>
      </c>
      <c r="D5">
        <v>4</v>
      </c>
      <c r="E5">
        <v>25</v>
      </c>
      <c r="F5">
        <v>1</v>
      </c>
      <c r="H5" s="7">
        <f t="shared" ref="H5:H20" si="1">(C5/C$2)</f>
        <v>0.8</v>
      </c>
      <c r="I5" s="7">
        <f t="shared" si="0"/>
        <v>0.2</v>
      </c>
      <c r="J5" s="7">
        <f t="shared" si="0"/>
        <v>0.25</v>
      </c>
      <c r="K5" s="7">
        <f t="shared" si="0"/>
        <v>1</v>
      </c>
      <c r="M5" s="7" t="b">
        <f t="shared" ref="M5:M20" si="2">OR(H5&lt;0.5,I5&lt;0.5,J5&lt;0.5,K5&lt;0.5)</f>
        <v>1</v>
      </c>
    </row>
    <row r="6" spans="1:13">
      <c r="A6" s="2" t="s">
        <v>15</v>
      </c>
      <c r="B6" s="2" t="s">
        <v>35</v>
      </c>
      <c r="C6">
        <v>10</v>
      </c>
      <c r="D6">
        <v>12</v>
      </c>
      <c r="E6">
        <v>57</v>
      </c>
      <c r="F6">
        <v>0</v>
      </c>
      <c r="H6" s="7">
        <f t="shared" si="1"/>
        <v>1</v>
      </c>
      <c r="I6" s="7">
        <f t="shared" si="0"/>
        <v>0.6</v>
      </c>
      <c r="J6" s="7">
        <f t="shared" si="0"/>
        <v>0.56999999999999995</v>
      </c>
      <c r="K6" s="7">
        <f t="shared" si="0"/>
        <v>0</v>
      </c>
      <c r="M6" s="7" t="b">
        <f t="shared" si="2"/>
        <v>1</v>
      </c>
    </row>
    <row r="7" spans="1:13">
      <c r="A7" s="2" t="s">
        <v>20</v>
      </c>
      <c r="B7" s="2" t="s">
        <v>36</v>
      </c>
      <c r="C7">
        <v>6</v>
      </c>
      <c r="D7">
        <v>15</v>
      </c>
      <c r="E7">
        <v>58</v>
      </c>
      <c r="F7">
        <v>1</v>
      </c>
      <c r="H7" s="7">
        <f t="shared" si="1"/>
        <v>0.6</v>
      </c>
      <c r="I7" s="7">
        <f t="shared" si="0"/>
        <v>0.75</v>
      </c>
      <c r="J7" s="7">
        <f t="shared" si="0"/>
        <v>0.57999999999999996</v>
      </c>
      <c r="K7" s="7">
        <f t="shared" si="0"/>
        <v>1</v>
      </c>
      <c r="M7" s="7" t="b">
        <f t="shared" si="2"/>
        <v>0</v>
      </c>
    </row>
    <row r="8" spans="1:13">
      <c r="A8" s="2" t="s">
        <v>21</v>
      </c>
      <c r="B8" s="2" t="s">
        <v>37</v>
      </c>
      <c r="C8">
        <v>7</v>
      </c>
      <c r="D8">
        <v>15</v>
      </c>
      <c r="E8">
        <v>34</v>
      </c>
      <c r="F8">
        <v>0</v>
      </c>
      <c r="H8" s="7">
        <f t="shared" si="1"/>
        <v>0.7</v>
      </c>
      <c r="I8" s="7">
        <f t="shared" si="0"/>
        <v>0.75</v>
      </c>
      <c r="J8" s="7">
        <f t="shared" si="0"/>
        <v>0.34</v>
      </c>
      <c r="K8" s="7">
        <f t="shared" si="0"/>
        <v>0</v>
      </c>
      <c r="M8" s="7" t="b">
        <f t="shared" si="2"/>
        <v>1</v>
      </c>
    </row>
    <row r="9" spans="1:13">
      <c r="A9" s="2" t="s">
        <v>10</v>
      </c>
      <c r="B9" s="2" t="s">
        <v>38</v>
      </c>
      <c r="C9">
        <v>8</v>
      </c>
      <c r="D9">
        <v>17</v>
      </c>
      <c r="E9">
        <v>23</v>
      </c>
      <c r="F9">
        <v>1</v>
      </c>
      <c r="H9" s="7">
        <f t="shared" si="1"/>
        <v>0.8</v>
      </c>
      <c r="I9" s="7">
        <f t="shared" si="0"/>
        <v>0.85</v>
      </c>
      <c r="J9" s="7">
        <f t="shared" si="0"/>
        <v>0.23</v>
      </c>
      <c r="K9" s="7">
        <f t="shared" si="0"/>
        <v>1</v>
      </c>
      <c r="M9" s="7" t="b">
        <f t="shared" si="2"/>
        <v>1</v>
      </c>
    </row>
    <row r="10" spans="1:13">
      <c r="A10" s="2" t="s">
        <v>23</v>
      </c>
      <c r="B10" s="2" t="s">
        <v>39</v>
      </c>
      <c r="C10">
        <v>8</v>
      </c>
      <c r="D10">
        <v>9</v>
      </c>
      <c r="E10">
        <v>79</v>
      </c>
      <c r="F10">
        <v>1</v>
      </c>
      <c r="H10" s="7">
        <f t="shared" si="1"/>
        <v>0.8</v>
      </c>
      <c r="I10" s="7">
        <f t="shared" si="0"/>
        <v>0.45</v>
      </c>
      <c r="J10" s="7">
        <f t="shared" si="0"/>
        <v>0.79</v>
      </c>
      <c r="K10" s="7">
        <f t="shared" si="0"/>
        <v>1</v>
      </c>
      <c r="M10" s="7" t="b">
        <f t="shared" si="2"/>
        <v>1</v>
      </c>
    </row>
    <row r="11" spans="1:13">
      <c r="A11" s="2" t="s">
        <v>24</v>
      </c>
      <c r="B11" s="2" t="s">
        <v>40</v>
      </c>
      <c r="C11">
        <v>5</v>
      </c>
      <c r="D11">
        <v>20</v>
      </c>
      <c r="E11">
        <v>99</v>
      </c>
      <c r="F11">
        <v>1</v>
      </c>
      <c r="H11" s="7">
        <f t="shared" si="1"/>
        <v>0.5</v>
      </c>
      <c r="I11" s="7">
        <f t="shared" si="0"/>
        <v>1</v>
      </c>
      <c r="J11" s="7">
        <f t="shared" si="0"/>
        <v>0.99</v>
      </c>
      <c r="K11" s="7">
        <f t="shared" si="0"/>
        <v>1</v>
      </c>
      <c r="M11" s="7" t="b">
        <f t="shared" si="2"/>
        <v>0</v>
      </c>
    </row>
    <row r="12" spans="1:13">
      <c r="A12" s="2" t="s">
        <v>18</v>
      </c>
      <c r="B12" s="2" t="s">
        <v>41</v>
      </c>
      <c r="C12">
        <v>10</v>
      </c>
      <c r="D12">
        <v>19</v>
      </c>
      <c r="E12">
        <v>95</v>
      </c>
      <c r="F12">
        <v>1</v>
      </c>
      <c r="H12" s="7">
        <f t="shared" si="1"/>
        <v>1</v>
      </c>
      <c r="I12" s="7">
        <f t="shared" si="0"/>
        <v>0.95</v>
      </c>
      <c r="J12" s="7">
        <f t="shared" si="0"/>
        <v>0.95</v>
      </c>
      <c r="K12" s="7">
        <f t="shared" si="0"/>
        <v>1</v>
      </c>
      <c r="M12" s="7" t="b">
        <f t="shared" si="2"/>
        <v>0</v>
      </c>
    </row>
    <row r="13" spans="1:13">
      <c r="A13" s="2" t="s">
        <v>13</v>
      </c>
      <c r="B13" s="2" t="s">
        <v>42</v>
      </c>
      <c r="C13">
        <v>4</v>
      </c>
      <c r="D13">
        <v>20</v>
      </c>
      <c r="E13">
        <v>64</v>
      </c>
      <c r="F13">
        <v>1</v>
      </c>
      <c r="H13" s="7">
        <f t="shared" si="1"/>
        <v>0.4</v>
      </c>
      <c r="I13" s="7">
        <f t="shared" si="0"/>
        <v>1</v>
      </c>
      <c r="J13" s="7">
        <f t="shared" si="0"/>
        <v>0.64</v>
      </c>
      <c r="K13" s="7">
        <f t="shared" si="0"/>
        <v>1</v>
      </c>
      <c r="M13" s="7" t="b">
        <f t="shared" si="2"/>
        <v>1</v>
      </c>
    </row>
    <row r="14" spans="1:13">
      <c r="A14" s="2" t="s">
        <v>6</v>
      </c>
      <c r="B14" s="2" t="s">
        <v>43</v>
      </c>
      <c r="C14">
        <v>4</v>
      </c>
      <c r="D14">
        <v>15</v>
      </c>
      <c r="E14">
        <v>85</v>
      </c>
      <c r="F14">
        <v>0</v>
      </c>
      <c r="H14" s="7">
        <f t="shared" si="1"/>
        <v>0.4</v>
      </c>
      <c r="I14" s="7">
        <f t="shared" si="0"/>
        <v>0.75</v>
      </c>
      <c r="J14" s="7">
        <f t="shared" si="0"/>
        <v>0.85</v>
      </c>
      <c r="K14" s="7">
        <f t="shared" si="0"/>
        <v>0</v>
      </c>
      <c r="M14" s="7" t="b">
        <f t="shared" si="2"/>
        <v>1</v>
      </c>
    </row>
    <row r="15" spans="1:13">
      <c r="A15" s="2" t="s">
        <v>8</v>
      </c>
      <c r="B15" s="2" t="s">
        <v>44</v>
      </c>
      <c r="C15">
        <v>0</v>
      </c>
      <c r="D15">
        <v>13</v>
      </c>
      <c r="E15">
        <v>83</v>
      </c>
      <c r="F15">
        <v>1</v>
      </c>
      <c r="H15" s="7">
        <f t="shared" si="1"/>
        <v>0</v>
      </c>
      <c r="I15" s="7">
        <f t="shared" si="0"/>
        <v>0.65</v>
      </c>
      <c r="J15" s="7">
        <f t="shared" si="0"/>
        <v>0.83</v>
      </c>
      <c r="K15" s="7">
        <f t="shared" si="0"/>
        <v>1</v>
      </c>
      <c r="M15" s="7" t="b">
        <f t="shared" si="2"/>
        <v>1</v>
      </c>
    </row>
    <row r="16" spans="1:13">
      <c r="A16" s="2" t="s">
        <v>9</v>
      </c>
      <c r="B16" s="2" t="s">
        <v>22</v>
      </c>
      <c r="C16">
        <v>5</v>
      </c>
      <c r="D16">
        <v>17</v>
      </c>
      <c r="E16">
        <v>100</v>
      </c>
      <c r="F16">
        <v>0</v>
      </c>
      <c r="H16" s="7">
        <f t="shared" si="1"/>
        <v>0.5</v>
      </c>
      <c r="I16" s="7">
        <f t="shared" si="0"/>
        <v>0.85</v>
      </c>
      <c r="J16" s="7">
        <f t="shared" si="0"/>
        <v>1</v>
      </c>
      <c r="K16" s="7">
        <f t="shared" si="0"/>
        <v>0</v>
      </c>
      <c r="M16" s="7" t="b">
        <f t="shared" si="2"/>
        <v>1</v>
      </c>
    </row>
    <row r="17" spans="1:13">
      <c r="A17" s="2" t="s">
        <v>14</v>
      </c>
      <c r="B17" s="2" t="s">
        <v>45</v>
      </c>
      <c r="C17">
        <v>6</v>
      </c>
      <c r="D17">
        <v>16</v>
      </c>
      <c r="E17">
        <v>75</v>
      </c>
      <c r="F17">
        <v>1</v>
      </c>
      <c r="H17" s="7">
        <f t="shared" si="1"/>
        <v>0.6</v>
      </c>
      <c r="I17" s="7">
        <f t="shared" si="0"/>
        <v>0.8</v>
      </c>
      <c r="J17" s="7">
        <f t="shared" si="0"/>
        <v>0.75</v>
      </c>
      <c r="K17" s="7">
        <f t="shared" si="0"/>
        <v>1</v>
      </c>
      <c r="M17" s="7" t="b">
        <f t="shared" si="2"/>
        <v>0</v>
      </c>
    </row>
    <row r="18" spans="1:13">
      <c r="A18" s="2" t="s">
        <v>25</v>
      </c>
      <c r="B18" s="2" t="s">
        <v>46</v>
      </c>
      <c r="C18">
        <v>8</v>
      </c>
      <c r="D18">
        <v>10</v>
      </c>
      <c r="E18">
        <v>98</v>
      </c>
      <c r="F18">
        <v>1</v>
      </c>
      <c r="H18" s="7">
        <f t="shared" si="1"/>
        <v>0.8</v>
      </c>
      <c r="I18" s="7">
        <f t="shared" si="0"/>
        <v>0.5</v>
      </c>
      <c r="J18" s="7">
        <f t="shared" si="0"/>
        <v>0.98</v>
      </c>
      <c r="K18" s="7">
        <f t="shared" si="0"/>
        <v>1</v>
      </c>
      <c r="M18" s="7" t="b">
        <f t="shared" si="2"/>
        <v>0</v>
      </c>
    </row>
    <row r="19" spans="1:13">
      <c r="A19" s="2" t="s">
        <v>26</v>
      </c>
      <c r="B19" s="2" t="s">
        <v>47</v>
      </c>
      <c r="C19">
        <v>2</v>
      </c>
      <c r="D19">
        <v>18</v>
      </c>
      <c r="E19">
        <v>31</v>
      </c>
      <c r="F19">
        <v>1</v>
      </c>
      <c r="H19" s="7">
        <f t="shared" si="1"/>
        <v>0.2</v>
      </c>
      <c r="I19" s="7">
        <f t="shared" si="0"/>
        <v>0.9</v>
      </c>
      <c r="J19" s="7">
        <f t="shared" si="0"/>
        <v>0.31</v>
      </c>
      <c r="K19" s="7">
        <f t="shared" si="0"/>
        <v>1</v>
      </c>
      <c r="M19" s="7" t="b">
        <f t="shared" si="2"/>
        <v>1</v>
      </c>
    </row>
    <row r="20" spans="1:13">
      <c r="A20" s="2" t="s">
        <v>27</v>
      </c>
      <c r="B20" s="2" t="s">
        <v>48</v>
      </c>
      <c r="C20">
        <v>7</v>
      </c>
      <c r="D20">
        <v>17</v>
      </c>
      <c r="E20">
        <v>27</v>
      </c>
      <c r="F20">
        <v>1</v>
      </c>
      <c r="H20" s="7">
        <f t="shared" si="1"/>
        <v>0.7</v>
      </c>
      <c r="I20" s="7">
        <f t="shared" ref="I20" si="3">(D20/D$2)</f>
        <v>0.85</v>
      </c>
      <c r="J20" s="7">
        <f t="shared" ref="J20" si="4">(E20/E$2)</f>
        <v>0.27</v>
      </c>
      <c r="K20" s="7">
        <f t="shared" ref="K20" si="5">(F20/F$2)</f>
        <v>1</v>
      </c>
      <c r="M20" s="7" t="b">
        <f t="shared" si="2"/>
        <v>1</v>
      </c>
    </row>
    <row r="21" spans="1:13">
      <c r="A21" s="2"/>
      <c r="B21" s="2"/>
    </row>
    <row r="22" spans="1:13">
      <c r="A22" s="17" t="s">
        <v>68</v>
      </c>
      <c r="B22" s="17"/>
      <c r="C22" s="19">
        <f>MAX(C4:C20)</f>
        <v>10</v>
      </c>
      <c r="D22" s="19">
        <f t="shared" ref="D22:F22" si="6">MAX(D4:D20)</f>
        <v>20</v>
      </c>
      <c r="E22" s="19">
        <f t="shared" si="6"/>
        <v>100</v>
      </c>
      <c r="F22" s="19">
        <f t="shared" si="6"/>
        <v>1</v>
      </c>
      <c r="G22" s="19"/>
      <c r="H22" s="14">
        <f>MAX(H4:H20)</f>
        <v>1</v>
      </c>
      <c r="I22" s="14">
        <f t="shared" ref="I22:K22" si="7">MAX(I4:I20)</f>
        <v>1</v>
      </c>
      <c r="J22" s="14">
        <f t="shared" si="7"/>
        <v>1</v>
      </c>
      <c r="K22" s="14">
        <f t="shared" si="7"/>
        <v>1</v>
      </c>
      <c r="L22" s="19"/>
      <c r="M22" s="19"/>
    </row>
    <row r="23" spans="1:13">
      <c r="A23" s="17" t="s">
        <v>69</v>
      </c>
      <c r="B23" s="17"/>
      <c r="C23" s="19">
        <f>MIN(C4:C20)</f>
        <v>0</v>
      </c>
      <c r="D23" s="19">
        <f t="shared" ref="D23:F23" si="8">MIN(D4:D20)</f>
        <v>4</v>
      </c>
      <c r="E23" s="19">
        <f t="shared" si="8"/>
        <v>23</v>
      </c>
      <c r="F23" s="19">
        <f t="shared" si="8"/>
        <v>0</v>
      </c>
      <c r="G23" s="19"/>
      <c r="H23" s="14">
        <f>MIN(H4:H20)</f>
        <v>0</v>
      </c>
      <c r="I23" s="14">
        <f t="shared" ref="I23:K23" si="9">MIN(I4:I20)</f>
        <v>0.2</v>
      </c>
      <c r="J23" s="14">
        <f t="shared" si="9"/>
        <v>0.23</v>
      </c>
      <c r="K23" s="14">
        <f t="shared" si="9"/>
        <v>0</v>
      </c>
      <c r="L23" s="19"/>
      <c r="M23" s="19"/>
    </row>
    <row r="24" spans="1:13">
      <c r="A24" s="17" t="s">
        <v>70</v>
      </c>
      <c r="B24" s="17"/>
      <c r="C24" s="19">
        <f>AVERAGE(C4:C20)</f>
        <v>6</v>
      </c>
      <c r="D24" s="19">
        <f t="shared" ref="D24:F24" si="10">AVERAGE(D4:D20)</f>
        <v>15.058823529411764</v>
      </c>
      <c r="E24" s="19">
        <f t="shared" si="10"/>
        <v>63.411764705882355</v>
      </c>
      <c r="F24" s="19">
        <f t="shared" si="10"/>
        <v>0.76470588235294112</v>
      </c>
      <c r="G24" s="19"/>
      <c r="H24" s="14">
        <f>AVERAGE(H4:H20)</f>
        <v>0.6</v>
      </c>
      <c r="I24" s="14">
        <f t="shared" ref="I24:K24" si="11">AVERAGE(I4:I20)</f>
        <v>0.75294117647058822</v>
      </c>
      <c r="J24" s="14">
        <f t="shared" si="11"/>
        <v>0.63411764705882345</v>
      </c>
      <c r="K24" s="14">
        <f t="shared" si="11"/>
        <v>0.76470588235294112</v>
      </c>
      <c r="L24" s="19"/>
      <c r="M24" s="19"/>
    </row>
    <row r="25" spans="1:13">
      <c r="A25" s="2"/>
      <c r="B25" s="2"/>
    </row>
    <row r="26" spans="1:13">
      <c r="A26" s="2"/>
      <c r="B26" s="2"/>
    </row>
    <row r="27" spans="1:13">
      <c r="A27" s="2"/>
      <c r="B27" s="2"/>
    </row>
  </sheetData>
  <conditionalFormatting sqref="C4:C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K20 M4:M20">
    <cfRule type="cellIs" dxfId="3" priority="3" operator="lessThan">
      <formula>0.5</formula>
    </cfRule>
  </conditionalFormatting>
  <conditionalFormatting sqref="M4:M20">
    <cfRule type="cellIs" dxfId="2" priority="1" operator="equal">
      <formula>TRUE</formula>
    </cfRule>
    <cfRule type="cellIs" dxfId="1" priority="2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9EEC6-4596-4A21-AA04-67C090CA593A}">
  <dimension ref="A1:L11"/>
  <sheetViews>
    <sheetView zoomScale="145" zoomScaleNormal="145" workbookViewId="0">
      <selection activeCell="G15" sqref="G15"/>
    </sheetView>
  </sheetViews>
  <sheetFormatPr defaultRowHeight="15"/>
  <cols>
    <col min="1" max="1" width="21.5703125" customWidth="1"/>
    <col min="2" max="2" width="11.5703125" customWidth="1"/>
    <col min="3" max="3" width="13" customWidth="1"/>
    <col min="4" max="5" width="12.85546875" customWidth="1"/>
    <col min="6" max="6" width="10.5703125" customWidth="1"/>
    <col min="7" max="7" width="12.85546875" customWidth="1"/>
    <col min="8" max="8" width="10.42578125" customWidth="1"/>
    <col min="9" max="9" width="12.42578125" customWidth="1"/>
    <col min="10" max="10" width="10.140625" customWidth="1"/>
    <col min="11" max="11" width="13.7109375" customWidth="1"/>
    <col min="12" max="12" width="18" customWidth="1"/>
  </cols>
  <sheetData>
    <row r="1" spans="1:12">
      <c r="A1" t="s">
        <v>71</v>
      </c>
    </row>
    <row r="4" spans="1:12">
      <c r="B4" s="29" t="s">
        <v>5</v>
      </c>
      <c r="C4" s="15" t="s">
        <v>83</v>
      </c>
      <c r="D4" s="30" t="s">
        <v>79</v>
      </c>
      <c r="E4" s="15" t="s">
        <v>83</v>
      </c>
      <c r="F4" s="31" t="s">
        <v>80</v>
      </c>
      <c r="G4" s="15" t="s">
        <v>83</v>
      </c>
      <c r="H4" s="32" t="s">
        <v>81</v>
      </c>
      <c r="I4" s="15" t="s">
        <v>83</v>
      </c>
      <c r="J4" s="33" t="s">
        <v>82</v>
      </c>
      <c r="K4" s="15" t="s">
        <v>83</v>
      </c>
      <c r="L4" s="28" t="s">
        <v>84</v>
      </c>
    </row>
    <row r="5" spans="1:12">
      <c r="A5" t="s">
        <v>72</v>
      </c>
      <c r="B5" s="29"/>
      <c r="C5" s="8">
        <v>3</v>
      </c>
      <c r="D5" s="30"/>
      <c r="E5" s="9">
        <v>5</v>
      </c>
      <c r="F5" s="31"/>
      <c r="G5" s="10">
        <v>4</v>
      </c>
      <c r="H5" s="32"/>
      <c r="I5" s="11">
        <v>3</v>
      </c>
      <c r="J5" s="33"/>
      <c r="K5" s="12">
        <v>1</v>
      </c>
      <c r="L5" s="28"/>
    </row>
    <row r="6" spans="1:12">
      <c r="A6" t="s">
        <v>73</v>
      </c>
      <c r="B6" s="8">
        <v>5</v>
      </c>
      <c r="C6" s="19">
        <f>C$5*B6</f>
        <v>15</v>
      </c>
      <c r="D6" s="9">
        <v>5</v>
      </c>
      <c r="E6" s="19">
        <f>E$5*D6</f>
        <v>25</v>
      </c>
      <c r="F6" s="10">
        <v>5</v>
      </c>
      <c r="G6" s="19">
        <f>G$5*F6</f>
        <v>20</v>
      </c>
      <c r="H6" s="11">
        <v>3</v>
      </c>
      <c r="I6" s="19">
        <f>I$5*H6</f>
        <v>9</v>
      </c>
      <c r="J6" s="12">
        <v>1</v>
      </c>
      <c r="K6" s="19">
        <f>K$5*J6</f>
        <v>1</v>
      </c>
      <c r="L6" s="13">
        <f>SUM(C6,E6,G6,I6,K6)</f>
        <v>70</v>
      </c>
    </row>
    <row r="7" spans="1:12">
      <c r="A7" t="s">
        <v>74</v>
      </c>
      <c r="B7" s="8">
        <v>5</v>
      </c>
      <c r="C7" s="19">
        <f t="shared" ref="C7:E11" si="0">C$5*B7</f>
        <v>15</v>
      </c>
      <c r="D7" s="9">
        <v>4</v>
      </c>
      <c r="E7" s="19">
        <f t="shared" si="0"/>
        <v>20</v>
      </c>
      <c r="F7" s="10">
        <v>3</v>
      </c>
      <c r="G7" s="19">
        <f t="shared" ref="G7" si="1">G$5*F7</f>
        <v>12</v>
      </c>
      <c r="H7" s="11">
        <v>4</v>
      </c>
      <c r="I7" s="19">
        <f t="shared" ref="I7" si="2">I$5*H7</f>
        <v>12</v>
      </c>
      <c r="J7" s="12">
        <v>3</v>
      </c>
      <c r="K7" s="19">
        <f t="shared" ref="K7" si="3">K$5*J7</f>
        <v>3</v>
      </c>
      <c r="L7" s="13">
        <f t="shared" ref="L7:L11" si="4">SUM(C7,E7,G7,I7,K7)</f>
        <v>62</v>
      </c>
    </row>
    <row r="8" spans="1:12">
      <c r="A8" t="s">
        <v>75</v>
      </c>
      <c r="B8" s="8">
        <v>4</v>
      </c>
      <c r="C8" s="19">
        <f t="shared" si="0"/>
        <v>12</v>
      </c>
      <c r="D8" s="9">
        <v>4</v>
      </c>
      <c r="E8" s="19">
        <f t="shared" si="0"/>
        <v>20</v>
      </c>
      <c r="F8" s="10">
        <v>4</v>
      </c>
      <c r="G8" s="19">
        <f t="shared" ref="G8" si="5">G$5*F8</f>
        <v>16</v>
      </c>
      <c r="H8" s="11">
        <v>5</v>
      </c>
      <c r="I8" s="19">
        <f t="shared" ref="I8" si="6">I$5*H8</f>
        <v>15</v>
      </c>
      <c r="J8" s="12">
        <v>5</v>
      </c>
      <c r="K8" s="19">
        <f t="shared" ref="K8" si="7">K$5*J8</f>
        <v>5</v>
      </c>
      <c r="L8" s="13">
        <f t="shared" si="4"/>
        <v>68</v>
      </c>
    </row>
    <row r="9" spans="1:12">
      <c r="A9" t="s">
        <v>76</v>
      </c>
      <c r="B9" s="8">
        <v>4</v>
      </c>
      <c r="C9" s="19">
        <f t="shared" si="0"/>
        <v>12</v>
      </c>
      <c r="D9" s="9">
        <v>2</v>
      </c>
      <c r="E9" s="19">
        <f t="shared" si="0"/>
        <v>10</v>
      </c>
      <c r="F9" s="10">
        <v>1</v>
      </c>
      <c r="G9" s="19">
        <f t="shared" ref="G9" si="8">G$5*F9</f>
        <v>4</v>
      </c>
      <c r="H9" s="11">
        <v>2</v>
      </c>
      <c r="I9" s="19">
        <f t="shared" ref="I9" si="9">I$5*H9</f>
        <v>6</v>
      </c>
      <c r="J9" s="12">
        <v>1</v>
      </c>
      <c r="K9" s="19">
        <f t="shared" ref="K9" si="10">K$5*J9</f>
        <v>1</v>
      </c>
      <c r="L9" s="13">
        <f t="shared" si="4"/>
        <v>33</v>
      </c>
    </row>
    <row r="10" spans="1:12">
      <c r="A10" t="s">
        <v>77</v>
      </c>
      <c r="B10" s="8">
        <v>3</v>
      </c>
      <c r="C10" s="19">
        <f t="shared" si="0"/>
        <v>9</v>
      </c>
      <c r="D10" s="9">
        <v>3</v>
      </c>
      <c r="E10" s="19">
        <f t="shared" si="0"/>
        <v>15</v>
      </c>
      <c r="F10" s="10">
        <v>3</v>
      </c>
      <c r="G10" s="19">
        <f t="shared" ref="G10" si="11">G$5*F10</f>
        <v>12</v>
      </c>
      <c r="H10" s="11">
        <v>4</v>
      </c>
      <c r="I10" s="19">
        <f t="shared" ref="I10" si="12">I$5*H10</f>
        <v>12</v>
      </c>
      <c r="J10" s="12">
        <v>4</v>
      </c>
      <c r="K10" s="19">
        <f t="shared" ref="K10" si="13">K$5*J10</f>
        <v>4</v>
      </c>
      <c r="L10" s="13">
        <f t="shared" si="4"/>
        <v>52</v>
      </c>
    </row>
    <row r="11" spans="1:12">
      <c r="A11" t="s">
        <v>78</v>
      </c>
      <c r="B11" s="8">
        <v>3</v>
      </c>
      <c r="C11" s="19">
        <f t="shared" si="0"/>
        <v>9</v>
      </c>
      <c r="D11" s="9">
        <v>1</v>
      </c>
      <c r="E11" s="19">
        <f t="shared" si="0"/>
        <v>5</v>
      </c>
      <c r="F11" s="10">
        <v>2</v>
      </c>
      <c r="G11" s="19">
        <f t="shared" ref="G11" si="14">G$5*F11</f>
        <v>8</v>
      </c>
      <c r="H11" s="11">
        <v>4</v>
      </c>
      <c r="I11" s="19">
        <f t="shared" ref="I11" si="15">I$5*H11</f>
        <v>12</v>
      </c>
      <c r="J11" s="12">
        <v>3</v>
      </c>
      <c r="K11" s="19">
        <f t="shared" ref="K11" si="16">K$5*J11</f>
        <v>3</v>
      </c>
      <c r="L11" s="13">
        <f t="shared" si="4"/>
        <v>37</v>
      </c>
    </row>
  </sheetData>
  <mergeCells count="6">
    <mergeCell ref="L4:L5"/>
    <mergeCell ref="B4:B5"/>
    <mergeCell ref="D4:D5"/>
    <mergeCell ref="F4:F5"/>
    <mergeCell ref="H4:H5"/>
    <mergeCell ref="J4:J5"/>
  </mergeCells>
  <conditionalFormatting sqref="L6:L11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5674-CDDA-46CE-83EA-BAEC4D8AF867}">
  <dimension ref="A1:K177"/>
  <sheetViews>
    <sheetView topLeftCell="A142" zoomScale="130" zoomScaleNormal="130" workbookViewId="0">
      <selection activeCell="G6" sqref="G6"/>
    </sheetView>
  </sheetViews>
  <sheetFormatPr defaultRowHeight="15"/>
  <cols>
    <col min="2" max="2" width="20.28515625" customWidth="1"/>
    <col min="3" max="3" width="17.5703125" customWidth="1"/>
    <col min="4" max="4" width="20" customWidth="1"/>
    <col min="5" max="5" width="14" customWidth="1"/>
    <col min="6" max="6" width="17.85546875" customWidth="1"/>
    <col min="7" max="7" width="12.42578125" customWidth="1"/>
    <col min="8" max="8" width="24.5703125" customWidth="1"/>
    <col min="9" max="10" width="17.5703125" customWidth="1"/>
    <col min="11" max="11" width="19.7109375" customWidth="1"/>
  </cols>
  <sheetData>
    <row r="1" spans="1:11" ht="60">
      <c r="A1" s="24" t="s">
        <v>85</v>
      </c>
      <c r="B1" s="24" t="s">
        <v>86</v>
      </c>
      <c r="C1" s="24" t="s">
        <v>87</v>
      </c>
      <c r="D1" s="24" t="s">
        <v>88</v>
      </c>
      <c r="E1" s="24" t="s">
        <v>89</v>
      </c>
      <c r="F1" s="24" t="s">
        <v>90</v>
      </c>
      <c r="G1" s="20" t="s">
        <v>91</v>
      </c>
      <c r="H1" s="20" t="s">
        <v>120</v>
      </c>
      <c r="I1" s="24" t="s">
        <v>2</v>
      </c>
      <c r="J1" s="24" t="s">
        <v>128</v>
      </c>
      <c r="K1" s="24" t="s">
        <v>92</v>
      </c>
    </row>
    <row r="2" spans="1:11" ht="15.75">
      <c r="A2" s="26" t="s">
        <v>93</v>
      </c>
      <c r="B2" s="27">
        <v>1001</v>
      </c>
      <c r="C2" s="25">
        <v>9822</v>
      </c>
      <c r="D2" s="25" t="s">
        <v>94</v>
      </c>
      <c r="E2" s="23">
        <v>58.3</v>
      </c>
      <c r="F2" s="23">
        <v>98.4</v>
      </c>
      <c r="G2" s="18">
        <f t="shared" ref="G2:G33" si="0">F2-E2</f>
        <v>40.100000000000009</v>
      </c>
      <c r="H2" s="18">
        <f t="shared" ref="H2:H33" si="1">IF(F2&gt;50,G2*0.2,G2*0.1)</f>
        <v>8.0200000000000014</v>
      </c>
      <c r="I2" s="25" t="s">
        <v>121</v>
      </c>
      <c r="J2" s="25" t="s">
        <v>122</v>
      </c>
      <c r="K2" s="25" t="s">
        <v>95</v>
      </c>
    </row>
    <row r="3" spans="1:11" ht="15.75">
      <c r="A3" s="26" t="s">
        <v>93</v>
      </c>
      <c r="B3" s="27">
        <v>1002</v>
      </c>
      <c r="C3" s="25">
        <v>2877</v>
      </c>
      <c r="D3" s="25" t="s">
        <v>96</v>
      </c>
      <c r="E3" s="23">
        <v>11.4</v>
      </c>
      <c r="F3" s="23">
        <v>16.3</v>
      </c>
      <c r="G3" s="18">
        <f t="shared" si="0"/>
        <v>4.9000000000000004</v>
      </c>
      <c r="H3" s="18">
        <f t="shared" si="1"/>
        <v>0.49000000000000005</v>
      </c>
      <c r="I3" s="25" t="s">
        <v>55</v>
      </c>
      <c r="J3" s="25" t="s">
        <v>123</v>
      </c>
      <c r="K3" s="25" t="s">
        <v>97</v>
      </c>
    </row>
    <row r="4" spans="1:11" ht="15.75">
      <c r="A4" s="26" t="s">
        <v>93</v>
      </c>
      <c r="B4" s="27">
        <v>1003</v>
      </c>
      <c r="C4" s="25">
        <v>2499</v>
      </c>
      <c r="D4" s="25" t="s">
        <v>98</v>
      </c>
      <c r="E4" s="23">
        <v>6.2</v>
      </c>
      <c r="F4" s="23">
        <v>9.1999999999999993</v>
      </c>
      <c r="G4" s="18">
        <f t="shared" si="0"/>
        <v>2.9999999999999991</v>
      </c>
      <c r="H4" s="18">
        <f t="shared" si="1"/>
        <v>0.29999999999999993</v>
      </c>
      <c r="I4" s="25" t="s">
        <v>124</v>
      </c>
      <c r="J4" s="25" t="s">
        <v>125</v>
      </c>
      <c r="K4" s="25" t="s">
        <v>99</v>
      </c>
    </row>
    <row r="5" spans="1:11" ht="15.75">
      <c r="A5" s="26" t="s">
        <v>93</v>
      </c>
      <c r="B5" s="27">
        <v>1004</v>
      </c>
      <c r="C5" s="25">
        <v>8722</v>
      </c>
      <c r="D5" s="25" t="s">
        <v>100</v>
      </c>
      <c r="E5" s="23">
        <v>344</v>
      </c>
      <c r="F5" s="23">
        <v>502</v>
      </c>
      <c r="G5" s="18">
        <f t="shared" si="0"/>
        <v>158</v>
      </c>
      <c r="H5" s="18">
        <f t="shared" si="1"/>
        <v>31.6</v>
      </c>
      <c r="I5" s="25" t="s">
        <v>121</v>
      </c>
      <c r="J5" s="25" t="s">
        <v>122</v>
      </c>
      <c r="K5" s="25" t="s">
        <v>99</v>
      </c>
    </row>
    <row r="6" spans="1:11" ht="15.75">
      <c r="A6" s="26" t="s">
        <v>93</v>
      </c>
      <c r="B6" s="27">
        <v>1005</v>
      </c>
      <c r="C6" s="25">
        <v>1109</v>
      </c>
      <c r="D6" s="25" t="s">
        <v>101</v>
      </c>
      <c r="E6" s="23">
        <v>3</v>
      </c>
      <c r="F6" s="23">
        <v>8</v>
      </c>
      <c r="G6" s="18">
        <f t="shared" si="0"/>
        <v>5</v>
      </c>
      <c r="H6" s="18">
        <f t="shared" si="1"/>
        <v>0.5</v>
      </c>
      <c r="I6" s="25" t="s">
        <v>124</v>
      </c>
      <c r="J6" s="25" t="s">
        <v>125</v>
      </c>
      <c r="K6" s="25" t="s">
        <v>99</v>
      </c>
    </row>
    <row r="7" spans="1:11" ht="15.75">
      <c r="A7" s="26" t="s">
        <v>93</v>
      </c>
      <c r="B7" s="27">
        <v>1006</v>
      </c>
      <c r="C7" s="25">
        <v>9822</v>
      </c>
      <c r="D7" s="25" t="s">
        <v>94</v>
      </c>
      <c r="E7" s="23">
        <v>58.3</v>
      </c>
      <c r="F7" s="23">
        <v>98.4</v>
      </c>
      <c r="G7" s="18">
        <f t="shared" si="0"/>
        <v>40.100000000000009</v>
      </c>
      <c r="H7" s="18">
        <f t="shared" si="1"/>
        <v>8.0200000000000014</v>
      </c>
      <c r="I7" s="25" t="s">
        <v>124</v>
      </c>
      <c r="J7" s="25" t="s">
        <v>125</v>
      </c>
      <c r="K7" s="25" t="s">
        <v>99</v>
      </c>
    </row>
    <row r="8" spans="1:11" ht="15.75">
      <c r="A8" s="26" t="s">
        <v>93</v>
      </c>
      <c r="B8" s="27">
        <v>1007</v>
      </c>
      <c r="C8" s="25">
        <v>1109</v>
      </c>
      <c r="D8" s="25" t="s">
        <v>101</v>
      </c>
      <c r="E8" s="23">
        <v>3</v>
      </c>
      <c r="F8" s="23">
        <v>8</v>
      </c>
      <c r="G8" s="18">
        <f t="shared" si="0"/>
        <v>5</v>
      </c>
      <c r="H8" s="18">
        <f t="shared" si="1"/>
        <v>0.5</v>
      </c>
      <c r="I8" s="25" t="s">
        <v>126</v>
      </c>
      <c r="J8" s="25" t="s">
        <v>127</v>
      </c>
      <c r="K8" s="25" t="s">
        <v>95</v>
      </c>
    </row>
    <row r="9" spans="1:11" ht="15.75">
      <c r="A9" s="26" t="s">
        <v>93</v>
      </c>
      <c r="B9" s="27">
        <v>1008</v>
      </c>
      <c r="C9" s="25">
        <v>2877</v>
      </c>
      <c r="D9" s="25" t="s">
        <v>96</v>
      </c>
      <c r="E9" s="23">
        <v>11.4</v>
      </c>
      <c r="F9" s="23">
        <v>16.3</v>
      </c>
      <c r="G9" s="18">
        <f t="shared" si="0"/>
        <v>4.9000000000000004</v>
      </c>
      <c r="H9" s="18">
        <f t="shared" si="1"/>
        <v>0.49000000000000005</v>
      </c>
      <c r="I9" s="25" t="s">
        <v>124</v>
      </c>
      <c r="J9" s="25" t="s">
        <v>125</v>
      </c>
      <c r="K9" s="25" t="s">
        <v>95</v>
      </c>
    </row>
    <row r="10" spans="1:11" ht="15.75">
      <c r="A10" s="26" t="s">
        <v>93</v>
      </c>
      <c r="B10" s="27">
        <v>1009</v>
      </c>
      <c r="C10" s="25">
        <v>1109</v>
      </c>
      <c r="D10" s="25" t="s">
        <v>101</v>
      </c>
      <c r="E10" s="23">
        <v>3</v>
      </c>
      <c r="F10" s="23">
        <v>8</v>
      </c>
      <c r="G10" s="18">
        <f t="shared" si="0"/>
        <v>5</v>
      </c>
      <c r="H10" s="18">
        <f t="shared" si="1"/>
        <v>0.5</v>
      </c>
      <c r="I10" s="25" t="s">
        <v>124</v>
      </c>
      <c r="J10" s="25" t="s">
        <v>125</v>
      </c>
      <c r="K10" s="25" t="s">
        <v>99</v>
      </c>
    </row>
    <row r="11" spans="1:11" ht="15.75">
      <c r="A11" s="26" t="s">
        <v>93</v>
      </c>
      <c r="B11" s="27">
        <v>1010</v>
      </c>
      <c r="C11" s="25">
        <v>2877</v>
      </c>
      <c r="D11" s="25" t="s">
        <v>96</v>
      </c>
      <c r="E11" s="23">
        <v>11.4</v>
      </c>
      <c r="F11" s="23">
        <v>16.3</v>
      </c>
      <c r="G11" s="18">
        <f t="shared" si="0"/>
        <v>4.9000000000000004</v>
      </c>
      <c r="H11" s="18">
        <f t="shared" si="1"/>
        <v>0.49000000000000005</v>
      </c>
      <c r="I11" s="25" t="s">
        <v>55</v>
      </c>
      <c r="J11" s="25" t="s">
        <v>123</v>
      </c>
      <c r="K11" s="25" t="s">
        <v>102</v>
      </c>
    </row>
    <row r="12" spans="1:11" ht="15.75">
      <c r="A12" s="26" t="s">
        <v>93</v>
      </c>
      <c r="B12" s="27">
        <v>1011</v>
      </c>
      <c r="C12" s="25">
        <v>2877</v>
      </c>
      <c r="D12" s="25" t="s">
        <v>96</v>
      </c>
      <c r="E12" s="23">
        <v>11.4</v>
      </c>
      <c r="F12" s="23">
        <v>16.3</v>
      </c>
      <c r="G12" s="18">
        <f t="shared" si="0"/>
        <v>4.9000000000000004</v>
      </c>
      <c r="H12" s="18">
        <f t="shared" si="1"/>
        <v>0.49000000000000005</v>
      </c>
      <c r="I12" s="25" t="s">
        <v>55</v>
      </c>
      <c r="J12" s="25" t="s">
        <v>123</v>
      </c>
      <c r="K12" s="25" t="s">
        <v>99</v>
      </c>
    </row>
    <row r="13" spans="1:11" ht="15.75">
      <c r="A13" s="26" t="s">
        <v>93</v>
      </c>
      <c r="B13" s="27">
        <v>1012</v>
      </c>
      <c r="C13" s="25">
        <v>4421</v>
      </c>
      <c r="D13" s="25" t="s">
        <v>103</v>
      </c>
      <c r="E13" s="23">
        <v>45</v>
      </c>
      <c r="F13" s="23">
        <v>87</v>
      </c>
      <c r="G13" s="18">
        <f t="shared" si="0"/>
        <v>42</v>
      </c>
      <c r="H13" s="18">
        <f t="shared" si="1"/>
        <v>8.4</v>
      </c>
      <c r="I13" s="25" t="s">
        <v>124</v>
      </c>
      <c r="J13" s="25" t="s">
        <v>125</v>
      </c>
      <c r="K13" s="25" t="s">
        <v>95</v>
      </c>
    </row>
    <row r="14" spans="1:11" ht="15.75">
      <c r="A14" s="26" t="s">
        <v>93</v>
      </c>
      <c r="B14" s="27">
        <v>1013</v>
      </c>
      <c r="C14" s="25">
        <v>9212</v>
      </c>
      <c r="D14" s="25" t="s">
        <v>104</v>
      </c>
      <c r="E14" s="23">
        <v>4</v>
      </c>
      <c r="F14" s="23">
        <v>7</v>
      </c>
      <c r="G14" s="18">
        <f t="shared" si="0"/>
        <v>3</v>
      </c>
      <c r="H14" s="18">
        <f t="shared" si="1"/>
        <v>0.30000000000000004</v>
      </c>
      <c r="I14" s="25" t="s">
        <v>126</v>
      </c>
      <c r="J14" s="25" t="s">
        <v>127</v>
      </c>
      <c r="K14" s="25" t="s">
        <v>102</v>
      </c>
    </row>
    <row r="15" spans="1:11" ht="15.75">
      <c r="A15" s="26" t="s">
        <v>93</v>
      </c>
      <c r="B15" s="27">
        <v>1014</v>
      </c>
      <c r="C15" s="25">
        <v>8722</v>
      </c>
      <c r="D15" s="25" t="s">
        <v>100</v>
      </c>
      <c r="E15" s="23">
        <v>344</v>
      </c>
      <c r="F15" s="23">
        <v>502</v>
      </c>
      <c r="G15" s="18">
        <f t="shared" si="0"/>
        <v>158</v>
      </c>
      <c r="H15" s="18">
        <f t="shared" si="1"/>
        <v>31.6</v>
      </c>
      <c r="I15" s="25" t="s">
        <v>121</v>
      </c>
      <c r="J15" s="25" t="s">
        <v>122</v>
      </c>
      <c r="K15" s="25" t="s">
        <v>97</v>
      </c>
    </row>
    <row r="16" spans="1:11" ht="15.75">
      <c r="A16" s="26" t="s">
        <v>93</v>
      </c>
      <c r="B16" s="27">
        <v>1015</v>
      </c>
      <c r="C16" s="25">
        <v>2877</v>
      </c>
      <c r="D16" s="25" t="s">
        <v>96</v>
      </c>
      <c r="E16" s="23">
        <v>11.4</v>
      </c>
      <c r="F16" s="23">
        <v>16.3</v>
      </c>
      <c r="G16" s="18">
        <f t="shared" si="0"/>
        <v>4.9000000000000004</v>
      </c>
      <c r="H16" s="18">
        <f t="shared" si="1"/>
        <v>0.49000000000000005</v>
      </c>
      <c r="I16" s="25" t="s">
        <v>126</v>
      </c>
      <c r="J16" s="25" t="s">
        <v>127</v>
      </c>
      <c r="K16" s="25" t="s">
        <v>99</v>
      </c>
    </row>
    <row r="17" spans="1:11" ht="15.75">
      <c r="A17" s="26" t="s">
        <v>93</v>
      </c>
      <c r="B17" s="27">
        <v>1016</v>
      </c>
      <c r="C17" s="25">
        <v>2499</v>
      </c>
      <c r="D17" s="25" t="s">
        <v>98</v>
      </c>
      <c r="E17" s="23">
        <v>6.2</v>
      </c>
      <c r="F17" s="23">
        <v>9.1999999999999993</v>
      </c>
      <c r="G17" s="18">
        <f t="shared" si="0"/>
        <v>2.9999999999999991</v>
      </c>
      <c r="H17" s="18">
        <f t="shared" si="1"/>
        <v>0.29999999999999993</v>
      </c>
      <c r="I17" s="25" t="s">
        <v>124</v>
      </c>
      <c r="J17" s="25" t="s">
        <v>125</v>
      </c>
      <c r="K17" s="25" t="s">
        <v>97</v>
      </c>
    </row>
    <row r="18" spans="1:11" ht="15.75">
      <c r="A18" s="26" t="s">
        <v>105</v>
      </c>
      <c r="B18" s="27">
        <v>1017</v>
      </c>
      <c r="C18" s="25">
        <v>2242</v>
      </c>
      <c r="D18" s="25" t="s">
        <v>106</v>
      </c>
      <c r="E18" s="23">
        <v>60</v>
      </c>
      <c r="F18" s="23">
        <v>124</v>
      </c>
      <c r="G18" s="18">
        <f t="shared" si="0"/>
        <v>64</v>
      </c>
      <c r="H18" s="18">
        <f t="shared" si="1"/>
        <v>12.8</v>
      </c>
      <c r="I18" s="25" t="s">
        <v>55</v>
      </c>
      <c r="J18" s="25" t="s">
        <v>123</v>
      </c>
      <c r="K18" s="25" t="s">
        <v>95</v>
      </c>
    </row>
    <row r="19" spans="1:11" ht="15.75">
      <c r="A19" s="26" t="s">
        <v>105</v>
      </c>
      <c r="B19" s="27">
        <v>1018</v>
      </c>
      <c r="C19" s="25">
        <v>1109</v>
      </c>
      <c r="D19" s="25" t="s">
        <v>101</v>
      </c>
      <c r="E19" s="23">
        <v>3</v>
      </c>
      <c r="F19" s="23">
        <v>8</v>
      </c>
      <c r="G19" s="18">
        <f t="shared" si="0"/>
        <v>5</v>
      </c>
      <c r="H19" s="18">
        <f t="shared" si="1"/>
        <v>0.5</v>
      </c>
      <c r="I19" s="25" t="s">
        <v>124</v>
      </c>
      <c r="J19" s="25" t="s">
        <v>125</v>
      </c>
      <c r="K19" s="25" t="s">
        <v>97</v>
      </c>
    </row>
    <row r="20" spans="1:11" ht="15.75">
      <c r="A20" s="26" t="s">
        <v>105</v>
      </c>
      <c r="B20" s="27">
        <v>1019</v>
      </c>
      <c r="C20" s="25">
        <v>2499</v>
      </c>
      <c r="D20" s="25" t="s">
        <v>98</v>
      </c>
      <c r="E20" s="23">
        <v>6.2</v>
      </c>
      <c r="F20" s="23">
        <v>9.1999999999999993</v>
      </c>
      <c r="G20" s="18">
        <f t="shared" si="0"/>
        <v>2.9999999999999991</v>
      </c>
      <c r="H20" s="18">
        <f t="shared" si="1"/>
        <v>0.29999999999999993</v>
      </c>
      <c r="I20" s="25" t="s">
        <v>124</v>
      </c>
      <c r="J20" s="25" t="s">
        <v>125</v>
      </c>
      <c r="K20" s="25" t="s">
        <v>102</v>
      </c>
    </row>
    <row r="21" spans="1:11" ht="15.75">
      <c r="A21" s="26" t="s">
        <v>105</v>
      </c>
      <c r="B21" s="27">
        <v>1020</v>
      </c>
      <c r="C21" s="25">
        <v>2499</v>
      </c>
      <c r="D21" s="25" t="s">
        <v>98</v>
      </c>
      <c r="E21" s="23">
        <v>6.2</v>
      </c>
      <c r="F21" s="23">
        <v>9.1999999999999993</v>
      </c>
      <c r="G21" s="18">
        <f t="shared" si="0"/>
        <v>2.9999999999999991</v>
      </c>
      <c r="H21" s="18">
        <f t="shared" si="1"/>
        <v>0.29999999999999993</v>
      </c>
      <c r="I21" s="25" t="s">
        <v>124</v>
      </c>
      <c r="J21" s="25" t="s">
        <v>125</v>
      </c>
      <c r="K21" s="25" t="s">
        <v>107</v>
      </c>
    </row>
    <row r="22" spans="1:11" ht="15.75">
      <c r="A22" s="26" t="s">
        <v>105</v>
      </c>
      <c r="B22" s="27">
        <v>1021</v>
      </c>
      <c r="C22" s="25">
        <v>1109</v>
      </c>
      <c r="D22" s="25" t="s">
        <v>101</v>
      </c>
      <c r="E22" s="23">
        <v>3</v>
      </c>
      <c r="F22" s="23">
        <v>8</v>
      </c>
      <c r="G22" s="18">
        <f t="shared" si="0"/>
        <v>5</v>
      </c>
      <c r="H22" s="18">
        <f t="shared" si="1"/>
        <v>0.5</v>
      </c>
      <c r="I22" s="25" t="s">
        <v>55</v>
      </c>
      <c r="J22" s="25" t="s">
        <v>123</v>
      </c>
      <c r="K22" s="25" t="s">
        <v>102</v>
      </c>
    </row>
    <row r="23" spans="1:11" ht="15.75">
      <c r="A23" s="26" t="s">
        <v>105</v>
      </c>
      <c r="B23" s="27">
        <v>1022</v>
      </c>
      <c r="C23" s="25">
        <v>2877</v>
      </c>
      <c r="D23" s="25" t="s">
        <v>96</v>
      </c>
      <c r="E23" s="23">
        <v>11.4</v>
      </c>
      <c r="F23" s="23">
        <v>16.3</v>
      </c>
      <c r="G23" s="18">
        <f t="shared" si="0"/>
        <v>4.9000000000000004</v>
      </c>
      <c r="H23" s="18">
        <f t="shared" si="1"/>
        <v>0.49000000000000005</v>
      </c>
      <c r="I23" s="25" t="s">
        <v>124</v>
      </c>
      <c r="J23" s="25" t="s">
        <v>125</v>
      </c>
      <c r="K23" s="25" t="s">
        <v>108</v>
      </c>
    </row>
    <row r="24" spans="1:11" ht="15.75">
      <c r="A24" s="26" t="s">
        <v>105</v>
      </c>
      <c r="B24" s="27">
        <v>1023</v>
      </c>
      <c r="C24" s="25">
        <v>1109</v>
      </c>
      <c r="D24" s="25" t="s">
        <v>101</v>
      </c>
      <c r="E24" s="23">
        <v>3</v>
      </c>
      <c r="F24" s="23">
        <v>8</v>
      </c>
      <c r="G24" s="18">
        <f t="shared" si="0"/>
        <v>5</v>
      </c>
      <c r="H24" s="18">
        <f t="shared" si="1"/>
        <v>0.5</v>
      </c>
      <c r="I24" s="25" t="s">
        <v>126</v>
      </c>
      <c r="J24" s="25" t="s">
        <v>127</v>
      </c>
      <c r="K24" s="25" t="s">
        <v>95</v>
      </c>
    </row>
    <row r="25" spans="1:11" ht="15.75">
      <c r="A25" s="26" t="s">
        <v>105</v>
      </c>
      <c r="B25" s="27">
        <v>1024</v>
      </c>
      <c r="C25" s="25">
        <v>9212</v>
      </c>
      <c r="D25" s="25" t="s">
        <v>104</v>
      </c>
      <c r="E25" s="23">
        <v>4</v>
      </c>
      <c r="F25" s="23">
        <v>7</v>
      </c>
      <c r="G25" s="18">
        <f t="shared" si="0"/>
        <v>3</v>
      </c>
      <c r="H25" s="18">
        <f t="shared" si="1"/>
        <v>0.30000000000000004</v>
      </c>
      <c r="I25" s="25" t="s">
        <v>55</v>
      </c>
      <c r="J25" s="25" t="s">
        <v>123</v>
      </c>
      <c r="K25" s="25" t="s">
        <v>108</v>
      </c>
    </row>
    <row r="26" spans="1:11" ht="15.75">
      <c r="A26" s="26" t="s">
        <v>105</v>
      </c>
      <c r="B26" s="27">
        <v>1025</v>
      </c>
      <c r="C26" s="25">
        <v>2877</v>
      </c>
      <c r="D26" s="25" t="s">
        <v>96</v>
      </c>
      <c r="E26" s="23">
        <v>11.4</v>
      </c>
      <c r="F26" s="23">
        <v>16.3</v>
      </c>
      <c r="G26" s="18">
        <f t="shared" si="0"/>
        <v>4.9000000000000004</v>
      </c>
      <c r="H26" s="18">
        <f t="shared" si="1"/>
        <v>0.49000000000000005</v>
      </c>
      <c r="I26" s="25" t="s">
        <v>126</v>
      </c>
      <c r="J26" s="25" t="s">
        <v>127</v>
      </c>
      <c r="K26" s="25" t="s">
        <v>107</v>
      </c>
    </row>
    <row r="27" spans="1:11" ht="15.75">
      <c r="A27" s="26" t="s">
        <v>105</v>
      </c>
      <c r="B27" s="27">
        <v>1026</v>
      </c>
      <c r="C27" s="25">
        <v>6119</v>
      </c>
      <c r="D27" s="25" t="s">
        <v>109</v>
      </c>
      <c r="E27" s="23">
        <v>9</v>
      </c>
      <c r="F27" s="23">
        <v>14</v>
      </c>
      <c r="G27" s="18">
        <f t="shared" si="0"/>
        <v>5</v>
      </c>
      <c r="H27" s="18">
        <f t="shared" si="1"/>
        <v>0.5</v>
      </c>
      <c r="I27" s="25" t="s">
        <v>126</v>
      </c>
      <c r="J27" s="25" t="s">
        <v>127</v>
      </c>
      <c r="K27" s="25" t="s">
        <v>95</v>
      </c>
    </row>
    <row r="28" spans="1:11" ht="15.75">
      <c r="A28" s="26" t="s">
        <v>105</v>
      </c>
      <c r="B28" s="27">
        <v>1027</v>
      </c>
      <c r="C28" s="25">
        <v>6119</v>
      </c>
      <c r="D28" s="25" t="s">
        <v>109</v>
      </c>
      <c r="E28" s="23">
        <v>9</v>
      </c>
      <c r="F28" s="23">
        <v>14</v>
      </c>
      <c r="G28" s="18">
        <f t="shared" si="0"/>
        <v>5</v>
      </c>
      <c r="H28" s="18">
        <f t="shared" si="1"/>
        <v>0.5</v>
      </c>
      <c r="I28" s="25" t="s">
        <v>121</v>
      </c>
      <c r="J28" s="25" t="s">
        <v>122</v>
      </c>
      <c r="K28" s="25" t="s">
        <v>107</v>
      </c>
    </row>
    <row r="29" spans="1:11" ht="15.75">
      <c r="A29" s="26" t="s">
        <v>105</v>
      </c>
      <c r="B29" s="27">
        <v>1028</v>
      </c>
      <c r="C29" s="25">
        <v>8722</v>
      </c>
      <c r="D29" s="25" t="s">
        <v>100</v>
      </c>
      <c r="E29" s="23">
        <v>344</v>
      </c>
      <c r="F29" s="23">
        <v>502</v>
      </c>
      <c r="G29" s="18">
        <f t="shared" si="0"/>
        <v>158</v>
      </c>
      <c r="H29" s="18">
        <f t="shared" si="1"/>
        <v>31.6</v>
      </c>
      <c r="I29" s="25" t="s">
        <v>121</v>
      </c>
      <c r="J29" s="25" t="s">
        <v>122</v>
      </c>
      <c r="K29" s="25" t="s">
        <v>99</v>
      </c>
    </row>
    <row r="30" spans="1:11" ht="15.75">
      <c r="A30" s="26" t="s">
        <v>105</v>
      </c>
      <c r="B30" s="27">
        <v>1029</v>
      </c>
      <c r="C30" s="25">
        <v>2499</v>
      </c>
      <c r="D30" s="25" t="s">
        <v>98</v>
      </c>
      <c r="E30" s="23">
        <v>6.2</v>
      </c>
      <c r="F30" s="23">
        <v>9.1999999999999993</v>
      </c>
      <c r="G30" s="18">
        <f t="shared" si="0"/>
        <v>2.9999999999999991</v>
      </c>
      <c r="H30" s="18">
        <f t="shared" si="1"/>
        <v>0.29999999999999993</v>
      </c>
      <c r="I30" s="25" t="s">
        <v>55</v>
      </c>
      <c r="J30" s="25" t="s">
        <v>123</v>
      </c>
      <c r="K30" s="25" t="s">
        <v>99</v>
      </c>
    </row>
    <row r="31" spans="1:11" ht="15.75">
      <c r="A31" s="26" t="s">
        <v>105</v>
      </c>
      <c r="B31" s="27">
        <v>1030</v>
      </c>
      <c r="C31" s="25">
        <v>4421</v>
      </c>
      <c r="D31" s="25" t="s">
        <v>103</v>
      </c>
      <c r="E31" s="23">
        <v>45</v>
      </c>
      <c r="F31" s="23">
        <v>87</v>
      </c>
      <c r="G31" s="18">
        <f t="shared" si="0"/>
        <v>42</v>
      </c>
      <c r="H31" s="18">
        <f t="shared" si="1"/>
        <v>8.4</v>
      </c>
      <c r="I31" s="25" t="s">
        <v>55</v>
      </c>
      <c r="J31" s="25" t="s">
        <v>123</v>
      </c>
      <c r="K31" s="25" t="s">
        <v>107</v>
      </c>
    </row>
    <row r="32" spans="1:11" ht="15.75">
      <c r="A32" s="26" t="s">
        <v>105</v>
      </c>
      <c r="B32" s="27">
        <v>1031</v>
      </c>
      <c r="C32" s="25">
        <v>1109</v>
      </c>
      <c r="D32" s="25" t="s">
        <v>101</v>
      </c>
      <c r="E32" s="23">
        <v>3</v>
      </c>
      <c r="F32" s="23">
        <v>8</v>
      </c>
      <c r="G32" s="18">
        <f t="shared" si="0"/>
        <v>5</v>
      </c>
      <c r="H32" s="18">
        <f t="shared" si="1"/>
        <v>0.5</v>
      </c>
      <c r="I32" s="25" t="s">
        <v>55</v>
      </c>
      <c r="J32" s="25" t="s">
        <v>123</v>
      </c>
      <c r="K32" s="25" t="s">
        <v>97</v>
      </c>
    </row>
    <row r="33" spans="1:11" ht="15.75">
      <c r="A33" s="26" t="s">
        <v>105</v>
      </c>
      <c r="B33" s="27">
        <v>1032</v>
      </c>
      <c r="C33" s="25">
        <v>2877</v>
      </c>
      <c r="D33" s="25" t="s">
        <v>96</v>
      </c>
      <c r="E33" s="23">
        <v>11.4</v>
      </c>
      <c r="F33" s="23">
        <v>16.3</v>
      </c>
      <c r="G33" s="18">
        <f t="shared" si="0"/>
        <v>4.9000000000000004</v>
      </c>
      <c r="H33" s="18">
        <f t="shared" si="1"/>
        <v>0.49000000000000005</v>
      </c>
      <c r="I33" s="25" t="s">
        <v>121</v>
      </c>
      <c r="J33" s="25" t="s">
        <v>122</v>
      </c>
      <c r="K33" s="25" t="s">
        <v>99</v>
      </c>
    </row>
    <row r="34" spans="1:11" ht="15.75">
      <c r="A34" s="26" t="s">
        <v>105</v>
      </c>
      <c r="B34" s="27">
        <v>1033</v>
      </c>
      <c r="C34" s="25">
        <v>9822</v>
      </c>
      <c r="D34" s="25" t="s">
        <v>94</v>
      </c>
      <c r="E34" s="23">
        <v>58.3</v>
      </c>
      <c r="F34" s="23">
        <v>98.4</v>
      </c>
      <c r="G34" s="18">
        <f t="shared" ref="G34:G65" si="2">F34-E34</f>
        <v>40.100000000000009</v>
      </c>
      <c r="H34" s="18">
        <f t="shared" ref="H34:H65" si="3">IF(F34&gt;50,G34*0.2,G34*0.1)</f>
        <v>8.0200000000000014</v>
      </c>
      <c r="I34" s="25" t="s">
        <v>55</v>
      </c>
      <c r="J34" s="25" t="s">
        <v>123</v>
      </c>
      <c r="K34" s="25" t="s">
        <v>97</v>
      </c>
    </row>
    <row r="35" spans="1:11" ht="15.75">
      <c r="A35" s="26" t="s">
        <v>105</v>
      </c>
      <c r="B35" s="27">
        <v>1034</v>
      </c>
      <c r="C35" s="25">
        <v>2877</v>
      </c>
      <c r="D35" s="25" t="s">
        <v>96</v>
      </c>
      <c r="E35" s="23">
        <v>11.4</v>
      </c>
      <c r="F35" s="23">
        <v>16.3</v>
      </c>
      <c r="G35" s="18">
        <f t="shared" si="2"/>
        <v>4.9000000000000004</v>
      </c>
      <c r="H35" s="18">
        <f t="shared" si="3"/>
        <v>0.49000000000000005</v>
      </c>
      <c r="I35" s="25" t="s">
        <v>55</v>
      </c>
      <c r="J35" s="25" t="s">
        <v>123</v>
      </c>
      <c r="K35" s="25" t="s">
        <v>102</v>
      </c>
    </row>
    <row r="36" spans="1:11" ht="15.75">
      <c r="A36" s="26" t="s">
        <v>110</v>
      </c>
      <c r="B36" s="27">
        <v>1035</v>
      </c>
      <c r="C36" s="25">
        <v>2499</v>
      </c>
      <c r="D36" s="25" t="s">
        <v>98</v>
      </c>
      <c r="E36" s="23">
        <v>6.2</v>
      </c>
      <c r="F36" s="23">
        <v>9.1999999999999993</v>
      </c>
      <c r="G36" s="18">
        <f t="shared" si="2"/>
        <v>2.9999999999999991</v>
      </c>
      <c r="H36" s="18">
        <f t="shared" si="3"/>
        <v>0.29999999999999993</v>
      </c>
      <c r="I36" s="25" t="s">
        <v>126</v>
      </c>
      <c r="J36" s="25" t="s">
        <v>127</v>
      </c>
      <c r="K36" s="25" t="s">
        <v>97</v>
      </c>
    </row>
    <row r="37" spans="1:11" ht="15.75">
      <c r="A37" s="26" t="s">
        <v>110</v>
      </c>
      <c r="B37" s="27">
        <v>1036</v>
      </c>
      <c r="C37" s="25">
        <v>2499</v>
      </c>
      <c r="D37" s="25" t="s">
        <v>98</v>
      </c>
      <c r="E37" s="23">
        <v>6.2</v>
      </c>
      <c r="F37" s="23">
        <v>9.1999999999999993</v>
      </c>
      <c r="G37" s="18">
        <f t="shared" si="2"/>
        <v>2.9999999999999991</v>
      </c>
      <c r="H37" s="18">
        <f t="shared" si="3"/>
        <v>0.29999999999999993</v>
      </c>
      <c r="I37" s="25" t="s">
        <v>55</v>
      </c>
      <c r="J37" s="25" t="s">
        <v>123</v>
      </c>
      <c r="K37" s="25" t="s">
        <v>107</v>
      </c>
    </row>
    <row r="38" spans="1:11" ht="15.75">
      <c r="A38" s="26" t="s">
        <v>110</v>
      </c>
      <c r="B38" s="27">
        <v>1037</v>
      </c>
      <c r="C38" s="25">
        <v>6622</v>
      </c>
      <c r="D38" s="25" t="s">
        <v>111</v>
      </c>
      <c r="E38" s="23">
        <v>42</v>
      </c>
      <c r="F38" s="23">
        <v>77</v>
      </c>
      <c r="G38" s="18">
        <f t="shared" si="2"/>
        <v>35</v>
      </c>
      <c r="H38" s="18">
        <f t="shared" si="3"/>
        <v>7</v>
      </c>
      <c r="I38" s="25" t="s">
        <v>55</v>
      </c>
      <c r="J38" s="25" t="s">
        <v>123</v>
      </c>
      <c r="K38" s="25" t="s">
        <v>107</v>
      </c>
    </row>
    <row r="39" spans="1:11" ht="15.75">
      <c r="A39" s="26" t="s">
        <v>110</v>
      </c>
      <c r="B39" s="27">
        <v>1038</v>
      </c>
      <c r="C39" s="25">
        <v>2499</v>
      </c>
      <c r="D39" s="25" t="s">
        <v>98</v>
      </c>
      <c r="E39" s="23">
        <v>6.2</v>
      </c>
      <c r="F39" s="23">
        <v>9.1999999999999993</v>
      </c>
      <c r="G39" s="18">
        <f t="shared" si="2"/>
        <v>2.9999999999999991</v>
      </c>
      <c r="H39" s="18">
        <f t="shared" si="3"/>
        <v>0.29999999999999993</v>
      </c>
      <c r="I39" s="25" t="s">
        <v>55</v>
      </c>
      <c r="J39" s="25" t="s">
        <v>123</v>
      </c>
      <c r="K39" s="25" t="s">
        <v>107</v>
      </c>
    </row>
    <row r="40" spans="1:11" ht="15.75">
      <c r="A40" s="26" t="s">
        <v>110</v>
      </c>
      <c r="B40" s="27">
        <v>1039</v>
      </c>
      <c r="C40" s="25">
        <v>2877</v>
      </c>
      <c r="D40" s="25" t="s">
        <v>96</v>
      </c>
      <c r="E40" s="23">
        <v>11.4</v>
      </c>
      <c r="F40" s="23">
        <v>16.3</v>
      </c>
      <c r="G40" s="18">
        <f t="shared" si="2"/>
        <v>4.9000000000000004</v>
      </c>
      <c r="H40" s="18">
        <f t="shared" si="3"/>
        <v>0.49000000000000005</v>
      </c>
      <c r="I40" s="25" t="s">
        <v>55</v>
      </c>
      <c r="J40" s="25" t="s">
        <v>123</v>
      </c>
      <c r="K40" s="25" t="s">
        <v>97</v>
      </c>
    </row>
    <row r="41" spans="1:11" ht="15.75">
      <c r="A41" s="26" t="s">
        <v>110</v>
      </c>
      <c r="B41" s="27">
        <v>1040</v>
      </c>
      <c r="C41" s="25">
        <v>1109</v>
      </c>
      <c r="D41" s="25" t="s">
        <v>101</v>
      </c>
      <c r="E41" s="23">
        <v>3</v>
      </c>
      <c r="F41" s="23">
        <v>8</v>
      </c>
      <c r="G41" s="18">
        <f t="shared" si="2"/>
        <v>5</v>
      </c>
      <c r="H41" s="18">
        <f t="shared" si="3"/>
        <v>0.5</v>
      </c>
      <c r="I41" s="25" t="s">
        <v>55</v>
      </c>
      <c r="J41" s="25" t="s">
        <v>123</v>
      </c>
      <c r="K41" s="25" t="s">
        <v>99</v>
      </c>
    </row>
    <row r="42" spans="1:11" ht="15.75">
      <c r="A42" s="26" t="s">
        <v>110</v>
      </c>
      <c r="B42" s="27">
        <v>1041</v>
      </c>
      <c r="C42" s="25">
        <v>2499</v>
      </c>
      <c r="D42" s="25" t="s">
        <v>98</v>
      </c>
      <c r="E42" s="23">
        <v>6.2</v>
      </c>
      <c r="F42" s="23">
        <v>9.1999999999999993</v>
      </c>
      <c r="G42" s="18">
        <f t="shared" si="2"/>
        <v>2.9999999999999991</v>
      </c>
      <c r="H42" s="18">
        <f t="shared" si="3"/>
        <v>0.29999999999999993</v>
      </c>
      <c r="I42" s="25" t="s">
        <v>121</v>
      </c>
      <c r="J42" s="25" t="s">
        <v>122</v>
      </c>
      <c r="K42" s="25" t="s">
        <v>95</v>
      </c>
    </row>
    <row r="43" spans="1:11" ht="15.75">
      <c r="A43" s="26" t="s">
        <v>110</v>
      </c>
      <c r="B43" s="27">
        <v>1042</v>
      </c>
      <c r="C43" s="25">
        <v>8722</v>
      </c>
      <c r="D43" s="25" t="s">
        <v>100</v>
      </c>
      <c r="E43" s="23">
        <v>344</v>
      </c>
      <c r="F43" s="23">
        <v>502</v>
      </c>
      <c r="G43" s="18">
        <f t="shared" si="2"/>
        <v>158</v>
      </c>
      <c r="H43" s="18">
        <f t="shared" si="3"/>
        <v>31.6</v>
      </c>
      <c r="I43" s="25" t="s">
        <v>124</v>
      </c>
      <c r="J43" s="25" t="s">
        <v>125</v>
      </c>
      <c r="K43" s="25" t="s">
        <v>95</v>
      </c>
    </row>
    <row r="44" spans="1:11" ht="15.75">
      <c r="A44" s="26" t="s">
        <v>110</v>
      </c>
      <c r="B44" s="27">
        <v>1043</v>
      </c>
      <c r="C44" s="25">
        <v>2242</v>
      </c>
      <c r="D44" s="25" t="s">
        <v>106</v>
      </c>
      <c r="E44" s="23">
        <v>60</v>
      </c>
      <c r="F44" s="23">
        <v>124</v>
      </c>
      <c r="G44" s="18">
        <f t="shared" si="2"/>
        <v>64</v>
      </c>
      <c r="H44" s="18">
        <f t="shared" si="3"/>
        <v>12.8</v>
      </c>
      <c r="I44" s="25" t="s">
        <v>124</v>
      </c>
      <c r="J44" s="25" t="s">
        <v>125</v>
      </c>
      <c r="K44" s="25" t="s">
        <v>97</v>
      </c>
    </row>
    <row r="45" spans="1:11" ht="15.75">
      <c r="A45" s="26" t="s">
        <v>110</v>
      </c>
      <c r="B45" s="27">
        <v>1044</v>
      </c>
      <c r="C45" s="25">
        <v>2877</v>
      </c>
      <c r="D45" s="25" t="s">
        <v>96</v>
      </c>
      <c r="E45" s="23">
        <v>11.4</v>
      </c>
      <c r="F45" s="23">
        <v>16.3</v>
      </c>
      <c r="G45" s="18">
        <f t="shared" si="2"/>
        <v>4.9000000000000004</v>
      </c>
      <c r="H45" s="18">
        <f t="shared" si="3"/>
        <v>0.49000000000000005</v>
      </c>
      <c r="I45" s="25" t="s">
        <v>124</v>
      </c>
      <c r="J45" s="25" t="s">
        <v>125</v>
      </c>
      <c r="K45" s="25" t="s">
        <v>97</v>
      </c>
    </row>
    <row r="46" spans="1:11" ht="15.75">
      <c r="A46" s="26" t="s">
        <v>110</v>
      </c>
      <c r="B46" s="27">
        <v>1045</v>
      </c>
      <c r="C46" s="25">
        <v>8722</v>
      </c>
      <c r="D46" s="25" t="s">
        <v>100</v>
      </c>
      <c r="E46" s="23">
        <v>344</v>
      </c>
      <c r="F46" s="23">
        <v>502</v>
      </c>
      <c r="G46" s="18">
        <f t="shared" si="2"/>
        <v>158</v>
      </c>
      <c r="H46" s="18">
        <f t="shared" si="3"/>
        <v>31.6</v>
      </c>
      <c r="I46" s="25" t="s">
        <v>126</v>
      </c>
      <c r="J46" s="25" t="s">
        <v>127</v>
      </c>
      <c r="K46" s="25" t="s">
        <v>99</v>
      </c>
    </row>
    <row r="47" spans="1:11" ht="15.75">
      <c r="A47" s="26" t="s">
        <v>110</v>
      </c>
      <c r="B47" s="27">
        <v>1046</v>
      </c>
      <c r="C47" s="25">
        <v>6119</v>
      </c>
      <c r="D47" s="25" t="s">
        <v>109</v>
      </c>
      <c r="E47" s="23">
        <v>9</v>
      </c>
      <c r="F47" s="23">
        <v>14</v>
      </c>
      <c r="G47" s="18">
        <f t="shared" si="2"/>
        <v>5</v>
      </c>
      <c r="H47" s="18">
        <f t="shared" si="3"/>
        <v>0.5</v>
      </c>
      <c r="I47" s="25" t="s">
        <v>55</v>
      </c>
      <c r="J47" s="25" t="s">
        <v>123</v>
      </c>
      <c r="K47" s="25" t="s">
        <v>108</v>
      </c>
    </row>
    <row r="48" spans="1:11" ht="15.75">
      <c r="A48" s="26" t="s">
        <v>110</v>
      </c>
      <c r="B48" s="27">
        <v>1047</v>
      </c>
      <c r="C48" s="25">
        <v>6622</v>
      </c>
      <c r="D48" s="25" t="s">
        <v>111</v>
      </c>
      <c r="E48" s="23">
        <v>42</v>
      </c>
      <c r="F48" s="23">
        <v>77</v>
      </c>
      <c r="G48" s="18">
        <f t="shared" si="2"/>
        <v>35</v>
      </c>
      <c r="H48" s="18">
        <f t="shared" si="3"/>
        <v>7</v>
      </c>
      <c r="I48" s="25" t="s">
        <v>126</v>
      </c>
      <c r="J48" s="25" t="s">
        <v>127</v>
      </c>
      <c r="K48" s="25" t="s">
        <v>99</v>
      </c>
    </row>
    <row r="49" spans="1:11" ht="15.75">
      <c r="A49" s="26" t="s">
        <v>110</v>
      </c>
      <c r="B49" s="27">
        <v>1048</v>
      </c>
      <c r="C49" s="25">
        <v>8722</v>
      </c>
      <c r="D49" s="25" t="s">
        <v>100</v>
      </c>
      <c r="E49" s="23">
        <v>344</v>
      </c>
      <c r="F49" s="23">
        <v>502</v>
      </c>
      <c r="G49" s="18">
        <f t="shared" si="2"/>
        <v>158</v>
      </c>
      <c r="H49" s="18">
        <f t="shared" si="3"/>
        <v>31.6</v>
      </c>
      <c r="I49" s="25" t="s">
        <v>121</v>
      </c>
      <c r="J49" s="25" t="s">
        <v>122</v>
      </c>
      <c r="K49" s="25" t="s">
        <v>99</v>
      </c>
    </row>
    <row r="50" spans="1:11" ht="15.75">
      <c r="A50" s="26" t="s">
        <v>54</v>
      </c>
      <c r="B50" s="27">
        <v>1049</v>
      </c>
      <c r="C50" s="25">
        <v>2499</v>
      </c>
      <c r="D50" s="25" t="s">
        <v>98</v>
      </c>
      <c r="E50" s="23">
        <v>6.2</v>
      </c>
      <c r="F50" s="23">
        <v>9.1999999999999993</v>
      </c>
      <c r="G50" s="18">
        <f t="shared" si="2"/>
        <v>2.9999999999999991</v>
      </c>
      <c r="H50" s="18">
        <f t="shared" si="3"/>
        <v>0.29999999999999993</v>
      </c>
      <c r="I50" s="25" t="s">
        <v>121</v>
      </c>
      <c r="J50" s="25" t="s">
        <v>122</v>
      </c>
      <c r="K50" s="25" t="s">
        <v>102</v>
      </c>
    </row>
    <row r="51" spans="1:11" ht="15.75">
      <c r="A51" s="26" t="s">
        <v>54</v>
      </c>
      <c r="B51" s="27">
        <v>1050</v>
      </c>
      <c r="C51" s="25">
        <v>2877</v>
      </c>
      <c r="D51" s="25" t="s">
        <v>96</v>
      </c>
      <c r="E51" s="23">
        <v>11.4</v>
      </c>
      <c r="F51" s="23">
        <v>16.3</v>
      </c>
      <c r="G51" s="18">
        <f t="shared" si="2"/>
        <v>4.9000000000000004</v>
      </c>
      <c r="H51" s="18">
        <f t="shared" si="3"/>
        <v>0.49000000000000005</v>
      </c>
      <c r="I51" s="25" t="s">
        <v>121</v>
      </c>
      <c r="J51" s="25" t="s">
        <v>122</v>
      </c>
      <c r="K51" s="25" t="s">
        <v>99</v>
      </c>
    </row>
    <row r="52" spans="1:11" ht="15.75">
      <c r="A52" s="26" t="s">
        <v>54</v>
      </c>
      <c r="B52" s="27">
        <v>1051</v>
      </c>
      <c r="C52" s="25">
        <v>6119</v>
      </c>
      <c r="D52" s="25" t="s">
        <v>109</v>
      </c>
      <c r="E52" s="23">
        <v>9</v>
      </c>
      <c r="F52" s="23">
        <v>14</v>
      </c>
      <c r="G52" s="18">
        <f t="shared" si="2"/>
        <v>5</v>
      </c>
      <c r="H52" s="18">
        <f t="shared" si="3"/>
        <v>0.5</v>
      </c>
      <c r="I52" s="25" t="s">
        <v>124</v>
      </c>
      <c r="J52" s="25" t="s">
        <v>125</v>
      </c>
      <c r="K52" s="25" t="s">
        <v>108</v>
      </c>
    </row>
    <row r="53" spans="1:11" ht="15.75">
      <c r="A53" s="26" t="s">
        <v>54</v>
      </c>
      <c r="B53" s="27">
        <v>1052</v>
      </c>
      <c r="C53" s="25">
        <v>6622</v>
      </c>
      <c r="D53" s="25" t="s">
        <v>111</v>
      </c>
      <c r="E53" s="23">
        <v>42</v>
      </c>
      <c r="F53" s="23">
        <v>77</v>
      </c>
      <c r="G53" s="18">
        <f t="shared" si="2"/>
        <v>35</v>
      </c>
      <c r="H53" s="18">
        <f t="shared" si="3"/>
        <v>7</v>
      </c>
      <c r="I53" s="25" t="s">
        <v>124</v>
      </c>
      <c r="J53" s="25" t="s">
        <v>125</v>
      </c>
      <c r="K53" s="25" t="s">
        <v>99</v>
      </c>
    </row>
    <row r="54" spans="1:11" ht="15.75">
      <c r="A54" s="26" t="s">
        <v>54</v>
      </c>
      <c r="B54" s="27">
        <v>1053</v>
      </c>
      <c r="C54" s="25">
        <v>2242</v>
      </c>
      <c r="D54" s="25" t="s">
        <v>106</v>
      </c>
      <c r="E54" s="23">
        <v>60</v>
      </c>
      <c r="F54" s="23">
        <v>124</v>
      </c>
      <c r="G54" s="18">
        <f t="shared" si="2"/>
        <v>64</v>
      </c>
      <c r="H54" s="18">
        <f t="shared" si="3"/>
        <v>12.8</v>
      </c>
      <c r="I54" s="25" t="s">
        <v>121</v>
      </c>
      <c r="J54" s="25" t="s">
        <v>122</v>
      </c>
      <c r="K54" s="25" t="s">
        <v>97</v>
      </c>
    </row>
    <row r="55" spans="1:11" ht="15.75">
      <c r="A55" s="26" t="s">
        <v>54</v>
      </c>
      <c r="B55" s="27">
        <v>1054</v>
      </c>
      <c r="C55" s="25">
        <v>4421</v>
      </c>
      <c r="D55" s="25" t="s">
        <v>103</v>
      </c>
      <c r="E55" s="23">
        <v>45</v>
      </c>
      <c r="F55" s="23">
        <v>87</v>
      </c>
      <c r="G55" s="18">
        <f t="shared" si="2"/>
        <v>42</v>
      </c>
      <c r="H55" s="18">
        <f t="shared" si="3"/>
        <v>8.4</v>
      </c>
      <c r="I55" s="25" t="s">
        <v>124</v>
      </c>
      <c r="J55" s="25" t="s">
        <v>125</v>
      </c>
      <c r="K55" s="25" t="s">
        <v>107</v>
      </c>
    </row>
    <row r="56" spans="1:11" ht="15.75">
      <c r="A56" s="26" t="s">
        <v>54</v>
      </c>
      <c r="B56" s="27">
        <v>1055</v>
      </c>
      <c r="C56" s="25">
        <v>6119</v>
      </c>
      <c r="D56" s="25" t="s">
        <v>109</v>
      </c>
      <c r="E56" s="23">
        <v>9</v>
      </c>
      <c r="F56" s="23">
        <v>14</v>
      </c>
      <c r="G56" s="18">
        <f t="shared" si="2"/>
        <v>5</v>
      </c>
      <c r="H56" s="18">
        <f t="shared" si="3"/>
        <v>0.5</v>
      </c>
      <c r="I56" s="25" t="s">
        <v>55</v>
      </c>
      <c r="J56" s="25" t="s">
        <v>123</v>
      </c>
      <c r="K56" s="25" t="s">
        <v>107</v>
      </c>
    </row>
    <row r="57" spans="1:11" ht="15.75">
      <c r="A57" s="26" t="s">
        <v>54</v>
      </c>
      <c r="B57" s="27">
        <v>1056</v>
      </c>
      <c r="C57" s="25">
        <v>1109</v>
      </c>
      <c r="D57" s="25" t="s">
        <v>101</v>
      </c>
      <c r="E57" s="23">
        <v>3</v>
      </c>
      <c r="F57" s="23">
        <v>8</v>
      </c>
      <c r="G57" s="18">
        <f t="shared" si="2"/>
        <v>5</v>
      </c>
      <c r="H57" s="18">
        <f t="shared" si="3"/>
        <v>0.5</v>
      </c>
      <c r="I57" s="25" t="s">
        <v>124</v>
      </c>
      <c r="J57" s="25" t="s">
        <v>125</v>
      </c>
      <c r="K57" s="25" t="s">
        <v>97</v>
      </c>
    </row>
    <row r="58" spans="1:11" ht="15.75">
      <c r="A58" s="26" t="s">
        <v>54</v>
      </c>
      <c r="B58" s="27">
        <v>1057</v>
      </c>
      <c r="C58" s="25">
        <v>2499</v>
      </c>
      <c r="D58" s="25" t="s">
        <v>98</v>
      </c>
      <c r="E58" s="23">
        <v>6.2</v>
      </c>
      <c r="F58" s="23">
        <v>9.1999999999999993</v>
      </c>
      <c r="G58" s="18">
        <f t="shared" si="2"/>
        <v>2.9999999999999991</v>
      </c>
      <c r="H58" s="18">
        <f t="shared" si="3"/>
        <v>0.29999999999999993</v>
      </c>
      <c r="I58" s="25" t="s">
        <v>55</v>
      </c>
      <c r="J58" s="25" t="s">
        <v>123</v>
      </c>
      <c r="K58" s="25" t="s">
        <v>97</v>
      </c>
    </row>
    <row r="59" spans="1:11" ht="15.75">
      <c r="A59" s="26" t="s">
        <v>54</v>
      </c>
      <c r="B59" s="27">
        <v>1058</v>
      </c>
      <c r="C59" s="25">
        <v>6119</v>
      </c>
      <c r="D59" s="25" t="s">
        <v>109</v>
      </c>
      <c r="E59" s="23">
        <v>9</v>
      </c>
      <c r="F59" s="23">
        <v>14</v>
      </c>
      <c r="G59" s="18">
        <f t="shared" si="2"/>
        <v>5</v>
      </c>
      <c r="H59" s="18">
        <f t="shared" si="3"/>
        <v>0.5</v>
      </c>
      <c r="I59" s="25" t="s">
        <v>126</v>
      </c>
      <c r="J59" s="25" t="s">
        <v>127</v>
      </c>
      <c r="K59" s="25" t="s">
        <v>99</v>
      </c>
    </row>
    <row r="60" spans="1:11" ht="15.75">
      <c r="A60" s="26" t="s">
        <v>54</v>
      </c>
      <c r="B60" s="27">
        <v>1059</v>
      </c>
      <c r="C60" s="25">
        <v>2242</v>
      </c>
      <c r="D60" s="25" t="s">
        <v>106</v>
      </c>
      <c r="E60" s="23">
        <v>60</v>
      </c>
      <c r="F60" s="23">
        <v>124</v>
      </c>
      <c r="G60" s="18">
        <f t="shared" si="2"/>
        <v>64</v>
      </c>
      <c r="H60" s="18">
        <f t="shared" si="3"/>
        <v>12.8</v>
      </c>
      <c r="I60" s="25" t="s">
        <v>124</v>
      </c>
      <c r="J60" s="25" t="s">
        <v>125</v>
      </c>
      <c r="K60" s="25" t="s">
        <v>99</v>
      </c>
    </row>
    <row r="61" spans="1:11" ht="15.75">
      <c r="A61" s="26" t="s">
        <v>54</v>
      </c>
      <c r="B61" s="27">
        <v>1060</v>
      </c>
      <c r="C61" s="25">
        <v>6119</v>
      </c>
      <c r="D61" s="25" t="s">
        <v>109</v>
      </c>
      <c r="E61" s="23">
        <v>9</v>
      </c>
      <c r="F61" s="23">
        <v>14</v>
      </c>
      <c r="G61" s="18">
        <f t="shared" si="2"/>
        <v>5</v>
      </c>
      <c r="H61" s="18">
        <f t="shared" si="3"/>
        <v>0.5</v>
      </c>
      <c r="I61" s="25" t="s">
        <v>124</v>
      </c>
      <c r="J61" s="25" t="s">
        <v>125</v>
      </c>
      <c r="K61" s="25" t="s">
        <v>107</v>
      </c>
    </row>
    <row r="62" spans="1:11" ht="15.75">
      <c r="A62" s="26" t="s">
        <v>112</v>
      </c>
      <c r="B62" s="27">
        <v>1061</v>
      </c>
      <c r="C62" s="25">
        <v>1109</v>
      </c>
      <c r="D62" s="25" t="s">
        <v>101</v>
      </c>
      <c r="E62" s="23">
        <v>3</v>
      </c>
      <c r="F62" s="23">
        <v>8</v>
      </c>
      <c r="G62" s="18">
        <f t="shared" si="2"/>
        <v>5</v>
      </c>
      <c r="H62" s="18">
        <f t="shared" si="3"/>
        <v>0.5</v>
      </c>
      <c r="I62" s="25" t="s">
        <v>124</v>
      </c>
      <c r="J62" s="25" t="s">
        <v>125</v>
      </c>
      <c r="K62" s="25" t="s">
        <v>107</v>
      </c>
    </row>
    <row r="63" spans="1:11" ht="15.75">
      <c r="A63" s="26" t="s">
        <v>112</v>
      </c>
      <c r="B63" s="27">
        <v>1062</v>
      </c>
      <c r="C63" s="25">
        <v>2499</v>
      </c>
      <c r="D63" s="25" t="s">
        <v>98</v>
      </c>
      <c r="E63" s="23">
        <v>6.2</v>
      </c>
      <c r="F63" s="23">
        <v>9.1999999999999993</v>
      </c>
      <c r="G63" s="18">
        <f t="shared" si="2"/>
        <v>2.9999999999999991</v>
      </c>
      <c r="H63" s="18">
        <f t="shared" si="3"/>
        <v>0.29999999999999993</v>
      </c>
      <c r="I63" s="25" t="s">
        <v>121</v>
      </c>
      <c r="J63" s="25" t="s">
        <v>122</v>
      </c>
      <c r="K63" s="25" t="s">
        <v>99</v>
      </c>
    </row>
    <row r="64" spans="1:11" ht="15.75">
      <c r="A64" s="26" t="s">
        <v>112</v>
      </c>
      <c r="B64" s="27">
        <v>1063</v>
      </c>
      <c r="C64" s="25">
        <v>1109</v>
      </c>
      <c r="D64" s="25" t="s">
        <v>101</v>
      </c>
      <c r="E64" s="23">
        <v>3</v>
      </c>
      <c r="F64" s="23">
        <v>8</v>
      </c>
      <c r="G64" s="18">
        <f t="shared" si="2"/>
        <v>5</v>
      </c>
      <c r="H64" s="18">
        <f t="shared" si="3"/>
        <v>0.5</v>
      </c>
      <c r="I64" s="25" t="s">
        <v>124</v>
      </c>
      <c r="J64" s="25" t="s">
        <v>125</v>
      </c>
      <c r="K64" s="25" t="s">
        <v>97</v>
      </c>
    </row>
    <row r="65" spans="1:11" ht="15.75">
      <c r="A65" s="26" t="s">
        <v>112</v>
      </c>
      <c r="B65" s="27">
        <v>1064</v>
      </c>
      <c r="C65" s="25">
        <v>2499</v>
      </c>
      <c r="D65" s="25" t="s">
        <v>98</v>
      </c>
      <c r="E65" s="23">
        <v>6.2</v>
      </c>
      <c r="F65" s="23">
        <v>9.1999999999999993</v>
      </c>
      <c r="G65" s="18">
        <f t="shared" si="2"/>
        <v>2.9999999999999991</v>
      </c>
      <c r="H65" s="18">
        <f t="shared" si="3"/>
        <v>0.29999999999999993</v>
      </c>
      <c r="I65" s="25" t="s">
        <v>126</v>
      </c>
      <c r="J65" s="25" t="s">
        <v>127</v>
      </c>
      <c r="K65" s="25" t="s">
        <v>99</v>
      </c>
    </row>
    <row r="66" spans="1:11" ht="15.75">
      <c r="A66" s="26" t="s">
        <v>112</v>
      </c>
      <c r="B66" s="27">
        <v>1065</v>
      </c>
      <c r="C66" s="25">
        <v>2499</v>
      </c>
      <c r="D66" s="25" t="s">
        <v>98</v>
      </c>
      <c r="E66" s="23">
        <v>6.2</v>
      </c>
      <c r="F66" s="23">
        <v>9.1999999999999993</v>
      </c>
      <c r="G66" s="18">
        <f t="shared" ref="G66:G97" si="4">F66-E66</f>
        <v>2.9999999999999991</v>
      </c>
      <c r="H66" s="18">
        <f t="shared" ref="H66:H97" si="5">IF(F66&gt;50,G66*0.2,G66*0.1)</f>
        <v>0.29999999999999993</v>
      </c>
      <c r="I66" s="25" t="s">
        <v>124</v>
      </c>
      <c r="J66" s="25" t="s">
        <v>125</v>
      </c>
      <c r="K66" s="25" t="s">
        <v>95</v>
      </c>
    </row>
    <row r="67" spans="1:11" ht="15.75">
      <c r="A67" s="26" t="s">
        <v>112</v>
      </c>
      <c r="B67" s="27">
        <v>1066</v>
      </c>
      <c r="C67" s="25">
        <v>2877</v>
      </c>
      <c r="D67" s="25" t="s">
        <v>96</v>
      </c>
      <c r="E67" s="23">
        <v>11.4</v>
      </c>
      <c r="F67" s="23">
        <v>16.3</v>
      </c>
      <c r="G67" s="18">
        <f t="shared" si="4"/>
        <v>4.9000000000000004</v>
      </c>
      <c r="H67" s="18">
        <f t="shared" si="5"/>
        <v>0.49000000000000005</v>
      </c>
      <c r="I67" s="25" t="s">
        <v>124</v>
      </c>
      <c r="J67" s="25" t="s">
        <v>125</v>
      </c>
      <c r="K67" s="25" t="s">
        <v>107</v>
      </c>
    </row>
    <row r="68" spans="1:11" ht="15.75">
      <c r="A68" s="26" t="s">
        <v>112</v>
      </c>
      <c r="B68" s="27">
        <v>1067</v>
      </c>
      <c r="C68" s="25">
        <v>2877</v>
      </c>
      <c r="D68" s="25" t="s">
        <v>96</v>
      </c>
      <c r="E68" s="23">
        <v>11.4</v>
      </c>
      <c r="F68" s="23">
        <v>16.3</v>
      </c>
      <c r="G68" s="18">
        <f t="shared" si="4"/>
        <v>4.9000000000000004</v>
      </c>
      <c r="H68" s="18">
        <f t="shared" si="5"/>
        <v>0.49000000000000005</v>
      </c>
      <c r="I68" s="25" t="s">
        <v>124</v>
      </c>
      <c r="J68" s="25" t="s">
        <v>125</v>
      </c>
      <c r="K68" s="25" t="s">
        <v>108</v>
      </c>
    </row>
    <row r="69" spans="1:11" ht="15.75">
      <c r="A69" s="26" t="s">
        <v>112</v>
      </c>
      <c r="B69" s="27">
        <v>1068</v>
      </c>
      <c r="C69" s="25">
        <v>6119</v>
      </c>
      <c r="D69" s="25" t="s">
        <v>109</v>
      </c>
      <c r="E69" s="23">
        <v>9</v>
      </c>
      <c r="F69" s="23">
        <v>14</v>
      </c>
      <c r="G69" s="18">
        <f t="shared" si="4"/>
        <v>5</v>
      </c>
      <c r="H69" s="18">
        <f t="shared" si="5"/>
        <v>0.5</v>
      </c>
      <c r="I69" s="25" t="s">
        <v>55</v>
      </c>
      <c r="J69" s="25" t="s">
        <v>123</v>
      </c>
      <c r="K69" s="25" t="s">
        <v>97</v>
      </c>
    </row>
    <row r="70" spans="1:11" ht="15.75">
      <c r="A70" s="26" t="s">
        <v>112</v>
      </c>
      <c r="B70" s="27">
        <v>1069</v>
      </c>
      <c r="C70" s="25">
        <v>1109</v>
      </c>
      <c r="D70" s="25" t="s">
        <v>101</v>
      </c>
      <c r="E70" s="23">
        <v>3</v>
      </c>
      <c r="F70" s="23">
        <v>8</v>
      </c>
      <c r="G70" s="18">
        <f t="shared" si="4"/>
        <v>5</v>
      </c>
      <c r="H70" s="18">
        <f t="shared" si="5"/>
        <v>0.5</v>
      </c>
      <c r="I70" s="25" t="s">
        <v>124</v>
      </c>
      <c r="J70" s="25" t="s">
        <v>125</v>
      </c>
      <c r="K70" s="25" t="s">
        <v>99</v>
      </c>
    </row>
    <row r="71" spans="1:11" ht="15.75">
      <c r="A71" s="26" t="s">
        <v>112</v>
      </c>
      <c r="B71" s="27">
        <v>1070</v>
      </c>
      <c r="C71" s="25">
        <v>2499</v>
      </c>
      <c r="D71" s="25" t="s">
        <v>98</v>
      </c>
      <c r="E71" s="23">
        <v>6.2</v>
      </c>
      <c r="F71" s="23">
        <v>9.1999999999999993</v>
      </c>
      <c r="G71" s="18">
        <f t="shared" si="4"/>
        <v>2.9999999999999991</v>
      </c>
      <c r="H71" s="18">
        <f t="shared" si="5"/>
        <v>0.29999999999999993</v>
      </c>
      <c r="I71" s="25" t="s">
        <v>126</v>
      </c>
      <c r="J71" s="25" t="s">
        <v>127</v>
      </c>
      <c r="K71" s="25" t="s">
        <v>99</v>
      </c>
    </row>
    <row r="72" spans="1:11" ht="15.75">
      <c r="A72" s="26" t="s">
        <v>112</v>
      </c>
      <c r="B72" s="27">
        <v>1071</v>
      </c>
      <c r="C72" s="25">
        <v>1109</v>
      </c>
      <c r="D72" s="25" t="s">
        <v>101</v>
      </c>
      <c r="E72" s="23">
        <v>3</v>
      </c>
      <c r="F72" s="23">
        <v>8</v>
      </c>
      <c r="G72" s="18">
        <f t="shared" si="4"/>
        <v>5</v>
      </c>
      <c r="H72" s="18">
        <f t="shared" si="5"/>
        <v>0.5</v>
      </c>
      <c r="I72" s="25" t="s">
        <v>121</v>
      </c>
      <c r="J72" s="25" t="s">
        <v>122</v>
      </c>
      <c r="K72" s="25" t="s">
        <v>99</v>
      </c>
    </row>
    <row r="73" spans="1:11" ht="15.75">
      <c r="A73" s="26" t="s">
        <v>112</v>
      </c>
      <c r="B73" s="27">
        <v>1072</v>
      </c>
      <c r="C73" s="25">
        <v>1109</v>
      </c>
      <c r="D73" s="25" t="s">
        <v>101</v>
      </c>
      <c r="E73" s="23">
        <v>3</v>
      </c>
      <c r="F73" s="23">
        <v>8</v>
      </c>
      <c r="G73" s="18">
        <f t="shared" si="4"/>
        <v>5</v>
      </c>
      <c r="H73" s="18">
        <f t="shared" si="5"/>
        <v>0.5</v>
      </c>
      <c r="I73" s="25" t="s">
        <v>124</v>
      </c>
      <c r="J73" s="25" t="s">
        <v>125</v>
      </c>
      <c r="K73" s="25" t="s">
        <v>107</v>
      </c>
    </row>
    <row r="74" spans="1:11" ht="15.75">
      <c r="A74" s="26" t="s">
        <v>112</v>
      </c>
      <c r="B74" s="27">
        <v>1073</v>
      </c>
      <c r="C74" s="25">
        <v>6622</v>
      </c>
      <c r="D74" s="25" t="s">
        <v>111</v>
      </c>
      <c r="E74" s="23">
        <v>42</v>
      </c>
      <c r="F74" s="23">
        <v>77</v>
      </c>
      <c r="G74" s="18">
        <f t="shared" si="4"/>
        <v>35</v>
      </c>
      <c r="H74" s="18">
        <f t="shared" si="5"/>
        <v>7</v>
      </c>
      <c r="I74" s="25" t="s">
        <v>124</v>
      </c>
      <c r="J74" s="25" t="s">
        <v>125</v>
      </c>
      <c r="K74" s="25" t="s">
        <v>97</v>
      </c>
    </row>
    <row r="75" spans="1:11" ht="15.75">
      <c r="A75" s="26" t="s">
        <v>112</v>
      </c>
      <c r="B75" s="27">
        <v>1074</v>
      </c>
      <c r="C75" s="25">
        <v>2877</v>
      </c>
      <c r="D75" s="25" t="s">
        <v>96</v>
      </c>
      <c r="E75" s="23">
        <v>11.4</v>
      </c>
      <c r="F75" s="23">
        <v>16.3</v>
      </c>
      <c r="G75" s="18">
        <f t="shared" si="4"/>
        <v>4.9000000000000004</v>
      </c>
      <c r="H75" s="18">
        <f t="shared" si="5"/>
        <v>0.49000000000000005</v>
      </c>
      <c r="I75" s="25" t="s">
        <v>124</v>
      </c>
      <c r="J75" s="25" t="s">
        <v>125</v>
      </c>
      <c r="K75" s="25" t="s">
        <v>99</v>
      </c>
    </row>
    <row r="76" spans="1:11" ht="15.75">
      <c r="A76" s="26" t="s">
        <v>112</v>
      </c>
      <c r="B76" s="27">
        <v>1075</v>
      </c>
      <c r="C76" s="25">
        <v>1109</v>
      </c>
      <c r="D76" s="25" t="s">
        <v>101</v>
      </c>
      <c r="E76" s="23">
        <v>3</v>
      </c>
      <c r="F76" s="23">
        <v>8</v>
      </c>
      <c r="G76" s="18">
        <f t="shared" si="4"/>
        <v>5</v>
      </c>
      <c r="H76" s="18">
        <f t="shared" si="5"/>
        <v>0.5</v>
      </c>
      <c r="I76" s="25" t="s">
        <v>126</v>
      </c>
      <c r="J76" s="25" t="s">
        <v>127</v>
      </c>
      <c r="K76" s="25" t="s">
        <v>97</v>
      </c>
    </row>
    <row r="77" spans="1:11" ht="15.75">
      <c r="A77" s="26" t="s">
        <v>112</v>
      </c>
      <c r="B77" s="27">
        <v>1076</v>
      </c>
      <c r="C77" s="25">
        <v>1109</v>
      </c>
      <c r="D77" s="25" t="s">
        <v>101</v>
      </c>
      <c r="E77" s="23">
        <v>3</v>
      </c>
      <c r="F77" s="23">
        <v>8</v>
      </c>
      <c r="G77" s="18">
        <f t="shared" si="4"/>
        <v>5</v>
      </c>
      <c r="H77" s="18">
        <f t="shared" si="5"/>
        <v>0.5</v>
      </c>
      <c r="I77" s="25" t="s">
        <v>55</v>
      </c>
      <c r="J77" s="25" t="s">
        <v>123</v>
      </c>
      <c r="K77" s="25" t="s">
        <v>99</v>
      </c>
    </row>
    <row r="78" spans="1:11" ht="15.75">
      <c r="A78" s="26" t="s">
        <v>112</v>
      </c>
      <c r="B78" s="27">
        <v>1077</v>
      </c>
      <c r="C78" s="25">
        <v>9822</v>
      </c>
      <c r="D78" s="25" t="s">
        <v>94</v>
      </c>
      <c r="E78" s="23">
        <v>58.3</v>
      </c>
      <c r="F78" s="23">
        <v>98.4</v>
      </c>
      <c r="G78" s="18">
        <f t="shared" si="4"/>
        <v>40.100000000000009</v>
      </c>
      <c r="H78" s="18">
        <f t="shared" si="5"/>
        <v>8.0200000000000014</v>
      </c>
      <c r="I78" s="25" t="s">
        <v>126</v>
      </c>
      <c r="J78" s="25" t="s">
        <v>127</v>
      </c>
      <c r="K78" s="25" t="s">
        <v>99</v>
      </c>
    </row>
    <row r="79" spans="1:11" ht="15.75">
      <c r="A79" s="26" t="s">
        <v>112</v>
      </c>
      <c r="B79" s="27">
        <v>1078</v>
      </c>
      <c r="C79" s="25">
        <v>2877</v>
      </c>
      <c r="D79" s="25" t="s">
        <v>96</v>
      </c>
      <c r="E79" s="23">
        <v>11.4</v>
      </c>
      <c r="F79" s="23">
        <v>16.3</v>
      </c>
      <c r="G79" s="18">
        <f t="shared" si="4"/>
        <v>4.9000000000000004</v>
      </c>
      <c r="H79" s="18">
        <f t="shared" si="5"/>
        <v>0.49000000000000005</v>
      </c>
      <c r="I79" s="25" t="s">
        <v>55</v>
      </c>
      <c r="J79" s="25" t="s">
        <v>123</v>
      </c>
      <c r="K79" s="25" t="s">
        <v>107</v>
      </c>
    </row>
    <row r="80" spans="1:11" ht="15.75">
      <c r="A80" s="26" t="s">
        <v>113</v>
      </c>
      <c r="B80" s="27">
        <v>1079</v>
      </c>
      <c r="C80" s="25">
        <v>2877</v>
      </c>
      <c r="D80" s="25" t="s">
        <v>96</v>
      </c>
      <c r="E80" s="23">
        <v>11.4</v>
      </c>
      <c r="F80" s="23">
        <v>16.3</v>
      </c>
      <c r="G80" s="18">
        <f t="shared" si="4"/>
        <v>4.9000000000000004</v>
      </c>
      <c r="H80" s="18">
        <f t="shared" si="5"/>
        <v>0.49000000000000005</v>
      </c>
      <c r="I80" s="25" t="s">
        <v>55</v>
      </c>
      <c r="J80" s="25" t="s">
        <v>123</v>
      </c>
      <c r="K80" s="25" t="s">
        <v>95</v>
      </c>
    </row>
    <row r="81" spans="1:11" ht="15.75">
      <c r="A81" s="26" t="s">
        <v>113</v>
      </c>
      <c r="B81" s="27">
        <v>1080</v>
      </c>
      <c r="C81" s="25">
        <v>4421</v>
      </c>
      <c r="D81" s="25" t="s">
        <v>103</v>
      </c>
      <c r="E81" s="23">
        <v>45</v>
      </c>
      <c r="F81" s="23">
        <v>87</v>
      </c>
      <c r="G81" s="18">
        <f t="shared" si="4"/>
        <v>42</v>
      </c>
      <c r="H81" s="18">
        <f t="shared" si="5"/>
        <v>8.4</v>
      </c>
      <c r="I81" s="25" t="s">
        <v>124</v>
      </c>
      <c r="J81" s="25" t="s">
        <v>125</v>
      </c>
      <c r="K81" s="25" t="s">
        <v>97</v>
      </c>
    </row>
    <row r="82" spans="1:11" ht="15.75">
      <c r="A82" s="26" t="s">
        <v>113</v>
      </c>
      <c r="B82" s="27">
        <v>1081</v>
      </c>
      <c r="C82" s="25">
        <v>6119</v>
      </c>
      <c r="D82" s="25" t="s">
        <v>109</v>
      </c>
      <c r="E82" s="23">
        <v>9</v>
      </c>
      <c r="F82" s="23">
        <v>14</v>
      </c>
      <c r="G82" s="18">
        <f t="shared" si="4"/>
        <v>5</v>
      </c>
      <c r="H82" s="18">
        <f t="shared" si="5"/>
        <v>0.5</v>
      </c>
      <c r="I82" s="25" t="s">
        <v>124</v>
      </c>
      <c r="J82" s="25" t="s">
        <v>125</v>
      </c>
      <c r="K82" s="25" t="s">
        <v>108</v>
      </c>
    </row>
    <row r="83" spans="1:11" ht="15.75">
      <c r="A83" s="26" t="s">
        <v>113</v>
      </c>
      <c r="B83" s="27">
        <v>1082</v>
      </c>
      <c r="C83" s="25">
        <v>1109</v>
      </c>
      <c r="D83" s="25" t="s">
        <v>101</v>
      </c>
      <c r="E83" s="23">
        <v>3</v>
      </c>
      <c r="F83" s="23">
        <v>8</v>
      </c>
      <c r="G83" s="18">
        <f t="shared" si="4"/>
        <v>5</v>
      </c>
      <c r="H83" s="18">
        <f t="shared" si="5"/>
        <v>0.5</v>
      </c>
      <c r="I83" s="25" t="s">
        <v>121</v>
      </c>
      <c r="J83" s="25" t="s">
        <v>122</v>
      </c>
      <c r="K83" s="25" t="s">
        <v>97</v>
      </c>
    </row>
    <row r="84" spans="1:11" ht="15.75">
      <c r="A84" s="26" t="s">
        <v>113</v>
      </c>
      <c r="B84" s="27">
        <v>1083</v>
      </c>
      <c r="C84" s="25">
        <v>1109</v>
      </c>
      <c r="D84" s="25" t="s">
        <v>101</v>
      </c>
      <c r="E84" s="23">
        <v>3</v>
      </c>
      <c r="F84" s="23">
        <v>8</v>
      </c>
      <c r="G84" s="18">
        <f t="shared" si="4"/>
        <v>5</v>
      </c>
      <c r="H84" s="18">
        <f t="shared" si="5"/>
        <v>0.5</v>
      </c>
      <c r="I84" s="25" t="s">
        <v>121</v>
      </c>
      <c r="J84" s="25" t="s">
        <v>122</v>
      </c>
      <c r="K84" s="25" t="s">
        <v>107</v>
      </c>
    </row>
    <row r="85" spans="1:11" ht="15.75">
      <c r="A85" s="26" t="s">
        <v>113</v>
      </c>
      <c r="B85" s="27">
        <v>1084</v>
      </c>
      <c r="C85" s="25">
        <v>6119</v>
      </c>
      <c r="D85" s="25" t="s">
        <v>109</v>
      </c>
      <c r="E85" s="23">
        <v>9</v>
      </c>
      <c r="F85" s="23">
        <v>14</v>
      </c>
      <c r="G85" s="18">
        <f t="shared" si="4"/>
        <v>5</v>
      </c>
      <c r="H85" s="18">
        <f t="shared" si="5"/>
        <v>0.5</v>
      </c>
      <c r="I85" s="25" t="s">
        <v>121</v>
      </c>
      <c r="J85" s="25" t="s">
        <v>122</v>
      </c>
      <c r="K85" s="25" t="s">
        <v>99</v>
      </c>
    </row>
    <row r="86" spans="1:11" ht="15.75">
      <c r="A86" s="26" t="s">
        <v>113</v>
      </c>
      <c r="B86" s="27">
        <v>1085</v>
      </c>
      <c r="C86" s="25">
        <v>9822</v>
      </c>
      <c r="D86" s="25" t="s">
        <v>94</v>
      </c>
      <c r="E86" s="23">
        <v>58.3</v>
      </c>
      <c r="F86" s="23">
        <v>98.4</v>
      </c>
      <c r="G86" s="18">
        <f t="shared" si="4"/>
        <v>40.100000000000009</v>
      </c>
      <c r="H86" s="18">
        <f t="shared" si="5"/>
        <v>8.0200000000000014</v>
      </c>
      <c r="I86" s="25" t="s">
        <v>124</v>
      </c>
      <c r="J86" s="25" t="s">
        <v>125</v>
      </c>
      <c r="K86" s="25" t="s">
        <v>107</v>
      </c>
    </row>
    <row r="87" spans="1:11" ht="15.75">
      <c r="A87" s="26" t="s">
        <v>113</v>
      </c>
      <c r="B87" s="27">
        <v>1086</v>
      </c>
      <c r="C87" s="25">
        <v>1109</v>
      </c>
      <c r="D87" s="25" t="s">
        <v>101</v>
      </c>
      <c r="E87" s="23">
        <v>3</v>
      </c>
      <c r="F87" s="23">
        <v>8</v>
      </c>
      <c r="G87" s="18">
        <f t="shared" si="4"/>
        <v>5</v>
      </c>
      <c r="H87" s="18">
        <f t="shared" si="5"/>
        <v>0.5</v>
      </c>
      <c r="I87" s="25" t="s">
        <v>126</v>
      </c>
      <c r="J87" s="25" t="s">
        <v>127</v>
      </c>
      <c r="K87" s="25" t="s">
        <v>99</v>
      </c>
    </row>
    <row r="88" spans="1:11" ht="15.75">
      <c r="A88" s="26" t="s">
        <v>113</v>
      </c>
      <c r="B88" s="27">
        <v>1087</v>
      </c>
      <c r="C88" s="25">
        <v>2499</v>
      </c>
      <c r="D88" s="25" t="s">
        <v>98</v>
      </c>
      <c r="E88" s="23">
        <v>6.2</v>
      </c>
      <c r="F88" s="23">
        <v>9.1999999999999993</v>
      </c>
      <c r="G88" s="18">
        <f t="shared" si="4"/>
        <v>2.9999999999999991</v>
      </c>
      <c r="H88" s="18">
        <f t="shared" si="5"/>
        <v>0.29999999999999993</v>
      </c>
      <c r="I88" s="25" t="s">
        <v>121</v>
      </c>
      <c r="J88" s="25" t="s">
        <v>122</v>
      </c>
      <c r="K88" s="25" t="s">
        <v>97</v>
      </c>
    </row>
    <row r="89" spans="1:11" ht="15.75">
      <c r="A89" s="26" t="s">
        <v>113</v>
      </c>
      <c r="B89" s="27">
        <v>1088</v>
      </c>
      <c r="C89" s="25">
        <v>2499</v>
      </c>
      <c r="D89" s="25" t="s">
        <v>98</v>
      </c>
      <c r="E89" s="23">
        <v>6.2</v>
      </c>
      <c r="F89" s="23">
        <v>9.1999999999999993</v>
      </c>
      <c r="G89" s="18">
        <f t="shared" si="4"/>
        <v>2.9999999999999991</v>
      </c>
      <c r="H89" s="18">
        <f t="shared" si="5"/>
        <v>0.29999999999999993</v>
      </c>
      <c r="I89" s="25" t="s">
        <v>121</v>
      </c>
      <c r="J89" s="25" t="s">
        <v>122</v>
      </c>
      <c r="K89" s="25" t="s">
        <v>95</v>
      </c>
    </row>
    <row r="90" spans="1:11" ht="15.75">
      <c r="A90" s="26" t="s">
        <v>113</v>
      </c>
      <c r="B90" s="27">
        <v>1089</v>
      </c>
      <c r="C90" s="25">
        <v>6119</v>
      </c>
      <c r="D90" s="25" t="s">
        <v>109</v>
      </c>
      <c r="E90" s="23">
        <v>9</v>
      </c>
      <c r="F90" s="23">
        <v>14</v>
      </c>
      <c r="G90" s="18">
        <f t="shared" si="4"/>
        <v>5</v>
      </c>
      <c r="H90" s="18">
        <f t="shared" si="5"/>
        <v>0.5</v>
      </c>
      <c r="I90" s="25" t="s">
        <v>124</v>
      </c>
      <c r="J90" s="25" t="s">
        <v>125</v>
      </c>
      <c r="K90" s="25" t="s">
        <v>107</v>
      </c>
    </row>
    <row r="91" spans="1:11" ht="15.75">
      <c r="A91" s="26" t="s">
        <v>113</v>
      </c>
      <c r="B91" s="27">
        <v>1090</v>
      </c>
      <c r="C91" s="25">
        <v>2877</v>
      </c>
      <c r="D91" s="25" t="s">
        <v>96</v>
      </c>
      <c r="E91" s="23">
        <v>11.4</v>
      </c>
      <c r="F91" s="23">
        <v>16.3</v>
      </c>
      <c r="G91" s="18">
        <f t="shared" si="4"/>
        <v>4.9000000000000004</v>
      </c>
      <c r="H91" s="18">
        <f t="shared" si="5"/>
        <v>0.49000000000000005</v>
      </c>
      <c r="I91" s="25" t="s">
        <v>121</v>
      </c>
      <c r="J91" s="25" t="s">
        <v>122</v>
      </c>
      <c r="K91" s="25" t="s">
        <v>97</v>
      </c>
    </row>
    <row r="92" spans="1:11" ht="15.75">
      <c r="A92" s="26" t="s">
        <v>113</v>
      </c>
      <c r="B92" s="27">
        <v>1091</v>
      </c>
      <c r="C92" s="25">
        <v>2877</v>
      </c>
      <c r="D92" s="25" t="s">
        <v>96</v>
      </c>
      <c r="E92" s="23">
        <v>11.4</v>
      </c>
      <c r="F92" s="23">
        <v>16.3</v>
      </c>
      <c r="G92" s="18">
        <f t="shared" si="4"/>
        <v>4.9000000000000004</v>
      </c>
      <c r="H92" s="18">
        <f t="shared" si="5"/>
        <v>0.49000000000000005</v>
      </c>
      <c r="I92" s="25" t="s">
        <v>126</v>
      </c>
      <c r="J92" s="25" t="s">
        <v>127</v>
      </c>
      <c r="K92" s="25" t="s">
        <v>107</v>
      </c>
    </row>
    <row r="93" spans="1:11" ht="15.75">
      <c r="A93" s="26" t="s">
        <v>113</v>
      </c>
      <c r="B93" s="27">
        <v>1092</v>
      </c>
      <c r="C93" s="25">
        <v>2877</v>
      </c>
      <c r="D93" s="25" t="s">
        <v>96</v>
      </c>
      <c r="E93" s="23">
        <v>11.4</v>
      </c>
      <c r="F93" s="23">
        <v>16.3</v>
      </c>
      <c r="G93" s="18">
        <f t="shared" si="4"/>
        <v>4.9000000000000004</v>
      </c>
      <c r="H93" s="18">
        <f t="shared" si="5"/>
        <v>0.49000000000000005</v>
      </c>
      <c r="I93" s="25" t="s">
        <v>124</v>
      </c>
      <c r="J93" s="25" t="s">
        <v>125</v>
      </c>
      <c r="K93" s="25" t="s">
        <v>97</v>
      </c>
    </row>
    <row r="94" spans="1:11" ht="15.75">
      <c r="A94" s="26" t="s">
        <v>113</v>
      </c>
      <c r="B94" s="27">
        <v>1093</v>
      </c>
      <c r="C94" s="25">
        <v>6119</v>
      </c>
      <c r="D94" s="25" t="s">
        <v>109</v>
      </c>
      <c r="E94" s="23">
        <v>9</v>
      </c>
      <c r="F94" s="23">
        <v>14</v>
      </c>
      <c r="G94" s="18">
        <f t="shared" si="4"/>
        <v>5</v>
      </c>
      <c r="H94" s="18">
        <f t="shared" si="5"/>
        <v>0.5</v>
      </c>
      <c r="I94" s="25" t="s">
        <v>55</v>
      </c>
      <c r="J94" s="25" t="s">
        <v>123</v>
      </c>
      <c r="K94" s="25" t="s">
        <v>99</v>
      </c>
    </row>
    <row r="95" spans="1:11" ht="15.75">
      <c r="A95" s="26" t="s">
        <v>113</v>
      </c>
      <c r="B95" s="27">
        <v>1094</v>
      </c>
      <c r="C95" s="25">
        <v>6119</v>
      </c>
      <c r="D95" s="25" t="s">
        <v>109</v>
      </c>
      <c r="E95" s="23">
        <v>9</v>
      </c>
      <c r="F95" s="23">
        <v>14</v>
      </c>
      <c r="G95" s="18">
        <f t="shared" si="4"/>
        <v>5</v>
      </c>
      <c r="H95" s="18">
        <f t="shared" si="5"/>
        <v>0.5</v>
      </c>
      <c r="I95" s="25" t="s">
        <v>124</v>
      </c>
      <c r="J95" s="25" t="s">
        <v>125</v>
      </c>
      <c r="K95" s="25" t="s">
        <v>97</v>
      </c>
    </row>
    <row r="96" spans="1:11" ht="15.75">
      <c r="A96" s="26" t="s">
        <v>113</v>
      </c>
      <c r="B96" s="27">
        <v>1095</v>
      </c>
      <c r="C96" s="25">
        <v>2499</v>
      </c>
      <c r="D96" s="25" t="s">
        <v>98</v>
      </c>
      <c r="E96" s="23">
        <v>6.2</v>
      </c>
      <c r="F96" s="23">
        <v>9.1999999999999993</v>
      </c>
      <c r="G96" s="18">
        <f t="shared" si="4"/>
        <v>2.9999999999999991</v>
      </c>
      <c r="H96" s="18">
        <f t="shared" si="5"/>
        <v>0.29999999999999993</v>
      </c>
      <c r="I96" s="25" t="s">
        <v>126</v>
      </c>
      <c r="J96" s="25" t="s">
        <v>127</v>
      </c>
      <c r="K96" s="25" t="s">
        <v>99</v>
      </c>
    </row>
    <row r="97" spans="1:11" ht="15.75">
      <c r="A97" s="26" t="s">
        <v>113</v>
      </c>
      <c r="B97" s="27">
        <v>1096</v>
      </c>
      <c r="C97" s="25">
        <v>6119</v>
      </c>
      <c r="D97" s="25" t="s">
        <v>109</v>
      </c>
      <c r="E97" s="23">
        <v>9</v>
      </c>
      <c r="F97" s="23">
        <v>14</v>
      </c>
      <c r="G97" s="18">
        <f t="shared" si="4"/>
        <v>5</v>
      </c>
      <c r="H97" s="18">
        <f t="shared" si="5"/>
        <v>0.5</v>
      </c>
      <c r="I97" s="25" t="s">
        <v>124</v>
      </c>
      <c r="J97" s="25" t="s">
        <v>125</v>
      </c>
      <c r="K97" s="25" t="s">
        <v>99</v>
      </c>
    </row>
    <row r="98" spans="1:11" ht="15.75">
      <c r="A98" s="26" t="s">
        <v>113</v>
      </c>
      <c r="B98" s="27">
        <v>1097</v>
      </c>
      <c r="C98" s="25">
        <v>9212</v>
      </c>
      <c r="D98" s="25" t="s">
        <v>104</v>
      </c>
      <c r="E98" s="23">
        <v>4</v>
      </c>
      <c r="F98" s="23">
        <v>7</v>
      </c>
      <c r="G98" s="18">
        <f t="shared" ref="G98:G129" si="6">F98-E98</f>
        <v>3</v>
      </c>
      <c r="H98" s="18">
        <f t="shared" ref="H98:H129" si="7">IF(F98&gt;50,G98*0.2,G98*0.1)</f>
        <v>0.30000000000000004</v>
      </c>
      <c r="I98" s="25" t="s">
        <v>126</v>
      </c>
      <c r="J98" s="25" t="s">
        <v>127</v>
      </c>
      <c r="K98" s="25" t="s">
        <v>107</v>
      </c>
    </row>
    <row r="99" spans="1:11" ht="15.75">
      <c r="A99" s="26" t="s">
        <v>113</v>
      </c>
      <c r="B99" s="27">
        <v>1098</v>
      </c>
      <c r="C99" s="25">
        <v>2877</v>
      </c>
      <c r="D99" s="25" t="s">
        <v>96</v>
      </c>
      <c r="E99" s="23">
        <v>11.4</v>
      </c>
      <c r="F99" s="23">
        <v>16.3</v>
      </c>
      <c r="G99" s="18">
        <f t="shared" si="6"/>
        <v>4.9000000000000004</v>
      </c>
      <c r="H99" s="18">
        <f t="shared" si="7"/>
        <v>0.49000000000000005</v>
      </c>
      <c r="I99" s="25" t="s">
        <v>55</v>
      </c>
      <c r="J99" s="25" t="s">
        <v>123</v>
      </c>
      <c r="K99" s="25" t="s">
        <v>95</v>
      </c>
    </row>
    <row r="100" spans="1:11" ht="15.75">
      <c r="A100" s="26" t="s">
        <v>114</v>
      </c>
      <c r="B100" s="27">
        <v>1099</v>
      </c>
      <c r="C100" s="25">
        <v>2877</v>
      </c>
      <c r="D100" s="25" t="s">
        <v>96</v>
      </c>
      <c r="E100" s="23">
        <v>11.4</v>
      </c>
      <c r="F100" s="23">
        <v>16.3</v>
      </c>
      <c r="G100" s="18">
        <f t="shared" si="6"/>
        <v>4.9000000000000004</v>
      </c>
      <c r="H100" s="18">
        <f t="shared" si="7"/>
        <v>0.49000000000000005</v>
      </c>
      <c r="I100" s="25" t="s">
        <v>124</v>
      </c>
      <c r="J100" s="25" t="s">
        <v>125</v>
      </c>
      <c r="K100" s="25" t="s">
        <v>97</v>
      </c>
    </row>
    <row r="101" spans="1:11" ht="15.75">
      <c r="A101" s="26" t="s">
        <v>114</v>
      </c>
      <c r="B101" s="27">
        <v>1100</v>
      </c>
      <c r="C101" s="25">
        <v>6119</v>
      </c>
      <c r="D101" s="25" t="s">
        <v>109</v>
      </c>
      <c r="E101" s="23">
        <v>9</v>
      </c>
      <c r="F101" s="23">
        <v>14</v>
      </c>
      <c r="G101" s="18">
        <f t="shared" si="6"/>
        <v>5</v>
      </c>
      <c r="H101" s="18">
        <f t="shared" si="7"/>
        <v>0.5</v>
      </c>
      <c r="I101" s="25" t="s">
        <v>121</v>
      </c>
      <c r="J101" s="25" t="s">
        <v>122</v>
      </c>
      <c r="K101" s="25" t="s">
        <v>108</v>
      </c>
    </row>
    <row r="102" spans="1:11" ht="15.75">
      <c r="A102" s="26" t="s">
        <v>114</v>
      </c>
      <c r="B102" s="27">
        <v>1101</v>
      </c>
      <c r="C102" s="25">
        <v>2499</v>
      </c>
      <c r="D102" s="25" t="s">
        <v>98</v>
      </c>
      <c r="E102" s="23">
        <v>6.2</v>
      </c>
      <c r="F102" s="23">
        <v>9.1999999999999993</v>
      </c>
      <c r="G102" s="18">
        <f t="shared" si="6"/>
        <v>2.9999999999999991</v>
      </c>
      <c r="H102" s="18">
        <f t="shared" si="7"/>
        <v>0.29999999999999993</v>
      </c>
      <c r="I102" s="25" t="s">
        <v>124</v>
      </c>
      <c r="J102" s="25" t="s">
        <v>125</v>
      </c>
      <c r="K102" s="25" t="s">
        <v>97</v>
      </c>
    </row>
    <row r="103" spans="1:11" ht="15.75">
      <c r="A103" s="26" t="s">
        <v>114</v>
      </c>
      <c r="B103" s="27">
        <v>1102</v>
      </c>
      <c r="C103" s="25">
        <v>2242</v>
      </c>
      <c r="D103" s="25" t="s">
        <v>106</v>
      </c>
      <c r="E103" s="23">
        <v>60</v>
      </c>
      <c r="F103" s="23">
        <v>124</v>
      </c>
      <c r="G103" s="18">
        <f t="shared" si="6"/>
        <v>64</v>
      </c>
      <c r="H103" s="18">
        <f t="shared" si="7"/>
        <v>12.8</v>
      </c>
      <c r="I103" s="25" t="s">
        <v>55</v>
      </c>
      <c r="J103" s="25" t="s">
        <v>123</v>
      </c>
      <c r="K103" s="25" t="s">
        <v>107</v>
      </c>
    </row>
    <row r="104" spans="1:11" ht="15.75">
      <c r="A104" s="26" t="s">
        <v>114</v>
      </c>
      <c r="B104" s="27">
        <v>1103</v>
      </c>
      <c r="C104" s="25">
        <v>2877</v>
      </c>
      <c r="D104" s="25" t="s">
        <v>96</v>
      </c>
      <c r="E104" s="23">
        <v>11.4</v>
      </c>
      <c r="F104" s="23">
        <v>16.3</v>
      </c>
      <c r="G104" s="18">
        <f t="shared" si="6"/>
        <v>4.9000000000000004</v>
      </c>
      <c r="H104" s="18">
        <f t="shared" si="7"/>
        <v>0.49000000000000005</v>
      </c>
      <c r="I104" s="25" t="s">
        <v>55</v>
      </c>
      <c r="J104" s="25" t="s">
        <v>123</v>
      </c>
      <c r="K104" s="25" t="s">
        <v>99</v>
      </c>
    </row>
    <row r="105" spans="1:11" ht="15.75">
      <c r="A105" s="26" t="s">
        <v>114</v>
      </c>
      <c r="B105" s="27">
        <v>1104</v>
      </c>
      <c r="C105" s="25">
        <v>2877</v>
      </c>
      <c r="D105" s="25" t="s">
        <v>96</v>
      </c>
      <c r="E105" s="23">
        <v>11.4</v>
      </c>
      <c r="F105" s="23">
        <v>16.3</v>
      </c>
      <c r="G105" s="18">
        <f t="shared" si="6"/>
        <v>4.9000000000000004</v>
      </c>
      <c r="H105" s="18">
        <f t="shared" si="7"/>
        <v>0.49000000000000005</v>
      </c>
      <c r="I105" s="25" t="s">
        <v>124</v>
      </c>
      <c r="J105" s="25" t="s">
        <v>125</v>
      </c>
      <c r="K105" s="25" t="s">
        <v>107</v>
      </c>
    </row>
    <row r="106" spans="1:11" ht="15.75">
      <c r="A106" s="26" t="s">
        <v>114</v>
      </c>
      <c r="B106" s="27">
        <v>1105</v>
      </c>
      <c r="C106" s="25">
        <v>2499</v>
      </c>
      <c r="D106" s="25" t="s">
        <v>98</v>
      </c>
      <c r="E106" s="23">
        <v>6.2</v>
      </c>
      <c r="F106" s="23">
        <v>9.1999999999999993</v>
      </c>
      <c r="G106" s="18">
        <f t="shared" si="6"/>
        <v>2.9999999999999991</v>
      </c>
      <c r="H106" s="18">
        <f t="shared" si="7"/>
        <v>0.29999999999999993</v>
      </c>
      <c r="I106" s="25" t="s">
        <v>55</v>
      </c>
      <c r="J106" s="25" t="s">
        <v>123</v>
      </c>
      <c r="K106" s="25" t="s">
        <v>99</v>
      </c>
    </row>
    <row r="107" spans="1:11" ht="15.75">
      <c r="A107" s="26" t="s">
        <v>114</v>
      </c>
      <c r="B107" s="27">
        <v>1106</v>
      </c>
      <c r="C107" s="25">
        <v>9822</v>
      </c>
      <c r="D107" s="25" t="s">
        <v>94</v>
      </c>
      <c r="E107" s="23">
        <v>58.3</v>
      </c>
      <c r="F107" s="23">
        <v>98.4</v>
      </c>
      <c r="G107" s="18">
        <f t="shared" si="6"/>
        <v>40.100000000000009</v>
      </c>
      <c r="H107" s="18">
        <f t="shared" si="7"/>
        <v>8.0200000000000014</v>
      </c>
      <c r="I107" s="25" t="s">
        <v>55</v>
      </c>
      <c r="J107" s="25" t="s">
        <v>123</v>
      </c>
      <c r="K107" s="25" t="s">
        <v>97</v>
      </c>
    </row>
    <row r="108" spans="1:11" ht="15.75">
      <c r="A108" s="26" t="s">
        <v>114</v>
      </c>
      <c r="B108" s="27">
        <v>1107</v>
      </c>
      <c r="C108" s="25">
        <v>1109</v>
      </c>
      <c r="D108" s="25" t="s">
        <v>101</v>
      </c>
      <c r="E108" s="23">
        <v>3</v>
      </c>
      <c r="F108" s="23">
        <v>8</v>
      </c>
      <c r="G108" s="18">
        <f t="shared" si="6"/>
        <v>5</v>
      </c>
      <c r="H108" s="18">
        <f t="shared" si="7"/>
        <v>0.5</v>
      </c>
      <c r="I108" s="25" t="s">
        <v>126</v>
      </c>
      <c r="J108" s="25" t="s">
        <v>127</v>
      </c>
      <c r="K108" s="25" t="s">
        <v>95</v>
      </c>
    </row>
    <row r="109" spans="1:11" ht="15.75">
      <c r="A109" s="26" t="s">
        <v>114</v>
      </c>
      <c r="B109" s="27">
        <v>1108</v>
      </c>
      <c r="C109" s="25">
        <v>9822</v>
      </c>
      <c r="D109" s="25" t="s">
        <v>94</v>
      </c>
      <c r="E109" s="23">
        <v>58.3</v>
      </c>
      <c r="F109" s="23">
        <v>98.4</v>
      </c>
      <c r="G109" s="18">
        <f t="shared" si="6"/>
        <v>40.100000000000009</v>
      </c>
      <c r="H109" s="18">
        <f t="shared" si="7"/>
        <v>8.0200000000000014</v>
      </c>
      <c r="I109" s="25" t="s">
        <v>124</v>
      </c>
      <c r="J109" s="25" t="s">
        <v>125</v>
      </c>
      <c r="K109" s="25" t="s">
        <v>107</v>
      </c>
    </row>
    <row r="110" spans="1:11" ht="15.75">
      <c r="A110" s="26" t="s">
        <v>114</v>
      </c>
      <c r="B110" s="27">
        <v>1109</v>
      </c>
      <c r="C110" s="25">
        <v>8722</v>
      </c>
      <c r="D110" s="25" t="s">
        <v>100</v>
      </c>
      <c r="E110" s="23">
        <v>344</v>
      </c>
      <c r="F110" s="23">
        <v>502</v>
      </c>
      <c r="G110" s="18">
        <f t="shared" si="6"/>
        <v>158</v>
      </c>
      <c r="H110" s="18">
        <f t="shared" si="7"/>
        <v>31.6</v>
      </c>
      <c r="I110" s="25" t="s">
        <v>55</v>
      </c>
      <c r="J110" s="25" t="s">
        <v>123</v>
      </c>
      <c r="K110" s="25" t="s">
        <v>97</v>
      </c>
    </row>
    <row r="111" spans="1:11" ht="15.75">
      <c r="A111" s="26" t="s">
        <v>114</v>
      </c>
      <c r="B111" s="27">
        <v>1110</v>
      </c>
      <c r="C111" s="25">
        <v>8722</v>
      </c>
      <c r="D111" s="25" t="s">
        <v>100</v>
      </c>
      <c r="E111" s="23">
        <v>344</v>
      </c>
      <c r="F111" s="23">
        <v>502</v>
      </c>
      <c r="G111" s="18">
        <f t="shared" si="6"/>
        <v>158</v>
      </c>
      <c r="H111" s="18">
        <f t="shared" si="7"/>
        <v>31.6</v>
      </c>
      <c r="I111" s="25" t="s">
        <v>126</v>
      </c>
      <c r="J111" s="25" t="s">
        <v>127</v>
      </c>
      <c r="K111" s="25" t="s">
        <v>107</v>
      </c>
    </row>
    <row r="112" spans="1:11" ht="15.75">
      <c r="A112" s="26" t="s">
        <v>114</v>
      </c>
      <c r="B112" s="27">
        <v>1111</v>
      </c>
      <c r="C112" s="25">
        <v>6622</v>
      </c>
      <c r="D112" s="25" t="s">
        <v>111</v>
      </c>
      <c r="E112" s="23">
        <v>42</v>
      </c>
      <c r="F112" s="23">
        <v>77</v>
      </c>
      <c r="G112" s="18">
        <f t="shared" si="6"/>
        <v>35</v>
      </c>
      <c r="H112" s="18">
        <f t="shared" si="7"/>
        <v>7</v>
      </c>
      <c r="I112" s="25" t="s">
        <v>126</v>
      </c>
      <c r="J112" s="25" t="s">
        <v>127</v>
      </c>
      <c r="K112" s="25" t="s">
        <v>97</v>
      </c>
    </row>
    <row r="113" spans="1:11" ht="15.75">
      <c r="A113" s="26" t="s">
        <v>114</v>
      </c>
      <c r="B113" s="27">
        <v>1112</v>
      </c>
      <c r="C113" s="25">
        <v>6622</v>
      </c>
      <c r="D113" s="25" t="s">
        <v>111</v>
      </c>
      <c r="E113" s="23">
        <v>42</v>
      </c>
      <c r="F113" s="23">
        <v>77</v>
      </c>
      <c r="G113" s="18">
        <f t="shared" si="6"/>
        <v>35</v>
      </c>
      <c r="H113" s="18">
        <f t="shared" si="7"/>
        <v>7</v>
      </c>
      <c r="I113" s="25" t="s">
        <v>124</v>
      </c>
      <c r="J113" s="25" t="s">
        <v>125</v>
      </c>
      <c r="K113" s="25" t="s">
        <v>99</v>
      </c>
    </row>
    <row r="114" spans="1:11" ht="15.75">
      <c r="A114" s="26" t="s">
        <v>114</v>
      </c>
      <c r="B114" s="27">
        <v>1113</v>
      </c>
      <c r="C114" s="25">
        <v>9822</v>
      </c>
      <c r="D114" s="25" t="s">
        <v>94</v>
      </c>
      <c r="E114" s="23">
        <v>58.3</v>
      </c>
      <c r="F114" s="23">
        <v>98.4</v>
      </c>
      <c r="G114" s="18">
        <f t="shared" si="6"/>
        <v>40.100000000000009</v>
      </c>
      <c r="H114" s="18">
        <f t="shared" si="7"/>
        <v>8.0200000000000014</v>
      </c>
      <c r="I114" s="25" t="s">
        <v>121</v>
      </c>
      <c r="J114" s="25" t="s">
        <v>122</v>
      </c>
      <c r="K114" s="25" t="s">
        <v>97</v>
      </c>
    </row>
    <row r="115" spans="1:11" ht="15.75">
      <c r="A115" s="26" t="s">
        <v>114</v>
      </c>
      <c r="B115" s="27">
        <v>1114</v>
      </c>
      <c r="C115" s="25">
        <v>2242</v>
      </c>
      <c r="D115" s="25" t="s">
        <v>106</v>
      </c>
      <c r="E115" s="23">
        <v>60</v>
      </c>
      <c r="F115" s="23">
        <v>124</v>
      </c>
      <c r="G115" s="18">
        <f t="shared" si="6"/>
        <v>64</v>
      </c>
      <c r="H115" s="18">
        <f t="shared" si="7"/>
        <v>12.8</v>
      </c>
      <c r="I115" s="25" t="s">
        <v>55</v>
      </c>
      <c r="J115" s="25" t="s">
        <v>123</v>
      </c>
      <c r="K115" s="25" t="s">
        <v>99</v>
      </c>
    </row>
    <row r="116" spans="1:11" ht="15.75">
      <c r="A116" s="26" t="s">
        <v>114</v>
      </c>
      <c r="B116" s="27">
        <v>1115</v>
      </c>
      <c r="C116" s="25">
        <v>8722</v>
      </c>
      <c r="D116" s="25" t="s">
        <v>100</v>
      </c>
      <c r="E116" s="23">
        <v>344</v>
      </c>
      <c r="F116" s="23">
        <v>502</v>
      </c>
      <c r="G116" s="18">
        <f t="shared" si="6"/>
        <v>158</v>
      </c>
      <c r="H116" s="18">
        <f t="shared" si="7"/>
        <v>31.6</v>
      </c>
      <c r="I116" s="25" t="s">
        <v>121</v>
      </c>
      <c r="J116" s="25" t="s">
        <v>122</v>
      </c>
      <c r="K116" s="25" t="s">
        <v>99</v>
      </c>
    </row>
    <row r="117" spans="1:11" ht="15.75">
      <c r="A117" s="26" t="s">
        <v>114</v>
      </c>
      <c r="B117" s="27">
        <v>1116</v>
      </c>
      <c r="C117" s="25">
        <v>6622</v>
      </c>
      <c r="D117" s="25" t="s">
        <v>111</v>
      </c>
      <c r="E117" s="23">
        <v>42</v>
      </c>
      <c r="F117" s="23">
        <v>77</v>
      </c>
      <c r="G117" s="18">
        <f t="shared" si="6"/>
        <v>35</v>
      </c>
      <c r="H117" s="18">
        <f t="shared" si="7"/>
        <v>7</v>
      </c>
      <c r="I117" s="25" t="s">
        <v>124</v>
      </c>
      <c r="J117" s="25" t="s">
        <v>125</v>
      </c>
      <c r="K117" s="25" t="s">
        <v>107</v>
      </c>
    </row>
    <row r="118" spans="1:11" ht="15.75">
      <c r="A118" s="26" t="s">
        <v>114</v>
      </c>
      <c r="B118" s="27">
        <v>1117</v>
      </c>
      <c r="C118" s="25">
        <v>8722</v>
      </c>
      <c r="D118" s="25" t="s">
        <v>100</v>
      </c>
      <c r="E118" s="23">
        <v>344</v>
      </c>
      <c r="F118" s="23">
        <v>502</v>
      </c>
      <c r="G118" s="18">
        <f t="shared" si="6"/>
        <v>158</v>
      </c>
      <c r="H118" s="18">
        <f t="shared" si="7"/>
        <v>31.6</v>
      </c>
      <c r="I118" s="25" t="s">
        <v>126</v>
      </c>
      <c r="J118" s="25" t="s">
        <v>127</v>
      </c>
      <c r="K118" s="25" t="s">
        <v>95</v>
      </c>
    </row>
    <row r="119" spans="1:11" ht="15.75">
      <c r="A119" s="26" t="s">
        <v>114</v>
      </c>
      <c r="B119" s="27">
        <v>1118</v>
      </c>
      <c r="C119" s="25">
        <v>9822</v>
      </c>
      <c r="D119" s="25" t="s">
        <v>94</v>
      </c>
      <c r="E119" s="23">
        <v>58.3</v>
      </c>
      <c r="F119" s="23">
        <v>98.4</v>
      </c>
      <c r="G119" s="18">
        <f t="shared" si="6"/>
        <v>40.100000000000009</v>
      </c>
      <c r="H119" s="18">
        <f t="shared" si="7"/>
        <v>8.0200000000000014</v>
      </c>
      <c r="I119" s="25" t="s">
        <v>55</v>
      </c>
      <c r="J119" s="25" t="s">
        <v>123</v>
      </c>
      <c r="K119" s="25" t="s">
        <v>97</v>
      </c>
    </row>
    <row r="120" spans="1:11" ht="15.75">
      <c r="A120" s="26" t="s">
        <v>114</v>
      </c>
      <c r="B120" s="27">
        <v>1119</v>
      </c>
      <c r="C120" s="25">
        <v>2242</v>
      </c>
      <c r="D120" s="25" t="s">
        <v>106</v>
      </c>
      <c r="E120" s="23">
        <v>60</v>
      </c>
      <c r="F120" s="23">
        <v>124</v>
      </c>
      <c r="G120" s="18">
        <f t="shared" si="6"/>
        <v>64</v>
      </c>
      <c r="H120" s="18">
        <f t="shared" si="7"/>
        <v>12.8</v>
      </c>
      <c r="I120" s="25" t="s">
        <v>121</v>
      </c>
      <c r="J120" s="25" t="s">
        <v>122</v>
      </c>
      <c r="K120" s="25" t="s">
        <v>108</v>
      </c>
    </row>
    <row r="121" spans="1:11" ht="15.75">
      <c r="A121" s="26" t="s">
        <v>114</v>
      </c>
      <c r="B121" s="27">
        <v>1120</v>
      </c>
      <c r="C121" s="25">
        <v>2242</v>
      </c>
      <c r="D121" s="25" t="s">
        <v>106</v>
      </c>
      <c r="E121" s="23">
        <v>60</v>
      </c>
      <c r="F121" s="23">
        <v>124</v>
      </c>
      <c r="G121" s="18">
        <f t="shared" si="6"/>
        <v>64</v>
      </c>
      <c r="H121" s="18">
        <f t="shared" si="7"/>
        <v>12.8</v>
      </c>
      <c r="I121" s="25" t="s">
        <v>124</v>
      </c>
      <c r="J121" s="25" t="s">
        <v>125</v>
      </c>
      <c r="K121" s="25" t="s">
        <v>97</v>
      </c>
    </row>
    <row r="122" spans="1:11" ht="15.75">
      <c r="A122" s="26" t="s">
        <v>114</v>
      </c>
      <c r="B122" s="27">
        <v>1121</v>
      </c>
      <c r="C122" s="25">
        <v>4421</v>
      </c>
      <c r="D122" s="25" t="s">
        <v>103</v>
      </c>
      <c r="E122" s="23">
        <v>45</v>
      </c>
      <c r="F122" s="23">
        <v>87</v>
      </c>
      <c r="G122" s="18">
        <f t="shared" si="6"/>
        <v>42</v>
      </c>
      <c r="H122" s="18">
        <f t="shared" si="7"/>
        <v>8.4</v>
      </c>
      <c r="I122" s="25" t="s">
        <v>124</v>
      </c>
      <c r="J122" s="25" t="s">
        <v>125</v>
      </c>
      <c r="K122" s="25" t="s">
        <v>107</v>
      </c>
    </row>
    <row r="123" spans="1:11" ht="15.75">
      <c r="A123" s="26" t="s">
        <v>114</v>
      </c>
      <c r="B123" s="27">
        <v>1122</v>
      </c>
      <c r="C123" s="25">
        <v>8722</v>
      </c>
      <c r="D123" s="25" t="s">
        <v>100</v>
      </c>
      <c r="E123" s="23">
        <v>344</v>
      </c>
      <c r="F123" s="23">
        <v>502</v>
      </c>
      <c r="G123" s="18">
        <f t="shared" si="6"/>
        <v>158</v>
      </c>
      <c r="H123" s="18">
        <f t="shared" si="7"/>
        <v>31.6</v>
      </c>
      <c r="I123" s="25" t="s">
        <v>124</v>
      </c>
      <c r="J123" s="25" t="s">
        <v>125</v>
      </c>
      <c r="K123" s="25" t="s">
        <v>99</v>
      </c>
    </row>
    <row r="124" spans="1:11" ht="15.75">
      <c r="A124" s="26" t="s">
        <v>114</v>
      </c>
      <c r="B124" s="27">
        <v>1123</v>
      </c>
      <c r="C124" s="25">
        <v>9822</v>
      </c>
      <c r="D124" s="25" t="s">
        <v>94</v>
      </c>
      <c r="E124" s="23">
        <v>58.3</v>
      </c>
      <c r="F124" s="23">
        <v>98.4</v>
      </c>
      <c r="G124" s="18">
        <f t="shared" si="6"/>
        <v>40.100000000000009</v>
      </c>
      <c r="H124" s="18">
        <f t="shared" si="7"/>
        <v>8.0200000000000014</v>
      </c>
      <c r="I124" s="25" t="s">
        <v>124</v>
      </c>
      <c r="J124" s="25" t="s">
        <v>125</v>
      </c>
      <c r="K124" s="25" t="s">
        <v>107</v>
      </c>
    </row>
    <row r="125" spans="1:11" ht="15.75">
      <c r="A125" s="26" t="s">
        <v>114</v>
      </c>
      <c r="B125" s="27">
        <v>1124</v>
      </c>
      <c r="C125" s="25">
        <v>4421</v>
      </c>
      <c r="D125" s="25" t="s">
        <v>103</v>
      </c>
      <c r="E125" s="23">
        <v>45</v>
      </c>
      <c r="F125" s="23">
        <v>87</v>
      </c>
      <c r="G125" s="18">
        <f t="shared" si="6"/>
        <v>42</v>
      </c>
      <c r="H125" s="18">
        <f t="shared" si="7"/>
        <v>8.4</v>
      </c>
      <c r="I125" s="25" t="s">
        <v>124</v>
      </c>
      <c r="J125" s="25" t="s">
        <v>125</v>
      </c>
      <c r="K125" s="25" t="s">
        <v>99</v>
      </c>
    </row>
    <row r="126" spans="1:11" ht="15.75">
      <c r="A126" s="26" t="s">
        <v>115</v>
      </c>
      <c r="B126" s="27">
        <v>1125</v>
      </c>
      <c r="C126" s="25">
        <v>2242</v>
      </c>
      <c r="D126" s="25" t="s">
        <v>106</v>
      </c>
      <c r="E126" s="23">
        <v>60</v>
      </c>
      <c r="F126" s="23">
        <v>124</v>
      </c>
      <c r="G126" s="18">
        <f t="shared" si="6"/>
        <v>64</v>
      </c>
      <c r="H126" s="18">
        <f t="shared" si="7"/>
        <v>12.8</v>
      </c>
      <c r="I126" s="25" t="s">
        <v>124</v>
      </c>
      <c r="J126" s="25" t="s">
        <v>125</v>
      </c>
      <c r="K126" s="25" t="s">
        <v>97</v>
      </c>
    </row>
    <row r="127" spans="1:11" ht="15.75">
      <c r="A127" s="26" t="s">
        <v>115</v>
      </c>
      <c r="B127" s="27">
        <v>1126</v>
      </c>
      <c r="C127" s="25">
        <v>9212</v>
      </c>
      <c r="D127" s="25" t="s">
        <v>104</v>
      </c>
      <c r="E127" s="23">
        <v>4</v>
      </c>
      <c r="F127" s="23">
        <v>7</v>
      </c>
      <c r="G127" s="18">
        <f t="shared" si="6"/>
        <v>3</v>
      </c>
      <c r="H127" s="18">
        <f t="shared" si="7"/>
        <v>0.30000000000000004</v>
      </c>
      <c r="I127" s="25" t="s">
        <v>124</v>
      </c>
      <c r="J127" s="25" t="s">
        <v>125</v>
      </c>
      <c r="K127" s="25" t="s">
        <v>95</v>
      </c>
    </row>
    <row r="128" spans="1:11" ht="15.75">
      <c r="A128" s="26" t="s">
        <v>115</v>
      </c>
      <c r="B128" s="27">
        <v>1127</v>
      </c>
      <c r="C128" s="25">
        <v>8722</v>
      </c>
      <c r="D128" s="25" t="s">
        <v>100</v>
      </c>
      <c r="E128" s="23">
        <v>344</v>
      </c>
      <c r="F128" s="23">
        <v>502</v>
      </c>
      <c r="G128" s="18">
        <f t="shared" si="6"/>
        <v>158</v>
      </c>
      <c r="H128" s="18">
        <f t="shared" si="7"/>
        <v>31.6</v>
      </c>
      <c r="I128" s="25" t="s">
        <v>121</v>
      </c>
      <c r="J128" s="25" t="s">
        <v>122</v>
      </c>
      <c r="K128" s="25" t="s">
        <v>107</v>
      </c>
    </row>
    <row r="129" spans="1:11" ht="15.75">
      <c r="A129" s="26" t="s">
        <v>115</v>
      </c>
      <c r="B129" s="27">
        <v>1128</v>
      </c>
      <c r="C129" s="25">
        <v>6622</v>
      </c>
      <c r="D129" s="25" t="s">
        <v>111</v>
      </c>
      <c r="E129" s="23">
        <v>42</v>
      </c>
      <c r="F129" s="23">
        <v>77</v>
      </c>
      <c r="G129" s="18">
        <f t="shared" si="6"/>
        <v>35</v>
      </c>
      <c r="H129" s="18">
        <f t="shared" si="7"/>
        <v>7</v>
      </c>
      <c r="I129" s="25" t="s">
        <v>55</v>
      </c>
      <c r="J129" s="25" t="s">
        <v>123</v>
      </c>
      <c r="K129" s="25" t="s">
        <v>97</v>
      </c>
    </row>
    <row r="130" spans="1:11" ht="15.75">
      <c r="A130" s="26" t="s">
        <v>115</v>
      </c>
      <c r="B130" s="27">
        <v>1129</v>
      </c>
      <c r="C130" s="25">
        <v>9822</v>
      </c>
      <c r="D130" s="25" t="s">
        <v>94</v>
      </c>
      <c r="E130" s="23">
        <v>58.3</v>
      </c>
      <c r="F130" s="23">
        <v>98.4</v>
      </c>
      <c r="G130" s="18">
        <f t="shared" ref="G130:G161" si="8">F130-E130</f>
        <v>40.100000000000009</v>
      </c>
      <c r="H130" s="18">
        <f t="shared" ref="H130:H161" si="9">IF(F130&gt;50,G130*0.2,G130*0.1)</f>
        <v>8.0200000000000014</v>
      </c>
      <c r="I130" s="25" t="s">
        <v>126</v>
      </c>
      <c r="J130" s="25" t="s">
        <v>127</v>
      </c>
      <c r="K130" s="25" t="s">
        <v>107</v>
      </c>
    </row>
    <row r="131" spans="1:11" ht="15.75">
      <c r="A131" s="26" t="s">
        <v>115</v>
      </c>
      <c r="B131" s="27">
        <v>1130</v>
      </c>
      <c r="C131" s="25">
        <v>4421</v>
      </c>
      <c r="D131" s="25" t="s">
        <v>103</v>
      </c>
      <c r="E131" s="23">
        <v>45</v>
      </c>
      <c r="F131" s="23">
        <v>87</v>
      </c>
      <c r="G131" s="18">
        <f t="shared" si="8"/>
        <v>42</v>
      </c>
      <c r="H131" s="18">
        <f t="shared" si="9"/>
        <v>8.4</v>
      </c>
      <c r="I131" s="25" t="s">
        <v>126</v>
      </c>
      <c r="J131" s="25" t="s">
        <v>127</v>
      </c>
      <c r="K131" s="25" t="s">
        <v>97</v>
      </c>
    </row>
    <row r="132" spans="1:11" ht="15.75">
      <c r="A132" s="26" t="s">
        <v>115</v>
      </c>
      <c r="B132" s="27">
        <v>1131</v>
      </c>
      <c r="C132" s="25">
        <v>9212</v>
      </c>
      <c r="D132" s="25" t="s">
        <v>104</v>
      </c>
      <c r="E132" s="23">
        <v>4</v>
      </c>
      <c r="F132" s="23">
        <v>7</v>
      </c>
      <c r="G132" s="18">
        <f t="shared" si="8"/>
        <v>3</v>
      </c>
      <c r="H132" s="18">
        <f t="shared" si="9"/>
        <v>0.30000000000000004</v>
      </c>
      <c r="I132" s="25" t="s">
        <v>126</v>
      </c>
      <c r="J132" s="25" t="s">
        <v>127</v>
      </c>
      <c r="K132" s="25" t="s">
        <v>99</v>
      </c>
    </row>
    <row r="133" spans="1:11" ht="15.75">
      <c r="A133" s="26" t="s">
        <v>115</v>
      </c>
      <c r="B133" s="27">
        <v>1132</v>
      </c>
      <c r="C133" s="25">
        <v>9212</v>
      </c>
      <c r="D133" s="25" t="s">
        <v>104</v>
      </c>
      <c r="E133" s="23">
        <v>4</v>
      </c>
      <c r="F133" s="23">
        <v>7</v>
      </c>
      <c r="G133" s="18">
        <f t="shared" si="8"/>
        <v>3</v>
      </c>
      <c r="H133" s="18">
        <f t="shared" si="9"/>
        <v>0.30000000000000004</v>
      </c>
      <c r="I133" s="25" t="s">
        <v>126</v>
      </c>
      <c r="J133" s="25" t="s">
        <v>127</v>
      </c>
      <c r="K133" s="25" t="s">
        <v>97</v>
      </c>
    </row>
    <row r="134" spans="1:11" ht="15.75">
      <c r="A134" s="26" t="s">
        <v>115</v>
      </c>
      <c r="B134" s="27">
        <v>1133</v>
      </c>
      <c r="C134" s="25">
        <v>9822</v>
      </c>
      <c r="D134" s="25" t="s">
        <v>94</v>
      </c>
      <c r="E134" s="23">
        <v>58.3</v>
      </c>
      <c r="F134" s="23">
        <v>98.4</v>
      </c>
      <c r="G134" s="18">
        <f t="shared" si="8"/>
        <v>40.100000000000009</v>
      </c>
      <c r="H134" s="18">
        <f t="shared" si="9"/>
        <v>8.0200000000000014</v>
      </c>
      <c r="I134" s="25" t="s">
        <v>121</v>
      </c>
      <c r="J134" s="25" t="s">
        <v>122</v>
      </c>
      <c r="K134" s="25" t="s">
        <v>99</v>
      </c>
    </row>
    <row r="135" spans="1:11" ht="15.75">
      <c r="A135" s="26" t="s">
        <v>115</v>
      </c>
      <c r="B135" s="27">
        <v>1134</v>
      </c>
      <c r="C135" s="25">
        <v>9822</v>
      </c>
      <c r="D135" s="25" t="s">
        <v>94</v>
      </c>
      <c r="E135" s="23">
        <v>58.3</v>
      </c>
      <c r="F135" s="23">
        <v>98.4</v>
      </c>
      <c r="G135" s="18">
        <f t="shared" si="8"/>
        <v>40.100000000000009</v>
      </c>
      <c r="H135" s="18">
        <f t="shared" si="9"/>
        <v>8.0200000000000014</v>
      </c>
      <c r="I135" s="25" t="s">
        <v>124</v>
      </c>
      <c r="J135" s="25" t="s">
        <v>125</v>
      </c>
      <c r="K135" s="25" t="s">
        <v>99</v>
      </c>
    </row>
    <row r="136" spans="1:11" ht="15.75">
      <c r="A136" s="26" t="s">
        <v>115</v>
      </c>
      <c r="B136" s="27">
        <v>1135</v>
      </c>
      <c r="C136" s="25">
        <v>8722</v>
      </c>
      <c r="D136" s="25" t="s">
        <v>100</v>
      </c>
      <c r="E136" s="23">
        <v>344</v>
      </c>
      <c r="F136" s="23">
        <v>502</v>
      </c>
      <c r="G136" s="18">
        <f t="shared" si="8"/>
        <v>158</v>
      </c>
      <c r="H136" s="18">
        <f t="shared" si="9"/>
        <v>31.6</v>
      </c>
      <c r="I136" s="25" t="s">
        <v>121</v>
      </c>
      <c r="J136" s="25" t="s">
        <v>122</v>
      </c>
      <c r="K136" s="25" t="s">
        <v>107</v>
      </c>
    </row>
    <row r="137" spans="1:11" ht="15.75">
      <c r="A137" s="26" t="s">
        <v>115</v>
      </c>
      <c r="B137" s="27">
        <v>1136</v>
      </c>
      <c r="C137" s="25">
        <v>2242</v>
      </c>
      <c r="D137" s="25" t="s">
        <v>106</v>
      </c>
      <c r="E137" s="23">
        <v>60</v>
      </c>
      <c r="F137" s="23">
        <v>124</v>
      </c>
      <c r="G137" s="18">
        <f t="shared" si="8"/>
        <v>64</v>
      </c>
      <c r="H137" s="18">
        <f t="shared" si="9"/>
        <v>12.8</v>
      </c>
      <c r="I137" s="25" t="s">
        <v>124</v>
      </c>
      <c r="J137" s="25" t="s">
        <v>125</v>
      </c>
      <c r="K137" s="25" t="s">
        <v>95</v>
      </c>
    </row>
    <row r="138" spans="1:11" ht="15.75">
      <c r="A138" s="26" t="s">
        <v>115</v>
      </c>
      <c r="B138" s="27">
        <v>1137</v>
      </c>
      <c r="C138" s="25">
        <v>9822</v>
      </c>
      <c r="D138" s="25" t="s">
        <v>94</v>
      </c>
      <c r="E138" s="23">
        <v>58.3</v>
      </c>
      <c r="F138" s="23">
        <v>98.4</v>
      </c>
      <c r="G138" s="18">
        <f t="shared" si="8"/>
        <v>40.100000000000009</v>
      </c>
      <c r="H138" s="18">
        <f t="shared" si="9"/>
        <v>8.0200000000000014</v>
      </c>
      <c r="I138" s="25" t="s">
        <v>55</v>
      </c>
      <c r="J138" s="25" t="s">
        <v>123</v>
      </c>
      <c r="K138" s="25" t="s">
        <v>97</v>
      </c>
    </row>
    <row r="139" spans="1:11" ht="15.75">
      <c r="A139" s="26" t="s">
        <v>115</v>
      </c>
      <c r="B139" s="27">
        <v>1138</v>
      </c>
      <c r="C139" s="25">
        <v>8722</v>
      </c>
      <c r="D139" s="25" t="s">
        <v>100</v>
      </c>
      <c r="E139" s="23">
        <v>344</v>
      </c>
      <c r="F139" s="23">
        <v>502</v>
      </c>
      <c r="G139" s="18">
        <f t="shared" si="8"/>
        <v>158</v>
      </c>
      <c r="H139" s="18">
        <f t="shared" si="9"/>
        <v>31.6</v>
      </c>
      <c r="I139" s="25" t="s">
        <v>121</v>
      </c>
      <c r="J139" s="25" t="s">
        <v>122</v>
      </c>
      <c r="K139" s="25" t="s">
        <v>108</v>
      </c>
    </row>
    <row r="140" spans="1:11" ht="15.75">
      <c r="A140" s="26" t="s">
        <v>115</v>
      </c>
      <c r="B140" s="27">
        <v>1139</v>
      </c>
      <c r="C140" s="25">
        <v>4421</v>
      </c>
      <c r="D140" s="25" t="s">
        <v>103</v>
      </c>
      <c r="E140" s="23">
        <v>45</v>
      </c>
      <c r="F140" s="23">
        <v>87</v>
      </c>
      <c r="G140" s="18">
        <f t="shared" si="8"/>
        <v>42</v>
      </c>
      <c r="H140" s="18">
        <f t="shared" si="9"/>
        <v>8.4</v>
      </c>
      <c r="I140" s="25" t="s">
        <v>124</v>
      </c>
      <c r="J140" s="25" t="s">
        <v>125</v>
      </c>
      <c r="K140" s="25" t="s">
        <v>97</v>
      </c>
    </row>
    <row r="141" spans="1:11" ht="15.75">
      <c r="A141" s="26" t="s">
        <v>115</v>
      </c>
      <c r="B141" s="27">
        <v>1140</v>
      </c>
      <c r="C141" s="25">
        <v>4421</v>
      </c>
      <c r="D141" s="25" t="s">
        <v>103</v>
      </c>
      <c r="E141" s="23">
        <v>45</v>
      </c>
      <c r="F141" s="23">
        <v>87</v>
      </c>
      <c r="G141" s="18">
        <f t="shared" si="8"/>
        <v>42</v>
      </c>
      <c r="H141" s="18">
        <f t="shared" si="9"/>
        <v>8.4</v>
      </c>
      <c r="I141" s="25" t="s">
        <v>55</v>
      </c>
      <c r="J141" s="25" t="s">
        <v>123</v>
      </c>
      <c r="K141" s="25" t="s">
        <v>107</v>
      </c>
    </row>
    <row r="142" spans="1:11" ht="15.75">
      <c r="A142" s="26" t="s">
        <v>115</v>
      </c>
      <c r="B142" s="27">
        <v>1141</v>
      </c>
      <c r="C142" s="25">
        <v>9212</v>
      </c>
      <c r="D142" s="25" t="s">
        <v>104</v>
      </c>
      <c r="E142" s="23">
        <v>4</v>
      </c>
      <c r="F142" s="23">
        <v>7</v>
      </c>
      <c r="G142" s="18">
        <f t="shared" si="8"/>
        <v>3</v>
      </c>
      <c r="H142" s="18">
        <f t="shared" si="9"/>
        <v>0.30000000000000004</v>
      </c>
      <c r="I142" s="25" t="s">
        <v>55</v>
      </c>
      <c r="J142" s="25" t="s">
        <v>123</v>
      </c>
      <c r="K142" s="25" t="s">
        <v>99</v>
      </c>
    </row>
    <row r="143" spans="1:11" ht="15.75">
      <c r="A143" s="26" t="s">
        <v>116</v>
      </c>
      <c r="B143" s="27">
        <v>1142</v>
      </c>
      <c r="C143" s="25">
        <v>2242</v>
      </c>
      <c r="D143" s="25" t="s">
        <v>106</v>
      </c>
      <c r="E143" s="23">
        <v>60</v>
      </c>
      <c r="F143" s="23">
        <v>124</v>
      </c>
      <c r="G143" s="18">
        <f t="shared" si="8"/>
        <v>64</v>
      </c>
      <c r="H143" s="18">
        <f t="shared" si="9"/>
        <v>12.8</v>
      </c>
      <c r="I143" s="25" t="s">
        <v>55</v>
      </c>
      <c r="J143" s="25" t="s">
        <v>123</v>
      </c>
      <c r="K143" s="25" t="s">
        <v>107</v>
      </c>
    </row>
    <row r="144" spans="1:11" ht="15.75">
      <c r="A144" s="26" t="s">
        <v>116</v>
      </c>
      <c r="B144" s="27">
        <v>1143</v>
      </c>
      <c r="C144" s="25">
        <v>9822</v>
      </c>
      <c r="D144" s="25" t="s">
        <v>94</v>
      </c>
      <c r="E144" s="23">
        <v>58.3</v>
      </c>
      <c r="F144" s="23">
        <v>98.4</v>
      </c>
      <c r="G144" s="18">
        <f t="shared" si="8"/>
        <v>40.100000000000009</v>
      </c>
      <c r="H144" s="18">
        <f t="shared" si="9"/>
        <v>8.0200000000000014</v>
      </c>
      <c r="I144" s="25" t="s">
        <v>126</v>
      </c>
      <c r="J144" s="25" t="s">
        <v>127</v>
      </c>
      <c r="K144" s="25" t="s">
        <v>99</v>
      </c>
    </row>
    <row r="145" spans="1:11" ht="15.75">
      <c r="A145" s="26" t="s">
        <v>116</v>
      </c>
      <c r="B145" s="27">
        <v>1144</v>
      </c>
      <c r="C145" s="25">
        <v>2242</v>
      </c>
      <c r="D145" s="25" t="s">
        <v>106</v>
      </c>
      <c r="E145" s="23">
        <v>60</v>
      </c>
      <c r="F145" s="23">
        <v>124</v>
      </c>
      <c r="G145" s="18">
        <f t="shared" si="8"/>
        <v>64</v>
      </c>
      <c r="H145" s="18">
        <f t="shared" si="9"/>
        <v>12.8</v>
      </c>
      <c r="I145" s="25" t="s">
        <v>126</v>
      </c>
      <c r="J145" s="25" t="s">
        <v>127</v>
      </c>
      <c r="K145" s="25" t="s">
        <v>97</v>
      </c>
    </row>
    <row r="146" spans="1:11" ht="15.75">
      <c r="A146" s="26" t="s">
        <v>116</v>
      </c>
      <c r="B146" s="27">
        <v>1145</v>
      </c>
      <c r="C146" s="25">
        <v>4421</v>
      </c>
      <c r="D146" s="25" t="s">
        <v>103</v>
      </c>
      <c r="E146" s="23">
        <v>45</v>
      </c>
      <c r="F146" s="23">
        <v>87</v>
      </c>
      <c r="G146" s="18">
        <f t="shared" si="8"/>
        <v>42</v>
      </c>
      <c r="H146" s="18">
        <f t="shared" si="9"/>
        <v>8.4</v>
      </c>
      <c r="I146" s="25" t="s">
        <v>126</v>
      </c>
      <c r="J146" s="25" t="s">
        <v>127</v>
      </c>
      <c r="K146" s="25" t="s">
        <v>95</v>
      </c>
    </row>
    <row r="147" spans="1:11" ht="15.75">
      <c r="A147" s="26" t="s">
        <v>116</v>
      </c>
      <c r="B147" s="27">
        <v>1146</v>
      </c>
      <c r="C147" s="25">
        <v>8722</v>
      </c>
      <c r="D147" s="25" t="s">
        <v>100</v>
      </c>
      <c r="E147" s="23">
        <v>344</v>
      </c>
      <c r="F147" s="23">
        <v>502</v>
      </c>
      <c r="G147" s="18">
        <f t="shared" si="8"/>
        <v>158</v>
      </c>
      <c r="H147" s="18">
        <f t="shared" si="9"/>
        <v>31.6</v>
      </c>
      <c r="I147" s="25" t="s">
        <v>126</v>
      </c>
      <c r="J147" s="25" t="s">
        <v>127</v>
      </c>
      <c r="K147" s="25" t="s">
        <v>107</v>
      </c>
    </row>
    <row r="148" spans="1:11" ht="15.75">
      <c r="A148" s="26" t="s">
        <v>116</v>
      </c>
      <c r="B148" s="27">
        <v>1147</v>
      </c>
      <c r="C148" s="25">
        <v>9822</v>
      </c>
      <c r="D148" s="25" t="s">
        <v>94</v>
      </c>
      <c r="E148" s="23">
        <v>58.3</v>
      </c>
      <c r="F148" s="23">
        <v>98.4</v>
      </c>
      <c r="G148" s="18">
        <f t="shared" si="8"/>
        <v>40.100000000000009</v>
      </c>
      <c r="H148" s="18">
        <f t="shared" si="9"/>
        <v>8.0200000000000014</v>
      </c>
      <c r="I148" s="25" t="s">
        <v>121</v>
      </c>
      <c r="J148" s="25" t="s">
        <v>122</v>
      </c>
      <c r="K148" s="25" t="s">
        <v>97</v>
      </c>
    </row>
    <row r="149" spans="1:11" ht="15.75">
      <c r="A149" s="26" t="s">
        <v>116</v>
      </c>
      <c r="B149" s="27">
        <v>1148</v>
      </c>
      <c r="C149" s="25">
        <v>9212</v>
      </c>
      <c r="D149" s="25" t="s">
        <v>104</v>
      </c>
      <c r="E149" s="23">
        <v>4</v>
      </c>
      <c r="F149" s="23">
        <v>7</v>
      </c>
      <c r="G149" s="18">
        <f t="shared" si="8"/>
        <v>3</v>
      </c>
      <c r="H149" s="18">
        <f t="shared" si="9"/>
        <v>0.30000000000000004</v>
      </c>
      <c r="I149" s="25" t="s">
        <v>124</v>
      </c>
      <c r="J149" s="25" t="s">
        <v>125</v>
      </c>
      <c r="K149" s="25" t="s">
        <v>99</v>
      </c>
    </row>
    <row r="150" spans="1:11" ht="15.75">
      <c r="A150" s="26" t="s">
        <v>116</v>
      </c>
      <c r="B150" s="27">
        <v>1149</v>
      </c>
      <c r="C150" s="25">
        <v>8722</v>
      </c>
      <c r="D150" s="25" t="s">
        <v>100</v>
      </c>
      <c r="E150" s="23">
        <v>344</v>
      </c>
      <c r="F150" s="23">
        <v>502</v>
      </c>
      <c r="G150" s="18">
        <f t="shared" si="8"/>
        <v>158</v>
      </c>
      <c r="H150" s="18">
        <f t="shared" si="9"/>
        <v>31.6</v>
      </c>
      <c r="I150" s="25" t="s">
        <v>121</v>
      </c>
      <c r="J150" s="25" t="s">
        <v>122</v>
      </c>
      <c r="K150" s="25" t="s">
        <v>99</v>
      </c>
    </row>
    <row r="151" spans="1:11" ht="15.75">
      <c r="A151" s="26" t="s">
        <v>117</v>
      </c>
      <c r="B151" s="27">
        <v>1150</v>
      </c>
      <c r="C151" s="25">
        <v>2242</v>
      </c>
      <c r="D151" s="25" t="s">
        <v>106</v>
      </c>
      <c r="E151" s="23">
        <v>60</v>
      </c>
      <c r="F151" s="23">
        <v>124</v>
      </c>
      <c r="G151" s="18">
        <f t="shared" si="8"/>
        <v>64</v>
      </c>
      <c r="H151" s="18">
        <f t="shared" si="9"/>
        <v>12.8</v>
      </c>
      <c r="I151" s="25" t="s">
        <v>124</v>
      </c>
      <c r="J151" s="25" t="s">
        <v>125</v>
      </c>
      <c r="K151" s="25" t="s">
        <v>108</v>
      </c>
    </row>
    <row r="152" spans="1:11" ht="15.75">
      <c r="A152" s="26" t="s">
        <v>117</v>
      </c>
      <c r="B152" s="27">
        <v>1151</v>
      </c>
      <c r="C152" s="25">
        <v>2242</v>
      </c>
      <c r="D152" s="25" t="s">
        <v>106</v>
      </c>
      <c r="E152" s="23">
        <v>60</v>
      </c>
      <c r="F152" s="23">
        <v>124</v>
      </c>
      <c r="G152" s="18">
        <f t="shared" si="8"/>
        <v>64</v>
      </c>
      <c r="H152" s="18">
        <f t="shared" si="9"/>
        <v>12.8</v>
      </c>
      <c r="I152" s="25" t="s">
        <v>55</v>
      </c>
      <c r="J152" s="25" t="s">
        <v>123</v>
      </c>
      <c r="K152" s="25" t="s">
        <v>97</v>
      </c>
    </row>
    <row r="153" spans="1:11" ht="15.75">
      <c r="A153" s="26" t="s">
        <v>117</v>
      </c>
      <c r="B153" s="27">
        <v>1152</v>
      </c>
      <c r="C153" s="25">
        <v>4421</v>
      </c>
      <c r="D153" s="25" t="s">
        <v>103</v>
      </c>
      <c r="E153" s="23">
        <v>45</v>
      </c>
      <c r="F153" s="23">
        <v>87</v>
      </c>
      <c r="G153" s="18">
        <f t="shared" si="8"/>
        <v>42</v>
      </c>
      <c r="H153" s="18">
        <f t="shared" si="9"/>
        <v>8.4</v>
      </c>
      <c r="I153" s="25" t="s">
        <v>121</v>
      </c>
      <c r="J153" s="25" t="s">
        <v>122</v>
      </c>
      <c r="K153" s="25" t="s">
        <v>107</v>
      </c>
    </row>
    <row r="154" spans="1:11" ht="15.75">
      <c r="A154" s="26" t="s">
        <v>117</v>
      </c>
      <c r="B154" s="27">
        <v>1153</v>
      </c>
      <c r="C154" s="25">
        <v>8722</v>
      </c>
      <c r="D154" s="25" t="s">
        <v>100</v>
      </c>
      <c r="E154" s="23">
        <v>344</v>
      </c>
      <c r="F154" s="23">
        <v>502</v>
      </c>
      <c r="G154" s="18">
        <f t="shared" si="8"/>
        <v>158</v>
      </c>
      <c r="H154" s="18">
        <f t="shared" si="9"/>
        <v>31.6</v>
      </c>
      <c r="I154" s="25" t="s">
        <v>124</v>
      </c>
      <c r="J154" s="25" t="s">
        <v>125</v>
      </c>
      <c r="K154" s="25" t="s">
        <v>99</v>
      </c>
    </row>
    <row r="155" spans="1:11" ht="15.75">
      <c r="A155" s="26" t="s">
        <v>117</v>
      </c>
      <c r="B155" s="27">
        <v>1154</v>
      </c>
      <c r="C155" s="25">
        <v>9822</v>
      </c>
      <c r="D155" s="25" t="s">
        <v>94</v>
      </c>
      <c r="E155" s="23">
        <v>58.3</v>
      </c>
      <c r="F155" s="23">
        <v>98.4</v>
      </c>
      <c r="G155" s="18">
        <f t="shared" si="8"/>
        <v>40.100000000000009</v>
      </c>
      <c r="H155" s="18">
        <f t="shared" si="9"/>
        <v>8.0200000000000014</v>
      </c>
      <c r="I155" s="25" t="s">
        <v>55</v>
      </c>
      <c r="J155" s="25" t="s">
        <v>123</v>
      </c>
      <c r="K155" s="25" t="s">
        <v>107</v>
      </c>
    </row>
    <row r="156" spans="1:11" ht="15.75">
      <c r="A156" s="26" t="s">
        <v>117</v>
      </c>
      <c r="B156" s="27">
        <v>1155</v>
      </c>
      <c r="C156" s="25">
        <v>4421</v>
      </c>
      <c r="D156" s="25" t="s">
        <v>103</v>
      </c>
      <c r="E156" s="23">
        <v>45</v>
      </c>
      <c r="F156" s="23">
        <v>87</v>
      </c>
      <c r="G156" s="18">
        <f t="shared" si="8"/>
        <v>42</v>
      </c>
      <c r="H156" s="18">
        <f t="shared" si="9"/>
        <v>8.4</v>
      </c>
      <c r="I156" s="25" t="s">
        <v>124</v>
      </c>
      <c r="J156" s="25" t="s">
        <v>125</v>
      </c>
      <c r="K156" s="25" t="s">
        <v>99</v>
      </c>
    </row>
    <row r="157" spans="1:11" ht="15.75">
      <c r="A157" s="26" t="s">
        <v>117</v>
      </c>
      <c r="B157" s="27">
        <v>1156</v>
      </c>
      <c r="C157" s="25">
        <v>2242</v>
      </c>
      <c r="D157" s="25" t="s">
        <v>106</v>
      </c>
      <c r="E157" s="23">
        <v>60</v>
      </c>
      <c r="F157" s="23">
        <v>124</v>
      </c>
      <c r="G157" s="18">
        <f t="shared" si="8"/>
        <v>64</v>
      </c>
      <c r="H157" s="18">
        <f t="shared" si="9"/>
        <v>12.8</v>
      </c>
      <c r="I157" s="25" t="s">
        <v>124</v>
      </c>
      <c r="J157" s="25" t="s">
        <v>125</v>
      </c>
      <c r="K157" s="25" t="s">
        <v>97</v>
      </c>
    </row>
    <row r="158" spans="1:11" ht="15.75">
      <c r="A158" s="26" t="s">
        <v>117</v>
      </c>
      <c r="B158" s="27">
        <v>1157</v>
      </c>
      <c r="C158" s="25">
        <v>9212</v>
      </c>
      <c r="D158" s="25" t="s">
        <v>104</v>
      </c>
      <c r="E158" s="23">
        <v>4</v>
      </c>
      <c r="F158" s="23">
        <v>7</v>
      </c>
      <c r="G158" s="18">
        <f t="shared" si="8"/>
        <v>3</v>
      </c>
      <c r="H158" s="18">
        <f t="shared" si="9"/>
        <v>0.30000000000000004</v>
      </c>
      <c r="I158" s="25" t="s">
        <v>124</v>
      </c>
      <c r="J158" s="25" t="s">
        <v>125</v>
      </c>
      <c r="K158" s="25" t="s">
        <v>95</v>
      </c>
    </row>
    <row r="159" spans="1:11" ht="15.75">
      <c r="A159" s="26" t="s">
        <v>118</v>
      </c>
      <c r="B159" s="27">
        <v>1158</v>
      </c>
      <c r="C159" s="25">
        <v>8722</v>
      </c>
      <c r="D159" s="25" t="s">
        <v>100</v>
      </c>
      <c r="E159" s="23">
        <v>344</v>
      </c>
      <c r="F159" s="23">
        <v>502</v>
      </c>
      <c r="G159" s="18">
        <f t="shared" si="8"/>
        <v>158</v>
      </c>
      <c r="H159" s="18">
        <f t="shared" si="9"/>
        <v>31.6</v>
      </c>
      <c r="I159" s="25" t="s">
        <v>121</v>
      </c>
      <c r="J159" s="25" t="s">
        <v>122</v>
      </c>
      <c r="K159" s="25" t="s">
        <v>107</v>
      </c>
    </row>
    <row r="160" spans="1:11" ht="15.75">
      <c r="A160" s="26" t="s">
        <v>118</v>
      </c>
      <c r="B160" s="27">
        <v>1159</v>
      </c>
      <c r="C160" s="25">
        <v>6622</v>
      </c>
      <c r="D160" s="25" t="s">
        <v>111</v>
      </c>
      <c r="E160" s="23">
        <v>42</v>
      </c>
      <c r="F160" s="23">
        <v>77</v>
      </c>
      <c r="G160" s="18">
        <f t="shared" si="8"/>
        <v>35</v>
      </c>
      <c r="H160" s="18">
        <f t="shared" si="9"/>
        <v>7</v>
      </c>
      <c r="I160" s="25" t="s">
        <v>124</v>
      </c>
      <c r="J160" s="25" t="s">
        <v>125</v>
      </c>
      <c r="K160" s="25" t="s">
        <v>97</v>
      </c>
    </row>
    <row r="161" spans="1:11" ht="15.75">
      <c r="A161" s="26" t="s">
        <v>118</v>
      </c>
      <c r="B161" s="27">
        <v>1160</v>
      </c>
      <c r="C161" s="25">
        <v>9822</v>
      </c>
      <c r="D161" s="25" t="s">
        <v>94</v>
      </c>
      <c r="E161" s="23">
        <v>58.3</v>
      </c>
      <c r="F161" s="23">
        <v>98.4</v>
      </c>
      <c r="G161" s="18">
        <f t="shared" si="8"/>
        <v>40.100000000000009</v>
      </c>
      <c r="H161" s="18">
        <f t="shared" si="9"/>
        <v>8.0200000000000014</v>
      </c>
      <c r="I161" s="25" t="s">
        <v>126</v>
      </c>
      <c r="J161" s="25" t="s">
        <v>127</v>
      </c>
      <c r="K161" s="25" t="s">
        <v>107</v>
      </c>
    </row>
    <row r="162" spans="1:11" ht="15.75">
      <c r="A162" s="26" t="s">
        <v>118</v>
      </c>
      <c r="B162" s="27">
        <v>1161</v>
      </c>
      <c r="C162" s="25">
        <v>4421</v>
      </c>
      <c r="D162" s="25" t="s">
        <v>103</v>
      </c>
      <c r="E162" s="23">
        <v>45</v>
      </c>
      <c r="F162" s="23">
        <v>87</v>
      </c>
      <c r="G162" s="18">
        <f t="shared" ref="G162:G193" si="10">F162-E162</f>
        <v>42</v>
      </c>
      <c r="H162" s="18">
        <f t="shared" ref="H162:H193" si="11">IF(F162&gt;50,G162*0.2,G162*0.1)</f>
        <v>8.4</v>
      </c>
      <c r="I162" s="25" t="s">
        <v>55</v>
      </c>
      <c r="J162" s="25" t="s">
        <v>123</v>
      </c>
      <c r="K162" s="25" t="s">
        <v>97</v>
      </c>
    </row>
    <row r="163" spans="1:11" ht="15.75">
      <c r="A163" s="26" t="s">
        <v>118</v>
      </c>
      <c r="B163" s="27">
        <v>1162</v>
      </c>
      <c r="C163" s="25">
        <v>9212</v>
      </c>
      <c r="D163" s="25" t="s">
        <v>104</v>
      </c>
      <c r="E163" s="23">
        <v>4</v>
      </c>
      <c r="F163" s="23">
        <v>7</v>
      </c>
      <c r="G163" s="18">
        <f t="shared" si="10"/>
        <v>3</v>
      </c>
      <c r="H163" s="18">
        <f t="shared" si="11"/>
        <v>0.30000000000000004</v>
      </c>
      <c r="I163" s="25" t="s">
        <v>121</v>
      </c>
      <c r="J163" s="25" t="s">
        <v>122</v>
      </c>
      <c r="K163" s="25" t="s">
        <v>99</v>
      </c>
    </row>
    <row r="164" spans="1:11" ht="15.75">
      <c r="A164" s="26" t="s">
        <v>118</v>
      </c>
      <c r="B164" s="27">
        <v>1163</v>
      </c>
      <c r="C164" s="25">
        <v>9212</v>
      </c>
      <c r="D164" s="25" t="s">
        <v>104</v>
      </c>
      <c r="E164" s="23">
        <v>4</v>
      </c>
      <c r="F164" s="23">
        <v>7</v>
      </c>
      <c r="G164" s="18">
        <f t="shared" si="10"/>
        <v>3</v>
      </c>
      <c r="H164" s="18">
        <f t="shared" si="11"/>
        <v>0.30000000000000004</v>
      </c>
      <c r="I164" s="25" t="s">
        <v>124</v>
      </c>
      <c r="J164" s="25" t="s">
        <v>125</v>
      </c>
      <c r="K164" s="25" t="s">
        <v>97</v>
      </c>
    </row>
    <row r="165" spans="1:11" ht="15.75">
      <c r="A165" s="26" t="s">
        <v>118</v>
      </c>
      <c r="B165" s="27">
        <v>1164</v>
      </c>
      <c r="C165" s="25">
        <v>9822</v>
      </c>
      <c r="D165" s="25" t="s">
        <v>94</v>
      </c>
      <c r="E165" s="23">
        <v>58.3</v>
      </c>
      <c r="F165" s="23">
        <v>98.4</v>
      </c>
      <c r="G165" s="18">
        <f t="shared" si="10"/>
        <v>40.100000000000009</v>
      </c>
      <c r="H165" s="18">
        <f t="shared" si="11"/>
        <v>8.0200000000000014</v>
      </c>
      <c r="I165" s="25" t="s">
        <v>124</v>
      </c>
      <c r="J165" s="25" t="s">
        <v>125</v>
      </c>
      <c r="K165" s="25" t="s">
        <v>99</v>
      </c>
    </row>
    <row r="166" spans="1:11" ht="15.75">
      <c r="A166" s="26" t="s">
        <v>118</v>
      </c>
      <c r="B166" s="27">
        <v>1165</v>
      </c>
      <c r="C166" s="25">
        <v>9822</v>
      </c>
      <c r="D166" s="25" t="s">
        <v>94</v>
      </c>
      <c r="E166" s="23">
        <v>58.3</v>
      </c>
      <c r="F166" s="23">
        <v>98.4</v>
      </c>
      <c r="G166" s="18">
        <f t="shared" si="10"/>
        <v>40.100000000000009</v>
      </c>
      <c r="H166" s="18">
        <f t="shared" si="11"/>
        <v>8.0200000000000014</v>
      </c>
      <c r="I166" s="25" t="s">
        <v>124</v>
      </c>
      <c r="J166" s="25" t="s">
        <v>125</v>
      </c>
      <c r="K166" s="25" t="s">
        <v>99</v>
      </c>
    </row>
    <row r="167" spans="1:11" ht="15.75">
      <c r="A167" s="26" t="s">
        <v>118</v>
      </c>
      <c r="B167" s="27">
        <v>1166</v>
      </c>
      <c r="C167" s="25">
        <v>8722</v>
      </c>
      <c r="D167" s="25" t="s">
        <v>100</v>
      </c>
      <c r="E167" s="23">
        <v>344</v>
      </c>
      <c r="F167" s="23">
        <v>502</v>
      </c>
      <c r="G167" s="18">
        <f t="shared" si="10"/>
        <v>158</v>
      </c>
      <c r="H167" s="18">
        <f t="shared" si="11"/>
        <v>31.6</v>
      </c>
      <c r="I167" s="25" t="s">
        <v>124</v>
      </c>
      <c r="J167" s="25" t="s">
        <v>125</v>
      </c>
      <c r="K167" s="25" t="s">
        <v>107</v>
      </c>
    </row>
    <row r="168" spans="1:11" ht="15.75">
      <c r="A168" s="26" t="s">
        <v>119</v>
      </c>
      <c r="B168" s="27">
        <v>1167</v>
      </c>
      <c r="C168" s="25">
        <v>2242</v>
      </c>
      <c r="D168" s="25" t="s">
        <v>106</v>
      </c>
      <c r="E168" s="23">
        <v>60</v>
      </c>
      <c r="F168" s="23">
        <v>124</v>
      </c>
      <c r="G168" s="18">
        <f t="shared" si="10"/>
        <v>64</v>
      </c>
      <c r="H168" s="18">
        <f t="shared" si="11"/>
        <v>12.8</v>
      </c>
      <c r="I168" s="25" t="s">
        <v>124</v>
      </c>
      <c r="J168" s="25" t="s">
        <v>125</v>
      </c>
      <c r="K168" s="25" t="s">
        <v>95</v>
      </c>
    </row>
    <row r="169" spans="1:11" ht="15.75">
      <c r="A169" s="26" t="s">
        <v>119</v>
      </c>
      <c r="B169" s="27">
        <v>1168</v>
      </c>
      <c r="C169" s="25">
        <v>9822</v>
      </c>
      <c r="D169" s="25" t="s">
        <v>94</v>
      </c>
      <c r="E169" s="23">
        <v>58.3</v>
      </c>
      <c r="F169" s="23">
        <v>98.4</v>
      </c>
      <c r="G169" s="18">
        <f t="shared" si="10"/>
        <v>40.100000000000009</v>
      </c>
      <c r="H169" s="18">
        <f t="shared" si="11"/>
        <v>8.0200000000000014</v>
      </c>
      <c r="I169" s="25" t="s">
        <v>124</v>
      </c>
      <c r="J169" s="25" t="s">
        <v>125</v>
      </c>
      <c r="K169" s="25" t="s">
        <v>97</v>
      </c>
    </row>
    <row r="170" spans="1:11" ht="15.75">
      <c r="A170" s="26" t="s">
        <v>119</v>
      </c>
      <c r="B170" s="27">
        <v>1169</v>
      </c>
      <c r="C170" s="25">
        <v>8722</v>
      </c>
      <c r="D170" s="25" t="s">
        <v>100</v>
      </c>
      <c r="E170" s="23">
        <v>344</v>
      </c>
      <c r="F170" s="23">
        <v>502</v>
      </c>
      <c r="G170" s="18">
        <f t="shared" si="10"/>
        <v>158</v>
      </c>
      <c r="H170" s="18">
        <f t="shared" si="11"/>
        <v>31.6</v>
      </c>
      <c r="I170" s="25" t="s">
        <v>124</v>
      </c>
      <c r="J170" s="25" t="s">
        <v>125</v>
      </c>
      <c r="K170" s="25" t="s">
        <v>108</v>
      </c>
    </row>
    <row r="171" spans="1:11" ht="15.75">
      <c r="A171" s="26" t="s">
        <v>119</v>
      </c>
      <c r="B171" s="27">
        <v>1170</v>
      </c>
      <c r="C171" s="25">
        <v>4421</v>
      </c>
      <c r="D171" s="25" t="s">
        <v>103</v>
      </c>
      <c r="E171" s="23">
        <v>45</v>
      </c>
      <c r="F171" s="23">
        <v>87</v>
      </c>
      <c r="G171" s="18">
        <f t="shared" si="10"/>
        <v>42</v>
      </c>
      <c r="H171" s="18">
        <f t="shared" si="11"/>
        <v>8.4</v>
      </c>
      <c r="I171" s="25" t="s">
        <v>121</v>
      </c>
      <c r="J171" s="25" t="s">
        <v>122</v>
      </c>
      <c r="K171" s="25" t="s">
        <v>97</v>
      </c>
    </row>
    <row r="172" spans="1:11" ht="15.75">
      <c r="A172" s="26" t="s">
        <v>119</v>
      </c>
      <c r="B172" s="27">
        <v>1171</v>
      </c>
      <c r="C172" s="25">
        <v>4421</v>
      </c>
      <c r="D172" s="25" t="s">
        <v>103</v>
      </c>
      <c r="E172" s="23">
        <v>45</v>
      </c>
      <c r="F172" s="23">
        <v>87</v>
      </c>
      <c r="G172" s="18">
        <f t="shared" si="10"/>
        <v>42</v>
      </c>
      <c r="H172" s="18">
        <f t="shared" si="11"/>
        <v>8.4</v>
      </c>
      <c r="I172" s="25" t="s">
        <v>55</v>
      </c>
      <c r="J172" s="25" t="s">
        <v>123</v>
      </c>
      <c r="K172" s="25" t="s">
        <v>107</v>
      </c>
    </row>
    <row r="175" spans="1:11">
      <c r="D175" s="20" t="s">
        <v>129</v>
      </c>
      <c r="E175" s="19"/>
      <c r="F175" s="18">
        <f>SUM(F2:F172)</f>
        <v>17110.599999999995</v>
      </c>
      <c r="G175" s="5"/>
    </row>
    <row r="176" spans="1:11" ht="30">
      <c r="D176" s="20" t="s">
        <v>130</v>
      </c>
      <c r="E176" s="19"/>
      <c r="F176" s="18">
        <f>SUMIF(F2:F172,"&gt;50")</f>
        <v>16088.399999999994</v>
      </c>
    </row>
    <row r="177" spans="4:6" ht="30">
      <c r="D177" s="20" t="s">
        <v>131</v>
      </c>
      <c r="E177" s="19"/>
      <c r="F177" s="18">
        <f>SUMIF(F2:F172,"&lt;=50")</f>
        <v>1022.1999999999997</v>
      </c>
    </row>
  </sheetData>
  <autoFilter ref="A1:K172" xr:uid="{07AC5674-CDDA-46CE-83EA-BAEC4D8AF867}"/>
  <sortState xmlns:xlrd2="http://schemas.microsoft.com/office/spreadsheetml/2017/richdata2" ref="A2:K172">
    <sortCondition ref="B2:B17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327D0-AE5E-439D-91E8-300A82966D99}">
  <sheetPr>
    <pageSetUpPr fitToPage="1"/>
  </sheetPr>
  <dimension ref="A1:B8"/>
  <sheetViews>
    <sheetView zoomScale="235" zoomScaleNormal="235" workbookViewId="0">
      <selection activeCell="I18" sqref="I18"/>
    </sheetView>
  </sheetViews>
  <sheetFormatPr defaultRowHeight="15"/>
  <cols>
    <col min="1" max="1" width="13.140625" bestFit="1" customWidth="1"/>
    <col min="2" max="2" width="16.28515625" bestFit="1" customWidth="1"/>
    <col min="3" max="5" width="10.5703125" bestFit="1" customWidth="1"/>
    <col min="6" max="6" width="11.5703125" bestFit="1" customWidth="1"/>
    <col min="7" max="9" width="8.140625" bestFit="1" customWidth="1"/>
    <col min="12" max="12" width="12.7109375" bestFit="1" customWidth="1"/>
  </cols>
  <sheetData>
    <row r="1" spans="1:2">
      <c r="A1" t="s">
        <v>60</v>
      </c>
    </row>
    <row r="3" spans="1:2">
      <c r="A3" s="22" t="s">
        <v>132</v>
      </c>
      <c r="B3" t="s">
        <v>134</v>
      </c>
    </row>
    <row r="4" spans="1:2">
      <c r="A4" s="21" t="s">
        <v>122</v>
      </c>
      <c r="B4" s="5">
        <v>6003.5</v>
      </c>
    </row>
    <row r="5" spans="1:2">
      <c r="A5" s="21" t="s">
        <v>123</v>
      </c>
      <c r="B5" s="5">
        <v>2410.7000000000003</v>
      </c>
    </row>
    <row r="6" spans="1:2">
      <c r="A6" s="21" t="s">
        <v>127</v>
      </c>
      <c r="B6" s="5">
        <v>3035.3</v>
      </c>
    </row>
    <row r="7" spans="1:2">
      <c r="A7" s="21" t="s">
        <v>125</v>
      </c>
      <c r="B7" s="5">
        <v>5661.0999999999985</v>
      </c>
    </row>
    <row r="8" spans="1:2">
      <c r="A8" s="21" t="s">
        <v>133</v>
      </c>
      <c r="B8" s="5">
        <v>17110.599999999999</v>
      </c>
    </row>
  </sheetData>
  <pageMargins left="0.7" right="0.7" top="0.75" bottom="0.75" header="0.3" footer="0.3"/>
  <pageSetup scale="95" orientation="landscape" horizontalDpi="4294967293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57502-2349-4844-B804-392A1751904F}">
  <dimension ref="A1:U67"/>
  <sheetViews>
    <sheetView workbookViewId="0">
      <selection activeCell="O53" sqref="A1:O53"/>
    </sheetView>
  </sheetViews>
  <sheetFormatPr defaultRowHeight="15"/>
  <cols>
    <col min="1" max="1" width="25.5703125" customWidth="1"/>
    <col min="3" max="3" width="18.42578125" customWidth="1"/>
    <col min="4" max="4" width="10.28515625" customWidth="1"/>
    <col min="5" max="5" width="12.42578125" customWidth="1"/>
    <col min="6" max="6" width="14.7109375" customWidth="1"/>
    <col min="7" max="7" width="13.140625" bestFit="1" customWidth="1"/>
    <col min="8" max="8" width="12.5703125" bestFit="1" customWidth="1"/>
    <col min="9" max="9" width="22.28515625" bestFit="1" customWidth="1"/>
    <col min="10" max="10" width="18.5703125" bestFit="1" customWidth="1"/>
    <col min="11" max="11" width="12" bestFit="1" customWidth="1"/>
    <col min="12" max="12" width="17.7109375" bestFit="1" customWidth="1"/>
    <col min="13" max="13" width="23.5703125" bestFit="1" customWidth="1"/>
    <col min="14" max="14" width="12.5703125" customWidth="1"/>
    <col min="15" max="15" width="20.42578125" customWidth="1"/>
    <col min="16" max="16" width="9" bestFit="1" customWidth="1"/>
    <col min="17" max="17" width="8" bestFit="1" customWidth="1"/>
    <col min="18" max="18" width="13.5703125" bestFit="1" customWidth="1"/>
    <col min="19" max="19" width="22.28515625" bestFit="1" customWidth="1"/>
    <col min="20" max="20" width="12.5703125" bestFit="1" customWidth="1"/>
    <col min="21" max="21" width="18.5703125" bestFit="1" customWidth="1"/>
    <col min="22" max="22" width="8" bestFit="1" customWidth="1"/>
    <col min="23" max="23" width="9" bestFit="1" customWidth="1"/>
    <col min="24" max="25" width="8" bestFit="1" customWidth="1"/>
    <col min="26" max="29" width="9" bestFit="1" customWidth="1"/>
    <col min="30" max="30" width="11.28515625" bestFit="1" customWidth="1"/>
    <col min="31" max="31" width="12.42578125" bestFit="1" customWidth="1"/>
    <col min="32" max="32" width="12.5703125" bestFit="1" customWidth="1"/>
    <col min="33" max="33" width="12.42578125" bestFit="1" customWidth="1"/>
    <col min="34" max="34" width="12.5703125" bestFit="1" customWidth="1"/>
    <col min="35" max="35" width="12.42578125" bestFit="1" customWidth="1"/>
    <col min="36" max="36" width="12.5703125" bestFit="1" customWidth="1"/>
    <col min="37" max="37" width="12.42578125" bestFit="1" customWidth="1"/>
    <col min="38" max="38" width="12.5703125" bestFit="1" customWidth="1"/>
    <col min="39" max="39" width="12.42578125" bestFit="1" customWidth="1"/>
    <col min="40" max="40" width="12.5703125" bestFit="1" customWidth="1"/>
    <col min="41" max="41" width="17.5703125" bestFit="1" customWidth="1"/>
    <col min="42" max="42" width="17.7109375" bestFit="1" customWidth="1"/>
    <col min="43" max="43" width="11" bestFit="1" customWidth="1"/>
    <col min="44" max="44" width="17.7109375" bestFit="1" customWidth="1"/>
    <col min="45" max="45" width="23.5703125" bestFit="1" customWidth="1"/>
    <col min="46" max="46" width="14.85546875" bestFit="1" customWidth="1"/>
    <col min="47" max="47" width="15.140625" bestFit="1" customWidth="1"/>
    <col min="48" max="48" width="8" bestFit="1" customWidth="1"/>
    <col min="49" max="49" width="11.7109375" bestFit="1" customWidth="1"/>
    <col min="50" max="50" width="8.28515625" bestFit="1" customWidth="1"/>
    <col min="51" max="51" width="9" bestFit="1" customWidth="1"/>
    <col min="52" max="53" width="8" bestFit="1" customWidth="1"/>
    <col min="54" max="54" width="11" bestFit="1" customWidth="1"/>
    <col min="55" max="55" width="8.7109375" bestFit="1" customWidth="1"/>
    <col min="56" max="56" width="8" bestFit="1" customWidth="1"/>
    <col min="57" max="57" width="11.7109375" bestFit="1" customWidth="1"/>
    <col min="58" max="58" width="15.140625" bestFit="1" customWidth="1"/>
    <col min="59" max="59" width="6.7109375" bestFit="1" customWidth="1"/>
    <col min="60" max="60" width="8" bestFit="1" customWidth="1"/>
    <col min="61" max="61" width="12.5703125" bestFit="1" customWidth="1"/>
    <col min="62" max="62" width="8.7109375" bestFit="1" customWidth="1"/>
    <col min="63" max="63" width="8" bestFit="1" customWidth="1"/>
    <col min="64" max="64" width="15.140625" bestFit="1" customWidth="1"/>
    <col min="65" max="65" width="11.7109375" bestFit="1" customWidth="1"/>
    <col min="66" max="66" width="9" bestFit="1" customWidth="1"/>
    <col min="67" max="67" width="12" bestFit="1" customWidth="1"/>
    <col min="68" max="68" width="11.28515625" bestFit="1" customWidth="1"/>
  </cols>
  <sheetData>
    <row r="1" spans="1:21" s="34" customFormat="1" ht="45">
      <c r="A1" s="34" t="s">
        <v>135</v>
      </c>
      <c r="B1" s="20" t="s">
        <v>136</v>
      </c>
      <c r="C1" s="20" t="s">
        <v>137</v>
      </c>
      <c r="D1" s="20" t="s">
        <v>138</v>
      </c>
      <c r="E1" s="20" t="s">
        <v>139</v>
      </c>
      <c r="F1" s="20" t="s">
        <v>140</v>
      </c>
      <c r="G1" s="20" t="s">
        <v>141</v>
      </c>
      <c r="H1" s="35" t="s">
        <v>142</v>
      </c>
      <c r="I1" s="36" t="s">
        <v>143</v>
      </c>
      <c r="J1" s="36" t="s">
        <v>144</v>
      </c>
      <c r="K1" s="34" t="s">
        <v>145</v>
      </c>
      <c r="L1" s="34" t="s">
        <v>146</v>
      </c>
      <c r="M1" s="34" t="s">
        <v>147</v>
      </c>
      <c r="N1" s="20" t="s">
        <v>148</v>
      </c>
      <c r="O1" s="20" t="s">
        <v>149</v>
      </c>
    </row>
    <row r="2" spans="1:21">
      <c r="A2" t="s">
        <v>150</v>
      </c>
      <c r="B2" s="19" t="str">
        <f>LEFT(A2,2)</f>
        <v>FD</v>
      </c>
      <c r="C2" s="19" t="str">
        <f>VLOOKUP(B2,B$56:C$61,2)</f>
        <v>Ford</v>
      </c>
      <c r="D2" s="19" t="str">
        <f>MID(A2,5,3)</f>
        <v>MTG</v>
      </c>
      <c r="E2" s="19" t="str">
        <f>VLOOKUP(D2,D$56:E$66,2)</f>
        <v>Mustang</v>
      </c>
      <c r="F2" s="19" t="str">
        <f>MID(A2,3,2)</f>
        <v>06</v>
      </c>
      <c r="G2" s="19">
        <f>IF(14-F2&lt;0,100-F2+14,14-F2)</f>
        <v>8</v>
      </c>
      <c r="H2" s="37">
        <v>40326.800000000003</v>
      </c>
      <c r="I2" s="38">
        <f>H2/(G2+0.5)</f>
        <v>4744.3294117647065</v>
      </c>
      <c r="J2" s="38">
        <f>IF(G2=0,H2,H2/G2)</f>
        <v>5040.8500000000004</v>
      </c>
      <c r="K2" t="s">
        <v>151</v>
      </c>
      <c r="L2" t="s">
        <v>125</v>
      </c>
      <c r="M2">
        <v>50000</v>
      </c>
      <c r="N2" s="19" t="str">
        <f>IF(H2&lt;=M2,"Y","Not Covered")</f>
        <v>Y</v>
      </c>
      <c r="O2" s="19" t="str">
        <f>CONCATENATE(B2,D2,F2,UPPER(LEFT(K2,3)),RIGHT(A2,3))</f>
        <v>FDMTG06BLA001</v>
      </c>
    </row>
    <row r="3" spans="1:21">
      <c r="A3" t="s">
        <v>152</v>
      </c>
      <c r="B3" s="19" t="str">
        <f>LEFT(A3,2)</f>
        <v>HO</v>
      </c>
      <c r="C3" s="19" t="str">
        <f>VLOOKUP(B3,B$56:C$61,2)</f>
        <v>Honda</v>
      </c>
      <c r="D3" s="19" t="str">
        <f>MID(A3,5,3)</f>
        <v>CIV</v>
      </c>
      <c r="E3" s="19" t="str">
        <f>VLOOKUP(D3,D$56:E$66,2)</f>
        <v>Civic</v>
      </c>
      <c r="F3" s="19" t="str">
        <f>MID(A3,3,2)</f>
        <v>10</v>
      </c>
      <c r="G3" s="19">
        <f>IF(14-F3&lt;0,100-F3+14,14-F3)</f>
        <v>4</v>
      </c>
      <c r="H3" s="37">
        <v>22573</v>
      </c>
      <c r="I3" s="38">
        <f>H3/(G3+0.5)</f>
        <v>5016.2222222222226</v>
      </c>
      <c r="J3" s="38">
        <f>IF(G3=0,H3,H3/G3)</f>
        <v>5643.25</v>
      </c>
      <c r="K3" t="s">
        <v>153</v>
      </c>
      <c r="L3" t="s">
        <v>154</v>
      </c>
      <c r="M3">
        <v>75000</v>
      </c>
      <c r="N3" s="19" t="str">
        <f>IF(H3&lt;=M3,"Y","Not Covered")</f>
        <v>Y</v>
      </c>
      <c r="O3" s="19" t="str">
        <f>CONCATENATE(B3,D3,F3,UPPER(LEFT(K3,3)),RIGHT(A3,3))</f>
        <v>HOCIV10BLU032</v>
      </c>
      <c r="R3" s="22" t="s">
        <v>132</v>
      </c>
      <c r="S3" t="s">
        <v>265</v>
      </c>
      <c r="T3" t="s">
        <v>229</v>
      </c>
      <c r="U3" t="s">
        <v>262</v>
      </c>
    </row>
    <row r="4" spans="1:21">
      <c r="A4" t="s">
        <v>155</v>
      </c>
      <c r="B4" s="19" t="str">
        <f>LEFT(A4,2)</f>
        <v>CR</v>
      </c>
      <c r="C4" s="19" t="str">
        <f>VLOOKUP(B4,B$56:C$61,2)</f>
        <v>Chrysler</v>
      </c>
      <c r="D4" s="19" t="str">
        <f>MID(A4,5,3)</f>
        <v>CAR</v>
      </c>
      <c r="E4" s="19" t="str">
        <f>VLOOKUP(D4,D$56:E$66,2)</f>
        <v>Caravan</v>
      </c>
      <c r="F4" s="19" t="str">
        <f>MID(A4,3,2)</f>
        <v>04</v>
      </c>
      <c r="G4" s="19">
        <f>IF(14-F4&lt;0,100-F4+14,14-F4)</f>
        <v>10</v>
      </c>
      <c r="H4" s="37">
        <v>52699.4</v>
      </c>
      <c r="I4" s="38">
        <f>H4/(G4+0.5)</f>
        <v>5018.9904761904763</v>
      </c>
      <c r="J4" s="38">
        <f>IF(G4=0,H4,H4/G4)</f>
        <v>5269.9400000000005</v>
      </c>
      <c r="K4" t="s">
        <v>156</v>
      </c>
      <c r="L4" t="s">
        <v>157</v>
      </c>
      <c r="M4">
        <v>75000</v>
      </c>
      <c r="N4" s="19" t="str">
        <f>IF(H4&lt;=M4,"Y","Not Covered")</f>
        <v>Y</v>
      </c>
      <c r="O4" s="19" t="str">
        <f>CONCATENATE(B4,D4,F4,UPPER(LEFT(K4,3)),RIGHT(A4,3))</f>
        <v>CRCAR04RED048</v>
      </c>
      <c r="R4" s="21" t="s">
        <v>157</v>
      </c>
      <c r="S4" s="43">
        <v>250000</v>
      </c>
      <c r="T4" s="43">
        <v>144647.70000000001</v>
      </c>
      <c r="U4" s="43">
        <v>19694.782857142854</v>
      </c>
    </row>
    <row r="5" spans="1:21">
      <c r="A5" t="s">
        <v>158</v>
      </c>
      <c r="B5" s="19" t="str">
        <f>LEFT(A5,2)</f>
        <v>GM</v>
      </c>
      <c r="C5" s="19" t="str">
        <f>VLOOKUP(B5,B$56:C$61,2)</f>
        <v>General Motors</v>
      </c>
      <c r="D5" s="19" t="str">
        <f>MID(A5,5,3)</f>
        <v>SLV</v>
      </c>
      <c r="E5" s="19" t="str">
        <f>VLOOKUP(D5,D$56:E$66,2)</f>
        <v>Silverado</v>
      </c>
      <c r="F5" s="19" t="str">
        <f>MID(A5,3,2)</f>
        <v>98</v>
      </c>
      <c r="G5" s="19">
        <f>IF(14-F5&lt;0,100-F5+14,14-F5)</f>
        <v>16</v>
      </c>
      <c r="H5" s="37">
        <v>83162.7</v>
      </c>
      <c r="I5" s="38">
        <f>H5/(G5+0.5)</f>
        <v>5040.1636363636362</v>
      </c>
      <c r="J5" s="38">
        <f>IF(G5=0,H5,H5/G5)</f>
        <v>5197.6687499999998</v>
      </c>
      <c r="K5" t="s">
        <v>151</v>
      </c>
      <c r="L5" t="s">
        <v>159</v>
      </c>
      <c r="M5">
        <v>100000</v>
      </c>
      <c r="N5" s="19" t="str">
        <f>IF(H5&lt;=M5,"Y","Not Covered")</f>
        <v>Y</v>
      </c>
      <c r="O5" s="19" t="str">
        <f>CONCATENATE(B5,D5,F5,UPPER(LEFT(K5,3)),RIGHT(A5,3))</f>
        <v>GMSLV98BLA018</v>
      </c>
      <c r="R5" s="44" t="s">
        <v>241</v>
      </c>
      <c r="S5" s="43">
        <v>100000</v>
      </c>
      <c r="T5" s="43">
        <v>19421.099999999999</v>
      </c>
      <c r="U5" s="43">
        <v>7768.44</v>
      </c>
    </row>
    <row r="6" spans="1:21">
      <c r="A6" t="s">
        <v>160</v>
      </c>
      <c r="B6" s="19" t="str">
        <f>LEFT(A6,2)</f>
        <v>HO</v>
      </c>
      <c r="C6" s="19" t="str">
        <f>VLOOKUP(B6,B$56:C$61,2)</f>
        <v>Honda</v>
      </c>
      <c r="D6" s="19" t="str">
        <f>MID(A6,5,3)</f>
        <v>ODY</v>
      </c>
      <c r="E6" s="19" t="str">
        <f>VLOOKUP(D6,D$56:E$66,2)</f>
        <v>Odyssey</v>
      </c>
      <c r="F6" s="19" t="str">
        <f>MID(A6,3,2)</f>
        <v>01</v>
      </c>
      <c r="G6" s="19">
        <f>IF(14-F6&lt;0,100-F6+14,14-F6)</f>
        <v>13</v>
      </c>
      <c r="H6" s="37">
        <v>68658.899999999994</v>
      </c>
      <c r="I6" s="38">
        <f>H6/(G6+0.5)</f>
        <v>5085.844444444444</v>
      </c>
      <c r="J6" s="38">
        <f>IF(G6=0,H6,H6/G6)</f>
        <v>5281.4538461538459</v>
      </c>
      <c r="K6" t="s">
        <v>151</v>
      </c>
      <c r="L6" t="s">
        <v>125</v>
      </c>
      <c r="M6">
        <v>100000</v>
      </c>
      <c r="N6" s="19" t="str">
        <f>IF(H6&lt;=M6,"Y","Not Covered")</f>
        <v>Y</v>
      </c>
      <c r="O6" s="19" t="str">
        <f>CONCATENATE(B6,D6,F6,UPPER(LEFT(K6,3)),RIGHT(A6,3))</f>
        <v>HOODY01BLA040</v>
      </c>
      <c r="R6" s="44" t="s">
        <v>233</v>
      </c>
      <c r="S6" s="43">
        <v>150000</v>
      </c>
      <c r="T6" s="43">
        <v>125226.6</v>
      </c>
      <c r="U6" s="43">
        <v>11926.342857142856</v>
      </c>
    </row>
    <row r="7" spans="1:21">
      <c r="A7" t="s">
        <v>161</v>
      </c>
      <c r="B7" s="19" t="str">
        <f>LEFT(A7,2)</f>
        <v>CR</v>
      </c>
      <c r="C7" s="19" t="str">
        <f>VLOOKUP(B7,B$56:C$61,2)</f>
        <v>Chrysler</v>
      </c>
      <c r="D7" s="19" t="str">
        <f>MID(A7,5,3)</f>
        <v>CAR</v>
      </c>
      <c r="E7" s="19" t="str">
        <f>VLOOKUP(D7,D$56:E$66,2)</f>
        <v>Caravan</v>
      </c>
      <c r="F7" s="19" t="str">
        <f>MID(A7,3,2)</f>
        <v>99</v>
      </c>
      <c r="G7" s="19">
        <f>IF(14-F7&lt;0,100-F7+14,14-F7)</f>
        <v>15</v>
      </c>
      <c r="H7" s="37">
        <v>79420.600000000006</v>
      </c>
      <c r="I7" s="38">
        <f>H7/(G7+0.5)</f>
        <v>5123.9096774193549</v>
      </c>
      <c r="J7" s="38">
        <f>IF(G7=0,H7,H7/G7)</f>
        <v>5294.7066666666669</v>
      </c>
      <c r="K7" t="s">
        <v>162</v>
      </c>
      <c r="L7" t="s">
        <v>163</v>
      </c>
      <c r="M7">
        <v>75000</v>
      </c>
      <c r="N7" s="19" t="str">
        <f>IF(H7&lt;=M7,"Y","Not Covered")</f>
        <v>Not Covered</v>
      </c>
      <c r="O7" s="19" t="str">
        <f>CONCATENATE(B7,D7,F7,UPPER(LEFT(K7,3)),RIGHT(A7,3))</f>
        <v>CRCAR99GRE045</v>
      </c>
      <c r="R7" s="21" t="s">
        <v>190</v>
      </c>
      <c r="S7" s="43">
        <v>275000</v>
      </c>
      <c r="T7" s="43">
        <v>150656.40000000002</v>
      </c>
      <c r="U7" s="43">
        <v>24294.216936936937</v>
      </c>
    </row>
    <row r="8" spans="1:21">
      <c r="A8" t="s">
        <v>164</v>
      </c>
      <c r="B8" s="19" t="str">
        <f>LEFT(A8,2)</f>
        <v>TY</v>
      </c>
      <c r="C8" s="19" t="str">
        <f>VLOOKUP(B8,B$56:C$61,2)</f>
        <v>Toyota</v>
      </c>
      <c r="D8" s="19" t="str">
        <f>MID(A8,5,3)</f>
        <v>COR</v>
      </c>
      <c r="E8" s="19" t="str">
        <f>VLOOKUP(D8,D$56:E$66,2)</f>
        <v>Corola</v>
      </c>
      <c r="F8" s="19" t="str">
        <f>MID(A8,3,2)</f>
        <v>02</v>
      </c>
      <c r="G8" s="19">
        <f>IF(14-F8&lt;0,100-F8+14,14-F8)</f>
        <v>12</v>
      </c>
      <c r="H8" s="37">
        <v>64467.4</v>
      </c>
      <c r="I8" s="38">
        <f>H8/(G8+0.5)</f>
        <v>5157.3919999999998</v>
      </c>
      <c r="J8" s="38">
        <f>IF(G8=0,H8,H8/G8)</f>
        <v>5372.2833333333338</v>
      </c>
      <c r="K8" t="s">
        <v>156</v>
      </c>
      <c r="L8" t="s">
        <v>165</v>
      </c>
      <c r="M8">
        <v>100000</v>
      </c>
      <c r="N8" s="19" t="str">
        <f>IF(H8&lt;=M8,"Y","Not Covered")</f>
        <v>Y</v>
      </c>
      <c r="O8" s="19" t="str">
        <f>CONCATENATE(B8,D8,F8,UPPER(LEFT(K8,3)),RIGHT(A8,3))</f>
        <v>TYCOR02RED025</v>
      </c>
      <c r="R8" s="44" t="s">
        <v>228</v>
      </c>
      <c r="S8" s="43">
        <v>200000</v>
      </c>
      <c r="T8" s="43">
        <v>136788.80000000002</v>
      </c>
      <c r="U8" s="43">
        <v>15049.150270270271</v>
      </c>
    </row>
    <row r="9" spans="1:21">
      <c r="A9" t="s">
        <v>166</v>
      </c>
      <c r="B9" s="19" t="str">
        <f>LEFT(A9,2)</f>
        <v>GM</v>
      </c>
      <c r="C9" s="19" t="str">
        <f>VLOOKUP(B9,B$56:C$61,2)</f>
        <v>General Motors</v>
      </c>
      <c r="D9" s="19" t="str">
        <f>MID(A9,5,3)</f>
        <v>CMR</v>
      </c>
      <c r="E9" s="19" t="str">
        <f>VLOOKUP(D9,D$56:E$66,2)</f>
        <v>Camero</v>
      </c>
      <c r="F9" s="19" t="str">
        <f>MID(A9,3,2)</f>
        <v>09</v>
      </c>
      <c r="G9" s="19">
        <f>IF(14-F9&lt;0,100-F9+14,14-F9)</f>
        <v>5</v>
      </c>
      <c r="H9" s="37">
        <v>28464.799999999999</v>
      </c>
      <c r="I9" s="38">
        <f>H9/(G9+0.5)</f>
        <v>5175.4181818181814</v>
      </c>
      <c r="J9" s="38">
        <f>IF(G9=0,H9,H9/G9)</f>
        <v>5692.96</v>
      </c>
      <c r="K9" t="s">
        <v>167</v>
      </c>
      <c r="L9" t="s">
        <v>159</v>
      </c>
      <c r="M9">
        <v>100000</v>
      </c>
      <c r="N9" s="19" t="str">
        <f>IF(H9&lt;=M9,"Y","Not Covered")</f>
        <v>Y</v>
      </c>
      <c r="O9" s="19" t="str">
        <f>CONCATENATE(B9,D9,F9,UPPER(LEFT(K9,3)),RIGHT(A9,3))</f>
        <v>GMCMR09WHI014</v>
      </c>
      <c r="R9" s="44" t="s">
        <v>237</v>
      </c>
      <c r="S9" s="43">
        <v>75000</v>
      </c>
      <c r="T9" s="43">
        <v>13867.6</v>
      </c>
      <c r="U9" s="43">
        <v>9245.0666666666675</v>
      </c>
    </row>
    <row r="10" spans="1:21">
      <c r="A10" t="s">
        <v>168</v>
      </c>
      <c r="B10" s="19" t="str">
        <f>LEFT(A10,2)</f>
        <v>HO</v>
      </c>
      <c r="C10" s="19" t="str">
        <f>VLOOKUP(B10,B$56:C$61,2)</f>
        <v>Honda</v>
      </c>
      <c r="D10" s="19" t="str">
        <f>MID(A10,5,3)</f>
        <v>CIV</v>
      </c>
      <c r="E10" s="19" t="str">
        <f>VLOOKUP(D10,D$56:E$66,2)</f>
        <v>Civic</v>
      </c>
      <c r="F10" s="19" t="str">
        <f>MID(A10,3,2)</f>
        <v>01</v>
      </c>
      <c r="G10" s="19">
        <f>IF(14-F10&lt;0,100-F10+14,14-F10)</f>
        <v>13</v>
      </c>
      <c r="H10" s="37">
        <v>69891.899999999994</v>
      </c>
      <c r="I10" s="38">
        <f>H10/(G10+0.5)</f>
        <v>5177.177777777777</v>
      </c>
      <c r="J10" s="38">
        <f>IF(G10=0,H10,H10/G10)</f>
        <v>5376.2999999999993</v>
      </c>
      <c r="K10" t="s">
        <v>153</v>
      </c>
      <c r="L10" t="s">
        <v>169</v>
      </c>
      <c r="M10">
        <v>75000</v>
      </c>
      <c r="N10" s="19" t="str">
        <f>IF(H10&lt;=M10,"Y","Not Covered")</f>
        <v>Y</v>
      </c>
      <c r="O10" s="19" t="str">
        <f>CONCATENATE(B10,D10,F10,UPPER(LEFT(K10,3)),RIGHT(A10,3))</f>
        <v>HOCIV01BLU031</v>
      </c>
      <c r="R10" s="21" t="s">
        <v>177</v>
      </c>
      <c r="S10" s="43">
        <v>275000</v>
      </c>
      <c r="T10" s="43">
        <v>154427.9</v>
      </c>
      <c r="U10" s="43">
        <v>26166.802298850576</v>
      </c>
    </row>
    <row r="11" spans="1:21">
      <c r="A11" t="s">
        <v>170</v>
      </c>
      <c r="B11" s="19" t="str">
        <f>LEFT(A11,2)</f>
        <v>FD</v>
      </c>
      <c r="C11" s="19" t="str">
        <f>VLOOKUP(B11,B$56:C$61,2)</f>
        <v>Ford</v>
      </c>
      <c r="D11" s="19" t="str">
        <f>MID(A11,5,3)</f>
        <v>MTG</v>
      </c>
      <c r="E11" s="19" t="str">
        <f>VLOOKUP(D11,D$56:E$66,2)</f>
        <v>Mustang</v>
      </c>
      <c r="F11" s="19" t="str">
        <f>MID(A11,3,2)</f>
        <v>06</v>
      </c>
      <c r="G11" s="19">
        <f>IF(14-F11&lt;0,100-F11+14,14-F11)</f>
        <v>8</v>
      </c>
      <c r="H11" s="37">
        <v>44974.8</v>
      </c>
      <c r="I11" s="38">
        <f>H11/(G11+0.5)</f>
        <v>5291.1529411764714</v>
      </c>
      <c r="J11" s="38">
        <f>IF(G11=0,H11,H11/G11)</f>
        <v>5621.85</v>
      </c>
      <c r="K11" t="s">
        <v>167</v>
      </c>
      <c r="L11" t="s">
        <v>171</v>
      </c>
      <c r="M11">
        <v>50000</v>
      </c>
      <c r="N11" s="19" t="str">
        <f>IF(H11&lt;=M11,"Y","Not Covered")</f>
        <v>Y</v>
      </c>
      <c r="O11" s="19" t="str">
        <f>CONCATENATE(B11,D11,F11,UPPER(LEFT(K11,3)),RIGHT(A11,3))</f>
        <v>FDMTG06WHI002</v>
      </c>
      <c r="R11" s="44" t="s">
        <v>228</v>
      </c>
      <c r="S11" s="43">
        <v>100000</v>
      </c>
      <c r="T11" s="43">
        <v>85928</v>
      </c>
      <c r="U11" s="43">
        <v>5926.0689655172409</v>
      </c>
    </row>
    <row r="12" spans="1:21">
      <c r="A12" t="s">
        <v>172</v>
      </c>
      <c r="B12" s="19" t="str">
        <f>LEFT(A12,2)</f>
        <v>HO</v>
      </c>
      <c r="C12" s="19" t="str">
        <f>VLOOKUP(B12,B$56:C$61,2)</f>
        <v>Honda</v>
      </c>
      <c r="D12" s="19" t="str">
        <f>MID(A12,5,3)</f>
        <v>CIV</v>
      </c>
      <c r="E12" s="19" t="str">
        <f>VLOOKUP(D12,D$56:E$66,2)</f>
        <v>Civic</v>
      </c>
      <c r="F12" s="19" t="str">
        <f>MID(A12,3,2)</f>
        <v>99</v>
      </c>
      <c r="G12" s="19">
        <f>IF(14-F12&lt;0,100-F12+14,14-F12)</f>
        <v>15</v>
      </c>
      <c r="H12" s="37">
        <v>82374</v>
      </c>
      <c r="I12" s="38">
        <f>H12/(G12+0.5)</f>
        <v>5314.4516129032254</v>
      </c>
      <c r="J12" s="38">
        <f>IF(G12=0,H12,H12/G12)</f>
        <v>5491.6</v>
      </c>
      <c r="K12" t="s">
        <v>167</v>
      </c>
      <c r="L12" t="s">
        <v>173</v>
      </c>
      <c r="M12">
        <v>75000</v>
      </c>
      <c r="N12" s="19" t="str">
        <f>IF(H12&lt;=M12,"Y","Not Covered")</f>
        <v>Not Covered</v>
      </c>
      <c r="O12" s="19" t="str">
        <f>CONCATENATE(B12,D12,F12,UPPER(LEFT(K12,3)),RIGHT(A12,3))</f>
        <v>HOCIV99WHI030</v>
      </c>
      <c r="R12" s="44" t="s">
        <v>249</v>
      </c>
      <c r="S12" s="43">
        <v>175000</v>
      </c>
      <c r="T12" s="43">
        <v>68499.899999999994</v>
      </c>
      <c r="U12" s="43">
        <v>20240.733333333334</v>
      </c>
    </row>
    <row r="13" spans="1:21">
      <c r="A13" t="s">
        <v>174</v>
      </c>
      <c r="B13" s="19" t="str">
        <f>LEFT(A13,2)</f>
        <v>CR</v>
      </c>
      <c r="C13" s="19" t="str">
        <f>VLOOKUP(B13,B$56:C$61,2)</f>
        <v>Chrysler</v>
      </c>
      <c r="D13" s="19" t="str">
        <f>MID(A13,5,3)</f>
        <v>CAR</v>
      </c>
      <c r="E13" s="19" t="str">
        <f>VLOOKUP(D13,D$56:E$66,2)</f>
        <v>Caravan</v>
      </c>
      <c r="F13" s="19" t="str">
        <f>MID(A13,3,2)</f>
        <v>00</v>
      </c>
      <c r="G13" s="19">
        <f>IF(14-F13&lt;0,100-F13+14,14-F13)</f>
        <v>14</v>
      </c>
      <c r="H13" s="37">
        <v>77243.100000000006</v>
      </c>
      <c r="I13" s="38">
        <f>H13/(G13+0.5)</f>
        <v>5327.1103448275862</v>
      </c>
      <c r="J13" s="38">
        <f>IF(G13=0,H13,H13/G13)</f>
        <v>5517.3642857142859</v>
      </c>
      <c r="K13" t="s">
        <v>151</v>
      </c>
      <c r="L13" t="s">
        <v>169</v>
      </c>
      <c r="M13">
        <v>75000</v>
      </c>
      <c r="N13" s="19" t="str">
        <f>IF(H13&lt;=M13,"Y","Not Covered")</f>
        <v>Not Covered</v>
      </c>
      <c r="O13" s="19" t="str">
        <f>CONCATENATE(B13,D13,F13,UPPER(LEFT(K13,3)),RIGHT(A13,3))</f>
        <v>CRCAR00BLA046</v>
      </c>
      <c r="R13" s="21" t="s">
        <v>165</v>
      </c>
      <c r="S13" s="43">
        <v>275000</v>
      </c>
      <c r="T13" s="43">
        <v>179986</v>
      </c>
      <c r="U13" s="43">
        <v>17153.754898550724</v>
      </c>
    </row>
    <row r="14" spans="1:21">
      <c r="A14" t="s">
        <v>175</v>
      </c>
      <c r="B14" s="19" t="str">
        <f>LEFT(A14,2)</f>
        <v>TY</v>
      </c>
      <c r="C14" s="19" t="str">
        <f>VLOOKUP(B14,B$56:C$61,2)</f>
        <v>Toyota</v>
      </c>
      <c r="D14" s="19" t="str">
        <f>MID(A14,5,3)</f>
        <v>CAM</v>
      </c>
      <c r="E14" s="19" t="str">
        <f>VLOOKUP(D14,D$56:E$66,2)</f>
        <v>Camery</v>
      </c>
      <c r="F14" s="19" t="str">
        <f>MID(A14,3,2)</f>
        <v>02</v>
      </c>
      <c r="G14" s="19">
        <f>IF(14-F14&lt;0,100-F14+14,14-F14)</f>
        <v>12</v>
      </c>
      <c r="H14" s="37">
        <v>67829.100000000006</v>
      </c>
      <c r="I14" s="38">
        <f>H14/(G14+0.5)</f>
        <v>5426.3280000000004</v>
      </c>
      <c r="J14" s="38">
        <f>IF(G14=0,H14,H14/G14)</f>
        <v>5652.4250000000002</v>
      </c>
      <c r="K14" t="s">
        <v>151</v>
      </c>
      <c r="L14" t="s">
        <v>125</v>
      </c>
      <c r="M14">
        <v>100000</v>
      </c>
      <c r="N14" s="19" t="str">
        <f>IF(H14&lt;=M14,"Y","Not Covered")</f>
        <v>Y</v>
      </c>
      <c r="O14" s="19" t="str">
        <f>CONCATENATE(B14,D14,F14,UPPER(LEFT(K14,3)),RIGHT(A14,3))</f>
        <v>TYCAM02BLA023</v>
      </c>
      <c r="R14" s="44" t="s">
        <v>245</v>
      </c>
      <c r="S14" s="43">
        <v>200000</v>
      </c>
      <c r="T14" s="43">
        <v>137911.79999999999</v>
      </c>
      <c r="U14" s="43">
        <v>11543.86156521739</v>
      </c>
    </row>
    <row r="15" spans="1:21">
      <c r="A15" t="s">
        <v>176</v>
      </c>
      <c r="B15" s="19" t="str">
        <f>LEFT(A15,2)</f>
        <v>FD</v>
      </c>
      <c r="C15" s="19" t="str">
        <f>VLOOKUP(B15,B$56:C$61,2)</f>
        <v>Ford</v>
      </c>
      <c r="D15" s="19" t="str">
        <f>MID(A15,5,3)</f>
        <v>FCS</v>
      </c>
      <c r="E15" s="19" t="str">
        <f>VLOOKUP(D15,D$56:E$66,2)</f>
        <v>Elantra</v>
      </c>
      <c r="F15" s="19" t="str">
        <f>MID(A15,3,2)</f>
        <v>06</v>
      </c>
      <c r="G15" s="19">
        <f>IF(14-F15&lt;0,100-F15+14,14-F15)</f>
        <v>8</v>
      </c>
      <c r="H15" s="37">
        <v>46311.4</v>
      </c>
      <c r="I15" s="38">
        <f>H15/(G15+0.5)</f>
        <v>5448.4000000000005</v>
      </c>
      <c r="J15" s="38">
        <f>IF(G15=0,H15,H15/G15)</f>
        <v>5788.9250000000002</v>
      </c>
      <c r="K15" t="s">
        <v>162</v>
      </c>
      <c r="L15" t="s">
        <v>177</v>
      </c>
      <c r="M15">
        <v>75000</v>
      </c>
      <c r="N15" s="19" t="str">
        <f>IF(H15&lt;=M15,"Y","Not Covered")</f>
        <v>Y</v>
      </c>
      <c r="O15" s="19" t="str">
        <f>CONCATENATE(B15,D15,F15,UPPER(LEFT(K15,3)),RIGHT(A15,3))</f>
        <v>FDFCS06GRE006</v>
      </c>
      <c r="R15" s="44" t="s">
        <v>257</v>
      </c>
      <c r="S15" s="43">
        <v>75000</v>
      </c>
      <c r="T15" s="43">
        <v>42074.2</v>
      </c>
      <c r="U15" s="43">
        <v>5609.8933333333325</v>
      </c>
    </row>
    <row r="16" spans="1:21">
      <c r="A16" t="s">
        <v>178</v>
      </c>
      <c r="B16" s="19" t="str">
        <f>LEFT(A16,2)</f>
        <v>GM</v>
      </c>
      <c r="C16" s="19" t="str">
        <f>VLOOKUP(B16,B$56:C$61,2)</f>
        <v>General Motors</v>
      </c>
      <c r="D16" s="19" t="str">
        <f>MID(A16,5,3)</f>
        <v>SLV</v>
      </c>
      <c r="E16" s="19" t="str">
        <f>VLOOKUP(D16,D$56:E$66,2)</f>
        <v>Silverado</v>
      </c>
      <c r="F16" s="19" t="str">
        <f>MID(A16,3,2)</f>
        <v>00</v>
      </c>
      <c r="G16" s="19">
        <f>IF(14-F16&lt;0,100-F16+14,14-F16)</f>
        <v>14</v>
      </c>
      <c r="H16" s="37">
        <v>80685.8</v>
      </c>
      <c r="I16" s="38">
        <f>H16/(G16+0.5)</f>
        <v>5564.5379310344833</v>
      </c>
      <c r="J16" s="38">
        <f>IF(G16=0,H16,H16/G16)</f>
        <v>5763.2714285714292</v>
      </c>
      <c r="K16" t="s">
        <v>153</v>
      </c>
      <c r="L16" t="s">
        <v>179</v>
      </c>
      <c r="M16">
        <v>100000</v>
      </c>
      <c r="N16" s="19" t="str">
        <f>IF(H16&lt;=M16,"Y","Not Covered")</f>
        <v>Y</v>
      </c>
      <c r="O16" s="19" t="str">
        <f>CONCATENATE(B16,D16,F16,UPPER(LEFT(K16,3)),RIGHT(A16,3))</f>
        <v>GMSLV00BLU019</v>
      </c>
      <c r="R16" s="21" t="s">
        <v>192</v>
      </c>
      <c r="S16" s="43">
        <v>275000</v>
      </c>
      <c r="T16" s="43">
        <v>143640.70000000001</v>
      </c>
      <c r="U16" s="43">
        <v>21493.371291866028</v>
      </c>
    </row>
    <row r="17" spans="1:21">
      <c r="A17" t="s">
        <v>180</v>
      </c>
      <c r="B17" s="19" t="str">
        <f>LEFT(A17,2)</f>
        <v>FD</v>
      </c>
      <c r="C17" s="19" t="str">
        <f>VLOOKUP(B17,B$56:C$61,2)</f>
        <v>Ford</v>
      </c>
      <c r="D17" s="19" t="str">
        <f>MID(A17,5,3)</f>
        <v>MTG</v>
      </c>
      <c r="E17" s="19" t="str">
        <f>VLOOKUP(D17,D$56:E$66,2)</f>
        <v>Mustang</v>
      </c>
      <c r="F17" s="19" t="str">
        <f>MID(A17,3,2)</f>
        <v>08</v>
      </c>
      <c r="G17" s="19">
        <f>IF(14-F17&lt;0,100-F17+14,14-F17)</f>
        <v>6</v>
      </c>
      <c r="H17" s="37">
        <v>36438.5</v>
      </c>
      <c r="I17" s="38">
        <f>H17/(G17+0.5)</f>
        <v>5605.9230769230771</v>
      </c>
      <c r="J17" s="38">
        <f>IF(G17=0,H17,H17/G17)</f>
        <v>6073.083333333333</v>
      </c>
      <c r="K17" t="s">
        <v>167</v>
      </c>
      <c r="L17" t="s">
        <v>125</v>
      </c>
      <c r="M17">
        <v>50000</v>
      </c>
      <c r="N17" s="19" t="str">
        <f>IF(H17&lt;=M17,"Y","Not Covered")</f>
        <v>Y</v>
      </c>
      <c r="O17" s="19" t="str">
        <f>CONCATENATE(B17,D17,F17,UPPER(LEFT(K17,3)),RIGHT(A17,3))</f>
        <v>FDMTG08WHI005</v>
      </c>
      <c r="R17" s="44" t="s">
        <v>228</v>
      </c>
      <c r="S17" s="43">
        <v>100000</v>
      </c>
      <c r="T17" s="43">
        <v>48114.2</v>
      </c>
      <c r="U17" s="43">
        <v>8748.0363636363636</v>
      </c>
    </row>
    <row r="18" spans="1:21">
      <c r="A18" t="s">
        <v>181</v>
      </c>
      <c r="B18" s="19" t="str">
        <f>LEFT(A18,2)</f>
        <v>CR</v>
      </c>
      <c r="C18" s="19" t="str">
        <f>VLOOKUP(B18,B$56:C$61,2)</f>
        <v>Chrysler</v>
      </c>
      <c r="D18" s="19" t="str">
        <f>MID(A18,5,3)</f>
        <v>PTC</v>
      </c>
      <c r="E18" s="19" t="str">
        <f>VLOOKUP(D18,D$56:E$66,2)</f>
        <v>PT Crusier</v>
      </c>
      <c r="F18" s="19" t="str">
        <f>MID(A18,3,2)</f>
        <v>07</v>
      </c>
      <c r="G18" s="19">
        <f>IF(14-F18&lt;0,100-F18+14,14-F18)</f>
        <v>7</v>
      </c>
      <c r="H18" s="37">
        <v>42074.2</v>
      </c>
      <c r="I18" s="38">
        <f>H18/(G18+0.5)</f>
        <v>5609.8933333333325</v>
      </c>
      <c r="J18" s="38">
        <f>IF(G18=0,H18,H18/G18)</f>
        <v>6010.5999999999995</v>
      </c>
      <c r="K18" t="s">
        <v>162</v>
      </c>
      <c r="L18" t="s">
        <v>165</v>
      </c>
      <c r="M18">
        <v>75000</v>
      </c>
      <c r="N18" s="19" t="str">
        <f>IF(H18&lt;=M18,"Y","Not Covered")</f>
        <v>Y</v>
      </c>
      <c r="O18" s="19" t="str">
        <f>CONCATENATE(B18,D18,F18,UPPER(LEFT(K18,3)),RIGHT(A18,3))</f>
        <v>CRPTC07GRE043</v>
      </c>
      <c r="R18" s="44" t="s">
        <v>249</v>
      </c>
      <c r="S18" s="43">
        <v>75000</v>
      </c>
      <c r="T18" s="43">
        <v>35137</v>
      </c>
      <c r="U18" s="43">
        <v>6388.545454545455</v>
      </c>
    </row>
    <row r="19" spans="1:21">
      <c r="A19" t="s">
        <v>182</v>
      </c>
      <c r="B19" s="19" t="str">
        <f>LEFT(A19,2)</f>
        <v>TY</v>
      </c>
      <c r="C19" s="19" t="str">
        <f>VLOOKUP(B19,B$56:C$61,2)</f>
        <v>Toyota</v>
      </c>
      <c r="D19" s="19" t="str">
        <f>MID(A19,5,3)</f>
        <v>CAM</v>
      </c>
      <c r="E19" s="19" t="str">
        <f>VLOOKUP(D19,D$56:E$66,2)</f>
        <v>Camery</v>
      </c>
      <c r="F19" s="19" t="str">
        <f>MID(A19,3,2)</f>
        <v>98</v>
      </c>
      <c r="G19" s="19">
        <f>IF(14-F19&lt;0,100-F19+14,14-F19)</f>
        <v>16</v>
      </c>
      <c r="H19" s="37">
        <v>93382.6</v>
      </c>
      <c r="I19" s="38">
        <f>H19/(G19+0.5)</f>
        <v>5659.5515151515156</v>
      </c>
      <c r="J19" s="38">
        <f>IF(G19=0,H19,H19/G19)</f>
        <v>5836.4125000000004</v>
      </c>
      <c r="K19" t="s">
        <v>151</v>
      </c>
      <c r="L19" t="s">
        <v>183</v>
      </c>
      <c r="M19">
        <v>100000</v>
      </c>
      <c r="N19" s="19" t="str">
        <f>IF(H19&lt;=M19,"Y","Not Covered")</f>
        <v>Y</v>
      </c>
      <c r="O19" s="19" t="str">
        <f>CONCATENATE(B19,D19,F19,UPPER(LEFT(K19,3)),RIGHT(A19,3))</f>
        <v>TYCAM98BLA021</v>
      </c>
      <c r="R19" s="44" t="s">
        <v>255</v>
      </c>
      <c r="S19" s="43">
        <v>100000</v>
      </c>
      <c r="T19" s="43">
        <v>60389.5</v>
      </c>
      <c r="U19" s="43">
        <v>6356.7894736842109</v>
      </c>
    </row>
    <row r="20" spans="1:21">
      <c r="A20" t="s">
        <v>184</v>
      </c>
      <c r="B20" s="19" t="str">
        <f>LEFT(A20,2)</f>
        <v>FD</v>
      </c>
      <c r="C20" s="19" t="str">
        <f>VLOOKUP(B20,B$56:C$61,2)</f>
        <v>Ford</v>
      </c>
      <c r="D20" s="19" t="str">
        <f>MID(A20,5,3)</f>
        <v>MTG</v>
      </c>
      <c r="E20" s="19" t="str">
        <f>VLOOKUP(D20,D$56:E$66,2)</f>
        <v>Mustang</v>
      </c>
      <c r="F20" s="19" t="str">
        <f>MID(A20,3,2)</f>
        <v>08</v>
      </c>
      <c r="G20" s="19">
        <f>IF(14-F20&lt;0,100-F20+14,14-F20)</f>
        <v>6</v>
      </c>
      <c r="H20" s="37">
        <v>37558.800000000003</v>
      </c>
      <c r="I20" s="38">
        <f>H20/(G20+0.5)</f>
        <v>5778.2769230769236</v>
      </c>
      <c r="J20" s="38">
        <f>IF(G20=0,H20,H20/G20)</f>
        <v>6259.8</v>
      </c>
      <c r="K20" t="s">
        <v>151</v>
      </c>
      <c r="L20" t="s">
        <v>169</v>
      </c>
      <c r="M20">
        <v>50000</v>
      </c>
      <c r="N20" s="19" t="str">
        <f>IF(H20&lt;=M20,"Y","Not Covered")</f>
        <v>Y</v>
      </c>
      <c r="O20" s="19" t="str">
        <f>CONCATENATE(B20,D20,F20,UPPER(LEFT(K20,3)),RIGHT(A20,3))</f>
        <v>FDMTG08BLA004</v>
      </c>
      <c r="R20" s="21" t="s">
        <v>163</v>
      </c>
      <c r="S20" s="43">
        <v>250000</v>
      </c>
      <c r="T20" s="43">
        <v>135078.20000000001</v>
      </c>
      <c r="U20" s="43">
        <v>21850.167455197134</v>
      </c>
    </row>
    <row r="21" spans="1:21">
      <c r="A21" t="s">
        <v>185</v>
      </c>
      <c r="B21" s="19" t="str">
        <f>LEFT(A21,2)</f>
        <v>TY</v>
      </c>
      <c r="C21" s="19" t="str">
        <f>VLOOKUP(B21,B$56:C$61,2)</f>
        <v>Toyota</v>
      </c>
      <c r="D21" s="19" t="str">
        <f>MID(A21,5,3)</f>
        <v>CAM</v>
      </c>
      <c r="E21" s="19" t="str">
        <f>VLOOKUP(D21,D$56:E$66,2)</f>
        <v>Camery</v>
      </c>
      <c r="F21" s="19" t="str">
        <f>MID(A21,3,2)</f>
        <v>00</v>
      </c>
      <c r="G21" s="19">
        <f>IF(14-F21&lt;0,100-F21+14,14-F21)</f>
        <v>14</v>
      </c>
      <c r="H21" s="37">
        <v>85928</v>
      </c>
      <c r="I21" s="38">
        <f>H21/(G21+0.5)</f>
        <v>5926.0689655172409</v>
      </c>
      <c r="J21" s="38">
        <f>IF(G21=0,H21,H21/G21)</f>
        <v>6137.7142857142853</v>
      </c>
      <c r="K21" t="s">
        <v>162</v>
      </c>
      <c r="L21" t="s">
        <v>177</v>
      </c>
      <c r="M21">
        <v>100000</v>
      </c>
      <c r="N21" s="19" t="str">
        <f>IF(H21&lt;=M21,"Y","Not Covered")</f>
        <v>Y</v>
      </c>
      <c r="O21" s="19" t="str">
        <f>CONCATENATE(B21,D21,F21,UPPER(LEFT(K21,3)),RIGHT(A21,3))</f>
        <v>TYCAM00GRE022</v>
      </c>
      <c r="R21" s="44" t="s">
        <v>233</v>
      </c>
      <c r="S21" s="43">
        <v>75000</v>
      </c>
      <c r="T21" s="43">
        <v>79420.600000000006</v>
      </c>
      <c r="U21" s="43">
        <v>5123.9096774193549</v>
      </c>
    </row>
    <row r="22" spans="1:21">
      <c r="A22" t="s">
        <v>186</v>
      </c>
      <c r="B22" s="19" t="str">
        <f>LEFT(A22,2)</f>
        <v>FD</v>
      </c>
      <c r="C22" s="19" t="str">
        <f>VLOOKUP(B22,B$56:C$61,2)</f>
        <v>Ford</v>
      </c>
      <c r="D22" s="19" t="str">
        <f>MID(A22,5,3)</f>
        <v>FCS</v>
      </c>
      <c r="E22" s="19" t="str">
        <f>VLOOKUP(D22,D$56:E$66,2)</f>
        <v>Elantra</v>
      </c>
      <c r="F22" s="19" t="str">
        <f>MID(A22,3,2)</f>
        <v>06</v>
      </c>
      <c r="G22" s="19">
        <f>IF(14-F22&lt;0,100-F22+14,14-F22)</f>
        <v>8</v>
      </c>
      <c r="H22" s="37">
        <v>52229.5</v>
      </c>
      <c r="I22" s="38">
        <f>H22/(G22+0.5)</f>
        <v>6144.6470588235297</v>
      </c>
      <c r="J22" s="38">
        <f>IF(G22=0,H22,H22/G22)</f>
        <v>6528.6875</v>
      </c>
      <c r="K22" t="s">
        <v>162</v>
      </c>
      <c r="L22" t="s">
        <v>187</v>
      </c>
      <c r="M22">
        <v>75000</v>
      </c>
      <c r="N22" s="19" t="str">
        <f>IF(H22&lt;=M22,"Y","Not Covered")</f>
        <v>Y</v>
      </c>
      <c r="O22" s="19" t="str">
        <f>CONCATENATE(B22,D22,F22,UPPER(LEFT(K22,3)),RIGHT(A22,3))</f>
        <v>FDFCS06GRE007</v>
      </c>
      <c r="R22" s="44" t="s">
        <v>237</v>
      </c>
      <c r="S22" s="43">
        <v>75000</v>
      </c>
      <c r="T22" s="43">
        <v>24513.200000000001</v>
      </c>
      <c r="U22" s="43">
        <v>9805.2800000000007</v>
      </c>
    </row>
    <row r="23" spans="1:21">
      <c r="A23" t="s">
        <v>188</v>
      </c>
      <c r="B23" s="19" t="str">
        <f>LEFT(A23,2)</f>
        <v>CR</v>
      </c>
      <c r="C23" s="19" t="str">
        <f>VLOOKUP(B23,B$56:C$61,2)</f>
        <v>Chrysler</v>
      </c>
      <c r="D23" s="19" t="str">
        <f>MID(A23,5,3)</f>
        <v>PTC</v>
      </c>
      <c r="E23" s="19" t="str">
        <f>VLOOKUP(D23,D$56:E$66,2)</f>
        <v>PT Crusier</v>
      </c>
      <c r="F23" s="19" t="str">
        <f>MID(A23,3,2)</f>
        <v>04</v>
      </c>
      <c r="G23" s="19">
        <f>IF(14-F23&lt;0,100-F23+14,14-F23)</f>
        <v>10</v>
      </c>
      <c r="H23" s="37">
        <v>64542</v>
      </c>
      <c r="I23" s="38">
        <f>H23/(G23+0.5)</f>
        <v>6146.8571428571431</v>
      </c>
      <c r="J23" s="38">
        <f>IF(G23=0,H23,H23/G23)</f>
        <v>6454.2</v>
      </c>
      <c r="K23" t="s">
        <v>153</v>
      </c>
      <c r="L23" t="s">
        <v>125</v>
      </c>
      <c r="M23">
        <v>75000</v>
      </c>
      <c r="N23" s="19" t="str">
        <f>IF(H23&lt;=M23,"Y","Not Covered")</f>
        <v>Y</v>
      </c>
      <c r="O23" s="19" t="str">
        <f>CONCATENATE(B23,D23,F23,UPPER(LEFT(K23,3)),RIGHT(A23,3))</f>
        <v>CRPTC04BLU042</v>
      </c>
      <c r="R23" s="44" t="s">
        <v>259</v>
      </c>
      <c r="S23" s="43">
        <v>100000</v>
      </c>
      <c r="T23" s="43">
        <v>31144.400000000001</v>
      </c>
      <c r="U23" s="43">
        <v>6920.9777777777781</v>
      </c>
    </row>
    <row r="24" spans="1:21">
      <c r="A24" t="s">
        <v>189</v>
      </c>
      <c r="B24" s="19" t="str">
        <f>LEFT(A24,2)</f>
        <v>TY</v>
      </c>
      <c r="C24" s="19" t="str">
        <f>VLOOKUP(B24,B$56:C$61,2)</f>
        <v>Toyota</v>
      </c>
      <c r="D24" s="19" t="str">
        <f>MID(A24,5,3)</f>
        <v>CAM</v>
      </c>
      <c r="E24" s="19" t="str">
        <f>VLOOKUP(D24,D$56:E$66,2)</f>
        <v>Camery</v>
      </c>
      <c r="F24" s="19" t="str">
        <f>MID(A24,3,2)</f>
        <v>96</v>
      </c>
      <c r="G24" s="19">
        <f>IF(14-F24&lt;0,100-F24+14,14-F24)</f>
        <v>18</v>
      </c>
      <c r="H24" s="37">
        <v>114660.6</v>
      </c>
      <c r="I24" s="38">
        <f>H24/(G24+0.5)</f>
        <v>6197.8702702702703</v>
      </c>
      <c r="J24" s="38">
        <f>IF(G24=0,H24,H24/G24)</f>
        <v>6370.0333333333338</v>
      </c>
      <c r="K24" t="s">
        <v>162</v>
      </c>
      <c r="L24" t="s">
        <v>190</v>
      </c>
      <c r="M24">
        <v>100000</v>
      </c>
      <c r="N24" s="19" t="str">
        <f>IF(H24&lt;=M24,"Y","Not Covered")</f>
        <v>Not Covered</v>
      </c>
      <c r="O24" s="19" t="str">
        <f>CONCATENATE(B24,D24,F24,UPPER(LEFT(K24,3)),RIGHT(A24,3))</f>
        <v>TYCAM96GRE020</v>
      </c>
      <c r="R24" s="21" t="s">
        <v>169</v>
      </c>
      <c r="S24" s="43">
        <v>200000</v>
      </c>
      <c r="T24" s="43">
        <v>184693.8</v>
      </c>
      <c r="U24" s="43">
        <v>16282.565045682288</v>
      </c>
    </row>
    <row r="25" spans="1:21">
      <c r="A25" t="s">
        <v>191</v>
      </c>
      <c r="B25" s="19" t="str">
        <f>LEFT(A25,2)</f>
        <v>HO</v>
      </c>
      <c r="C25" s="19" t="str">
        <f>VLOOKUP(B25,B$56:C$61,2)</f>
        <v>Honda</v>
      </c>
      <c r="D25" s="19" t="str">
        <f>MID(A25,5,3)</f>
        <v>ODY</v>
      </c>
      <c r="E25" s="19" t="str">
        <f>VLOOKUP(D25,D$56:E$66,2)</f>
        <v>Odyssey</v>
      </c>
      <c r="F25" s="19" t="str">
        <f>MID(A25,3,2)</f>
        <v>05</v>
      </c>
      <c r="G25" s="19">
        <f>IF(14-F25&lt;0,100-F25+14,14-F25)</f>
        <v>9</v>
      </c>
      <c r="H25" s="37">
        <v>60389.5</v>
      </c>
      <c r="I25" s="38">
        <f>H25/(G25+0.5)</f>
        <v>6356.7894736842109</v>
      </c>
      <c r="J25" s="38">
        <f>IF(G25=0,H25,H25/G25)</f>
        <v>6709.9444444444443</v>
      </c>
      <c r="K25" t="s">
        <v>167</v>
      </c>
      <c r="L25" t="s">
        <v>192</v>
      </c>
      <c r="M25">
        <v>100000</v>
      </c>
      <c r="N25" s="19" t="str">
        <f>IF(H25&lt;=M25,"Y","Not Covered")</f>
        <v>Y</v>
      </c>
      <c r="O25" s="19" t="str">
        <f>CONCATENATE(B25,D25,F25,UPPER(LEFT(K25,3)),RIGHT(A25,3))</f>
        <v>HOODY05WHI037</v>
      </c>
      <c r="R25" s="44" t="s">
        <v>233</v>
      </c>
      <c r="S25" s="43">
        <v>75000</v>
      </c>
      <c r="T25" s="43">
        <v>77243.100000000006</v>
      </c>
      <c r="U25" s="43">
        <v>5327.1103448275862</v>
      </c>
    </row>
    <row r="26" spans="1:21">
      <c r="A26" t="s">
        <v>193</v>
      </c>
      <c r="B26" s="19" t="str">
        <f>LEFT(A26,2)</f>
        <v>TY</v>
      </c>
      <c r="C26" s="19" t="str">
        <f>VLOOKUP(B26,B$56:C$61,2)</f>
        <v>Toyota</v>
      </c>
      <c r="D26" s="19" t="str">
        <f>MID(A26,5,3)</f>
        <v>COR</v>
      </c>
      <c r="E26" s="19" t="str">
        <f>VLOOKUP(D26,D$56:E$66,2)</f>
        <v>Corola</v>
      </c>
      <c r="F26" s="19" t="str">
        <f>MID(A26,3,2)</f>
        <v>03</v>
      </c>
      <c r="G26" s="19">
        <f>IF(14-F26&lt;0,100-F26+14,14-F26)</f>
        <v>11</v>
      </c>
      <c r="H26" s="37">
        <v>73444.399999999994</v>
      </c>
      <c r="I26" s="38">
        <f>H26/(G26+0.5)</f>
        <v>6386.4695652173905</v>
      </c>
      <c r="J26" s="38">
        <f>IF(G26=0,H26,H26/G26)</f>
        <v>6676.7636363636357</v>
      </c>
      <c r="K26" t="s">
        <v>151</v>
      </c>
      <c r="L26" t="s">
        <v>165</v>
      </c>
      <c r="M26">
        <v>100000</v>
      </c>
      <c r="N26" s="19" t="str">
        <f>IF(H26&lt;=M26,"Y","Not Covered")</f>
        <v>Y</v>
      </c>
      <c r="O26" s="19" t="str">
        <f>CONCATENATE(B26,D26,F26,UPPER(LEFT(K26,3)),RIGHT(A26,3))</f>
        <v>TYCOR03BLA026</v>
      </c>
      <c r="R26" s="44" t="s">
        <v>237</v>
      </c>
      <c r="S26" s="43">
        <v>75000</v>
      </c>
      <c r="T26" s="43">
        <v>69891.899999999994</v>
      </c>
      <c r="U26" s="43">
        <v>5177.177777777777</v>
      </c>
    </row>
    <row r="27" spans="1:21">
      <c r="A27" t="s">
        <v>194</v>
      </c>
      <c r="B27" s="19" t="str">
        <f>LEFT(A27,2)</f>
        <v>FD</v>
      </c>
      <c r="C27" s="19" t="str">
        <f>VLOOKUP(B27,B$56:C$61,2)</f>
        <v>Ford</v>
      </c>
      <c r="D27" s="19" t="str">
        <f>MID(A27,5,3)</f>
        <v>FCS</v>
      </c>
      <c r="E27" s="19" t="str">
        <f>VLOOKUP(D27,D$56:E$66,2)</f>
        <v>Elantra</v>
      </c>
      <c r="F27" s="19" t="str">
        <f>MID(A27,3,2)</f>
        <v>09</v>
      </c>
      <c r="G27" s="19">
        <f>IF(14-F27&lt;0,100-F27+14,14-F27)</f>
        <v>5</v>
      </c>
      <c r="H27" s="37">
        <v>35137</v>
      </c>
      <c r="I27" s="38">
        <f>H27/(G27+0.5)</f>
        <v>6388.545454545455</v>
      </c>
      <c r="J27" s="38">
        <f>IF(G27=0,H27,H27/G27)</f>
        <v>7027.4</v>
      </c>
      <c r="K27" t="s">
        <v>151</v>
      </c>
      <c r="L27" t="s">
        <v>192</v>
      </c>
      <c r="M27">
        <v>75000</v>
      </c>
      <c r="N27" s="19" t="str">
        <f>IF(H27&lt;=M27,"Y","Not Covered")</f>
        <v>Y</v>
      </c>
      <c r="O27" s="19" t="str">
        <f>CONCATENATE(B27,D27,F27,UPPER(LEFT(K27,3)),RIGHT(A27,3))</f>
        <v>FDFCS09BLA008</v>
      </c>
      <c r="R27" s="44" t="s">
        <v>253</v>
      </c>
      <c r="S27" s="43">
        <v>50000</v>
      </c>
      <c r="T27" s="43">
        <v>37558.800000000003</v>
      </c>
      <c r="U27" s="43">
        <v>5778.2769230769236</v>
      </c>
    </row>
    <row r="28" spans="1:21">
      <c r="A28" t="s">
        <v>195</v>
      </c>
      <c r="B28" s="19" t="str">
        <f>LEFT(A28,2)</f>
        <v>HO</v>
      </c>
      <c r="C28" s="19" t="str">
        <f>VLOOKUP(B28,B$56:C$61,2)</f>
        <v>Honda</v>
      </c>
      <c r="D28" s="19" t="str">
        <f>MID(A28,5,3)</f>
        <v>ODY</v>
      </c>
      <c r="E28" s="19" t="str">
        <f>VLOOKUP(D28,D$56:E$66,2)</f>
        <v>Odyssey</v>
      </c>
      <c r="F28" s="19" t="str">
        <f>MID(A28,3,2)</f>
        <v>08</v>
      </c>
      <c r="G28" s="19">
        <f>IF(14-F28&lt;0,100-F28+14,14-F28)</f>
        <v>6</v>
      </c>
      <c r="H28" s="37">
        <v>42504.6</v>
      </c>
      <c r="I28" s="38">
        <f>H28/(G28+0.5)</f>
        <v>6539.1692307692301</v>
      </c>
      <c r="J28" s="38">
        <f>IF(G28=0,H28,H28/G28)</f>
        <v>7084.0999999999995</v>
      </c>
      <c r="K28" t="s">
        <v>167</v>
      </c>
      <c r="L28" t="s">
        <v>173</v>
      </c>
      <c r="M28">
        <v>100000</v>
      </c>
      <c r="N28" s="19" t="str">
        <f>IF(H28&lt;=M28,"Y","Not Covered")</f>
        <v>Y</v>
      </c>
      <c r="O28" s="19" t="str">
        <f>CONCATENATE(B28,D28,F28,UPPER(LEFT(K28,3)),RIGHT(A28,3))</f>
        <v>HOODY08WHI039</v>
      </c>
      <c r="R28" s="21" t="s">
        <v>187</v>
      </c>
      <c r="S28" s="43">
        <v>200000</v>
      </c>
      <c r="T28" s="43">
        <v>127731.3</v>
      </c>
      <c r="U28" s="43">
        <v>21789.578926955401</v>
      </c>
    </row>
    <row r="29" spans="1:21">
      <c r="A29" t="s">
        <v>196</v>
      </c>
      <c r="B29" s="19" t="str">
        <f>LEFT(A29,2)</f>
        <v>HO</v>
      </c>
      <c r="C29" s="19" t="str">
        <f>VLOOKUP(B29,B$56:C$61,2)</f>
        <v>Honda</v>
      </c>
      <c r="D29" s="19" t="str">
        <f>MID(A29,5,3)</f>
        <v>ODY</v>
      </c>
      <c r="E29" s="19" t="str">
        <f>VLOOKUP(D29,D$56:E$66,2)</f>
        <v>Odyssey</v>
      </c>
      <c r="F29" s="19" t="str">
        <f>MID(A29,3,2)</f>
        <v>07</v>
      </c>
      <c r="G29" s="19">
        <f>IF(14-F29&lt;0,100-F29+14,14-F29)</f>
        <v>7</v>
      </c>
      <c r="H29" s="37">
        <v>50854.1</v>
      </c>
      <c r="I29" s="38">
        <f>H29/(G29+0.5)</f>
        <v>6780.5466666666662</v>
      </c>
      <c r="J29" s="38">
        <f>IF(G29=0,H29,H29/G29)</f>
        <v>7264.8714285714286</v>
      </c>
      <c r="K29" t="s">
        <v>151</v>
      </c>
      <c r="L29" t="s">
        <v>183</v>
      </c>
      <c r="M29">
        <v>100000</v>
      </c>
      <c r="N29" s="19" t="str">
        <f>IF(H29&lt;=M29,"Y","Not Covered")</f>
        <v>Y</v>
      </c>
      <c r="O29" s="19" t="str">
        <f>CONCATENATE(B29,D29,F29,UPPER(LEFT(K29,3)),RIGHT(A29,3))</f>
        <v>HOODY07BLA038</v>
      </c>
      <c r="R29" s="44" t="s">
        <v>237</v>
      </c>
      <c r="S29" s="43">
        <v>75000</v>
      </c>
      <c r="T29" s="43">
        <v>30555.3</v>
      </c>
      <c r="U29" s="43">
        <v>8730.0857142857149</v>
      </c>
    </row>
    <row r="30" spans="1:21">
      <c r="A30" t="s">
        <v>197</v>
      </c>
      <c r="B30" s="19" t="str">
        <f>LEFT(A30,2)</f>
        <v>CR</v>
      </c>
      <c r="C30" s="19" t="str">
        <f>VLOOKUP(B30,B$56:C$61,2)</f>
        <v>Chrysler</v>
      </c>
      <c r="D30" s="19" t="str">
        <f>MID(A30,5,3)</f>
        <v>CAR</v>
      </c>
      <c r="E30" s="19" t="str">
        <f>VLOOKUP(D30,D$56:E$66,2)</f>
        <v>Caravan</v>
      </c>
      <c r="F30" s="19" t="str">
        <f>MID(A30,3,2)</f>
        <v>04</v>
      </c>
      <c r="G30" s="19">
        <f>IF(14-F30&lt;0,100-F30+14,14-F30)</f>
        <v>10</v>
      </c>
      <c r="H30" s="37">
        <v>72527.199999999997</v>
      </c>
      <c r="I30" s="38">
        <f>H30/(G30+0.5)</f>
        <v>6907.3523809523804</v>
      </c>
      <c r="J30" s="38">
        <f>IF(G30=0,H30,H30/G30)</f>
        <v>7252.7199999999993</v>
      </c>
      <c r="K30" t="s">
        <v>167</v>
      </c>
      <c r="L30" t="s">
        <v>157</v>
      </c>
      <c r="M30">
        <v>75000</v>
      </c>
      <c r="N30" s="19" t="str">
        <f>IF(H30&lt;=M30,"Y","Not Covered")</f>
        <v>Y</v>
      </c>
      <c r="O30" s="19" t="str">
        <f>CONCATENATE(B30,D30,F30,UPPER(LEFT(K30,3)),RIGHT(A30,3))</f>
        <v>CRCAR04WHI047</v>
      </c>
      <c r="R30" s="44" t="s">
        <v>249</v>
      </c>
      <c r="S30" s="43">
        <v>75000</v>
      </c>
      <c r="T30" s="43">
        <v>52229.5</v>
      </c>
      <c r="U30" s="43">
        <v>6144.6470588235297</v>
      </c>
    </row>
    <row r="31" spans="1:21">
      <c r="A31" t="s">
        <v>198</v>
      </c>
      <c r="B31" s="19" t="str">
        <f>LEFT(A31,2)</f>
        <v>FD</v>
      </c>
      <c r="C31" s="19" t="str">
        <f>VLOOKUP(B31,B$56:C$61,2)</f>
        <v>Ford</v>
      </c>
      <c r="D31" s="19" t="str">
        <f>MID(A31,5,3)</f>
        <v>MTG</v>
      </c>
      <c r="E31" s="19" t="str">
        <f>VLOOKUP(D31,D$56:E$66,2)</f>
        <v>Mustang</v>
      </c>
      <c r="F31" s="19" t="str">
        <f>MID(A31,3,2)</f>
        <v>08</v>
      </c>
      <c r="G31" s="19">
        <f>IF(14-F31&lt;0,100-F31+14,14-F31)</f>
        <v>6</v>
      </c>
      <c r="H31" s="37">
        <v>44946.5</v>
      </c>
      <c r="I31" s="38">
        <f>H31/(G31+0.5)</f>
        <v>6914.8461538461543</v>
      </c>
      <c r="J31" s="38">
        <f>IF(G31=0,H31,H31/G31)</f>
        <v>7491.083333333333</v>
      </c>
      <c r="K31" t="s">
        <v>162</v>
      </c>
      <c r="L31" t="s">
        <v>187</v>
      </c>
      <c r="M31">
        <v>50000</v>
      </c>
      <c r="N31" s="19" t="str">
        <f>IF(H31&lt;=M31,"Y","Not Covered")</f>
        <v>Y</v>
      </c>
      <c r="O31" s="19" t="str">
        <f>CONCATENATE(B31,D31,F31,UPPER(LEFT(K31,3)),RIGHT(A31,3))</f>
        <v>FDMTG08GRE003</v>
      </c>
      <c r="R31" s="44" t="s">
        <v>253</v>
      </c>
      <c r="S31" s="43">
        <v>50000</v>
      </c>
      <c r="T31" s="43">
        <v>44946.5</v>
      </c>
      <c r="U31" s="43">
        <v>6914.8461538461543</v>
      </c>
    </row>
    <row r="32" spans="1:21">
      <c r="A32" t="s">
        <v>199</v>
      </c>
      <c r="B32" s="19" t="str">
        <f>LEFT(A32,2)</f>
        <v>GM</v>
      </c>
      <c r="C32" s="19" t="str">
        <f>VLOOKUP(B32,B$56:C$61,2)</f>
        <v>General Motors</v>
      </c>
      <c r="D32" s="19" t="str">
        <f>MID(A32,5,3)</f>
        <v>SLV</v>
      </c>
      <c r="E32" s="19" t="str">
        <f>VLOOKUP(D32,D$56:E$66,2)</f>
        <v>Silverado</v>
      </c>
      <c r="F32" s="19" t="str">
        <f>MID(A32,3,2)</f>
        <v>10</v>
      </c>
      <c r="G32" s="19">
        <f>IF(14-F32&lt;0,100-F32+14,14-F32)</f>
        <v>4</v>
      </c>
      <c r="H32" s="37">
        <v>31144.400000000001</v>
      </c>
      <c r="I32" s="38">
        <f>H32/(G32+0.5)</f>
        <v>6920.9777777777781</v>
      </c>
      <c r="J32" s="38">
        <f>IF(G32=0,H32,H32/G32)</f>
        <v>7786.1</v>
      </c>
      <c r="K32" t="s">
        <v>151</v>
      </c>
      <c r="L32" t="s">
        <v>163</v>
      </c>
      <c r="M32">
        <v>100000</v>
      </c>
      <c r="N32" s="19" t="str">
        <f>IF(H32&lt;=M32,"Y","Not Covered")</f>
        <v>Y</v>
      </c>
      <c r="O32" s="19" t="str">
        <f>CONCATENATE(B32,D32,F32,UPPER(LEFT(K32,3)),RIGHT(A32,3))</f>
        <v>GMSLV10BLA017</v>
      </c>
      <c r="R32" s="21" t="s">
        <v>171</v>
      </c>
      <c r="S32" s="43">
        <v>250000</v>
      </c>
      <c r="T32" s="43">
        <v>70964.900000000009</v>
      </c>
      <c r="U32" s="43">
        <v>21620.152941176471</v>
      </c>
    </row>
    <row r="33" spans="1:21">
      <c r="A33" t="s">
        <v>200</v>
      </c>
      <c r="B33" s="19" t="str">
        <f>LEFT(A33,2)</f>
        <v>HO</v>
      </c>
      <c r="C33" s="19" t="str">
        <f>VLOOKUP(B33,B$56:C$61,2)</f>
        <v>Honda</v>
      </c>
      <c r="D33" s="19" t="str">
        <f>MID(A33,5,3)</f>
        <v>ODY</v>
      </c>
      <c r="E33" s="19" t="str">
        <f>VLOOKUP(D33,D$56:E$66,2)</f>
        <v>Odyssey</v>
      </c>
      <c r="F33" s="19" t="str">
        <f>MID(A33,3,2)</f>
        <v>14</v>
      </c>
      <c r="G33" s="19">
        <f>IF(14-F33&lt;0,100-F33+14,14-F33)</f>
        <v>0</v>
      </c>
      <c r="H33" s="37">
        <v>3708.1</v>
      </c>
      <c r="I33" s="38">
        <f>H33/(G33+0.5)</f>
        <v>7416.2</v>
      </c>
      <c r="J33" s="38">
        <f>IF(G33=0,H33,H33/G33)</f>
        <v>3708.1</v>
      </c>
      <c r="K33" t="s">
        <v>151</v>
      </c>
      <c r="L33" t="s">
        <v>171</v>
      </c>
      <c r="M33">
        <v>100000</v>
      </c>
      <c r="N33" s="19" t="str">
        <f>IF(H33&lt;=M33,"Y","Not Covered")</f>
        <v>Y</v>
      </c>
      <c r="O33" s="19" t="str">
        <f>CONCATENATE(B33,D33,F33,UPPER(LEFT(K33,3)),RIGHT(A33,3))</f>
        <v>HOODY14BLA041</v>
      </c>
      <c r="R33" s="44" t="s">
        <v>249</v>
      </c>
      <c r="S33" s="43">
        <v>100000</v>
      </c>
      <c r="T33" s="43">
        <v>22282</v>
      </c>
      <c r="U33" s="43">
        <v>8912.7999999999993</v>
      </c>
    </row>
    <row r="34" spans="1:21">
      <c r="A34" t="s">
        <v>201</v>
      </c>
      <c r="B34" s="19" t="str">
        <f>LEFT(A34,2)</f>
        <v>HO</v>
      </c>
      <c r="C34" s="19" t="str">
        <f>VLOOKUP(B34,B$56:C$61,2)</f>
        <v>Honda</v>
      </c>
      <c r="D34" s="19" t="str">
        <f>MID(A34,5,3)</f>
        <v>CIV</v>
      </c>
      <c r="E34" s="19" t="str">
        <f>VLOOKUP(D34,D$56:E$66,2)</f>
        <v>Civic</v>
      </c>
      <c r="F34" s="19" t="str">
        <f>MID(A34,3,2)</f>
        <v>10</v>
      </c>
      <c r="G34" s="19">
        <f>IF(14-F34&lt;0,100-F34+14,14-F34)</f>
        <v>4</v>
      </c>
      <c r="H34" s="37">
        <v>33477.199999999997</v>
      </c>
      <c r="I34" s="38">
        <f>H34/(G34+0.5)</f>
        <v>7439.3777777777768</v>
      </c>
      <c r="J34" s="38">
        <f>IF(G34=0,H34,H34/G34)</f>
        <v>8369.2999999999993</v>
      </c>
      <c r="K34" t="s">
        <v>151</v>
      </c>
      <c r="L34" t="s">
        <v>183</v>
      </c>
      <c r="M34">
        <v>75000</v>
      </c>
      <c r="N34" s="19" t="str">
        <f>IF(H34&lt;=M34,"Y","Not Covered")</f>
        <v>Y</v>
      </c>
      <c r="O34" s="19" t="str">
        <f>CONCATENATE(B34,D34,F34,UPPER(LEFT(K34,3)),RIGHT(A34,3))</f>
        <v>HOCIV10BLA033</v>
      </c>
      <c r="R34" s="44" t="s">
        <v>253</v>
      </c>
      <c r="S34" s="43">
        <v>50000</v>
      </c>
      <c r="T34" s="43">
        <v>44974.8</v>
      </c>
      <c r="U34" s="43">
        <v>5291.1529411764714</v>
      </c>
    </row>
    <row r="35" spans="1:21">
      <c r="A35" t="s">
        <v>202</v>
      </c>
      <c r="B35" s="19" t="str">
        <f>LEFT(A35,2)</f>
        <v>FD</v>
      </c>
      <c r="C35" s="19" t="str">
        <f>VLOOKUP(B35,B$56:C$61,2)</f>
        <v>Ford</v>
      </c>
      <c r="D35" s="19" t="str">
        <f>MID(A35,5,3)</f>
        <v>FCS</v>
      </c>
      <c r="E35" s="19" t="str">
        <f>VLOOKUP(D35,D$56:E$66,2)</f>
        <v>Elantra</v>
      </c>
      <c r="F35" s="19" t="str">
        <f>MID(A35,3,2)</f>
        <v>12</v>
      </c>
      <c r="G35" s="19">
        <f>IF(14-F35&lt;0,100-F35+14,14-F35)</f>
        <v>2</v>
      </c>
      <c r="H35" s="37">
        <v>19341.7</v>
      </c>
      <c r="I35" s="38">
        <f>H35/(G35+0.5)</f>
        <v>7736.68</v>
      </c>
      <c r="J35" s="38">
        <f>IF(G35=0,H35,H35/G35)</f>
        <v>9670.85</v>
      </c>
      <c r="K35" t="s">
        <v>167</v>
      </c>
      <c r="L35" t="s">
        <v>203</v>
      </c>
      <c r="M35">
        <v>75000</v>
      </c>
      <c r="N35" s="19" t="str">
        <f>IF(H35&lt;=M35,"Y","Not Covered")</f>
        <v>Y</v>
      </c>
      <c r="O35" s="19" t="str">
        <f>CONCATENATE(B35,D35,F35,UPPER(LEFT(K35,3)),RIGHT(A35,3))</f>
        <v>FDFCS12WHI011</v>
      </c>
      <c r="R35" s="44" t="s">
        <v>255</v>
      </c>
      <c r="S35" s="43">
        <v>100000</v>
      </c>
      <c r="T35" s="43">
        <v>3708.1</v>
      </c>
      <c r="U35" s="43">
        <v>7416.2</v>
      </c>
    </row>
    <row r="36" spans="1:21">
      <c r="A36" t="s">
        <v>204</v>
      </c>
      <c r="B36" s="19" t="str">
        <f>LEFT(A36,2)</f>
        <v>GM</v>
      </c>
      <c r="C36" s="19" t="str">
        <f>VLOOKUP(B36,B$56:C$61,2)</f>
        <v>General Motors</v>
      </c>
      <c r="D36" s="19" t="str">
        <f>MID(A36,5,3)</f>
        <v>CMR</v>
      </c>
      <c r="E36" s="19" t="str">
        <f>VLOOKUP(D36,D$56:E$66,2)</f>
        <v>Camero</v>
      </c>
      <c r="F36" s="19" t="str">
        <f>MID(A36,3,2)</f>
        <v>12</v>
      </c>
      <c r="G36" s="19">
        <f>IF(14-F36&lt;0,100-F36+14,14-F36)</f>
        <v>2</v>
      </c>
      <c r="H36" s="37">
        <v>19421.099999999999</v>
      </c>
      <c r="I36" s="38">
        <f>H36/(G36+0.5)</f>
        <v>7768.44</v>
      </c>
      <c r="J36" s="38">
        <f>IF(G36=0,H36,H36/G36)</f>
        <v>9710.5499999999993</v>
      </c>
      <c r="K36" t="s">
        <v>151</v>
      </c>
      <c r="L36" t="s">
        <v>157</v>
      </c>
      <c r="M36">
        <v>100000</v>
      </c>
      <c r="N36" s="19" t="str">
        <f>IF(H36&lt;=M36,"Y","Not Covered")</f>
        <v>Y</v>
      </c>
      <c r="O36" s="19" t="str">
        <f>CONCATENATE(B36,D36,F36,UPPER(LEFT(K36,3)),RIGHT(A36,3))</f>
        <v>GMCMR12BLA015</v>
      </c>
      <c r="R36" s="21" t="s">
        <v>216</v>
      </c>
      <c r="S36" s="43">
        <v>275000</v>
      </c>
      <c r="T36" s="43">
        <v>65315</v>
      </c>
      <c r="U36" s="43">
        <v>66951.733333333337</v>
      </c>
    </row>
    <row r="37" spans="1:21">
      <c r="A37" t="s">
        <v>205</v>
      </c>
      <c r="B37" s="19" t="str">
        <f>LEFT(A37,2)</f>
        <v>CR</v>
      </c>
      <c r="C37" s="19" t="str">
        <f>VLOOKUP(B37,B$56:C$61,2)</f>
        <v>Chrysler</v>
      </c>
      <c r="D37" s="19" t="str">
        <f>MID(A37,5,3)</f>
        <v>PTC</v>
      </c>
      <c r="E37" s="19" t="str">
        <f>VLOOKUP(D37,D$56:E$66,2)</f>
        <v>PT Crusier</v>
      </c>
      <c r="F37" s="19" t="str">
        <f>MID(A37,3,2)</f>
        <v>11</v>
      </c>
      <c r="G37" s="19">
        <f>IF(14-F37&lt;0,100-F37+14,14-F37)</f>
        <v>3</v>
      </c>
      <c r="H37" s="37">
        <v>27394.2</v>
      </c>
      <c r="I37" s="38">
        <f>H37/(G37+0.5)</f>
        <v>7826.9142857142861</v>
      </c>
      <c r="J37" s="38">
        <f>IF(G37=0,H37,H37/G37)</f>
        <v>9131.4</v>
      </c>
      <c r="K37" t="s">
        <v>151</v>
      </c>
      <c r="L37" t="s">
        <v>179</v>
      </c>
      <c r="M37">
        <v>75000</v>
      </c>
      <c r="N37" s="19" t="str">
        <f>IF(H37&lt;=M37,"Y","Not Covered")</f>
        <v>Y</v>
      </c>
      <c r="O37" s="19" t="str">
        <f>CONCATENATE(B37,D37,F37,UPPER(LEFT(K37,3)),RIGHT(A37,3))</f>
        <v>CRPTC11BLA044</v>
      </c>
      <c r="R37" s="44" t="s">
        <v>245</v>
      </c>
      <c r="S37" s="43">
        <v>100000</v>
      </c>
      <c r="T37" s="43">
        <v>17556.3</v>
      </c>
      <c r="U37" s="43">
        <v>35112.6</v>
      </c>
    </row>
    <row r="38" spans="1:21">
      <c r="A38" t="s">
        <v>206</v>
      </c>
      <c r="B38" s="19" t="str">
        <f>LEFT(A38,2)</f>
        <v>HY</v>
      </c>
      <c r="C38" s="19" t="str">
        <f>VLOOKUP(B38,B$56:C$61,2)</f>
        <v>Hundai</v>
      </c>
      <c r="D38" s="19" t="str">
        <f>MID(A38,5,3)</f>
        <v>ELA</v>
      </c>
      <c r="E38" s="19" t="str">
        <f>VLOOKUP(D38,D$56:E$66,2)</f>
        <v>Elantra</v>
      </c>
      <c r="F38" s="19" t="str">
        <f>MID(A38,3,2)</f>
        <v>11</v>
      </c>
      <c r="G38" s="19">
        <f>IF(14-F38&lt;0,100-F38+14,14-F38)</f>
        <v>3</v>
      </c>
      <c r="H38" s="37">
        <v>29102.3</v>
      </c>
      <c r="I38" s="38">
        <f>H38/(G38+0.5)</f>
        <v>8314.9428571428562</v>
      </c>
      <c r="J38" s="38">
        <f>IF(G38=0,H38,H38/G38)</f>
        <v>9700.7666666666664</v>
      </c>
      <c r="K38" t="s">
        <v>151</v>
      </c>
      <c r="L38" t="s">
        <v>154</v>
      </c>
      <c r="M38">
        <v>100000</v>
      </c>
      <c r="N38" s="19" t="str">
        <f>IF(H38&lt;=M38,"Y","Not Covered")</f>
        <v>Y</v>
      </c>
      <c r="O38" s="19" t="str">
        <f>CONCATENATE(B38,D38,F38,UPPER(LEFT(K38,3)),RIGHT(A38,3))</f>
        <v>HYELA11BLA049</v>
      </c>
      <c r="R38" s="44" t="s">
        <v>249</v>
      </c>
      <c r="S38" s="43">
        <v>175000</v>
      </c>
      <c r="T38" s="43">
        <v>47758.7</v>
      </c>
      <c r="U38" s="43">
        <v>31839.133333333331</v>
      </c>
    </row>
    <row r="39" spans="1:21">
      <c r="A39" t="s">
        <v>207</v>
      </c>
      <c r="B39" s="19" t="str">
        <f>LEFT(A39,2)</f>
        <v>HO</v>
      </c>
      <c r="C39" s="19" t="str">
        <f>VLOOKUP(B39,B$56:C$61,2)</f>
        <v>Honda</v>
      </c>
      <c r="D39" s="19" t="str">
        <f>MID(A39,5,3)</f>
        <v>CIV</v>
      </c>
      <c r="E39" s="19" t="str">
        <f>VLOOKUP(D39,D$56:E$66,2)</f>
        <v>Civic</v>
      </c>
      <c r="F39" s="19" t="str">
        <f>MID(A39,3,2)</f>
        <v>11</v>
      </c>
      <c r="G39" s="19">
        <f>IF(14-F39&lt;0,100-F39+14,14-F39)</f>
        <v>3</v>
      </c>
      <c r="H39" s="37">
        <v>30555.3</v>
      </c>
      <c r="I39" s="38">
        <f>H39/(G39+0.5)</f>
        <v>8730.0857142857149</v>
      </c>
      <c r="J39" s="38">
        <f>IF(G39=0,H39,H39/G39)</f>
        <v>10185.1</v>
      </c>
      <c r="K39" t="s">
        <v>151</v>
      </c>
      <c r="L39" t="s">
        <v>187</v>
      </c>
      <c r="M39">
        <v>75000</v>
      </c>
      <c r="N39" s="19" t="str">
        <f>IF(H39&lt;=M39,"Y","Not Covered")</f>
        <v>Y</v>
      </c>
      <c r="O39" s="19" t="str">
        <f>CONCATENATE(B39,D39,F39,UPPER(LEFT(K39,3)),RIGHT(A39,3))</f>
        <v>HOCIV11BLA034</v>
      </c>
      <c r="R39" s="21" t="s">
        <v>173</v>
      </c>
      <c r="S39" s="43">
        <v>250000</v>
      </c>
      <c r="T39" s="43">
        <v>138561.5</v>
      </c>
      <c r="U39" s="43">
        <v>20975.55417700579</v>
      </c>
    </row>
    <row r="40" spans="1:21">
      <c r="A40" t="s">
        <v>208</v>
      </c>
      <c r="B40" s="19" t="str">
        <f>LEFT(A40,2)</f>
        <v>TY</v>
      </c>
      <c r="C40" s="19" t="str">
        <f>VLOOKUP(B40,B$56:C$61,2)</f>
        <v>Toyota</v>
      </c>
      <c r="D40" s="19" t="str">
        <f>MID(A40,5,3)</f>
        <v>CAM</v>
      </c>
      <c r="E40" s="19" t="str">
        <f>VLOOKUP(D40,D$56:E$66,2)</f>
        <v>Camery</v>
      </c>
      <c r="F40" s="19" t="str">
        <f>MID(A40,3,2)</f>
        <v>09</v>
      </c>
      <c r="G40" s="19">
        <f>IF(14-F40&lt;0,100-F40+14,14-F40)</f>
        <v>5</v>
      </c>
      <c r="H40" s="37">
        <v>48114.2</v>
      </c>
      <c r="I40" s="38">
        <f>H40/(G40+0.5)</f>
        <v>8748.0363636363636</v>
      </c>
      <c r="J40" s="38">
        <f>IF(G40=0,H40,H40/G40)</f>
        <v>9622.84</v>
      </c>
      <c r="K40" t="s">
        <v>167</v>
      </c>
      <c r="L40" t="s">
        <v>192</v>
      </c>
      <c r="M40">
        <v>100000</v>
      </c>
      <c r="N40" s="19" t="str">
        <f>IF(H40&lt;=M40,"Y","Not Covered")</f>
        <v>Y</v>
      </c>
      <c r="O40" s="19" t="str">
        <f>CONCATENATE(B40,D40,F40,UPPER(LEFT(K40,3)),RIGHT(A40,3))</f>
        <v>TYCAM09WHI024</v>
      </c>
      <c r="R40" s="44" t="s">
        <v>237</v>
      </c>
      <c r="S40" s="43">
        <v>75000</v>
      </c>
      <c r="T40" s="43">
        <v>82374</v>
      </c>
      <c r="U40" s="43">
        <v>5314.4516129032254</v>
      </c>
    </row>
    <row r="41" spans="1:21">
      <c r="A41" t="s">
        <v>209</v>
      </c>
      <c r="B41" s="19" t="str">
        <f>LEFT(A41,2)</f>
        <v>TY</v>
      </c>
      <c r="C41" s="19" t="str">
        <f>VLOOKUP(B41,B$56:C$61,2)</f>
        <v>Toyota</v>
      </c>
      <c r="D41" s="19" t="str">
        <f>MID(A41,5,3)</f>
        <v>CAM</v>
      </c>
      <c r="E41" s="19" t="str">
        <f>VLOOKUP(D41,D$56:E$66,2)</f>
        <v>Camery</v>
      </c>
      <c r="F41" s="19" t="str">
        <f>MID(A41,3,2)</f>
        <v>12</v>
      </c>
      <c r="G41" s="19">
        <f>IF(14-F41&lt;0,100-F41+14,14-F41)</f>
        <v>2</v>
      </c>
      <c r="H41" s="37">
        <v>22128.2</v>
      </c>
      <c r="I41" s="38">
        <f>H41/(G41+0.5)</f>
        <v>8851.2800000000007</v>
      </c>
      <c r="J41" s="38">
        <f>IF(G41=0,H41,H41/G41)</f>
        <v>11064.1</v>
      </c>
      <c r="K41" t="s">
        <v>153</v>
      </c>
      <c r="L41" t="s">
        <v>190</v>
      </c>
      <c r="M41">
        <v>100000</v>
      </c>
      <c r="N41" s="19" t="str">
        <f>IF(H41&lt;=M41,"Y","Not Covered")</f>
        <v>Y</v>
      </c>
      <c r="O41" s="19" t="str">
        <f>CONCATENATE(B41,D41,F41,UPPER(LEFT(K41,3)),RIGHT(A41,3))</f>
        <v>TYCAM12BLU029</v>
      </c>
      <c r="R41" s="44" t="s">
        <v>249</v>
      </c>
      <c r="S41" s="43">
        <v>75000</v>
      </c>
      <c r="T41" s="43">
        <v>13682.9</v>
      </c>
      <c r="U41" s="43">
        <v>9121.9333333333325</v>
      </c>
    </row>
    <row r="42" spans="1:21">
      <c r="A42" t="s">
        <v>210</v>
      </c>
      <c r="B42" s="19" t="str">
        <f>LEFT(A42,2)</f>
        <v>HY</v>
      </c>
      <c r="C42" s="19" t="str">
        <f>VLOOKUP(B42,B$56:C$61,2)</f>
        <v>Hundai</v>
      </c>
      <c r="D42" s="19" t="str">
        <f>MID(A42,5,3)</f>
        <v>ELA</v>
      </c>
      <c r="E42" s="19" t="str">
        <f>VLOOKUP(D42,D$56:E$66,2)</f>
        <v>Elantra</v>
      </c>
      <c r="F42" s="19" t="str">
        <f>MID(A42,3,2)</f>
        <v>12</v>
      </c>
      <c r="G42" s="19">
        <f>IF(14-F42&lt;0,100-F42+14,14-F42)</f>
        <v>2</v>
      </c>
      <c r="H42" s="37">
        <v>22282</v>
      </c>
      <c r="I42" s="38">
        <f>H42/(G42+0.5)</f>
        <v>8912.7999999999993</v>
      </c>
      <c r="J42" s="38">
        <f>IF(G42=0,H42,H42/G42)</f>
        <v>11141</v>
      </c>
      <c r="K42" t="s">
        <v>153</v>
      </c>
      <c r="L42" t="s">
        <v>171</v>
      </c>
      <c r="M42">
        <v>100000</v>
      </c>
      <c r="N42" s="19" t="str">
        <f>IF(H42&lt;=M42,"Y","Not Covered")</f>
        <v>Y</v>
      </c>
      <c r="O42" s="19" t="str">
        <f>CONCATENATE(B42,D42,F42,UPPER(LEFT(K42,3)),RIGHT(A42,3))</f>
        <v>HYELA12BLU050</v>
      </c>
      <c r="R42" s="44" t="s">
        <v>255</v>
      </c>
      <c r="S42" s="43">
        <v>100000</v>
      </c>
      <c r="T42" s="43">
        <v>42504.6</v>
      </c>
      <c r="U42" s="43">
        <v>6539.1692307692301</v>
      </c>
    </row>
    <row r="43" spans="1:21">
      <c r="A43" t="s">
        <v>211</v>
      </c>
      <c r="B43" s="19" t="str">
        <f>LEFT(A43,2)</f>
        <v>FD</v>
      </c>
      <c r="C43" s="19" t="str">
        <f>VLOOKUP(B43,B$56:C$61,2)</f>
        <v>Ford</v>
      </c>
      <c r="D43" s="19" t="str">
        <f>MID(A43,5,3)</f>
        <v>FCS</v>
      </c>
      <c r="E43" s="19" t="str">
        <f>VLOOKUP(D43,D$56:E$66,2)</f>
        <v>Elantra</v>
      </c>
      <c r="F43" s="19" t="str">
        <f>MID(A43,3,2)</f>
        <v>13</v>
      </c>
      <c r="G43" s="19">
        <f>IF(14-F43&lt;0,100-F43+14,14-F43)</f>
        <v>1</v>
      </c>
      <c r="H43" s="37">
        <v>13682.9</v>
      </c>
      <c r="I43" s="38">
        <f>H43/(G43+0.5)</f>
        <v>9121.9333333333325</v>
      </c>
      <c r="J43" s="38">
        <f>IF(G43=0,H43,H43/G43)</f>
        <v>13682.9</v>
      </c>
      <c r="K43" t="s">
        <v>151</v>
      </c>
      <c r="L43" t="s">
        <v>173</v>
      </c>
      <c r="M43">
        <v>75000</v>
      </c>
      <c r="N43" s="19" t="str">
        <f>IF(H43&lt;=M43,"Y","Not Covered")</f>
        <v>Y</v>
      </c>
      <c r="O43" s="19" t="str">
        <f>CONCATENATE(B43,D43,F43,UPPER(LEFT(K43,3)),RIGHT(A43,3))</f>
        <v>FDFCS13BLA013</v>
      </c>
      <c r="R43" s="21" t="s">
        <v>159</v>
      </c>
      <c r="S43" s="43">
        <v>300000</v>
      </c>
      <c r="T43" s="43">
        <v>141229.4</v>
      </c>
      <c r="U43" s="43">
        <v>22056.341818181816</v>
      </c>
    </row>
    <row r="44" spans="1:21">
      <c r="A44" t="s">
        <v>212</v>
      </c>
      <c r="B44" s="19" t="str">
        <f>LEFT(A44,2)</f>
        <v>HO</v>
      </c>
      <c r="C44" s="19" t="str">
        <f>VLOOKUP(B44,B$56:C$61,2)</f>
        <v>Honda</v>
      </c>
      <c r="D44" s="19" t="str">
        <f>MID(A44,5,3)</f>
        <v>CIV</v>
      </c>
      <c r="E44" s="19" t="str">
        <f>VLOOKUP(D44,D$56:E$66,2)</f>
        <v>Civic</v>
      </c>
      <c r="F44" s="19" t="str">
        <f>MID(A44,3,2)</f>
        <v>13</v>
      </c>
      <c r="G44" s="19">
        <f>IF(14-F44&lt;0,100-F44+14,14-F44)</f>
        <v>1</v>
      </c>
      <c r="H44" s="37">
        <v>13867.6</v>
      </c>
      <c r="I44" s="38">
        <f>H44/(G44+0.5)</f>
        <v>9245.0666666666675</v>
      </c>
      <c r="J44" s="38">
        <f>IF(G44=0,H44,H44/G44)</f>
        <v>13867.6</v>
      </c>
      <c r="K44" t="s">
        <v>151</v>
      </c>
      <c r="L44" t="s">
        <v>190</v>
      </c>
      <c r="M44">
        <v>75000</v>
      </c>
      <c r="N44" s="19" t="str">
        <f>IF(H44&lt;=M44,"Y","Not Covered")</f>
        <v>Y</v>
      </c>
      <c r="O44" s="19" t="str">
        <f>CONCATENATE(B44,D44,F44,UPPER(LEFT(K44,3)),RIGHT(A44,3))</f>
        <v>HOCIV13BLA036</v>
      </c>
      <c r="R44" s="44" t="s">
        <v>241</v>
      </c>
      <c r="S44" s="43">
        <v>100000</v>
      </c>
      <c r="T44" s="43">
        <v>28464.799999999999</v>
      </c>
      <c r="U44" s="43">
        <v>5175.4181818181814</v>
      </c>
    </row>
    <row r="45" spans="1:21">
      <c r="A45" t="s">
        <v>213</v>
      </c>
      <c r="B45" s="19" t="str">
        <f>LEFT(A45,2)</f>
        <v>HO</v>
      </c>
      <c r="C45" s="19" t="str">
        <f>VLOOKUP(B45,B$56:C$61,2)</f>
        <v>Honda</v>
      </c>
      <c r="D45" s="19" t="str">
        <f>MID(A45,5,3)</f>
        <v>CIV</v>
      </c>
      <c r="E45" s="19" t="str">
        <f>VLOOKUP(D45,D$56:E$66,2)</f>
        <v>Civic</v>
      </c>
      <c r="F45" s="19" t="str">
        <f>MID(A45,3,2)</f>
        <v>12</v>
      </c>
      <c r="G45" s="19">
        <f>IF(14-F45&lt;0,100-F45+14,14-F45)</f>
        <v>2</v>
      </c>
      <c r="H45" s="37">
        <v>24513.200000000001</v>
      </c>
      <c r="I45" s="38">
        <f>H45/(G45+0.5)</f>
        <v>9805.2800000000007</v>
      </c>
      <c r="J45" s="38">
        <f>IF(G45=0,H45,H45/G45)</f>
        <v>12256.6</v>
      </c>
      <c r="K45" t="s">
        <v>151</v>
      </c>
      <c r="L45" t="s">
        <v>163</v>
      </c>
      <c r="M45">
        <v>75000</v>
      </c>
      <c r="N45" s="19" t="str">
        <f>IF(H45&lt;=M45,"Y","Not Covered")</f>
        <v>Y</v>
      </c>
      <c r="O45" s="19" t="str">
        <f>CONCATENATE(B45,D45,F45,UPPER(LEFT(K45,3)),RIGHT(A45,3))</f>
        <v>HOCIV12BLA035</v>
      </c>
      <c r="R45" s="44" t="s">
        <v>245</v>
      </c>
      <c r="S45" s="43">
        <v>100000</v>
      </c>
      <c r="T45" s="43">
        <v>29601.9</v>
      </c>
      <c r="U45" s="43">
        <v>11840.76</v>
      </c>
    </row>
    <row r="46" spans="1:21">
      <c r="A46" t="s">
        <v>214</v>
      </c>
      <c r="B46" s="19" t="str">
        <f>LEFT(A46,2)</f>
        <v>TY</v>
      </c>
      <c r="C46" s="19" t="str">
        <f>VLOOKUP(B46,B$56:C$61,2)</f>
        <v>Toyota</v>
      </c>
      <c r="D46" s="19" t="str">
        <f>MID(A46,5,3)</f>
        <v>COR</v>
      </c>
      <c r="E46" s="19" t="str">
        <f>VLOOKUP(D46,D$56:E$66,2)</f>
        <v>Corola</v>
      </c>
      <c r="F46" s="19" t="str">
        <f>MID(A46,3,2)</f>
        <v>12</v>
      </c>
      <c r="G46" s="19">
        <f>IF(14-F46&lt;0,100-F46+14,14-F46)</f>
        <v>2</v>
      </c>
      <c r="H46" s="37">
        <v>29601.9</v>
      </c>
      <c r="I46" s="38">
        <f>H46/(G46+0.5)</f>
        <v>11840.76</v>
      </c>
      <c r="J46" s="38">
        <f>IF(G46=0,H46,H46/G46)</f>
        <v>14800.95</v>
      </c>
      <c r="K46" t="s">
        <v>151</v>
      </c>
      <c r="L46" t="s">
        <v>159</v>
      </c>
      <c r="M46">
        <v>100000</v>
      </c>
      <c r="N46" s="19" t="str">
        <f>IF(H46&lt;=M46,"Y","Not Covered")</f>
        <v>Y</v>
      </c>
      <c r="O46" s="19" t="str">
        <f>CONCATENATE(B46,D46,F46,UPPER(LEFT(K46,3)),RIGHT(A46,3))</f>
        <v>TYCOR12BLA028</v>
      </c>
      <c r="R46" s="44" t="s">
        <v>259</v>
      </c>
      <c r="S46" s="43">
        <v>100000</v>
      </c>
      <c r="T46" s="43">
        <v>83162.7</v>
      </c>
      <c r="U46" s="43">
        <v>5040.1636363636362</v>
      </c>
    </row>
    <row r="47" spans="1:21">
      <c r="A47" t="s">
        <v>215</v>
      </c>
      <c r="B47" s="19" t="str">
        <f>LEFT(A47,2)</f>
        <v>HY</v>
      </c>
      <c r="C47" s="19" t="str">
        <f>VLOOKUP(B47,B$56:C$61,2)</f>
        <v>Hundai</v>
      </c>
      <c r="D47" s="19" t="str">
        <f>MID(A47,5,3)</f>
        <v>ELA</v>
      </c>
      <c r="E47" s="19" t="str">
        <f>VLOOKUP(D47,D$56:E$66,2)</f>
        <v>Elantra</v>
      </c>
      <c r="F47" s="19" t="str">
        <f>MID(A47,3,2)</f>
        <v>13</v>
      </c>
      <c r="G47" s="19">
        <f>IF(14-F47&lt;0,100-F47+14,14-F47)</f>
        <v>1</v>
      </c>
      <c r="H47" s="37">
        <v>20223.900000000001</v>
      </c>
      <c r="I47" s="38">
        <f>H47/(G47+0.5)</f>
        <v>13482.6</v>
      </c>
      <c r="J47" s="38">
        <f>IF(G47=0,H47,H47/G47)</f>
        <v>20223.900000000001</v>
      </c>
      <c r="K47" t="s">
        <v>151</v>
      </c>
      <c r="L47" t="s">
        <v>216</v>
      </c>
      <c r="M47">
        <v>100000</v>
      </c>
      <c r="N47" s="19" t="str">
        <f>IF(H47&lt;=M47,"Y","Not Covered")</f>
        <v>Y</v>
      </c>
      <c r="O47" s="19" t="str">
        <f>CONCATENATE(B47,D47,F47,UPPER(LEFT(K47,3)),RIGHT(A47,3))</f>
        <v>HYELA13BLA051</v>
      </c>
      <c r="R47" s="21" t="s">
        <v>125</v>
      </c>
      <c r="S47" s="43">
        <v>450000</v>
      </c>
      <c r="T47" s="43">
        <v>305432.40000000002</v>
      </c>
      <c r="U47" s="43">
        <v>45434.01540932271</v>
      </c>
    </row>
    <row r="48" spans="1:21">
      <c r="A48" t="s">
        <v>217</v>
      </c>
      <c r="B48" s="19" t="str">
        <f>LEFT(A48,2)</f>
        <v>HY</v>
      </c>
      <c r="C48" s="19" t="str">
        <f>VLOOKUP(B48,B$56:C$61,2)</f>
        <v>Hundai</v>
      </c>
      <c r="D48" s="19" t="str">
        <f>MID(A48,5,3)</f>
        <v>ELA</v>
      </c>
      <c r="E48" s="19" t="str">
        <f>VLOOKUP(D48,D$56:E$66,2)</f>
        <v>Elantra</v>
      </c>
      <c r="F48" s="19" t="str">
        <f>MID(A48,3,2)</f>
        <v>13</v>
      </c>
      <c r="G48" s="19">
        <f>IF(14-F48&lt;0,100-F48+14,14-F48)</f>
        <v>1</v>
      </c>
      <c r="H48" s="37">
        <v>22188.5</v>
      </c>
      <c r="I48" s="38">
        <f>H48/(G48+0.5)</f>
        <v>14792.333333333334</v>
      </c>
      <c r="J48" s="38">
        <f>IF(G48=0,H48,H48/G48)</f>
        <v>22188.5</v>
      </c>
      <c r="K48" t="s">
        <v>153</v>
      </c>
      <c r="L48" t="s">
        <v>177</v>
      </c>
      <c r="M48">
        <v>100000</v>
      </c>
      <c r="N48" s="19" t="str">
        <f>IF(H48&lt;=M48,"Y","Not Covered")</f>
        <v>Y</v>
      </c>
      <c r="O48" s="19" t="str">
        <f>CONCATENATE(B48,D48,F48,UPPER(LEFT(K48,3)),RIGHT(A48,3))</f>
        <v>HYELA13BLU052</v>
      </c>
      <c r="R48" s="44" t="s">
        <v>228</v>
      </c>
      <c r="S48" s="43">
        <v>100000</v>
      </c>
      <c r="T48" s="43">
        <v>67829.100000000006</v>
      </c>
      <c r="U48" s="43">
        <v>5426.3280000000004</v>
      </c>
    </row>
    <row r="49" spans="1:21">
      <c r="A49" t="s">
        <v>218</v>
      </c>
      <c r="B49" s="19" t="str">
        <f>LEFT(A49,2)</f>
        <v>FD</v>
      </c>
      <c r="C49" s="19" t="str">
        <f>VLOOKUP(B49,B$56:C$61,2)</f>
        <v>Ford</v>
      </c>
      <c r="D49" s="19" t="str">
        <f>MID(A49,5,3)</f>
        <v>FCS</v>
      </c>
      <c r="E49" s="19" t="str">
        <f>VLOOKUP(D49,D$56:E$66,2)</f>
        <v>Elantra</v>
      </c>
      <c r="F49" s="19" t="str">
        <f>MID(A49,3,2)</f>
        <v>13</v>
      </c>
      <c r="G49" s="19">
        <f>IF(14-F49&lt;0,100-F49+14,14-F49)</f>
        <v>1</v>
      </c>
      <c r="H49" s="37">
        <v>22521.599999999999</v>
      </c>
      <c r="I49" s="38">
        <f>H49/(G49+0.5)</f>
        <v>15014.4</v>
      </c>
      <c r="J49" s="38">
        <f>IF(G49=0,H49,H49/G49)</f>
        <v>22521.599999999999</v>
      </c>
      <c r="K49" t="s">
        <v>151</v>
      </c>
      <c r="L49" t="s">
        <v>179</v>
      </c>
      <c r="M49">
        <v>75000</v>
      </c>
      <c r="N49" s="19" t="str">
        <f>IF(H49&lt;=M49,"Y","Not Covered")</f>
        <v>Y</v>
      </c>
      <c r="O49" s="19" t="str">
        <f>CONCATENATE(B49,D49,F49,UPPER(LEFT(K49,3)),RIGHT(A49,3))</f>
        <v>FDFCS13BLA012</v>
      </c>
      <c r="R49" s="44" t="s">
        <v>249</v>
      </c>
      <c r="S49" s="43">
        <v>75000</v>
      </c>
      <c r="T49" s="43">
        <v>27637.1</v>
      </c>
      <c r="U49" s="43">
        <v>18424.733333333334</v>
      </c>
    </row>
    <row r="50" spans="1:21">
      <c r="A50" t="s">
        <v>219</v>
      </c>
      <c r="B50" s="19" t="str">
        <f>LEFT(A50,2)</f>
        <v>FD</v>
      </c>
      <c r="C50" s="19" t="str">
        <f>VLOOKUP(B50,B$56:C$61,2)</f>
        <v>Ford</v>
      </c>
      <c r="D50" s="19" t="str">
        <f>MID(A50,5,3)</f>
        <v>FCS</v>
      </c>
      <c r="E50" s="19" t="str">
        <f>VLOOKUP(D50,D$56:E$66,2)</f>
        <v>Elantra</v>
      </c>
      <c r="F50" s="19" t="str">
        <f>MID(A50,3,2)</f>
        <v>13</v>
      </c>
      <c r="G50" s="19">
        <f>IF(14-F50&lt;0,100-F50+14,14-F50)</f>
        <v>1</v>
      </c>
      <c r="H50" s="37">
        <v>27534.799999999999</v>
      </c>
      <c r="I50" s="38">
        <f>H50/(G50+0.5)</f>
        <v>18356.533333333333</v>
      </c>
      <c r="J50" s="38">
        <f>IF(G50=0,H50,H50/G50)</f>
        <v>27534.799999999999</v>
      </c>
      <c r="K50" t="s">
        <v>167</v>
      </c>
      <c r="L50" t="s">
        <v>216</v>
      </c>
      <c r="M50">
        <v>75000</v>
      </c>
      <c r="N50" s="19" t="str">
        <f>IF(H50&lt;=M50,"Y","Not Covered")</f>
        <v>Y</v>
      </c>
      <c r="O50" s="19" t="str">
        <f>CONCATENATE(B50,D50,F50,UPPER(LEFT(K50,3)),RIGHT(A50,3))</f>
        <v>FDFCS13WHI010</v>
      </c>
      <c r="R50" s="44" t="s">
        <v>253</v>
      </c>
      <c r="S50" s="43">
        <v>100000</v>
      </c>
      <c r="T50" s="43">
        <v>76765.3</v>
      </c>
      <c r="U50" s="43">
        <v>10350.252488687784</v>
      </c>
    </row>
    <row r="51" spans="1:21">
      <c r="A51" t="s">
        <v>220</v>
      </c>
      <c r="B51" s="19" t="str">
        <f>LEFT(A51,2)</f>
        <v>FD</v>
      </c>
      <c r="C51" s="19" t="str">
        <f>VLOOKUP(B51,B$56:C$61,2)</f>
        <v>Ford</v>
      </c>
      <c r="D51" s="19" t="str">
        <f>MID(A51,5,3)</f>
        <v>FCS</v>
      </c>
      <c r="E51" s="19" t="str">
        <f>VLOOKUP(D51,D$56:E$66,2)</f>
        <v>Elantra</v>
      </c>
      <c r="F51" s="19" t="str">
        <f>MID(A51,3,2)</f>
        <v>13</v>
      </c>
      <c r="G51" s="19">
        <f>IF(14-F51&lt;0,100-F51+14,14-F51)</f>
        <v>1</v>
      </c>
      <c r="H51" s="37">
        <v>27637.1</v>
      </c>
      <c r="I51" s="38">
        <f>H51/(G51+0.5)</f>
        <v>18424.733333333334</v>
      </c>
      <c r="J51" s="38">
        <f>IF(G51=0,H51,H51/G51)</f>
        <v>27637.1</v>
      </c>
      <c r="K51" t="s">
        <v>151</v>
      </c>
      <c r="L51" t="s">
        <v>125</v>
      </c>
      <c r="M51">
        <v>75000</v>
      </c>
      <c r="N51" s="19" t="str">
        <f>IF(H51&lt;=M51,"Y","Not Covered")</f>
        <v>Y</v>
      </c>
      <c r="O51" s="19" t="str">
        <f>CONCATENATE(B51,D51,F51,UPPER(LEFT(K51,3)),RIGHT(A51,3))</f>
        <v>FDFCS13BLA009</v>
      </c>
      <c r="R51" s="44" t="s">
        <v>255</v>
      </c>
      <c r="S51" s="43">
        <v>100000</v>
      </c>
      <c r="T51" s="43">
        <v>68658.899999999994</v>
      </c>
      <c r="U51" s="43">
        <v>5085.844444444444</v>
      </c>
    </row>
    <row r="52" spans="1:21">
      <c r="A52" t="s">
        <v>221</v>
      </c>
      <c r="B52" s="19" t="str">
        <f>LEFT(A52,2)</f>
        <v>GM</v>
      </c>
      <c r="C52" s="19" t="str">
        <f>VLOOKUP(B52,B$56:C$61,2)</f>
        <v>General Motors</v>
      </c>
      <c r="D52" s="19" t="str">
        <f>MID(A52,5,3)</f>
        <v>CMR</v>
      </c>
      <c r="E52" s="19" t="str">
        <f>VLOOKUP(D52,D$56:E$66,2)</f>
        <v>Camero</v>
      </c>
      <c r="F52" s="19" t="str">
        <f>MID(A52,3,2)</f>
        <v>14</v>
      </c>
      <c r="G52" s="19">
        <f>IF(14-F52&lt;0,100-F52+14,14-F52)</f>
        <v>0</v>
      </c>
      <c r="H52" s="37">
        <v>14289.6</v>
      </c>
      <c r="I52" s="38">
        <f>H52/(G52+0.5)</f>
        <v>28579.200000000001</v>
      </c>
      <c r="J52" s="38">
        <f>IF(G52=0,H52,H52/G52)</f>
        <v>14289.6</v>
      </c>
      <c r="K52" t="s">
        <v>167</v>
      </c>
      <c r="L52" t="s">
        <v>154</v>
      </c>
      <c r="M52">
        <v>100000</v>
      </c>
      <c r="N52" s="19" t="str">
        <f>IF(H52&lt;=M52,"Y","Not Covered")</f>
        <v>Y</v>
      </c>
      <c r="O52" s="19" t="str">
        <f>CONCATENATE(B52,D52,F52,UPPER(LEFT(K52,3)),RIGHT(A52,3))</f>
        <v>GMCMR14WHI016</v>
      </c>
      <c r="R52" s="44" t="s">
        <v>257</v>
      </c>
      <c r="S52" s="43">
        <v>75000</v>
      </c>
      <c r="T52" s="43">
        <v>64542</v>
      </c>
      <c r="U52" s="43">
        <v>6146.8571428571431</v>
      </c>
    </row>
    <row r="53" spans="1:21">
      <c r="A53" t="s">
        <v>222</v>
      </c>
      <c r="B53" s="19" t="str">
        <f>LEFT(A53,2)</f>
        <v>TY</v>
      </c>
      <c r="C53" s="19" t="str">
        <f>VLOOKUP(B53,B$56:C$61,2)</f>
        <v>Toyota</v>
      </c>
      <c r="D53" s="19" t="str">
        <f>MID(A53,5,3)</f>
        <v>COR</v>
      </c>
      <c r="E53" s="19" t="str">
        <f>VLOOKUP(D53,D$56:E$66,2)</f>
        <v>Corola</v>
      </c>
      <c r="F53" s="19" t="str">
        <f>MID(A53,3,2)</f>
        <v>14</v>
      </c>
      <c r="G53" s="19">
        <f>IF(14-F53&lt;0,100-F53+14,14-F53)</f>
        <v>0</v>
      </c>
      <c r="H53" s="37">
        <v>17556.3</v>
      </c>
      <c r="I53" s="38">
        <f>H53/(G53+0.5)</f>
        <v>35112.6</v>
      </c>
      <c r="J53" s="38">
        <f>IF(G53=0,H53,H53/G53)</f>
        <v>17556.3</v>
      </c>
      <c r="K53" t="s">
        <v>153</v>
      </c>
      <c r="L53" t="s">
        <v>216</v>
      </c>
      <c r="M53">
        <v>100000</v>
      </c>
      <c r="N53" s="19" t="str">
        <f>IF(H53&lt;=M53,"Y","Not Covered")</f>
        <v>Y</v>
      </c>
      <c r="O53" s="19" t="str">
        <f>CONCATENATE(B53,D53,F53,UPPER(LEFT(K53,3)),RIGHT(A53,3))</f>
        <v>TYCOR14BLU027</v>
      </c>
      <c r="R53" s="21" t="s">
        <v>183</v>
      </c>
      <c r="S53" s="43">
        <v>275000</v>
      </c>
      <c r="T53" s="43">
        <v>177713.9</v>
      </c>
      <c r="U53" s="43">
        <v>19879.475959595959</v>
      </c>
    </row>
    <row r="54" spans="1:21">
      <c r="R54" s="44" t="s">
        <v>228</v>
      </c>
      <c r="S54" s="43">
        <v>100000</v>
      </c>
      <c r="T54" s="43">
        <v>93382.6</v>
      </c>
      <c r="U54" s="43">
        <v>5659.5515151515156</v>
      </c>
    </row>
    <row r="55" spans="1:21">
      <c r="B55" s="39" t="s">
        <v>223</v>
      </c>
      <c r="C55" s="39"/>
      <c r="D55" s="40" t="s">
        <v>224</v>
      </c>
      <c r="E55" s="40"/>
      <c r="R55" s="44" t="s">
        <v>237</v>
      </c>
      <c r="S55" s="43">
        <v>75000</v>
      </c>
      <c r="T55" s="43">
        <v>33477.199999999997</v>
      </c>
      <c r="U55" s="43">
        <v>7439.3777777777768</v>
      </c>
    </row>
    <row r="56" spans="1:21">
      <c r="B56" s="41" t="s">
        <v>225</v>
      </c>
      <c r="C56" s="41" t="s">
        <v>226</v>
      </c>
      <c r="D56" s="42" t="s">
        <v>227</v>
      </c>
      <c r="E56" s="42" t="s">
        <v>228</v>
      </c>
      <c r="R56" s="44" t="s">
        <v>255</v>
      </c>
      <c r="S56" s="43">
        <v>100000</v>
      </c>
      <c r="T56" s="43">
        <v>50854.1</v>
      </c>
      <c r="U56" s="43">
        <v>6780.5466666666662</v>
      </c>
    </row>
    <row r="57" spans="1:21">
      <c r="B57" s="41" t="s">
        <v>230</v>
      </c>
      <c r="C57" s="41" t="s">
        <v>231</v>
      </c>
      <c r="D57" s="42" t="s">
        <v>232</v>
      </c>
      <c r="E57" s="42" t="s">
        <v>233</v>
      </c>
      <c r="R57" s="21" t="s">
        <v>154</v>
      </c>
      <c r="S57" s="43">
        <v>275000</v>
      </c>
      <c r="T57" s="43">
        <v>65964.899999999994</v>
      </c>
      <c r="U57" s="43">
        <v>41910.365079365081</v>
      </c>
    </row>
    <row r="58" spans="1:21">
      <c r="B58" s="41" t="s">
        <v>234</v>
      </c>
      <c r="C58" s="41" t="s">
        <v>235</v>
      </c>
      <c r="D58" s="42" t="s">
        <v>236</v>
      </c>
      <c r="E58" s="42" t="s">
        <v>237</v>
      </c>
      <c r="R58" s="44" t="s">
        <v>241</v>
      </c>
      <c r="S58" s="43">
        <v>100000</v>
      </c>
      <c r="T58" s="43">
        <v>14289.6</v>
      </c>
      <c r="U58" s="43">
        <v>28579.200000000001</v>
      </c>
    </row>
    <row r="59" spans="1:21">
      <c r="B59" s="41" t="s">
        <v>238</v>
      </c>
      <c r="C59" s="41" t="s">
        <v>239</v>
      </c>
      <c r="D59" s="42" t="s">
        <v>240</v>
      </c>
      <c r="E59" s="42" t="s">
        <v>241</v>
      </c>
      <c r="R59" s="44" t="s">
        <v>237</v>
      </c>
      <c r="S59" s="43">
        <v>75000</v>
      </c>
      <c r="T59" s="43">
        <v>22573</v>
      </c>
      <c r="U59" s="43">
        <v>5016.2222222222226</v>
      </c>
    </row>
    <row r="60" spans="1:21">
      <c r="B60" s="41" t="s">
        <v>242</v>
      </c>
      <c r="C60" s="41" t="s">
        <v>243</v>
      </c>
      <c r="D60" s="42" t="s">
        <v>244</v>
      </c>
      <c r="E60" s="42" t="s">
        <v>245</v>
      </c>
      <c r="R60" s="44" t="s">
        <v>249</v>
      </c>
      <c r="S60" s="43">
        <v>100000</v>
      </c>
      <c r="T60" s="43">
        <v>29102.3</v>
      </c>
      <c r="U60" s="43">
        <v>8314.9428571428562</v>
      </c>
    </row>
    <row r="61" spans="1:21">
      <c r="B61" s="41" t="s">
        <v>246</v>
      </c>
      <c r="C61" s="41" t="s">
        <v>247</v>
      </c>
      <c r="D61" s="42" t="s">
        <v>248</v>
      </c>
      <c r="E61" s="42" t="s">
        <v>249</v>
      </c>
      <c r="R61" s="21" t="s">
        <v>179</v>
      </c>
      <c r="S61" s="43">
        <v>250000</v>
      </c>
      <c r="T61" s="43">
        <v>130601.60000000001</v>
      </c>
      <c r="U61" s="43">
        <v>28405.852216748768</v>
      </c>
    </row>
    <row r="62" spans="1:21">
      <c r="D62" s="42" t="s">
        <v>250</v>
      </c>
      <c r="E62" s="42" t="s">
        <v>251</v>
      </c>
      <c r="R62" s="44" t="s">
        <v>249</v>
      </c>
      <c r="S62" s="43">
        <v>75000</v>
      </c>
      <c r="T62" s="43">
        <v>22521.599999999999</v>
      </c>
      <c r="U62" s="43">
        <v>15014.4</v>
      </c>
    </row>
    <row r="63" spans="1:21">
      <c r="D63" s="42" t="s">
        <v>252</v>
      </c>
      <c r="E63" s="42" t="s">
        <v>253</v>
      </c>
      <c r="R63" s="44" t="s">
        <v>257</v>
      </c>
      <c r="S63" s="43">
        <v>75000</v>
      </c>
      <c r="T63" s="43">
        <v>27394.2</v>
      </c>
      <c r="U63" s="43">
        <v>7826.9142857142861</v>
      </c>
    </row>
    <row r="64" spans="1:21">
      <c r="D64" s="42" t="s">
        <v>254</v>
      </c>
      <c r="E64" s="42" t="s">
        <v>255</v>
      </c>
      <c r="R64" s="44" t="s">
        <v>259</v>
      </c>
      <c r="S64" s="43">
        <v>100000</v>
      </c>
      <c r="T64" s="43">
        <v>80685.8</v>
      </c>
      <c r="U64" s="43">
        <v>5564.5379310344833</v>
      </c>
    </row>
    <row r="65" spans="4:21">
      <c r="D65" s="42" t="s">
        <v>256</v>
      </c>
      <c r="E65" s="42" t="s">
        <v>257</v>
      </c>
      <c r="R65" s="21" t="s">
        <v>203</v>
      </c>
      <c r="S65" s="43">
        <v>75000</v>
      </c>
      <c r="T65" s="43">
        <v>19341.7</v>
      </c>
      <c r="U65" s="43">
        <v>7736.68</v>
      </c>
    </row>
    <row r="66" spans="4:21">
      <c r="D66" s="42" t="s">
        <v>258</v>
      </c>
      <c r="E66" s="42" t="s">
        <v>259</v>
      </c>
      <c r="R66" s="44" t="s">
        <v>249</v>
      </c>
      <c r="S66" s="43">
        <v>75000</v>
      </c>
      <c r="T66" s="43">
        <v>19341.7</v>
      </c>
      <c r="U66" s="43">
        <v>7736.68</v>
      </c>
    </row>
    <row r="67" spans="4:21">
      <c r="R67" s="21" t="s">
        <v>133</v>
      </c>
      <c r="S67" s="43">
        <v>4400000</v>
      </c>
      <c r="T67" s="43">
        <v>2335987.3000000003</v>
      </c>
      <c r="U67" s="43">
        <v>443695.41064591188</v>
      </c>
    </row>
  </sheetData>
  <mergeCells count="2">
    <mergeCell ref="B55:C55"/>
    <mergeCell ref="D55:E55"/>
  </mergeCells>
  <conditionalFormatting sqref="I1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0B96-8BBA-4963-85A6-26F65CBEFA75}">
  <dimension ref="A1:O53"/>
  <sheetViews>
    <sheetView tabSelected="1" workbookViewId="0">
      <selection activeCell="H6" sqref="H6"/>
    </sheetView>
  </sheetViews>
  <sheetFormatPr defaultRowHeight="15"/>
  <cols>
    <col min="8" max="8" width="27.7109375" customWidth="1"/>
    <col min="9" max="9" width="17.140625" customWidth="1"/>
    <col min="10" max="10" width="14.5703125" customWidth="1"/>
    <col min="14" max="14" width="16.85546875" customWidth="1"/>
  </cols>
  <sheetData>
    <row r="1" spans="1:15">
      <c r="A1" t="s">
        <v>135</v>
      </c>
      <c r="B1" t="s">
        <v>136</v>
      </c>
      <c r="C1" t="s">
        <v>137</v>
      </c>
      <c r="D1" t="s">
        <v>138</v>
      </c>
      <c r="E1" t="s">
        <v>139</v>
      </c>
      <c r="F1" t="s">
        <v>140</v>
      </c>
      <c r="G1" t="s">
        <v>141</v>
      </c>
      <c r="H1" s="45" t="s">
        <v>142</v>
      </c>
      <c r="I1" s="45" t="s">
        <v>143</v>
      </c>
      <c r="J1" s="45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</row>
    <row r="2" spans="1:15">
      <c r="A2" t="s">
        <v>150</v>
      </c>
      <c r="B2" t="s">
        <v>230</v>
      </c>
      <c r="C2" t="s">
        <v>231</v>
      </c>
      <c r="D2" t="s">
        <v>252</v>
      </c>
      <c r="E2" t="s">
        <v>253</v>
      </c>
      <c r="F2" s="43">
        <v>6</v>
      </c>
      <c r="G2">
        <v>8</v>
      </c>
      <c r="H2" s="45">
        <v>40326.800000000003</v>
      </c>
      <c r="I2" s="45">
        <v>4744.3294117647065</v>
      </c>
      <c r="J2" s="45">
        <v>5040.8500000000004</v>
      </c>
      <c r="K2" t="s">
        <v>151</v>
      </c>
      <c r="L2" t="s">
        <v>125</v>
      </c>
      <c r="M2">
        <v>50000</v>
      </c>
      <c r="N2" t="s">
        <v>264</v>
      </c>
      <c r="O2" t="s">
        <v>266</v>
      </c>
    </row>
    <row r="3" spans="1:15">
      <c r="A3" t="s">
        <v>152</v>
      </c>
      <c r="B3" t="s">
        <v>238</v>
      </c>
      <c r="C3" t="s">
        <v>239</v>
      </c>
      <c r="D3" t="s">
        <v>236</v>
      </c>
      <c r="E3" t="s">
        <v>237</v>
      </c>
      <c r="F3" s="43">
        <v>10</v>
      </c>
      <c r="G3">
        <v>4</v>
      </c>
      <c r="H3" s="45">
        <v>22573</v>
      </c>
      <c r="I3" s="45">
        <v>5016.2222222222226</v>
      </c>
      <c r="J3" s="45">
        <v>5643.25</v>
      </c>
      <c r="K3" t="s">
        <v>153</v>
      </c>
      <c r="L3" t="s">
        <v>154</v>
      </c>
      <c r="M3">
        <v>75000</v>
      </c>
      <c r="N3" t="s">
        <v>264</v>
      </c>
      <c r="O3" t="s">
        <v>267</v>
      </c>
    </row>
    <row r="4" spans="1:15">
      <c r="A4" t="s">
        <v>155</v>
      </c>
      <c r="B4" t="s">
        <v>225</v>
      </c>
      <c r="C4" t="s">
        <v>226</v>
      </c>
      <c r="D4" t="s">
        <v>232</v>
      </c>
      <c r="E4" t="s">
        <v>233</v>
      </c>
      <c r="F4" s="43">
        <v>4</v>
      </c>
      <c r="G4">
        <v>10</v>
      </c>
      <c r="H4" s="45">
        <v>52699.4</v>
      </c>
      <c r="I4" s="45">
        <v>5018.9904761904763</v>
      </c>
      <c r="J4" s="45">
        <v>5269.9400000000005</v>
      </c>
      <c r="K4" t="s">
        <v>156</v>
      </c>
      <c r="L4" t="s">
        <v>157</v>
      </c>
      <c r="M4">
        <v>75000</v>
      </c>
      <c r="N4" t="s">
        <v>264</v>
      </c>
      <c r="O4" t="s">
        <v>268</v>
      </c>
    </row>
    <row r="5" spans="1:15">
      <c r="A5" t="s">
        <v>158</v>
      </c>
      <c r="B5" t="s">
        <v>234</v>
      </c>
      <c r="C5" t="s">
        <v>235</v>
      </c>
      <c r="D5" t="s">
        <v>258</v>
      </c>
      <c r="E5" t="s">
        <v>259</v>
      </c>
      <c r="F5" s="43">
        <v>98</v>
      </c>
      <c r="G5">
        <v>16</v>
      </c>
      <c r="H5" s="45">
        <v>83162.7</v>
      </c>
      <c r="I5" s="45">
        <v>5040.1636363636362</v>
      </c>
      <c r="J5" s="45">
        <v>5197.6687499999998</v>
      </c>
      <c r="K5" t="s">
        <v>151</v>
      </c>
      <c r="L5" t="s">
        <v>159</v>
      </c>
      <c r="M5">
        <v>100000</v>
      </c>
      <c r="N5" t="s">
        <v>264</v>
      </c>
      <c r="O5" t="s">
        <v>269</v>
      </c>
    </row>
    <row r="6" spans="1:15">
      <c r="A6" t="s">
        <v>160</v>
      </c>
      <c r="B6" t="s">
        <v>238</v>
      </c>
      <c r="C6" t="s">
        <v>239</v>
      </c>
      <c r="D6" t="s">
        <v>254</v>
      </c>
      <c r="E6" t="s">
        <v>255</v>
      </c>
      <c r="F6" s="43">
        <v>1</v>
      </c>
      <c r="G6">
        <v>13</v>
      </c>
      <c r="H6" s="45">
        <v>68658.899999999994</v>
      </c>
      <c r="I6" s="45">
        <v>5085.844444444444</v>
      </c>
      <c r="J6" s="45">
        <v>5281.4538461538459</v>
      </c>
      <c r="K6" t="s">
        <v>151</v>
      </c>
      <c r="L6" t="s">
        <v>125</v>
      </c>
      <c r="M6">
        <v>100000</v>
      </c>
      <c r="N6" t="s">
        <v>264</v>
      </c>
      <c r="O6" t="s">
        <v>270</v>
      </c>
    </row>
    <row r="7" spans="1:15">
      <c r="A7" t="s">
        <v>161</v>
      </c>
      <c r="B7" t="s">
        <v>225</v>
      </c>
      <c r="C7" t="s">
        <v>226</v>
      </c>
      <c r="D7" t="s">
        <v>232</v>
      </c>
      <c r="E7" t="s">
        <v>233</v>
      </c>
      <c r="F7" s="43">
        <v>99</v>
      </c>
      <c r="G7">
        <v>15</v>
      </c>
      <c r="H7" s="45">
        <v>79420.600000000006</v>
      </c>
      <c r="I7" s="45">
        <v>5123.9096774193549</v>
      </c>
      <c r="J7" s="45">
        <v>5294.7066666666669</v>
      </c>
      <c r="K7" t="s">
        <v>162</v>
      </c>
      <c r="L7" t="s">
        <v>163</v>
      </c>
      <c r="M7">
        <v>75000</v>
      </c>
      <c r="N7" t="s">
        <v>263</v>
      </c>
      <c r="O7" t="s">
        <v>271</v>
      </c>
    </row>
    <row r="8" spans="1:15">
      <c r="A8" t="s">
        <v>164</v>
      </c>
      <c r="B8" t="s">
        <v>246</v>
      </c>
      <c r="C8" t="s">
        <v>247</v>
      </c>
      <c r="D8" t="s">
        <v>244</v>
      </c>
      <c r="E8" t="s">
        <v>245</v>
      </c>
      <c r="F8" s="43">
        <v>2</v>
      </c>
      <c r="G8">
        <v>12</v>
      </c>
      <c r="H8" s="45">
        <v>64467.4</v>
      </c>
      <c r="I8" s="45">
        <v>5157.3919999999998</v>
      </c>
      <c r="J8" s="45">
        <v>5372.2833333333338</v>
      </c>
      <c r="K8" t="s">
        <v>156</v>
      </c>
      <c r="L8" t="s">
        <v>165</v>
      </c>
      <c r="M8">
        <v>100000</v>
      </c>
      <c r="N8" t="s">
        <v>264</v>
      </c>
      <c r="O8" t="s">
        <v>272</v>
      </c>
    </row>
    <row r="9" spans="1:15">
      <c r="A9" t="s">
        <v>166</v>
      </c>
      <c r="B9" t="s">
        <v>234</v>
      </c>
      <c r="C9" t="s">
        <v>235</v>
      </c>
      <c r="D9" t="s">
        <v>240</v>
      </c>
      <c r="E9" t="s">
        <v>241</v>
      </c>
      <c r="F9" s="43">
        <v>9</v>
      </c>
      <c r="G9">
        <v>5</v>
      </c>
      <c r="H9" s="45">
        <v>28464.799999999999</v>
      </c>
      <c r="I9" s="45">
        <v>5175.4181818181814</v>
      </c>
      <c r="J9" s="45">
        <v>5692.96</v>
      </c>
      <c r="K9" t="s">
        <v>167</v>
      </c>
      <c r="L9" t="s">
        <v>159</v>
      </c>
      <c r="M9">
        <v>100000</v>
      </c>
      <c r="N9" t="s">
        <v>264</v>
      </c>
      <c r="O9" t="s">
        <v>273</v>
      </c>
    </row>
    <row r="10" spans="1:15">
      <c r="A10" t="s">
        <v>168</v>
      </c>
      <c r="B10" t="s">
        <v>238</v>
      </c>
      <c r="C10" t="s">
        <v>239</v>
      </c>
      <c r="D10" t="s">
        <v>236</v>
      </c>
      <c r="E10" t="s">
        <v>237</v>
      </c>
      <c r="F10" s="43">
        <v>1</v>
      </c>
      <c r="G10">
        <v>13</v>
      </c>
      <c r="H10" s="45">
        <v>69891.899999999994</v>
      </c>
      <c r="I10" s="45">
        <v>5177.177777777777</v>
      </c>
      <c r="J10" s="45">
        <v>5376.2999999999993</v>
      </c>
      <c r="K10" t="s">
        <v>153</v>
      </c>
      <c r="L10" t="s">
        <v>169</v>
      </c>
      <c r="M10">
        <v>75000</v>
      </c>
      <c r="N10" t="s">
        <v>264</v>
      </c>
      <c r="O10" t="s">
        <v>274</v>
      </c>
    </row>
    <row r="11" spans="1:15">
      <c r="A11" t="s">
        <v>170</v>
      </c>
      <c r="B11" t="s">
        <v>230</v>
      </c>
      <c r="C11" t="s">
        <v>231</v>
      </c>
      <c r="D11" t="s">
        <v>252</v>
      </c>
      <c r="E11" t="s">
        <v>253</v>
      </c>
      <c r="F11" s="43">
        <v>6</v>
      </c>
      <c r="G11">
        <v>8</v>
      </c>
      <c r="H11" s="45">
        <v>44974.8</v>
      </c>
      <c r="I11" s="45">
        <v>5291.1529411764714</v>
      </c>
      <c r="J11" s="45">
        <v>5621.85</v>
      </c>
      <c r="K11" t="s">
        <v>167</v>
      </c>
      <c r="L11" t="s">
        <v>171</v>
      </c>
      <c r="M11">
        <v>50000</v>
      </c>
      <c r="N11" t="s">
        <v>264</v>
      </c>
      <c r="O11" t="s">
        <v>275</v>
      </c>
    </row>
    <row r="12" spans="1:15">
      <c r="A12" t="s">
        <v>172</v>
      </c>
      <c r="B12" t="s">
        <v>238</v>
      </c>
      <c r="C12" t="s">
        <v>239</v>
      </c>
      <c r="D12" t="s">
        <v>236</v>
      </c>
      <c r="E12" t="s">
        <v>237</v>
      </c>
      <c r="F12" s="43">
        <v>99</v>
      </c>
      <c r="G12">
        <v>15</v>
      </c>
      <c r="H12" s="45">
        <v>82374</v>
      </c>
      <c r="I12" s="45">
        <v>5314.4516129032254</v>
      </c>
      <c r="J12" s="45">
        <v>5491.6</v>
      </c>
      <c r="K12" t="s">
        <v>167</v>
      </c>
      <c r="L12" t="s">
        <v>173</v>
      </c>
      <c r="M12">
        <v>75000</v>
      </c>
      <c r="N12" t="s">
        <v>263</v>
      </c>
      <c r="O12" t="s">
        <v>276</v>
      </c>
    </row>
    <row r="13" spans="1:15">
      <c r="A13" t="s">
        <v>174</v>
      </c>
      <c r="B13" t="s">
        <v>225</v>
      </c>
      <c r="C13" t="s">
        <v>226</v>
      </c>
      <c r="D13" t="s">
        <v>232</v>
      </c>
      <c r="E13" t="s">
        <v>233</v>
      </c>
      <c r="F13" s="43">
        <v>0</v>
      </c>
      <c r="G13">
        <v>14</v>
      </c>
      <c r="H13" s="45">
        <v>77243.100000000006</v>
      </c>
      <c r="I13" s="45">
        <v>5327.1103448275862</v>
      </c>
      <c r="J13" s="45">
        <v>5517.3642857142859</v>
      </c>
      <c r="K13" t="s">
        <v>151</v>
      </c>
      <c r="L13" t="s">
        <v>169</v>
      </c>
      <c r="M13">
        <v>75000</v>
      </c>
      <c r="N13" t="s">
        <v>263</v>
      </c>
      <c r="O13" t="s">
        <v>277</v>
      </c>
    </row>
    <row r="14" spans="1:15">
      <c r="A14" t="s">
        <v>175</v>
      </c>
      <c r="B14" t="s">
        <v>246</v>
      </c>
      <c r="C14" t="s">
        <v>247</v>
      </c>
      <c r="D14" t="s">
        <v>227</v>
      </c>
      <c r="E14" t="s">
        <v>228</v>
      </c>
      <c r="F14" s="43">
        <v>2</v>
      </c>
      <c r="G14">
        <v>12</v>
      </c>
      <c r="H14" s="45">
        <v>67829.100000000006</v>
      </c>
      <c r="I14" s="45">
        <v>5426.3280000000004</v>
      </c>
      <c r="J14" s="45">
        <v>5652.4250000000002</v>
      </c>
      <c r="K14" t="s">
        <v>151</v>
      </c>
      <c r="L14" t="s">
        <v>125</v>
      </c>
      <c r="M14">
        <v>100000</v>
      </c>
      <c r="N14" t="s">
        <v>264</v>
      </c>
      <c r="O14" t="s">
        <v>278</v>
      </c>
    </row>
    <row r="15" spans="1:15">
      <c r="A15" t="s">
        <v>176</v>
      </c>
      <c r="B15" t="s">
        <v>230</v>
      </c>
      <c r="C15" t="s">
        <v>231</v>
      </c>
      <c r="D15" t="s">
        <v>260</v>
      </c>
      <c r="E15" t="s">
        <v>249</v>
      </c>
      <c r="F15" s="43">
        <v>6</v>
      </c>
      <c r="G15">
        <v>8</v>
      </c>
      <c r="H15" s="45">
        <v>46311.4</v>
      </c>
      <c r="I15" s="45">
        <v>5448.4000000000005</v>
      </c>
      <c r="J15" s="45">
        <v>5788.9250000000002</v>
      </c>
      <c r="K15" t="s">
        <v>162</v>
      </c>
      <c r="L15" t="s">
        <v>177</v>
      </c>
      <c r="M15">
        <v>75000</v>
      </c>
      <c r="N15" t="s">
        <v>264</v>
      </c>
      <c r="O15" t="s">
        <v>279</v>
      </c>
    </row>
    <row r="16" spans="1:15">
      <c r="A16" t="s">
        <v>178</v>
      </c>
      <c r="B16" t="s">
        <v>234</v>
      </c>
      <c r="C16" t="s">
        <v>235</v>
      </c>
      <c r="D16" t="s">
        <v>258</v>
      </c>
      <c r="E16" t="s">
        <v>259</v>
      </c>
      <c r="F16" s="43">
        <v>0</v>
      </c>
      <c r="G16">
        <v>14</v>
      </c>
      <c r="H16" s="45">
        <v>80685.8</v>
      </c>
      <c r="I16" s="45">
        <v>5564.5379310344833</v>
      </c>
      <c r="J16" s="45">
        <v>5763.2714285714292</v>
      </c>
      <c r="K16" t="s">
        <v>153</v>
      </c>
      <c r="L16" t="s">
        <v>179</v>
      </c>
      <c r="M16">
        <v>100000</v>
      </c>
      <c r="N16" t="s">
        <v>264</v>
      </c>
      <c r="O16" t="s">
        <v>280</v>
      </c>
    </row>
    <row r="17" spans="1:15">
      <c r="A17" t="s">
        <v>180</v>
      </c>
      <c r="B17" t="s">
        <v>230</v>
      </c>
      <c r="C17" t="s">
        <v>231</v>
      </c>
      <c r="D17" t="s">
        <v>252</v>
      </c>
      <c r="E17" t="s">
        <v>253</v>
      </c>
      <c r="F17" s="43">
        <v>8</v>
      </c>
      <c r="G17">
        <v>6</v>
      </c>
      <c r="H17" s="45">
        <v>36438.5</v>
      </c>
      <c r="I17" s="45">
        <v>5605.9230769230771</v>
      </c>
      <c r="J17" s="45">
        <v>6073.083333333333</v>
      </c>
      <c r="K17" t="s">
        <v>167</v>
      </c>
      <c r="L17" t="s">
        <v>125</v>
      </c>
      <c r="M17">
        <v>50000</v>
      </c>
      <c r="N17" t="s">
        <v>264</v>
      </c>
      <c r="O17" t="s">
        <v>281</v>
      </c>
    </row>
    <row r="18" spans="1:15">
      <c r="A18" t="s">
        <v>181</v>
      </c>
      <c r="B18" t="s">
        <v>225</v>
      </c>
      <c r="C18" t="s">
        <v>226</v>
      </c>
      <c r="D18" t="s">
        <v>261</v>
      </c>
      <c r="E18" t="s">
        <v>257</v>
      </c>
      <c r="F18" s="43">
        <v>7</v>
      </c>
      <c r="G18">
        <v>7</v>
      </c>
      <c r="H18" s="45">
        <v>42074.2</v>
      </c>
      <c r="I18" s="45">
        <v>5609.8933333333325</v>
      </c>
      <c r="J18" s="45">
        <v>6010.5999999999995</v>
      </c>
      <c r="K18" t="s">
        <v>162</v>
      </c>
      <c r="L18" t="s">
        <v>165</v>
      </c>
      <c r="M18">
        <v>75000</v>
      </c>
      <c r="N18" t="s">
        <v>264</v>
      </c>
      <c r="O18" t="s">
        <v>282</v>
      </c>
    </row>
    <row r="19" spans="1:15">
      <c r="A19" t="s">
        <v>182</v>
      </c>
      <c r="B19" t="s">
        <v>246</v>
      </c>
      <c r="C19" t="s">
        <v>247</v>
      </c>
      <c r="D19" t="s">
        <v>227</v>
      </c>
      <c r="E19" t="s">
        <v>228</v>
      </c>
      <c r="F19" s="43">
        <v>98</v>
      </c>
      <c r="G19">
        <v>16</v>
      </c>
      <c r="H19" s="45">
        <v>93382.6</v>
      </c>
      <c r="I19" s="45">
        <v>5659.5515151515156</v>
      </c>
      <c r="J19" s="45">
        <v>5836.4125000000004</v>
      </c>
      <c r="K19" t="s">
        <v>151</v>
      </c>
      <c r="L19" t="s">
        <v>183</v>
      </c>
      <c r="M19">
        <v>100000</v>
      </c>
      <c r="N19" t="s">
        <v>264</v>
      </c>
      <c r="O19" t="s">
        <v>283</v>
      </c>
    </row>
    <row r="20" spans="1:15">
      <c r="A20" t="s">
        <v>184</v>
      </c>
      <c r="B20" t="s">
        <v>230</v>
      </c>
      <c r="C20" t="s">
        <v>231</v>
      </c>
      <c r="D20" t="s">
        <v>252</v>
      </c>
      <c r="E20" t="s">
        <v>253</v>
      </c>
      <c r="F20" s="43">
        <v>8</v>
      </c>
      <c r="G20">
        <v>6</v>
      </c>
      <c r="H20" s="45">
        <v>37558.800000000003</v>
      </c>
      <c r="I20" s="45">
        <v>5778.2769230769236</v>
      </c>
      <c r="J20" s="45">
        <v>6259.8</v>
      </c>
      <c r="K20" t="s">
        <v>151</v>
      </c>
      <c r="L20" t="s">
        <v>169</v>
      </c>
      <c r="M20">
        <v>50000</v>
      </c>
      <c r="N20" t="s">
        <v>264</v>
      </c>
      <c r="O20" t="s">
        <v>284</v>
      </c>
    </row>
    <row r="21" spans="1:15">
      <c r="A21" t="s">
        <v>185</v>
      </c>
      <c r="B21" t="s">
        <v>246</v>
      </c>
      <c r="C21" t="s">
        <v>247</v>
      </c>
      <c r="D21" t="s">
        <v>227</v>
      </c>
      <c r="E21" t="s">
        <v>228</v>
      </c>
      <c r="F21" s="43">
        <v>0</v>
      </c>
      <c r="G21">
        <v>14</v>
      </c>
      <c r="H21" s="45">
        <v>85928</v>
      </c>
      <c r="I21" s="45">
        <v>5926.0689655172409</v>
      </c>
      <c r="J21" s="45">
        <v>6137.7142857142853</v>
      </c>
      <c r="K21" t="s">
        <v>162</v>
      </c>
      <c r="L21" t="s">
        <v>177</v>
      </c>
      <c r="M21">
        <v>100000</v>
      </c>
      <c r="N21" t="s">
        <v>264</v>
      </c>
      <c r="O21" t="s">
        <v>285</v>
      </c>
    </row>
    <row r="22" spans="1:15">
      <c r="A22" t="s">
        <v>186</v>
      </c>
      <c r="B22" t="s">
        <v>230</v>
      </c>
      <c r="C22" t="s">
        <v>231</v>
      </c>
      <c r="D22" t="s">
        <v>260</v>
      </c>
      <c r="E22" t="s">
        <v>249</v>
      </c>
      <c r="F22" s="43">
        <v>6</v>
      </c>
      <c r="G22">
        <v>8</v>
      </c>
      <c r="H22" s="45">
        <v>52229.5</v>
      </c>
      <c r="I22" s="45">
        <v>6144.6470588235297</v>
      </c>
      <c r="J22" s="45">
        <v>6528.6875</v>
      </c>
      <c r="K22" t="s">
        <v>162</v>
      </c>
      <c r="L22" t="s">
        <v>187</v>
      </c>
      <c r="M22">
        <v>75000</v>
      </c>
      <c r="N22" t="s">
        <v>264</v>
      </c>
      <c r="O22" t="s">
        <v>286</v>
      </c>
    </row>
    <row r="23" spans="1:15">
      <c r="A23" t="s">
        <v>188</v>
      </c>
      <c r="B23" t="s">
        <v>225</v>
      </c>
      <c r="C23" t="s">
        <v>226</v>
      </c>
      <c r="D23" t="s">
        <v>261</v>
      </c>
      <c r="E23" t="s">
        <v>257</v>
      </c>
      <c r="F23" s="43">
        <v>4</v>
      </c>
      <c r="G23">
        <v>10</v>
      </c>
      <c r="H23" s="45">
        <v>64542</v>
      </c>
      <c r="I23" s="45">
        <v>6146.8571428571431</v>
      </c>
      <c r="J23" s="45">
        <v>6454.2</v>
      </c>
      <c r="K23" t="s">
        <v>153</v>
      </c>
      <c r="L23" t="s">
        <v>125</v>
      </c>
      <c r="M23">
        <v>75000</v>
      </c>
      <c r="N23" t="s">
        <v>264</v>
      </c>
      <c r="O23" t="s">
        <v>287</v>
      </c>
    </row>
    <row r="24" spans="1:15">
      <c r="A24" t="s">
        <v>189</v>
      </c>
      <c r="B24" t="s">
        <v>246</v>
      </c>
      <c r="C24" t="s">
        <v>247</v>
      </c>
      <c r="D24" t="s">
        <v>227</v>
      </c>
      <c r="E24" t="s">
        <v>228</v>
      </c>
      <c r="F24" s="43">
        <v>96</v>
      </c>
      <c r="G24">
        <v>18</v>
      </c>
      <c r="H24" s="45">
        <v>114660.6</v>
      </c>
      <c r="I24" s="45">
        <v>6197.8702702702703</v>
      </c>
      <c r="J24" s="45">
        <v>6370.0333333333338</v>
      </c>
      <c r="K24" t="s">
        <v>162</v>
      </c>
      <c r="L24" t="s">
        <v>190</v>
      </c>
      <c r="M24">
        <v>100000</v>
      </c>
      <c r="N24" t="s">
        <v>263</v>
      </c>
      <c r="O24" t="s">
        <v>288</v>
      </c>
    </row>
    <row r="25" spans="1:15">
      <c r="A25" t="s">
        <v>191</v>
      </c>
      <c r="B25" t="s">
        <v>238</v>
      </c>
      <c r="C25" t="s">
        <v>239</v>
      </c>
      <c r="D25" t="s">
        <v>254</v>
      </c>
      <c r="E25" t="s">
        <v>255</v>
      </c>
      <c r="F25" s="43">
        <v>5</v>
      </c>
      <c r="G25">
        <v>9</v>
      </c>
      <c r="H25" s="45">
        <v>60389.5</v>
      </c>
      <c r="I25" s="45">
        <v>6356.7894736842109</v>
      </c>
      <c r="J25" s="45">
        <v>6709.9444444444443</v>
      </c>
      <c r="K25" t="s">
        <v>167</v>
      </c>
      <c r="L25" t="s">
        <v>192</v>
      </c>
      <c r="M25">
        <v>100000</v>
      </c>
      <c r="N25" t="s">
        <v>264</v>
      </c>
      <c r="O25" t="s">
        <v>289</v>
      </c>
    </row>
    <row r="26" spans="1:15">
      <c r="A26" t="s">
        <v>193</v>
      </c>
      <c r="B26" t="s">
        <v>246</v>
      </c>
      <c r="C26" t="s">
        <v>247</v>
      </c>
      <c r="D26" t="s">
        <v>244</v>
      </c>
      <c r="E26" t="s">
        <v>245</v>
      </c>
      <c r="F26" s="43">
        <v>3</v>
      </c>
      <c r="G26">
        <v>11</v>
      </c>
      <c r="H26" s="45">
        <v>73444.399999999994</v>
      </c>
      <c r="I26" s="45">
        <v>6386.4695652173905</v>
      </c>
      <c r="J26" s="45">
        <v>6676.7636363636357</v>
      </c>
      <c r="K26" t="s">
        <v>151</v>
      </c>
      <c r="L26" t="s">
        <v>165</v>
      </c>
      <c r="M26">
        <v>100000</v>
      </c>
      <c r="N26" t="s">
        <v>264</v>
      </c>
      <c r="O26" t="s">
        <v>290</v>
      </c>
    </row>
    <row r="27" spans="1:15">
      <c r="A27" t="s">
        <v>194</v>
      </c>
      <c r="B27" t="s">
        <v>230</v>
      </c>
      <c r="C27" t="s">
        <v>231</v>
      </c>
      <c r="D27" t="s">
        <v>260</v>
      </c>
      <c r="E27" t="s">
        <v>249</v>
      </c>
      <c r="F27" s="43">
        <v>9</v>
      </c>
      <c r="G27">
        <v>5</v>
      </c>
      <c r="H27" s="45">
        <v>35137</v>
      </c>
      <c r="I27" s="45">
        <v>6388.545454545455</v>
      </c>
      <c r="J27" s="45">
        <v>7027.4</v>
      </c>
      <c r="K27" t="s">
        <v>151</v>
      </c>
      <c r="L27" t="s">
        <v>192</v>
      </c>
      <c r="M27">
        <v>75000</v>
      </c>
      <c r="N27" t="s">
        <v>264</v>
      </c>
      <c r="O27" t="s">
        <v>291</v>
      </c>
    </row>
    <row r="28" spans="1:15">
      <c r="A28" t="s">
        <v>195</v>
      </c>
      <c r="B28" t="s">
        <v>238</v>
      </c>
      <c r="C28" t="s">
        <v>239</v>
      </c>
      <c r="D28" t="s">
        <v>254</v>
      </c>
      <c r="E28" t="s">
        <v>255</v>
      </c>
      <c r="F28" s="43">
        <v>8</v>
      </c>
      <c r="G28">
        <v>6</v>
      </c>
      <c r="H28" s="45">
        <v>42504.6</v>
      </c>
      <c r="I28" s="45">
        <v>6539.1692307692301</v>
      </c>
      <c r="J28" s="45">
        <v>7084.0999999999995</v>
      </c>
      <c r="K28" t="s">
        <v>167</v>
      </c>
      <c r="L28" t="s">
        <v>173</v>
      </c>
      <c r="M28">
        <v>100000</v>
      </c>
      <c r="N28" t="s">
        <v>264</v>
      </c>
      <c r="O28" t="s">
        <v>292</v>
      </c>
    </row>
    <row r="29" spans="1:15">
      <c r="A29" t="s">
        <v>196</v>
      </c>
      <c r="B29" t="s">
        <v>238</v>
      </c>
      <c r="C29" t="s">
        <v>239</v>
      </c>
      <c r="D29" t="s">
        <v>254</v>
      </c>
      <c r="E29" t="s">
        <v>255</v>
      </c>
      <c r="F29" s="43">
        <v>7</v>
      </c>
      <c r="G29">
        <v>7</v>
      </c>
      <c r="H29" s="45">
        <v>50854.1</v>
      </c>
      <c r="I29" s="45">
        <v>6780.5466666666662</v>
      </c>
      <c r="J29" s="45">
        <v>7264.8714285714286</v>
      </c>
      <c r="K29" t="s">
        <v>151</v>
      </c>
      <c r="L29" t="s">
        <v>183</v>
      </c>
      <c r="M29">
        <v>100000</v>
      </c>
      <c r="N29" t="s">
        <v>264</v>
      </c>
      <c r="O29" t="s">
        <v>293</v>
      </c>
    </row>
    <row r="30" spans="1:15">
      <c r="A30" t="s">
        <v>197</v>
      </c>
      <c r="B30" t="s">
        <v>225</v>
      </c>
      <c r="C30" t="s">
        <v>226</v>
      </c>
      <c r="D30" t="s">
        <v>232</v>
      </c>
      <c r="E30" t="s">
        <v>233</v>
      </c>
      <c r="F30" s="43">
        <v>4</v>
      </c>
      <c r="G30">
        <v>10</v>
      </c>
      <c r="H30" s="45">
        <v>72527.199999999997</v>
      </c>
      <c r="I30" s="45">
        <v>6907.3523809523804</v>
      </c>
      <c r="J30" s="45">
        <v>7252.7199999999993</v>
      </c>
      <c r="K30" t="s">
        <v>167</v>
      </c>
      <c r="L30" t="s">
        <v>157</v>
      </c>
      <c r="M30">
        <v>75000</v>
      </c>
      <c r="N30" t="s">
        <v>264</v>
      </c>
      <c r="O30" t="s">
        <v>294</v>
      </c>
    </row>
    <row r="31" spans="1:15">
      <c r="A31" t="s">
        <v>198</v>
      </c>
      <c r="B31" t="s">
        <v>230</v>
      </c>
      <c r="C31" t="s">
        <v>231</v>
      </c>
      <c r="D31" t="s">
        <v>252</v>
      </c>
      <c r="E31" t="s">
        <v>253</v>
      </c>
      <c r="F31" s="43">
        <v>8</v>
      </c>
      <c r="G31">
        <v>6</v>
      </c>
      <c r="H31" s="45">
        <v>44946.5</v>
      </c>
      <c r="I31" s="45">
        <v>6914.8461538461543</v>
      </c>
      <c r="J31" s="45">
        <v>7491.083333333333</v>
      </c>
      <c r="K31" t="s">
        <v>162</v>
      </c>
      <c r="L31" t="s">
        <v>187</v>
      </c>
      <c r="M31">
        <v>50000</v>
      </c>
      <c r="N31" t="s">
        <v>264</v>
      </c>
      <c r="O31" t="s">
        <v>295</v>
      </c>
    </row>
    <row r="32" spans="1:15">
      <c r="A32" t="s">
        <v>199</v>
      </c>
      <c r="B32" t="s">
        <v>234</v>
      </c>
      <c r="C32" t="s">
        <v>235</v>
      </c>
      <c r="D32" t="s">
        <v>258</v>
      </c>
      <c r="E32" t="s">
        <v>259</v>
      </c>
      <c r="F32" s="43">
        <v>10</v>
      </c>
      <c r="G32">
        <v>4</v>
      </c>
      <c r="H32" s="45">
        <v>31144.400000000001</v>
      </c>
      <c r="I32" s="45">
        <v>6920.9777777777781</v>
      </c>
      <c r="J32" s="45">
        <v>7786.1</v>
      </c>
      <c r="K32" t="s">
        <v>151</v>
      </c>
      <c r="L32" t="s">
        <v>163</v>
      </c>
      <c r="M32">
        <v>100000</v>
      </c>
      <c r="N32" t="s">
        <v>264</v>
      </c>
      <c r="O32" t="s">
        <v>296</v>
      </c>
    </row>
    <row r="33" spans="1:15">
      <c r="A33" t="s">
        <v>200</v>
      </c>
      <c r="B33" t="s">
        <v>238</v>
      </c>
      <c r="C33" t="s">
        <v>239</v>
      </c>
      <c r="D33" t="s">
        <v>254</v>
      </c>
      <c r="E33" t="s">
        <v>255</v>
      </c>
      <c r="F33" s="43">
        <v>14</v>
      </c>
      <c r="G33">
        <v>0</v>
      </c>
      <c r="H33" s="45">
        <v>3708.1</v>
      </c>
      <c r="I33" s="45">
        <v>7416.2</v>
      </c>
      <c r="J33" s="45">
        <v>3708.1</v>
      </c>
      <c r="K33" t="s">
        <v>151</v>
      </c>
      <c r="L33" t="s">
        <v>171</v>
      </c>
      <c r="M33">
        <v>100000</v>
      </c>
      <c r="N33" t="s">
        <v>264</v>
      </c>
      <c r="O33" t="s">
        <v>297</v>
      </c>
    </row>
    <row r="34" spans="1:15">
      <c r="A34" t="s">
        <v>201</v>
      </c>
      <c r="B34" t="s">
        <v>238</v>
      </c>
      <c r="C34" t="s">
        <v>239</v>
      </c>
      <c r="D34" t="s">
        <v>236</v>
      </c>
      <c r="E34" t="s">
        <v>237</v>
      </c>
      <c r="F34" s="43">
        <v>10</v>
      </c>
      <c r="G34">
        <v>4</v>
      </c>
      <c r="H34" s="45">
        <v>33477.199999999997</v>
      </c>
      <c r="I34" s="45">
        <v>7439.3777777777768</v>
      </c>
      <c r="J34" s="45">
        <v>8369.2999999999993</v>
      </c>
      <c r="K34" t="s">
        <v>151</v>
      </c>
      <c r="L34" t="s">
        <v>183</v>
      </c>
      <c r="M34">
        <v>75000</v>
      </c>
      <c r="N34" t="s">
        <v>264</v>
      </c>
      <c r="O34" t="s">
        <v>298</v>
      </c>
    </row>
    <row r="35" spans="1:15">
      <c r="A35" t="s">
        <v>202</v>
      </c>
      <c r="B35" t="s">
        <v>230</v>
      </c>
      <c r="C35" t="s">
        <v>231</v>
      </c>
      <c r="D35" t="s">
        <v>260</v>
      </c>
      <c r="E35" t="s">
        <v>249</v>
      </c>
      <c r="F35" s="43">
        <v>12</v>
      </c>
      <c r="G35">
        <v>2</v>
      </c>
      <c r="H35" s="45">
        <v>19341.7</v>
      </c>
      <c r="I35" s="45">
        <v>7736.68</v>
      </c>
      <c r="J35" s="45">
        <v>9670.85</v>
      </c>
      <c r="K35" t="s">
        <v>167</v>
      </c>
      <c r="L35" t="s">
        <v>203</v>
      </c>
      <c r="M35">
        <v>75000</v>
      </c>
      <c r="N35" t="s">
        <v>264</v>
      </c>
      <c r="O35" t="s">
        <v>299</v>
      </c>
    </row>
    <row r="36" spans="1:15">
      <c r="A36" t="s">
        <v>204</v>
      </c>
      <c r="B36" t="s">
        <v>234</v>
      </c>
      <c r="C36" t="s">
        <v>235</v>
      </c>
      <c r="D36" t="s">
        <v>240</v>
      </c>
      <c r="E36" t="s">
        <v>241</v>
      </c>
      <c r="F36" s="43">
        <v>12</v>
      </c>
      <c r="G36">
        <v>2</v>
      </c>
      <c r="H36" s="45">
        <v>19421.099999999999</v>
      </c>
      <c r="I36" s="45">
        <v>7768.44</v>
      </c>
      <c r="J36" s="45">
        <v>9710.5499999999993</v>
      </c>
      <c r="K36" t="s">
        <v>151</v>
      </c>
      <c r="L36" t="s">
        <v>157</v>
      </c>
      <c r="M36">
        <v>100000</v>
      </c>
      <c r="N36" t="s">
        <v>264</v>
      </c>
      <c r="O36" t="s">
        <v>300</v>
      </c>
    </row>
    <row r="37" spans="1:15">
      <c r="A37" t="s">
        <v>205</v>
      </c>
      <c r="B37" t="s">
        <v>225</v>
      </c>
      <c r="C37" t="s">
        <v>226</v>
      </c>
      <c r="D37" t="s">
        <v>261</v>
      </c>
      <c r="E37" t="s">
        <v>257</v>
      </c>
      <c r="F37" s="43">
        <v>11</v>
      </c>
      <c r="G37">
        <v>3</v>
      </c>
      <c r="H37" s="45">
        <v>27394.2</v>
      </c>
      <c r="I37" s="45">
        <v>7826.9142857142861</v>
      </c>
      <c r="J37" s="45">
        <v>9131.4</v>
      </c>
      <c r="K37" t="s">
        <v>151</v>
      </c>
      <c r="L37" t="s">
        <v>179</v>
      </c>
      <c r="M37">
        <v>75000</v>
      </c>
      <c r="N37" t="s">
        <v>264</v>
      </c>
      <c r="O37" t="s">
        <v>301</v>
      </c>
    </row>
    <row r="38" spans="1:15">
      <c r="A38" t="s">
        <v>206</v>
      </c>
      <c r="B38" t="s">
        <v>242</v>
      </c>
      <c r="C38" t="s">
        <v>243</v>
      </c>
      <c r="D38" t="s">
        <v>248</v>
      </c>
      <c r="E38" t="s">
        <v>249</v>
      </c>
      <c r="F38" s="43">
        <v>11</v>
      </c>
      <c r="G38">
        <v>3</v>
      </c>
      <c r="H38" s="45">
        <v>29102.3</v>
      </c>
      <c r="I38" s="45">
        <v>8314.9428571428562</v>
      </c>
      <c r="J38" s="45">
        <v>9700.7666666666664</v>
      </c>
      <c r="K38" t="s">
        <v>151</v>
      </c>
      <c r="L38" t="s">
        <v>154</v>
      </c>
      <c r="M38">
        <v>100000</v>
      </c>
      <c r="N38" t="s">
        <v>264</v>
      </c>
      <c r="O38" t="s">
        <v>302</v>
      </c>
    </row>
    <row r="39" spans="1:15">
      <c r="A39" t="s">
        <v>207</v>
      </c>
      <c r="B39" t="s">
        <v>238</v>
      </c>
      <c r="C39" t="s">
        <v>239</v>
      </c>
      <c r="D39" t="s">
        <v>236</v>
      </c>
      <c r="E39" t="s">
        <v>237</v>
      </c>
      <c r="F39" s="43">
        <v>11</v>
      </c>
      <c r="G39">
        <v>3</v>
      </c>
      <c r="H39" s="45">
        <v>30555.3</v>
      </c>
      <c r="I39" s="45">
        <v>8730.0857142857149</v>
      </c>
      <c r="J39" s="45">
        <v>10185.1</v>
      </c>
      <c r="K39" t="s">
        <v>151</v>
      </c>
      <c r="L39" t="s">
        <v>187</v>
      </c>
      <c r="M39">
        <v>75000</v>
      </c>
      <c r="N39" t="s">
        <v>264</v>
      </c>
      <c r="O39" t="s">
        <v>303</v>
      </c>
    </row>
    <row r="40" spans="1:15">
      <c r="A40" t="s">
        <v>208</v>
      </c>
      <c r="B40" t="s">
        <v>246</v>
      </c>
      <c r="C40" t="s">
        <v>247</v>
      </c>
      <c r="D40" t="s">
        <v>227</v>
      </c>
      <c r="E40" t="s">
        <v>228</v>
      </c>
      <c r="F40" s="43">
        <v>9</v>
      </c>
      <c r="G40">
        <v>5</v>
      </c>
      <c r="H40" s="45">
        <v>48114.2</v>
      </c>
      <c r="I40" s="45">
        <v>8748.0363636363636</v>
      </c>
      <c r="J40" s="45">
        <v>9622.84</v>
      </c>
      <c r="K40" t="s">
        <v>167</v>
      </c>
      <c r="L40" t="s">
        <v>192</v>
      </c>
      <c r="M40">
        <v>100000</v>
      </c>
      <c r="N40" t="s">
        <v>264</v>
      </c>
      <c r="O40" t="s">
        <v>304</v>
      </c>
    </row>
    <row r="41" spans="1:15">
      <c r="A41" t="s">
        <v>209</v>
      </c>
      <c r="B41" t="s">
        <v>246</v>
      </c>
      <c r="C41" t="s">
        <v>247</v>
      </c>
      <c r="D41" t="s">
        <v>227</v>
      </c>
      <c r="E41" t="s">
        <v>228</v>
      </c>
      <c r="F41" s="43">
        <v>12</v>
      </c>
      <c r="G41">
        <v>2</v>
      </c>
      <c r="H41" s="45">
        <v>22128.2</v>
      </c>
      <c r="I41" s="45">
        <v>8851.2800000000007</v>
      </c>
      <c r="J41" s="45">
        <v>11064.1</v>
      </c>
      <c r="K41" t="s">
        <v>153</v>
      </c>
      <c r="L41" t="s">
        <v>190</v>
      </c>
      <c r="M41">
        <v>100000</v>
      </c>
      <c r="N41" t="s">
        <v>264</v>
      </c>
      <c r="O41" t="s">
        <v>305</v>
      </c>
    </row>
    <row r="42" spans="1:15">
      <c r="A42" t="s">
        <v>210</v>
      </c>
      <c r="B42" t="s">
        <v>242</v>
      </c>
      <c r="C42" t="s">
        <v>243</v>
      </c>
      <c r="D42" t="s">
        <v>248</v>
      </c>
      <c r="E42" t="s">
        <v>249</v>
      </c>
      <c r="F42" s="43">
        <v>12</v>
      </c>
      <c r="G42">
        <v>2</v>
      </c>
      <c r="H42" s="45">
        <v>22282</v>
      </c>
      <c r="I42" s="45">
        <v>8912.7999999999993</v>
      </c>
      <c r="J42" s="45">
        <v>11141</v>
      </c>
      <c r="K42" t="s">
        <v>153</v>
      </c>
      <c r="L42" t="s">
        <v>171</v>
      </c>
      <c r="M42">
        <v>100000</v>
      </c>
      <c r="N42" t="s">
        <v>264</v>
      </c>
      <c r="O42" t="s">
        <v>306</v>
      </c>
    </row>
    <row r="43" spans="1:15">
      <c r="A43" t="s">
        <v>211</v>
      </c>
      <c r="B43" t="s">
        <v>230</v>
      </c>
      <c r="C43" t="s">
        <v>231</v>
      </c>
      <c r="D43" t="s">
        <v>260</v>
      </c>
      <c r="E43" t="s">
        <v>249</v>
      </c>
      <c r="F43" s="43">
        <v>13</v>
      </c>
      <c r="G43">
        <v>1</v>
      </c>
      <c r="H43" s="45">
        <v>13682.9</v>
      </c>
      <c r="I43" s="45">
        <v>9121.9333333333325</v>
      </c>
      <c r="J43" s="45">
        <v>13682.9</v>
      </c>
      <c r="K43" t="s">
        <v>151</v>
      </c>
      <c r="L43" t="s">
        <v>173</v>
      </c>
      <c r="M43">
        <v>75000</v>
      </c>
      <c r="N43" t="s">
        <v>264</v>
      </c>
      <c r="O43" t="s">
        <v>307</v>
      </c>
    </row>
    <row r="44" spans="1:15">
      <c r="A44" t="s">
        <v>212</v>
      </c>
      <c r="B44" t="s">
        <v>238</v>
      </c>
      <c r="C44" t="s">
        <v>239</v>
      </c>
      <c r="D44" t="s">
        <v>236</v>
      </c>
      <c r="E44" t="s">
        <v>237</v>
      </c>
      <c r="F44" s="43">
        <v>13</v>
      </c>
      <c r="G44">
        <v>1</v>
      </c>
      <c r="H44" s="45">
        <v>13867.6</v>
      </c>
      <c r="I44" s="45">
        <v>9245.0666666666675</v>
      </c>
      <c r="J44" s="45">
        <v>13867.6</v>
      </c>
      <c r="K44" t="s">
        <v>151</v>
      </c>
      <c r="L44" t="s">
        <v>190</v>
      </c>
      <c r="M44">
        <v>75000</v>
      </c>
      <c r="N44" t="s">
        <v>264</v>
      </c>
      <c r="O44" t="s">
        <v>308</v>
      </c>
    </row>
    <row r="45" spans="1:15">
      <c r="A45" t="s">
        <v>213</v>
      </c>
      <c r="B45" t="s">
        <v>238</v>
      </c>
      <c r="C45" t="s">
        <v>239</v>
      </c>
      <c r="D45" t="s">
        <v>236</v>
      </c>
      <c r="E45" t="s">
        <v>237</v>
      </c>
      <c r="F45" s="43">
        <v>12</v>
      </c>
      <c r="G45">
        <v>2</v>
      </c>
      <c r="H45" s="45">
        <v>24513.200000000001</v>
      </c>
      <c r="I45" s="45">
        <v>9805.2800000000007</v>
      </c>
      <c r="J45" s="45">
        <v>12256.6</v>
      </c>
      <c r="K45" t="s">
        <v>151</v>
      </c>
      <c r="L45" t="s">
        <v>163</v>
      </c>
      <c r="M45">
        <v>75000</v>
      </c>
      <c r="N45" t="s">
        <v>264</v>
      </c>
      <c r="O45" t="s">
        <v>309</v>
      </c>
    </row>
    <row r="46" spans="1:15">
      <c r="A46" t="s">
        <v>214</v>
      </c>
      <c r="B46" t="s">
        <v>246</v>
      </c>
      <c r="C46" t="s">
        <v>247</v>
      </c>
      <c r="D46" t="s">
        <v>244</v>
      </c>
      <c r="E46" t="s">
        <v>245</v>
      </c>
      <c r="F46" s="43">
        <v>12</v>
      </c>
      <c r="G46">
        <v>2</v>
      </c>
      <c r="H46" s="45">
        <v>29601.9</v>
      </c>
      <c r="I46" s="45">
        <v>11840.76</v>
      </c>
      <c r="J46" s="45">
        <v>14800.95</v>
      </c>
      <c r="K46" t="s">
        <v>151</v>
      </c>
      <c r="L46" t="s">
        <v>159</v>
      </c>
      <c r="M46">
        <v>100000</v>
      </c>
      <c r="N46" t="s">
        <v>264</v>
      </c>
      <c r="O46" t="s">
        <v>310</v>
      </c>
    </row>
    <row r="47" spans="1:15">
      <c r="A47" t="s">
        <v>215</v>
      </c>
      <c r="B47" t="s">
        <v>242</v>
      </c>
      <c r="C47" t="s">
        <v>243</v>
      </c>
      <c r="D47" t="s">
        <v>248</v>
      </c>
      <c r="E47" t="s">
        <v>249</v>
      </c>
      <c r="F47" s="43">
        <v>13</v>
      </c>
      <c r="G47">
        <v>1</v>
      </c>
      <c r="H47" s="45">
        <v>20223.900000000001</v>
      </c>
      <c r="I47" s="45">
        <v>13482.6</v>
      </c>
      <c r="J47" s="45">
        <v>20223.900000000001</v>
      </c>
      <c r="K47" t="s">
        <v>151</v>
      </c>
      <c r="L47" t="s">
        <v>216</v>
      </c>
      <c r="M47">
        <v>100000</v>
      </c>
      <c r="N47" t="s">
        <v>264</v>
      </c>
      <c r="O47" t="s">
        <v>311</v>
      </c>
    </row>
    <row r="48" spans="1:15">
      <c r="A48" t="s">
        <v>217</v>
      </c>
      <c r="B48" t="s">
        <v>242</v>
      </c>
      <c r="C48" t="s">
        <v>243</v>
      </c>
      <c r="D48" t="s">
        <v>248</v>
      </c>
      <c r="E48" t="s">
        <v>249</v>
      </c>
      <c r="F48" s="43">
        <v>13</v>
      </c>
      <c r="G48">
        <v>1</v>
      </c>
      <c r="H48" s="45">
        <v>22188.5</v>
      </c>
      <c r="I48" s="45">
        <v>14792.333333333334</v>
      </c>
      <c r="J48" s="45">
        <v>22188.5</v>
      </c>
      <c r="K48" t="s">
        <v>153</v>
      </c>
      <c r="L48" t="s">
        <v>177</v>
      </c>
      <c r="M48">
        <v>100000</v>
      </c>
      <c r="N48" t="s">
        <v>264</v>
      </c>
      <c r="O48" t="s">
        <v>312</v>
      </c>
    </row>
    <row r="49" spans="1:15">
      <c r="A49" t="s">
        <v>218</v>
      </c>
      <c r="B49" t="s">
        <v>230</v>
      </c>
      <c r="C49" t="s">
        <v>231</v>
      </c>
      <c r="D49" t="s">
        <v>260</v>
      </c>
      <c r="E49" t="s">
        <v>249</v>
      </c>
      <c r="F49" s="43">
        <v>13</v>
      </c>
      <c r="G49">
        <v>1</v>
      </c>
      <c r="H49" s="45">
        <v>22521.599999999999</v>
      </c>
      <c r="I49" s="45">
        <v>15014.4</v>
      </c>
      <c r="J49" s="45">
        <v>22521.599999999999</v>
      </c>
      <c r="K49" t="s">
        <v>151</v>
      </c>
      <c r="L49" t="s">
        <v>179</v>
      </c>
      <c r="M49">
        <v>75000</v>
      </c>
      <c r="N49" t="s">
        <v>264</v>
      </c>
      <c r="O49" t="s">
        <v>313</v>
      </c>
    </row>
    <row r="50" spans="1:15">
      <c r="A50" t="s">
        <v>219</v>
      </c>
      <c r="B50" t="s">
        <v>230</v>
      </c>
      <c r="C50" t="s">
        <v>231</v>
      </c>
      <c r="D50" t="s">
        <v>260</v>
      </c>
      <c r="E50" t="s">
        <v>249</v>
      </c>
      <c r="F50" s="43">
        <v>13</v>
      </c>
      <c r="G50">
        <v>1</v>
      </c>
      <c r="H50" s="45">
        <v>27534.799999999999</v>
      </c>
      <c r="I50" s="45">
        <v>18356.533333333333</v>
      </c>
      <c r="J50" s="45">
        <v>27534.799999999999</v>
      </c>
      <c r="K50" t="s">
        <v>167</v>
      </c>
      <c r="L50" t="s">
        <v>216</v>
      </c>
      <c r="M50">
        <v>75000</v>
      </c>
      <c r="N50" t="s">
        <v>264</v>
      </c>
      <c r="O50" t="s">
        <v>314</v>
      </c>
    </row>
    <row r="51" spans="1:15">
      <c r="A51" t="s">
        <v>220</v>
      </c>
      <c r="B51" t="s">
        <v>230</v>
      </c>
      <c r="C51" t="s">
        <v>231</v>
      </c>
      <c r="D51" t="s">
        <v>260</v>
      </c>
      <c r="E51" t="s">
        <v>249</v>
      </c>
      <c r="F51" s="43">
        <v>13</v>
      </c>
      <c r="G51">
        <v>1</v>
      </c>
      <c r="H51" s="45">
        <v>27637.1</v>
      </c>
      <c r="I51" s="45">
        <v>18424.733333333334</v>
      </c>
      <c r="J51" s="45">
        <v>27637.1</v>
      </c>
      <c r="K51" t="s">
        <v>151</v>
      </c>
      <c r="L51" t="s">
        <v>125</v>
      </c>
      <c r="M51">
        <v>75000</v>
      </c>
      <c r="N51" t="s">
        <v>264</v>
      </c>
      <c r="O51" t="s">
        <v>315</v>
      </c>
    </row>
    <row r="52" spans="1:15">
      <c r="A52" t="s">
        <v>221</v>
      </c>
      <c r="B52" t="s">
        <v>234</v>
      </c>
      <c r="C52" t="s">
        <v>235</v>
      </c>
      <c r="D52" t="s">
        <v>240</v>
      </c>
      <c r="E52" t="s">
        <v>241</v>
      </c>
      <c r="F52" s="43">
        <v>14</v>
      </c>
      <c r="G52">
        <v>0</v>
      </c>
      <c r="H52" s="45">
        <v>14289.6</v>
      </c>
      <c r="I52" s="45">
        <v>28579.200000000001</v>
      </c>
      <c r="J52" s="45">
        <v>14289.6</v>
      </c>
      <c r="K52" t="s">
        <v>167</v>
      </c>
      <c r="L52" t="s">
        <v>154</v>
      </c>
      <c r="M52">
        <v>100000</v>
      </c>
      <c r="N52" t="s">
        <v>264</v>
      </c>
      <c r="O52" t="s">
        <v>316</v>
      </c>
    </row>
    <row r="53" spans="1:15">
      <c r="A53" t="s">
        <v>222</v>
      </c>
      <c r="B53" t="s">
        <v>246</v>
      </c>
      <c r="C53" t="s">
        <v>247</v>
      </c>
      <c r="D53" t="s">
        <v>244</v>
      </c>
      <c r="E53" t="s">
        <v>245</v>
      </c>
      <c r="F53" s="43">
        <v>14</v>
      </c>
      <c r="G53">
        <v>0</v>
      </c>
      <c r="H53" s="45">
        <v>17556.3</v>
      </c>
      <c r="I53" s="45">
        <v>35112.6</v>
      </c>
      <c r="J53" s="45">
        <v>17556.3</v>
      </c>
      <c r="K53" t="s">
        <v>153</v>
      </c>
      <c r="L53" t="s">
        <v>216</v>
      </c>
      <c r="M53">
        <v>100000</v>
      </c>
      <c r="N53" t="s">
        <v>264</v>
      </c>
      <c r="O53" t="s">
        <v>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GradeBook</vt:lpstr>
      <vt:lpstr>DecisionFactors</vt:lpstr>
      <vt:lpstr>SalesDatabase</vt:lpstr>
      <vt:lpstr>PivotTableFromSalesDatabase</vt:lpstr>
      <vt:lpstr>CarsDataExported</vt:lpstr>
      <vt:lpstr>CarsData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Shaniquo Mckenzie</dc:creator>
  <cp:lastModifiedBy>Shaniquo Mckenzie</cp:lastModifiedBy>
  <cp:lastPrinted>2021-12-28T00:47:38Z</cp:lastPrinted>
  <dcterms:created xsi:type="dcterms:W3CDTF">2021-12-27T20:34:21Z</dcterms:created>
  <dcterms:modified xsi:type="dcterms:W3CDTF">2021-12-28T03:52:55Z</dcterms:modified>
</cp:coreProperties>
</file>