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280" tabRatio="600" firstSheet="0" activeTab="2" autoFilterDateGrouping="1"/>
  </bookViews>
  <sheets>
    <sheet name="merge" sheetId="1" state="visible" r:id="rId1"/>
    <sheet name="汇总" sheetId="2" state="visible" r:id="rId2"/>
    <sheet name="唯品" sheetId="3" state="visible" r:id="rId3"/>
    <sheet name="京东POP" sheetId="4" state="visible" r:id="rId4"/>
    <sheet name="好衣库" sheetId="5" state="visible" r:id="rId5"/>
    <sheet name="爱库存" sheetId="6" state="visible" r:id="rId6"/>
    <sheet name="京东自营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9">
    <numFmt numFmtId="164" formatCode="0\.0,"/>
    <numFmt numFmtId="165" formatCode="0_ "/>
    <numFmt numFmtId="166" formatCode="0.00_ "/>
    <numFmt numFmtId="167" formatCode="0.0_ "/>
    <numFmt numFmtId="168" formatCode="0_);[Red]\(0\)"/>
    <numFmt numFmtId="169" formatCode="0.0%"/>
    <numFmt numFmtId="170" formatCode="0\.0,&quot;万&quot;"/>
    <numFmt numFmtId="171" formatCode="0.00_);[Red]\(0.00\)"/>
    <numFmt numFmtId="172" formatCode="0.000_ "/>
  </numFmts>
  <fonts count="43">
    <font>
      <name val="宋体"/>
      <charset val="134"/>
      <color theme="1"/>
      <sz val="11"/>
      <scheme val="minor"/>
    </font>
    <font>
      <name val="微软雅黑"/>
      <charset val="134"/>
      <color theme="0"/>
      <sz val="12"/>
    </font>
    <font>
      <name val="微软雅黑"/>
      <charset val="134"/>
      <color theme="1"/>
      <sz val="10"/>
    </font>
    <font>
      <name val="宋体"/>
      <charset val="134"/>
      <color theme="1"/>
      <sz val="12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0"/>
      <sz val="10"/>
      <scheme val="minor"/>
    </font>
    <font>
      <name val="微软雅黑"/>
      <charset val="134"/>
      <b val="1"/>
      <color theme="0"/>
      <sz val="14"/>
    </font>
    <font>
      <name val="微软雅黑"/>
      <charset val="134"/>
      <b val="1"/>
      <color theme="0"/>
      <sz val="10"/>
    </font>
    <font>
      <name val="微软雅黑"/>
      <charset val="134"/>
      <sz val="10"/>
    </font>
    <font>
      <name val="微软雅黑"/>
      <charset val="134"/>
      <sz val="12"/>
    </font>
    <font>
      <name val="微软雅黑"/>
      <charset val="134"/>
      <b val="1"/>
      <color theme="0"/>
      <sz val="12"/>
    </font>
    <font>
      <name val="微软雅黑"/>
      <charset val="134"/>
      <color theme="1"/>
      <sz val="12"/>
    </font>
    <font>
      <name val="宋体"/>
      <charset val="134"/>
      <color indexed="8"/>
      <sz val="11"/>
      <scheme val="minor"/>
    </font>
    <font>
      <name val="微软雅黑"/>
      <charset val="134"/>
      <b val="1"/>
      <color theme="1"/>
      <sz val="10"/>
    </font>
    <font>
      <name val="微软雅黑"/>
      <charset val="134"/>
      <color theme="0"/>
      <sz val="10"/>
    </font>
    <font>
      <name val="微软雅黑"/>
      <charset val="134"/>
      <color indexed="8"/>
      <sz val="11"/>
    </font>
    <font>
      <name val="微软雅黑"/>
      <charset val="134"/>
      <b val="1"/>
      <sz val="12"/>
    </font>
    <font>
      <name val="Helvetica"/>
      <charset val="134"/>
      <color rgb="FF333333"/>
      <sz val="9"/>
    </font>
    <font>
      <name val="Helvetica"/>
      <charset val="134"/>
      <b val="1"/>
      <color rgb="FF333333"/>
      <sz val="15"/>
    </font>
    <font>
      <name val="宋体"/>
      <charset val="134"/>
      <color rgb="FF333333"/>
      <sz val="9"/>
    </font>
    <font>
      <name val="宋体"/>
      <charset val="134"/>
      <color rgb="FFFF0000"/>
      <sz val="10"/>
      <scheme val="minor"/>
    </font>
    <font>
      <name val="微软雅黑"/>
      <charset val="134"/>
      <color theme="1"/>
      <sz val="11"/>
    </font>
    <font>
      <name val="微软雅黑"/>
      <charset val="134"/>
      <color indexed="8"/>
      <sz val="12"/>
    </font>
    <font>
      <name val="宋体"/>
      <charset val="134"/>
      <sz val="10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EBEEF5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0" fontId="26" fillId="25" borderId="0" applyAlignment="1">
      <alignment vertical="center"/>
    </xf>
    <xf numFmtId="0" fontId="25" fillId="22" borderId="0" applyAlignment="1">
      <alignment vertical="center"/>
    </xf>
    <xf numFmtId="0" fontId="26" fillId="7" borderId="0" applyAlignment="1">
      <alignment vertical="center"/>
    </xf>
    <xf numFmtId="0" fontId="39" fillId="26" borderId="19" applyAlignment="1">
      <alignment vertical="center"/>
    </xf>
    <xf numFmtId="0" fontId="25" fillId="17" borderId="0" applyAlignment="1">
      <alignment vertical="center"/>
    </xf>
    <xf numFmtId="0" fontId="25" fillId="14" borderId="0" applyAlignment="1">
      <alignment vertical="center"/>
    </xf>
    <xf numFmtId="44" fontId="0" fillId="0" borderId="0" applyAlignment="1">
      <alignment vertical="center"/>
    </xf>
    <xf numFmtId="0" fontId="26" fillId="31" borderId="0" applyAlignment="1">
      <alignment vertical="center"/>
    </xf>
    <xf numFmtId="9" fontId="0" fillId="0" borderId="0" applyAlignment="1">
      <alignment vertical="center"/>
    </xf>
    <xf numFmtId="0" fontId="26" fillId="28" borderId="0" applyAlignment="1">
      <alignment vertical="center"/>
    </xf>
    <xf numFmtId="0" fontId="26" fillId="34" borderId="0" applyAlignment="1">
      <alignment vertical="center"/>
    </xf>
    <xf numFmtId="0" fontId="26" fillId="33" borderId="0" applyAlignment="1">
      <alignment vertical="center"/>
    </xf>
    <xf numFmtId="0" fontId="26" fillId="30" borderId="0" applyAlignment="1">
      <alignment vertical="center"/>
    </xf>
    <xf numFmtId="0" fontId="26" fillId="21" borderId="0" applyAlignment="1">
      <alignment vertical="center"/>
    </xf>
    <xf numFmtId="0" fontId="36" fillId="9" borderId="19" applyAlignment="1">
      <alignment vertical="center"/>
    </xf>
    <xf numFmtId="0" fontId="26" fillId="18" borderId="0" applyAlignment="1">
      <alignment vertical="center"/>
    </xf>
    <xf numFmtId="0" fontId="40" fillId="29" borderId="0" applyAlignment="1">
      <alignment vertical="center"/>
    </xf>
    <xf numFmtId="0" fontId="25" fillId="32" borderId="0" applyAlignment="1">
      <alignment vertical="center"/>
    </xf>
    <xf numFmtId="0" fontId="42" fillId="36" borderId="0" applyAlignment="1">
      <alignment vertical="center"/>
    </xf>
    <xf numFmtId="0" fontId="25" fillId="27" borderId="0" applyAlignment="1">
      <alignment vertical="center"/>
    </xf>
    <xf numFmtId="0" fontId="38" fillId="0" borderId="21" applyAlignment="1">
      <alignment vertical="center"/>
    </xf>
    <xf numFmtId="0" fontId="29" fillId="15" borderId="0" applyAlignment="1">
      <alignment vertical="center"/>
    </xf>
    <xf numFmtId="0" fontId="37" fillId="23" borderId="20" applyAlignment="1">
      <alignment vertical="center"/>
    </xf>
    <xf numFmtId="0" fontId="27" fillId="9" borderId="16" applyAlignment="1">
      <alignment vertical="center"/>
    </xf>
    <xf numFmtId="0" fontId="35" fillId="0" borderId="18" applyAlignment="1">
      <alignment vertical="center"/>
    </xf>
    <xf numFmtId="0" fontId="41" fillId="0" borderId="0" applyAlignment="1">
      <alignment vertical="center"/>
    </xf>
    <xf numFmtId="0" fontId="25" fillId="20" borderId="0" applyAlignment="1">
      <alignment vertical="center"/>
    </xf>
    <xf numFmtId="0" fontId="30" fillId="0" borderId="0" applyAlignment="1">
      <alignment vertical="center"/>
    </xf>
    <xf numFmtId="42" fontId="0" fillId="0" borderId="0" applyAlignment="1">
      <alignment vertical="center"/>
    </xf>
    <xf numFmtId="0" fontId="25" fillId="12" borderId="0" applyAlignment="1">
      <alignment vertical="center"/>
    </xf>
    <xf numFmtId="43" fontId="0" fillId="0" borderId="0" applyAlignment="1">
      <alignment vertical="center"/>
    </xf>
    <xf numFmtId="0" fontId="34" fillId="0" borderId="0" applyAlignment="1">
      <alignment vertical="center"/>
    </xf>
    <xf numFmtId="0" fontId="33" fillId="0" borderId="0" applyAlignment="1">
      <alignment vertical="center"/>
    </xf>
    <xf numFmtId="0" fontId="25" fillId="24" borderId="0" applyAlignment="1">
      <alignment vertical="center"/>
    </xf>
    <xf numFmtId="0" fontId="31" fillId="0" borderId="0" applyAlignment="1">
      <alignment vertical="center"/>
    </xf>
    <xf numFmtId="0" fontId="26" fillId="16" borderId="0" applyAlignment="1">
      <alignment vertical="center"/>
    </xf>
    <xf numFmtId="0" fontId="0" fillId="35" borderId="22" applyAlignment="1">
      <alignment vertical="center"/>
    </xf>
    <xf numFmtId="0" fontId="25" fillId="19" borderId="0" applyAlignment="1">
      <alignment vertical="center"/>
    </xf>
    <xf numFmtId="0" fontId="26" fillId="13" borderId="0" applyAlignment="1">
      <alignment vertical="center"/>
    </xf>
    <xf numFmtId="0" fontId="25" fillId="10" borderId="0" applyAlignment="1">
      <alignment vertical="center"/>
    </xf>
    <xf numFmtId="0" fontId="28" fillId="0" borderId="0" applyAlignment="1">
      <alignment vertical="center"/>
    </xf>
    <xf numFmtId="41" fontId="0" fillId="0" borderId="0" applyAlignment="1">
      <alignment vertical="center"/>
    </xf>
    <xf numFmtId="0" fontId="32" fillId="0" borderId="18" applyAlignment="1">
      <alignment vertical="center"/>
    </xf>
    <xf numFmtId="0" fontId="25" fillId="11" borderId="0" applyAlignment="1">
      <alignment vertical="center"/>
    </xf>
    <xf numFmtId="0" fontId="30" fillId="0" borderId="17" applyAlignment="1">
      <alignment vertical="center"/>
    </xf>
    <xf numFmtId="0" fontId="26" fillId="8" borderId="0" applyAlignment="1">
      <alignment vertical="center"/>
    </xf>
    <xf numFmtId="0" fontId="25" fillId="6" borderId="0" applyAlignment="1">
      <alignment vertical="center"/>
    </xf>
    <xf numFmtId="0" fontId="24" fillId="0" borderId="15" applyAlignment="1">
      <alignment vertical="center"/>
    </xf>
  </cellStyleXfs>
  <cellXfs count="160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0" fillId="0" borderId="3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0" fillId="2" borderId="6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0" fillId="0" borderId="7" pivotButton="0" quotePrefix="0" xfId="0"/>
    <xf numFmtId="10" fontId="9" fillId="0" borderId="1" applyAlignment="1" pivotButton="0" quotePrefix="0" xfId="0">
      <alignment horizontal="center" vertical="center"/>
    </xf>
    <xf numFmtId="10" fontId="11" fillId="0" borderId="1" applyAlignment="1" pivotButton="0" quotePrefix="0" xfId="0">
      <alignment horizontal="center" vertical="center"/>
    </xf>
    <xf numFmtId="166" fontId="11" fillId="0" borderId="1" applyAlignment="1" pivotButton="0" quotePrefix="0" xfId="0">
      <alignment horizontal="center" vertical="center"/>
    </xf>
    <xf numFmtId="164" fontId="9" fillId="3" borderId="1" applyAlignment="1" pivotButton="0" quotePrefix="0" xfId="0">
      <alignment horizontal="center" vertical="center"/>
    </xf>
    <xf numFmtId="9" fontId="9" fillId="0" borderId="1" applyAlignment="1" pivotButton="0" quotePrefix="0" xfId="0">
      <alignment horizontal="center" vertical="center"/>
    </xf>
    <xf numFmtId="0" fontId="0" fillId="0" borderId="8" pivotButton="0" quotePrefix="0" xfId="0"/>
    <xf numFmtId="9" fontId="9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8" fillId="0" borderId="1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14" fontId="15" fillId="0" borderId="1" applyAlignment="1" pivotButton="0" quotePrefix="0" xfId="0">
      <alignment horizontal="center" vertical="center" wrapText="1"/>
    </xf>
    <xf numFmtId="3" fontId="15" fillId="0" borderId="1" applyAlignment="1" pivotButton="0" quotePrefix="0" xfId="0">
      <alignment horizontal="center" vertical="center" wrapText="1"/>
    </xf>
    <xf numFmtId="14" fontId="15" fillId="0" borderId="5" applyAlignment="1" pivotButton="0" quotePrefix="0" xfId="0">
      <alignment horizontal="center" vertical="center" wrapText="1"/>
    </xf>
    <xf numFmtId="3" fontId="15" fillId="0" borderId="5" applyAlignment="1" pivotButton="0" quotePrefix="0" xfId="0">
      <alignment horizontal="center" vertical="center" wrapText="1"/>
    </xf>
    <xf numFmtId="167" fontId="9" fillId="0" borderId="1" applyAlignment="1" pivotButton="0" quotePrefix="0" xfId="0">
      <alignment horizontal="center" vertical="center"/>
    </xf>
    <xf numFmtId="168" fontId="9" fillId="0" borderId="0" applyAlignment="1" pivotButton="0" quotePrefix="0" xfId="0">
      <alignment horizontal="center" vertical="center"/>
    </xf>
    <xf numFmtId="0" fontId="0" fillId="0" borderId="13" pivotButton="0" quotePrefix="0" xfId="0"/>
    <xf numFmtId="9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165" fontId="11" fillId="0" borderId="5" applyAlignment="1" pivotButton="0" quotePrefix="0" xfId="0">
      <alignment horizontal="center" vertical="center"/>
    </xf>
    <xf numFmtId="9" fontId="9" fillId="0" borderId="1" applyAlignment="1" pivotButton="0" quotePrefix="0" xfId="9">
      <alignment horizontal="center" vertical="center"/>
    </xf>
    <xf numFmtId="0" fontId="9" fillId="0" borderId="0" applyAlignment="1" pivotButton="0" quotePrefix="0" xfId="0">
      <alignment horizontal="center" vertical="center"/>
    </xf>
    <xf numFmtId="1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9" fontId="15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164" fontId="11" fillId="3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7" fillId="2" borderId="7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center"/>
    </xf>
    <xf numFmtId="168" fontId="9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top" wrapText="1"/>
    </xf>
    <xf numFmtId="164" fontId="9" fillId="0" borderId="0" applyAlignment="1" pivotButton="0" quotePrefix="0" xfId="0">
      <alignment horizontal="center"/>
    </xf>
    <xf numFmtId="0" fontId="7" fillId="2" borderId="1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165" fontId="11" fillId="0" borderId="1" applyAlignment="1" pivotButton="0" quotePrefix="0" xfId="9">
      <alignment vertical="center"/>
    </xf>
    <xf numFmtId="0" fontId="1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1" fillId="0" borderId="1" applyAlignment="1" pivotButton="0" quotePrefix="0" xfId="0">
      <alignment vertical="center" wrapText="1"/>
    </xf>
    <xf numFmtId="169" fontId="9" fillId="0" borderId="1" applyAlignment="1" pivotButton="0" quotePrefix="0" xfId="9">
      <alignment horizontal="center" vertical="center"/>
    </xf>
    <xf numFmtId="169" fontId="9" fillId="0" borderId="1" applyAlignment="1" pivotButton="0" quotePrefix="0" xfId="0">
      <alignment horizontal="center" vertical="center"/>
    </xf>
    <xf numFmtId="9" fontId="3" fillId="0" borderId="0" applyAlignment="1" pivotButton="0" quotePrefix="0" xfId="9">
      <alignment vertical="center"/>
    </xf>
    <xf numFmtId="166" fontId="9" fillId="0" borderId="1" applyAlignment="1" pivotButton="0" quotePrefix="0" xfId="0">
      <alignment horizontal="center" vertical="center"/>
    </xf>
    <xf numFmtId="0" fontId="7" fillId="2" borderId="5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center" vertical="center" wrapText="1"/>
    </xf>
    <xf numFmtId="10" fontId="16" fillId="0" borderId="0" applyAlignment="1" pivotButton="0" quotePrefix="0" xfId="0">
      <alignment horizontal="center" vertical="center"/>
    </xf>
    <xf numFmtId="170" fontId="11" fillId="0" borderId="1" applyAlignment="1" pivotButton="0" quotePrefix="0" xfId="0">
      <alignment vertical="center"/>
    </xf>
    <xf numFmtId="9" fontId="11" fillId="0" borderId="1" applyAlignment="1" pivotButton="0" quotePrefix="0" xfId="9">
      <alignment vertical="center"/>
    </xf>
    <xf numFmtId="10" fontId="11" fillId="0" borderId="1" applyAlignment="1" pivotButton="0" quotePrefix="0" xfId="0">
      <alignment horizontal="right" vertical="center"/>
    </xf>
    <xf numFmtId="3" fontId="3" fillId="0" borderId="0" applyAlignment="1" pivotButton="0" quotePrefix="0" xfId="0">
      <alignment vertical="center"/>
    </xf>
    <xf numFmtId="10" fontId="9" fillId="0" borderId="1" applyAlignment="1" pivotButton="0" quotePrefix="0" xfId="9">
      <alignment horizontal="center" vertical="center"/>
    </xf>
    <xf numFmtId="0" fontId="9" fillId="0" borderId="0" applyAlignment="1" pivotButton="0" quotePrefix="0" xfId="0">
      <alignment horizontal="center"/>
    </xf>
    <xf numFmtId="4" fontId="17" fillId="0" borderId="0" applyAlignment="1" pivotButton="0" quotePrefix="0" xfId="0">
      <alignment vertical="center"/>
    </xf>
    <xf numFmtId="165" fontId="11" fillId="0" borderId="1" applyAlignment="1" pivotButton="0" quotePrefix="0" xfId="0">
      <alignment vertical="center"/>
    </xf>
    <xf numFmtId="169" fontId="11" fillId="0" borderId="1" applyAlignment="1" pivotButton="0" quotePrefix="0" xfId="9">
      <alignment vertical="center"/>
    </xf>
    <xf numFmtId="0" fontId="17" fillId="0" borderId="0" applyAlignment="1" pivotButton="0" quotePrefix="0" xfId="0">
      <alignment vertical="center"/>
    </xf>
    <xf numFmtId="0" fontId="17" fillId="4" borderId="14" applyAlignment="1" pivotButton="0" quotePrefix="0" xfId="0">
      <alignment horizontal="right" vertical="center" wrapText="1"/>
    </xf>
    <xf numFmtId="10" fontId="11" fillId="0" borderId="1" applyAlignment="1" pivotButton="0" quotePrefix="0" xfId="9">
      <alignment vertical="center"/>
    </xf>
    <xf numFmtId="3" fontId="18" fillId="0" borderId="0" applyAlignment="1" pivotButton="0" quotePrefix="0" xfId="0">
      <alignment vertical="center"/>
    </xf>
    <xf numFmtId="10" fontId="3" fillId="0" borderId="0" applyAlignment="1" pivotButton="0" quotePrefix="0" xfId="9">
      <alignment vertical="center"/>
    </xf>
    <xf numFmtId="3" fontId="17" fillId="0" borderId="0" applyAlignment="1" pivotButton="0" quotePrefix="0" xfId="0">
      <alignment vertical="center"/>
    </xf>
    <xf numFmtId="3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3" fontId="11" fillId="0" borderId="1" applyAlignment="1" pivotButton="0" quotePrefix="0" xfId="0">
      <alignment vertical="center"/>
    </xf>
    <xf numFmtId="169" fontId="3" fillId="0" borderId="0" applyAlignment="1" pivotButton="0" quotePrefix="0" xfId="9">
      <alignment vertical="center"/>
    </xf>
    <xf numFmtId="0" fontId="21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22" fillId="0" borderId="7" applyAlignment="1" pivotButton="0" quotePrefix="0" xfId="0">
      <alignment horizontal="center" vertical="center" wrapText="1"/>
    </xf>
    <xf numFmtId="164" fontId="1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7" fillId="2" borderId="12" applyAlignment="1" pivotButton="0" quotePrefix="0" xfId="0">
      <alignment horizontal="center" vertical="center"/>
    </xf>
    <xf numFmtId="169" fontId="9" fillId="0" borderId="6" applyAlignment="1" pivotButton="0" quotePrefix="0" xfId="0">
      <alignment horizontal="center" vertical="center"/>
    </xf>
    <xf numFmtId="9" fontId="9" fillId="0" borderId="6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71" fontId="3" fillId="0" borderId="0" applyAlignment="1" pivotButton="0" quotePrefix="0" xfId="0">
      <alignment horizontal="center" vertical="center"/>
    </xf>
    <xf numFmtId="164" fontId="9" fillId="5" borderId="1" applyAlignment="1" pivotButton="0" quotePrefix="0" xfId="0">
      <alignment horizontal="center" vertical="center"/>
    </xf>
    <xf numFmtId="172" fontId="3" fillId="0" borderId="0" applyAlignment="1" pivotButton="0" quotePrefix="0" xfId="0">
      <alignment horizontal="center" vertical="center"/>
    </xf>
    <xf numFmtId="164" fontId="11" fillId="5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164" fontId="9" fillId="3" borderId="1" applyAlignment="1" pivotButton="0" quotePrefix="0" xfId="0">
      <alignment horizontal="center" vertical="center"/>
    </xf>
    <xf numFmtId="169" fontId="9" fillId="0" borderId="1" applyAlignment="1" pivotButton="0" quotePrefix="0" xfId="0">
      <alignment horizontal="center" vertical="center"/>
    </xf>
    <xf numFmtId="169" fontId="9" fillId="0" borderId="6" applyAlignment="1" pivotButton="0" quotePrefix="0" xfId="0">
      <alignment horizontal="center" vertical="center"/>
    </xf>
    <xf numFmtId="164" fontId="9" fillId="5" borderId="1" applyAlignment="1" pivotButton="0" quotePrefix="0" xfId="0">
      <alignment horizontal="center" vertical="center"/>
    </xf>
    <xf numFmtId="172" fontId="3" fillId="0" borderId="0" applyAlignment="1" pivotButton="0" quotePrefix="0" xfId="0">
      <alignment horizontal="center" vertical="center"/>
    </xf>
    <xf numFmtId="164" fontId="11" fillId="5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7" fontId="9" fillId="0" borderId="1" applyAlignment="1" pivotButton="0" quotePrefix="0" xfId="0">
      <alignment horizontal="center" vertical="center"/>
    </xf>
    <xf numFmtId="166" fontId="9" fillId="0" borderId="1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 vertical="center"/>
    </xf>
    <xf numFmtId="168" fontId="9" fillId="0" borderId="1" applyAlignment="1" pivotButton="0" quotePrefix="0" xfId="0">
      <alignment horizontal="center" vertical="center"/>
    </xf>
    <xf numFmtId="164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71" fontId="3" fillId="0" borderId="0" applyAlignment="1" pivotButton="0" quotePrefix="0" xfId="0">
      <alignment horizontal="center" vertical="center"/>
    </xf>
    <xf numFmtId="169" fontId="9" fillId="0" borderId="1" applyAlignment="1" pivotButton="0" quotePrefix="0" xfId="9">
      <alignment horizontal="center" vertical="center"/>
    </xf>
    <xf numFmtId="169" fontId="3" fillId="0" borderId="0" applyAlignment="1" pivotButton="0" quotePrefix="0" xfId="9">
      <alignment vertical="center"/>
    </xf>
    <xf numFmtId="170" fontId="11" fillId="0" borderId="1" applyAlignment="1" pivotButton="0" quotePrefix="0" xfId="0">
      <alignment vertical="center"/>
    </xf>
    <xf numFmtId="165" fontId="11" fillId="0" borderId="1" applyAlignment="1" pivotButton="0" quotePrefix="0" xfId="0">
      <alignment vertical="center"/>
    </xf>
    <xf numFmtId="169" fontId="11" fillId="0" borderId="1" applyAlignment="1" pivotButton="0" quotePrefix="0" xfId="9">
      <alignment vertical="center"/>
    </xf>
    <xf numFmtId="165" fontId="11" fillId="0" borderId="1" applyAlignment="1" pivotButton="0" quotePrefix="0" xfId="9">
      <alignment vertical="center"/>
    </xf>
    <xf numFmtId="164" fontId="11" fillId="3" borderId="1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0" borderId="5" applyAlignment="1" pivotButton="0" quotePrefix="0" xfId="0">
      <alignment horizontal="center" vertical="center"/>
    </xf>
    <xf numFmtId="165" fontId="11" fillId="0" borderId="5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6" fontId="11" fillId="0" borderId="1" applyAlignment="1" pivotButton="0" quotePrefix="0" xfId="0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9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渠道运营中心周度仪表盘</t>
        </is>
      </c>
    </row>
    <row r="2">
      <c r="A2" s="10" t="inlineStr">
        <is>
          <t>分类</t>
        </is>
      </c>
      <c r="B2" s="10" t="inlineStr">
        <is>
          <t>净销售额</t>
        </is>
      </c>
      <c r="C2" s="10" t="inlineStr">
        <is>
          <t>本周（万）</t>
        </is>
      </c>
      <c r="D2" s="10" t="inlineStr">
        <is>
          <t>黑金净销额</t>
        </is>
      </c>
      <c r="E2" s="10" t="inlineStr">
        <is>
          <t>黑金净销额占比</t>
        </is>
      </c>
      <c r="F2" s="10" t="inlineStr">
        <is>
          <t>上周（万）</t>
        </is>
      </c>
      <c r="G2" s="10" t="inlineStr">
        <is>
          <t>去年同期（万）</t>
        </is>
      </c>
      <c r="H2" s="10" t="inlineStr">
        <is>
          <t>环比增幅（%）</t>
        </is>
      </c>
      <c r="I2" s="10" t="inlineStr">
        <is>
          <t>同比增幅（%）</t>
        </is>
      </c>
      <c r="J2" s="10" t="inlineStr">
        <is>
          <t>月度汇总（万）</t>
        </is>
      </c>
      <c r="K2" s="10" t="inlineStr">
        <is>
          <t>月度目标（万）</t>
        </is>
      </c>
      <c r="L2" s="10" t="inlineStr">
        <is>
          <t>月度完成率（%）</t>
        </is>
      </c>
      <c r="M2" s="10" t="inlineStr">
        <is>
          <t>年度目标值</t>
        </is>
      </c>
      <c r="N2" s="10" t="inlineStr">
        <is>
          <t>年度完成率（%）</t>
        </is>
      </c>
      <c r="O2" s="10" t="inlineStr">
        <is>
          <t>周度毛利率（%）</t>
        </is>
      </c>
      <c r="P2" s="10" t="inlineStr">
        <is>
          <t>月度毛利率（%）</t>
        </is>
      </c>
    </row>
    <row r="3"/>
    <row r="4"/>
    <row r="5"/>
    <row r="9"/>
    <row r="11"/>
    <row r="12"/>
    <row r="13"/>
    <row r="14"/>
    <row r="15"/>
    <row r="16"/>
    <row r="17"/>
    <row r="18"/>
    <row r="19"/>
    <row r="20"/>
    <row r="22"/>
    <row r="45"/>
    <row r="47"/>
    <row r="48"/>
    <row r="49"/>
  </sheetData>
  <mergeCells count="19">
    <mergeCell ref="L3:L4"/>
    <mergeCell ref="B49:N49"/>
    <mergeCell ref="N3:N4"/>
    <mergeCell ref="B19:F20"/>
    <mergeCell ref="B45:N45"/>
    <mergeCell ref="A3:A4"/>
    <mergeCell ref="M3:M4"/>
    <mergeCell ref="A11:A18"/>
    <mergeCell ref="B9:M9"/>
    <mergeCell ref="A1:P1"/>
    <mergeCell ref="B5:P5"/>
    <mergeCell ref="P3:P4"/>
    <mergeCell ref="J3:J4"/>
    <mergeCell ref="B48:N48"/>
    <mergeCell ref="A47:N47"/>
    <mergeCell ref="A19:A20"/>
    <mergeCell ref="A22:N22"/>
    <mergeCell ref="K3:K4"/>
    <mergeCell ref="O3:O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79"/>
  <sheetViews>
    <sheetView workbookViewId="0">
      <selection activeCell="A3" sqref="A3:A9"/>
    </sheetView>
  </sheetViews>
  <sheetFormatPr baseColWidth="8" defaultColWidth="8.89423076923077" defaultRowHeight="17.6"/>
  <cols>
    <col width="13.7788461538462" customWidth="1" style="6" min="1" max="1"/>
    <col width="11.7788461538462" customWidth="1" style="6" min="2" max="2"/>
    <col width="12" customWidth="1" style="6" min="3" max="3"/>
    <col width="15.25" customWidth="1" style="6" min="4" max="4"/>
    <col width="14.8942307692308" customWidth="1" style="6" min="5" max="5"/>
    <col width="14.25" customWidth="1" style="6" min="6" max="6"/>
    <col width="13.25" customWidth="1" style="6" min="7" max="7"/>
    <col width="14.2211538461538" customWidth="1" style="6" min="8" max="8"/>
    <col width="15.25" customWidth="1" style="6" min="9" max="9"/>
    <col width="17.8942307692308" customWidth="1" style="6" min="10" max="10"/>
    <col width="15.4423076923077" customWidth="1" style="6" min="11" max="11"/>
    <col width="15.875" customWidth="1" style="6" min="12" max="12"/>
    <col width="16.25" customWidth="1" style="6" min="13" max="13"/>
    <col width="20.625" customWidth="1" style="6" min="14" max="14"/>
    <col hidden="1" width="13.875" customWidth="1" style="6" min="15" max="17"/>
    <col width="12.625" customWidth="1" style="6" min="18" max="18"/>
    <col width="10.375" customWidth="1" style="6" min="19" max="19"/>
    <col width="8.89423076923077" customWidth="1" style="6" min="20" max="16365"/>
    <col width="9.22115384615385" customWidth="1" style="6" min="16366" max="16366"/>
    <col width="8.89423076923077" customWidth="1" style="6" min="16367" max="16384"/>
  </cols>
  <sheetData>
    <row r="1" ht="30" customFormat="1" customHeight="1" s="6">
      <c r="A1" s="36" t="inlineStr">
        <is>
          <t>渠道运营中心成装周度仪表盘5.22-5.28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5" t="n"/>
    </row>
    <row r="2" ht="30" customFormat="1" customHeight="1" s="7">
      <c r="A2" s="10" t="inlineStr">
        <is>
          <t>分类</t>
        </is>
      </c>
      <c r="B2" s="10" t="inlineStr">
        <is>
          <t>净销售额</t>
        </is>
      </c>
      <c r="C2" s="10" t="inlineStr">
        <is>
          <t>本周（万）</t>
        </is>
      </c>
      <c r="D2" s="10" t="inlineStr">
        <is>
          <t>黑金净销额（万）</t>
        </is>
      </c>
      <c r="E2" s="10" t="inlineStr">
        <is>
          <t>黑金净销额占比</t>
        </is>
      </c>
      <c r="F2" s="10" t="inlineStr">
        <is>
          <t>上周（万）</t>
        </is>
      </c>
      <c r="G2" s="10" t="inlineStr">
        <is>
          <t>去年同期（万）</t>
        </is>
      </c>
      <c r="H2" s="10" t="inlineStr">
        <is>
          <t>环比增幅（%）</t>
        </is>
      </c>
      <c r="I2" s="10" t="inlineStr">
        <is>
          <t>同比增幅（%）</t>
        </is>
      </c>
      <c r="J2" s="10" t="inlineStr">
        <is>
          <t>月度汇总（万）</t>
        </is>
      </c>
      <c r="K2" s="10" t="inlineStr">
        <is>
          <t>月度目标（万）</t>
        </is>
      </c>
      <c r="L2" s="10" t="inlineStr">
        <is>
          <t>月度完成率（%）</t>
        </is>
      </c>
      <c r="M2" s="10" t="inlineStr">
        <is>
          <t>年度目标值（万）</t>
        </is>
      </c>
      <c r="N2" s="10" t="inlineStr">
        <is>
          <t>年度完成率（%）</t>
        </is>
      </c>
      <c r="O2" s="10" t="inlineStr">
        <is>
          <t>周度毛利率（%）</t>
        </is>
      </c>
      <c r="P2" s="122" t="inlineStr">
        <is>
          <t>月度毛利率（%）</t>
        </is>
      </c>
      <c r="Q2" s="16" t="inlineStr">
        <is>
          <t>年度累计净销售</t>
        </is>
      </c>
    </row>
    <row r="3" ht="30" customFormat="1" customHeight="1" s="6">
      <c r="A3" s="11" t="inlineStr">
        <is>
          <t>核心指标</t>
        </is>
      </c>
      <c r="B3" s="38" t="inlineStr">
        <is>
          <t>唯品女装</t>
        </is>
      </c>
      <c r="C3" s="130" t="n">
        <v>101539.51</v>
      </c>
      <c r="D3" s="130" t="n">
        <v>33045.97</v>
      </c>
      <c r="E3" s="59" t="n">
        <v>0.325449374337142</v>
      </c>
      <c r="F3" s="130" t="n">
        <v>47843.65</v>
      </c>
      <c r="G3" s="130" t="n">
        <v>99314.1200000001</v>
      </c>
      <c r="H3" s="29" t="n">
        <v>1.12231947186304</v>
      </c>
      <c r="I3" s="29" t="n">
        <v>0.0224075891726161</v>
      </c>
      <c r="J3" s="130" t="n">
        <v>296408.8</v>
      </c>
      <c r="K3" s="131" t="n">
        <v>298000</v>
      </c>
      <c r="L3" s="29" t="n">
        <v>0.994660402684564</v>
      </c>
      <c r="M3" s="131" t="n">
        <v>100000000</v>
      </c>
      <c r="N3" s="132" t="n">
        <v>0.006850115</v>
      </c>
      <c r="O3" s="132" t="inlineStr">
        <is>
          <t>-</t>
        </is>
      </c>
      <c r="P3" s="133" t="inlineStr">
        <is>
          <t>-</t>
        </is>
      </c>
      <c r="Q3" s="134" t="n"/>
    </row>
    <row r="4" ht="30" customFormat="1" customHeight="1" s="6">
      <c r="A4" s="40" t="n"/>
      <c r="B4" s="38" t="inlineStr">
        <is>
          <t>唯品男装</t>
        </is>
      </c>
      <c r="C4" s="130" t="n">
        <v>1041</v>
      </c>
      <c r="D4" s="130" t="n">
        <v>0</v>
      </c>
      <c r="E4" s="29" t="n">
        <v>0</v>
      </c>
      <c r="F4" s="130" t="n">
        <v>631.23</v>
      </c>
      <c r="G4" s="130" t="inlineStr">
        <is>
          <t>/</t>
        </is>
      </c>
      <c r="H4" s="29" t="n">
        <v>0.649161161541752</v>
      </c>
      <c r="I4" s="29" t="inlineStr">
        <is>
          <t>/</t>
        </is>
      </c>
      <c r="J4" s="41" t="n"/>
      <c r="K4" s="41" t="n"/>
      <c r="L4" s="41" t="n"/>
      <c r="M4" s="41" t="n"/>
      <c r="N4" s="41" t="n"/>
      <c r="O4" s="41" t="n"/>
      <c r="P4" s="44" t="n"/>
      <c r="Q4" s="134" t="n"/>
      <c r="R4" s="135" t="n"/>
    </row>
    <row r="5" ht="30" customFormat="1" customHeight="1" s="6">
      <c r="A5" s="40" t="n"/>
      <c r="B5" s="38" t="inlineStr">
        <is>
          <t>好衣库</t>
        </is>
      </c>
      <c r="C5" s="130" t="n">
        <v>785</v>
      </c>
      <c r="D5" s="130" t="n">
        <v>0</v>
      </c>
      <c r="E5" s="29" t="n">
        <v>0</v>
      </c>
      <c r="F5" s="130" t="n">
        <v>2778</v>
      </c>
      <c r="G5" s="130" t="n">
        <v>258701</v>
      </c>
      <c r="H5" s="29" t="n">
        <v>-0.717422606191505</v>
      </c>
      <c r="I5" s="29" t="n">
        <v>-0.996965608946235</v>
      </c>
      <c r="J5" s="130" t="n">
        <v>9584</v>
      </c>
      <c r="K5" s="131" t="n">
        <v>119003.307604608</v>
      </c>
      <c r="L5" s="29" t="n">
        <v>0.080535576639963</v>
      </c>
      <c r="M5" s="131" t="n">
        <v>4000000</v>
      </c>
      <c r="N5" s="132" t="n">
        <v>0.00864025</v>
      </c>
      <c r="O5" s="29" t="n">
        <v>0.505605524475525</v>
      </c>
      <c r="P5" s="124" t="n">
        <v>0.425850758459743</v>
      </c>
      <c r="Q5" s="136" t="n"/>
    </row>
    <row r="6" hidden="1" ht="30" customFormat="1" customHeight="1" s="6">
      <c r="A6" s="40" t="n"/>
      <c r="B6" s="38" t="inlineStr">
        <is>
          <t>爱库存</t>
        </is>
      </c>
      <c r="C6" s="130" t="n">
        <v>0</v>
      </c>
      <c r="D6" s="130" t="n">
        <v>0</v>
      </c>
      <c r="E6" s="29" t="n">
        <v>0</v>
      </c>
      <c r="F6" s="130" t="n">
        <v>0</v>
      </c>
      <c r="G6" s="130" t="n">
        <v>0</v>
      </c>
      <c r="H6" s="29" t="n">
        <v>0</v>
      </c>
      <c r="I6" s="29" t="inlineStr">
        <is>
          <t>-</t>
        </is>
      </c>
      <c r="J6" s="130" t="n">
        <v>0</v>
      </c>
      <c r="K6" s="131" t="n">
        <v>0</v>
      </c>
      <c r="L6" s="29" t="n">
        <v>0.517284668410638</v>
      </c>
      <c r="M6" s="131" t="n">
        <v>11000000</v>
      </c>
      <c r="N6" s="132" t="n">
        <v>0</v>
      </c>
      <c r="O6" s="132" t="inlineStr">
        <is>
          <t>-</t>
        </is>
      </c>
      <c r="P6" s="133" t="inlineStr">
        <is>
          <t>-</t>
        </is>
      </c>
      <c r="Q6" s="134" t="n"/>
    </row>
    <row r="7" ht="30" customFormat="1" customHeight="1" s="6">
      <c r="A7" s="40" t="n"/>
      <c r="B7" s="38" t="inlineStr">
        <is>
          <t>京东POP</t>
        </is>
      </c>
      <c r="C7" s="130" t="n">
        <v>10794</v>
      </c>
      <c r="D7" s="130" t="n">
        <v>10794</v>
      </c>
      <c r="E7" s="29" t="n">
        <v>1</v>
      </c>
      <c r="F7" s="130" t="n">
        <v>1199</v>
      </c>
      <c r="G7" s="130" t="n">
        <v>0</v>
      </c>
      <c r="H7" s="29" t="n">
        <v>8.002502085070891</v>
      </c>
      <c r="I7" s="29" t="e">
        <v>#DIV/0!</v>
      </c>
      <c r="J7" s="130" t="n">
        <v>19988</v>
      </c>
      <c r="K7" s="131" t="n">
        <v>4000</v>
      </c>
      <c r="L7" s="29" t="n">
        <v>4.997</v>
      </c>
      <c r="M7" s="131" t="n">
        <v>40000000</v>
      </c>
      <c r="N7" s="132" t="n">
        <v>0.0004996999999999999</v>
      </c>
      <c r="O7" s="29" t="n">
        <v>0.7176124698906799</v>
      </c>
      <c r="P7" s="124" t="n">
        <v>0.7176124698906799</v>
      </c>
      <c r="Q7" s="134" t="n"/>
    </row>
    <row r="8" hidden="1" ht="30" customFormat="1" customHeight="1" s="6">
      <c r="A8" s="40" t="n"/>
      <c r="B8" s="38" t="inlineStr">
        <is>
          <t>京东自营</t>
        </is>
      </c>
      <c r="C8" s="130" t="n">
        <v>0</v>
      </c>
      <c r="D8" s="130" t="n">
        <v>0</v>
      </c>
      <c r="E8" s="29" t="n">
        <v>0</v>
      </c>
      <c r="F8" s="130" t="n">
        <v>0</v>
      </c>
      <c r="G8" s="130" t="n">
        <v>1131</v>
      </c>
      <c r="H8" s="29" t="n"/>
      <c r="I8" s="29" t="n"/>
      <c r="J8" s="130" t="n"/>
      <c r="K8" s="131" t="n">
        <v>0</v>
      </c>
      <c r="L8" s="29" t="n">
        <v>0</v>
      </c>
      <c r="M8" s="131" t="n">
        <v>10000000</v>
      </c>
      <c r="N8" s="132" t="n">
        <v>0</v>
      </c>
      <c r="O8" s="132" t="n"/>
      <c r="P8" s="133" t="n"/>
      <c r="Q8" s="134" t="n"/>
    </row>
    <row r="9" ht="30" customFormat="1" customHeight="1" s="6">
      <c r="A9" s="41" t="n"/>
      <c r="B9" s="12" t="inlineStr">
        <is>
          <t>总合计</t>
        </is>
      </c>
      <c r="C9" s="130">
        <f>SUM(C3:C8)</f>
        <v/>
      </c>
      <c r="D9" s="130">
        <f>SUM(D3:D8)</f>
        <v/>
      </c>
      <c r="E9" s="29">
        <f>D9/C9</f>
        <v/>
      </c>
      <c r="F9" s="130">
        <f>SUM(F3:F8)</f>
        <v/>
      </c>
      <c r="G9" s="130">
        <f>SUM(G3:G8)</f>
        <v/>
      </c>
      <c r="H9" s="29">
        <f>(C9-F9)/F9</f>
        <v/>
      </c>
      <c r="I9" s="29">
        <f>(C9-G9)/G9</f>
        <v/>
      </c>
      <c r="J9" s="130">
        <f>SUM(J3:J8)</f>
        <v/>
      </c>
      <c r="K9" s="131">
        <f>SUM(K3:K8)</f>
        <v/>
      </c>
      <c r="L9" s="29">
        <f>J9/K9</f>
        <v/>
      </c>
      <c r="M9" s="131">
        <f>SUM(M3:M8)</f>
        <v/>
      </c>
      <c r="N9" s="132">
        <f>Q9/M9</f>
        <v/>
      </c>
      <c r="O9" s="132" t="n"/>
      <c r="P9" s="133" t="n"/>
      <c r="Q9" s="134" t="n">
        <v>800067.5</v>
      </c>
    </row>
    <row r="10" ht="108" customFormat="1" customHeight="1" s="6">
      <c r="A10" s="38" t="inlineStr">
        <is>
          <t>数据解读</t>
        </is>
      </c>
      <c r="B10" s="113" t="inlineStr">
        <is>
          <t>本周渠道净销售额11.4万，其中黑金净销售额4.4万，占比38%，环比上升118%，同比下降68%，月度目标完成率为77%，年度完成率为0.5%。
唯品成：1、目标达成情况：本周唯品会成装净销售额10.2万元，黑金净销售额3.3万，占比32.5%，男装净销额0.1万，5月月度目标完成率99%，年度完成率为0.7%；
2、环比、同比情况：本周女装净销售额环比增长112.2%，同比增长2.2%，主要是本周黑金推广佣金设置为10%，销售有所增长，另外本周销退还未开始，固环比增长较多。
备注：唯品女装净销售额已剔除非羽绒销售，本周女装非羽绒净销售额24.3万，5月累计净销售额83.4万，男装非羽绒净销售额228.8万，5月累计净销售额840.6万，同比去年下滑27.8%。
好衣库：本周成装净销售额0.1万元，净销量5件；本周净销售额较低，原因是日常档期，平台无资源扶持。
京东POP：本周全店净销售额1.1万元，全店净销量6件。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5" t="n"/>
    </row>
    <row r="11" ht="30" customFormat="1" customHeight="1" s="8">
      <c r="A11" s="16" t="inlineStr">
        <is>
          <t>分类</t>
        </is>
      </c>
      <c r="B11" s="10" t="inlineStr">
        <is>
          <t>流量</t>
        </is>
      </c>
      <c r="C11" s="10" t="inlineStr">
        <is>
          <t>本周UV</t>
        </is>
      </c>
      <c r="D11" s="10" t="inlineStr">
        <is>
          <t>上周UV</t>
        </is>
      </c>
      <c r="E11" s="10" t="inlineStr">
        <is>
          <t>环比增幅</t>
        </is>
      </c>
      <c r="F11" s="10" t="inlineStr">
        <is>
          <t>去年同期</t>
        </is>
      </c>
      <c r="G11" s="10" t="inlineStr">
        <is>
          <t>同比增幅</t>
        </is>
      </c>
      <c r="H11" s="10" t="inlineStr">
        <is>
          <t>UV价值</t>
        </is>
      </c>
      <c r="I11" s="10" t="inlineStr">
        <is>
          <t>支付转化率（%）</t>
        </is>
      </c>
      <c r="J11" s="10" t="inlineStr">
        <is>
          <t>商品日均CTR</t>
        </is>
      </c>
      <c r="K11" s="10" t="inlineStr">
        <is>
          <t>平均客单价（元）</t>
        </is>
      </c>
      <c r="L11" s="10" t="inlineStr">
        <is>
          <t>营销推广花费（元）</t>
        </is>
      </c>
      <c r="M11" s="10" t="inlineStr">
        <is>
          <t>营销推广费比（%）</t>
        </is>
      </c>
      <c r="N11" s="125" t="n"/>
    </row>
    <row r="12" ht="30" customFormat="1" customHeight="1" s="6">
      <c r="A12" s="11" t="inlineStr">
        <is>
          <t>运营指标</t>
        </is>
      </c>
      <c r="B12" s="12" t="inlineStr">
        <is>
          <t>唯品成装</t>
        </is>
      </c>
      <c r="C12" s="130" t="n">
        <v>176126</v>
      </c>
      <c r="D12" s="130" t="n">
        <v>190728</v>
      </c>
      <c r="E12" s="59" t="n">
        <v>-0.0765592886204438</v>
      </c>
      <c r="F12" s="130" t="n">
        <v>64746</v>
      </c>
      <c r="G12" s="59" t="n">
        <v>1.7202607110864</v>
      </c>
      <c r="H12" s="39" t="n">
        <v>2.28</v>
      </c>
      <c r="I12" s="25" t="n">
        <v>0.0201</v>
      </c>
      <c r="J12" s="98" t="n">
        <v>0.0311369923506963</v>
      </c>
      <c r="K12" s="137" t="n">
        <v>325.635257142857</v>
      </c>
      <c r="L12" s="137" t="n">
        <v>397.7</v>
      </c>
      <c r="M12" s="132" t="n">
        <v>0.00391670198132727</v>
      </c>
    </row>
    <row r="13" ht="30" customFormat="1" customHeight="1" s="6">
      <c r="A13" s="40" t="n"/>
      <c r="B13" s="12" t="inlineStr">
        <is>
          <t>好衣库</t>
        </is>
      </c>
      <c r="C13" s="130" t="n">
        <v>6</v>
      </c>
      <c r="D13" s="130" t="n">
        <v>10</v>
      </c>
      <c r="E13" s="29" t="n">
        <v>-0.4</v>
      </c>
      <c r="F13" s="25" t="inlineStr">
        <is>
          <t>-</t>
        </is>
      </c>
      <c r="G13" s="25" t="inlineStr">
        <is>
          <t>-</t>
        </is>
      </c>
      <c r="H13" s="138" t="inlineStr">
        <is>
          <t>-</t>
        </is>
      </c>
      <c r="I13" s="25" t="inlineStr">
        <is>
          <t>-</t>
        </is>
      </c>
      <c r="J13" s="25" t="inlineStr">
        <is>
          <t>-</t>
        </is>
      </c>
      <c r="K13" s="137" t="n">
        <v>200.5</v>
      </c>
      <c r="L13" s="137" t="inlineStr">
        <is>
          <t>-</t>
        </is>
      </c>
      <c r="M13" s="29" t="inlineStr">
        <is>
          <t>-</t>
        </is>
      </c>
    </row>
    <row r="14" hidden="1" ht="30" customFormat="1" customHeight="1" s="6">
      <c r="A14" s="40" t="n"/>
      <c r="B14" s="12" t="inlineStr">
        <is>
          <t>爱库存</t>
        </is>
      </c>
      <c r="C14" s="130" t="n">
        <v>8801</v>
      </c>
      <c r="D14" s="130" t="inlineStr">
        <is>
          <t>-</t>
        </is>
      </c>
      <c r="E14" s="29" t="inlineStr">
        <is>
          <t>-</t>
        </is>
      </c>
      <c r="F14" s="25" t="inlineStr">
        <is>
          <t>-</t>
        </is>
      </c>
      <c r="G14" s="25" t="inlineStr">
        <is>
          <t>-</t>
        </is>
      </c>
      <c r="H14" s="138" t="n">
        <v>7.01177926811469</v>
      </c>
      <c r="I14" s="25" t="n">
        <v>0.0530621520281786</v>
      </c>
      <c r="J14" s="25" t="inlineStr">
        <is>
          <t>-</t>
        </is>
      </c>
      <c r="K14" s="137" t="n">
        <v>132.142760896525</v>
      </c>
      <c r="L14" s="137" t="inlineStr">
        <is>
          <t>-</t>
        </is>
      </c>
      <c r="M14" s="29" t="inlineStr">
        <is>
          <t>-</t>
        </is>
      </c>
    </row>
    <row r="15" ht="30" customFormat="1" customHeight="1" s="6">
      <c r="A15" s="41" t="n"/>
      <c r="B15" s="12" t="inlineStr">
        <is>
          <t>京东POP</t>
        </is>
      </c>
      <c r="C15" s="130" t="n">
        <v>1153</v>
      </c>
      <c r="D15" s="130" t="n">
        <v>317</v>
      </c>
      <c r="E15" s="29" t="n">
        <v>2.63722397476341</v>
      </c>
      <c r="F15" s="130" t="inlineStr">
        <is>
          <t>-</t>
        </is>
      </c>
      <c r="G15" s="25" t="inlineStr">
        <is>
          <t>-</t>
        </is>
      </c>
      <c r="H15" s="139" t="n">
        <v>17.16</v>
      </c>
      <c r="I15" s="25" t="n">
        <v>0.008699999999999999</v>
      </c>
      <c r="J15" s="25" t="inlineStr">
        <is>
          <t>-</t>
        </is>
      </c>
      <c r="K15" s="137" t="n">
        <v>1799</v>
      </c>
      <c r="L15" s="137" t="n">
        <v>1339.54</v>
      </c>
      <c r="M15" s="132" t="n">
        <v>0.124100426162683</v>
      </c>
    </row>
    <row r="16" ht="30" customFormat="1" customHeight="1" s="6">
      <c r="A16" s="14" t="n"/>
      <c r="B16" s="45" t="n"/>
      <c r="C16" s="140" t="n"/>
      <c r="D16" s="140" t="n"/>
      <c r="E16" s="140" t="n"/>
      <c r="F16" s="140" t="n"/>
      <c r="G16" s="141" t="n"/>
      <c r="H16" s="141" t="n"/>
      <c r="I16" s="61" t="n"/>
      <c r="J16" s="61" t="n"/>
      <c r="K16" s="140" t="n"/>
      <c r="L16" s="99" t="n"/>
      <c r="M16" s="99" t="n"/>
    </row>
    <row r="17" ht="30" customFormat="1" customHeight="1" s="6">
      <c r="A17" s="73" t="n"/>
      <c r="B17" s="73" t="n"/>
      <c r="C17" s="74" t="inlineStr">
        <is>
          <t>本周排名</t>
        </is>
      </c>
      <c r="D17" s="10" t="inlineStr">
        <is>
          <t>上周排名</t>
        </is>
      </c>
      <c r="E17" s="91" t="inlineStr">
        <is>
          <t>女装类目排名本周</t>
        </is>
      </c>
      <c r="F17" s="91" t="inlineStr">
        <is>
          <t>女装类目排名上周</t>
        </is>
      </c>
      <c r="G17" s="92" t="inlineStr">
        <is>
          <t>销售额指数（女装类目）</t>
        </is>
      </c>
      <c r="H17" s="92" t="inlineStr">
        <is>
          <t>本周</t>
        </is>
      </c>
      <c r="I17" s="92" t="inlineStr">
        <is>
          <t>上周</t>
        </is>
      </c>
      <c r="J17" s="92" t="inlineStr">
        <is>
          <t>环比</t>
        </is>
      </c>
      <c r="K17" s="92" t="inlineStr">
        <is>
          <t>去年同期</t>
        </is>
      </c>
      <c r="L17" s="92" t="inlineStr">
        <is>
          <t>同比</t>
        </is>
      </c>
      <c r="M17" s="99" t="n"/>
    </row>
    <row r="18" ht="30" customFormat="1" customHeight="1" s="6">
      <c r="A18" s="3" t="inlineStr">
        <is>
          <t>唯品渠道
竞品/市场数据</t>
        </is>
      </c>
      <c r="B18" s="38" t="inlineStr">
        <is>
          <t>波司登</t>
        </is>
      </c>
      <c r="C18" s="142" t="n">
        <v>2</v>
      </c>
      <c r="D18" s="142" t="n"/>
      <c r="E18" s="142" t="n">
        <v>129</v>
      </c>
      <c r="F18" s="142" t="n"/>
      <c r="G18" s="25" t="inlineStr">
        <is>
          <t>行业</t>
        </is>
      </c>
      <c r="H18" s="130" t="n">
        <v>42338840</v>
      </c>
      <c r="I18" s="130" t="n">
        <v>45258511</v>
      </c>
      <c r="J18" s="98">
        <f>(H18-I18)/I18</f>
        <v/>
      </c>
      <c r="K18" s="130" t="n">
        <v>38055740</v>
      </c>
      <c r="L18" s="98">
        <f>(H18-K18)/K18</f>
        <v/>
      </c>
      <c r="M18" s="99" t="n"/>
    </row>
    <row r="19" ht="30" customFormat="1" customHeight="1" s="6">
      <c r="A19" s="40" t="n"/>
      <c r="B19" s="38" t="inlineStr">
        <is>
          <t>艾莱依</t>
        </is>
      </c>
      <c r="C19" s="142" t="n">
        <v>6</v>
      </c>
      <c r="D19" s="142" t="n"/>
      <c r="E19" s="142" t="n">
        <v>366</v>
      </c>
      <c r="F19" s="142" t="n"/>
      <c r="G19" s="25" t="inlineStr">
        <is>
          <t>高梵</t>
        </is>
      </c>
      <c r="H19" s="130" t="n">
        <v>806597</v>
      </c>
      <c r="I19" s="130" t="n">
        <v>812783</v>
      </c>
      <c r="J19" s="98">
        <f>(H19-I19)/I19</f>
        <v/>
      </c>
      <c r="K19" s="130" t="n">
        <v>499323</v>
      </c>
      <c r="L19" s="98">
        <f>(H19-K19)/K19</f>
        <v/>
      </c>
      <c r="M19" s="99" t="n"/>
    </row>
    <row r="20" ht="30" customFormat="1" customHeight="1" s="6">
      <c r="A20" s="40" t="n"/>
      <c r="B20" s="38" t="inlineStr">
        <is>
          <t>高梵</t>
        </is>
      </c>
      <c r="C20" s="142" t="n">
        <v>10</v>
      </c>
      <c r="D20" s="142" t="n">
        <v>11</v>
      </c>
      <c r="E20" s="142" t="n">
        <v>348</v>
      </c>
      <c r="F20" s="142" t="n">
        <v>374</v>
      </c>
      <c r="G20" s="92" t="inlineStr">
        <is>
          <t>销售额指数（女式羽绒服）</t>
        </is>
      </c>
      <c r="H20" s="92" t="inlineStr">
        <is>
          <t>本周</t>
        </is>
      </c>
      <c r="I20" s="92" t="inlineStr">
        <is>
          <t>上周</t>
        </is>
      </c>
      <c r="J20" s="92" t="inlineStr">
        <is>
          <t>环比</t>
        </is>
      </c>
      <c r="K20" s="92" t="inlineStr">
        <is>
          <t>去年同期</t>
        </is>
      </c>
      <c r="L20" s="92" t="inlineStr">
        <is>
          <t>同比</t>
        </is>
      </c>
      <c r="M20" s="99" t="n"/>
    </row>
    <row r="21" ht="30" customFormat="1" customHeight="1" s="6">
      <c r="A21" s="40" t="n"/>
      <c r="B21" s="38" t="inlineStr">
        <is>
          <t>冰洁</t>
        </is>
      </c>
      <c r="C21" s="142" t="n">
        <v>11</v>
      </c>
      <c r="D21" s="142" t="n"/>
      <c r="E21" s="142" t="n">
        <v>276</v>
      </c>
      <c r="F21" s="142" t="n"/>
      <c r="G21" s="25" t="inlineStr">
        <is>
          <t>行业</t>
        </is>
      </c>
      <c r="H21" s="130" t="n">
        <v>3043088</v>
      </c>
      <c r="I21" s="130" t="n">
        <v>2729667</v>
      </c>
      <c r="J21" s="98">
        <f>(H21-I21)/I21</f>
        <v/>
      </c>
      <c r="K21" s="130" t="n">
        <v>2559362</v>
      </c>
      <c r="L21" s="98">
        <f>(H21-K21)/K21</f>
        <v/>
      </c>
      <c r="M21" s="99" t="n"/>
    </row>
    <row r="22" ht="30" customFormat="1" customHeight="1" s="6">
      <c r="A22" s="40" t="n"/>
      <c r="B22" s="38" t="inlineStr">
        <is>
          <t>千仞岗</t>
        </is>
      </c>
      <c r="C22" s="142" t="n">
        <v>14</v>
      </c>
      <c r="D22" s="142" t="n"/>
      <c r="E22" s="142" t="n">
        <v>513</v>
      </c>
      <c r="F22" s="142" t="n"/>
      <c r="G22" s="25" t="inlineStr">
        <is>
          <t>高梵</t>
        </is>
      </c>
      <c r="H22" s="130" t="n">
        <v>429401</v>
      </c>
      <c r="I22" s="130" t="n">
        <v>354700</v>
      </c>
      <c r="J22" s="98">
        <f>(H22-I22)/I22</f>
        <v/>
      </c>
      <c r="K22" s="130" t="n">
        <v>475370</v>
      </c>
      <c r="L22" s="98">
        <f>(H22-K22)/K22</f>
        <v/>
      </c>
      <c r="M22" s="99" t="n"/>
    </row>
    <row r="23" ht="30" customFormat="1" customHeight="1" s="6">
      <c r="A23" s="40" t="n"/>
      <c r="B23" s="38" t="inlineStr">
        <is>
          <t>坦博尔</t>
        </is>
      </c>
      <c r="C23" s="142" t="n">
        <v>15</v>
      </c>
      <c r="D23" s="142" t="n"/>
      <c r="E23" s="142" t="n">
        <v>518</v>
      </c>
      <c r="F23" s="142" t="n"/>
      <c r="G23" s="61" t="n"/>
      <c r="H23" s="141" t="n"/>
      <c r="I23" s="141" t="n"/>
      <c r="J23" s="140" t="n"/>
      <c r="K23" s="99" t="n"/>
      <c r="L23" s="100" t="n"/>
      <c r="M23" s="99" t="n"/>
    </row>
    <row r="24" ht="30" customFormat="1" customHeight="1" s="6">
      <c r="A24" s="40" t="n"/>
      <c r="B24" s="38" t="inlineStr">
        <is>
          <t>雪中飞</t>
        </is>
      </c>
      <c r="C24" s="142" t="n">
        <v>16</v>
      </c>
      <c r="D24" s="142" t="n"/>
      <c r="E24" s="142" t="n">
        <v>486</v>
      </c>
      <c r="F24" s="142" t="n"/>
      <c r="G24" s="93" t="n"/>
      <c r="H24" s="141" t="n"/>
      <c r="I24" s="61" t="n"/>
      <c r="J24" s="140" t="n"/>
      <c r="K24" s="99" t="n"/>
      <c r="L24" s="100" t="n"/>
      <c r="M24" s="99" t="n"/>
    </row>
    <row r="25" ht="33" customFormat="1" customHeight="1" s="6">
      <c r="A25" s="41" t="n"/>
      <c r="B25" s="38" t="inlineStr">
        <is>
          <t>斯尔丽</t>
        </is>
      </c>
      <c r="C25" s="142" t="n">
        <v>17</v>
      </c>
      <c r="D25" s="142" t="n"/>
      <c r="E25" s="142" t="n">
        <v>192</v>
      </c>
      <c r="F25" s="142" t="n"/>
      <c r="G25" s="61" t="n"/>
      <c r="H25" s="141" t="n"/>
      <c r="I25" s="61" t="n"/>
      <c r="J25" s="140" t="n"/>
      <c r="K25" s="99" t="n"/>
      <c r="L25" s="99" t="n"/>
      <c r="M25" s="99" t="n"/>
    </row>
    <row r="26" ht="30" customFormat="1" customHeight="1" s="6">
      <c r="A26" s="11" t="inlineStr">
        <is>
          <t>竞品/市场解读</t>
        </is>
      </c>
      <c r="B26" s="42" t="inlineStr">
        <is>
          <t>1，本周排名由平台商助提供，
高梵：女式羽绒服中排名第 10 名， 环比上周上升 1 名次，女装类目整体排名348名，上升26名次 ；
波司登：女式羽绒服排名第2，主要是在售商品以低客单、性价比高的老款为主，销售较好，女装类目排名129，主要是夏季品类丰富；
艾莱依： 女式羽绒服排名第6，女装类目排名366，在售商品客单价在89-850之间，部分断色断码款清仓售卖，性价比高，排名靠前；
冰洁、斯尔丽在女装类目排名较为靠前，主要是四季品类丰富，带来一定销售；
2、本周行业大盘，女式羽绒服销售额指数环比上周增长11.48%，同比增长18.9%，高梵环比增长21.06%，同比增长下滑9.67%；女装行业销售额指数来看，环比下滑6.45%，同比增长11.25%，高梵环比下滑0.76%，同比增长61.54%。</t>
        </is>
      </c>
      <c r="C26" s="43" t="n"/>
      <c r="D26" s="43" t="n"/>
      <c r="E26" s="43" t="n"/>
      <c r="F26" s="54" t="n"/>
      <c r="G26" s="141" t="n"/>
      <c r="H26" s="141" t="n"/>
      <c r="I26" s="61" t="n"/>
      <c r="J26" s="61" t="n"/>
      <c r="K26" s="140" t="n"/>
      <c r="L26" s="99" t="n"/>
      <c r="M26" s="99" t="n"/>
    </row>
    <row r="27" ht="173" customFormat="1" customHeight="1" s="6">
      <c r="A27" s="41" t="n"/>
      <c r="B27" s="44" t="n"/>
      <c r="C27" s="24" t="n"/>
      <c r="D27" s="24" t="n"/>
      <c r="E27" s="24" t="n"/>
      <c r="F27" s="30" t="n"/>
      <c r="G27" s="141" t="n"/>
      <c r="H27" s="141" t="n"/>
      <c r="I27" s="61" t="n"/>
      <c r="J27" s="61" t="n"/>
      <c r="K27" s="140" t="n"/>
      <c r="L27" s="99" t="n"/>
      <c r="M27" s="99" t="n"/>
    </row>
    <row r="28" ht="30" customFormat="1" customHeight="1" s="6">
      <c r="A28" s="14" t="n"/>
      <c r="B28" s="114" t="n"/>
      <c r="C28" s="114" t="n"/>
      <c r="D28" s="114" t="n"/>
      <c r="E28" s="114" t="n"/>
      <c r="F28" s="114" t="n"/>
      <c r="G28" s="141" t="n"/>
      <c r="H28" s="141" t="n"/>
      <c r="I28" s="61" t="n"/>
      <c r="J28" s="61" t="n"/>
      <c r="K28" s="140" t="n"/>
      <c r="L28" s="99" t="n"/>
      <c r="M28" s="99" t="n"/>
    </row>
    <row r="29" ht="30" customFormat="1" customHeight="1" s="6">
      <c r="A29" s="10" t="inlineStr">
        <is>
          <t>分类</t>
        </is>
      </c>
      <c r="B29" s="10" t="inlineStr">
        <is>
          <t>店铺名称</t>
        </is>
      </c>
      <c r="C29" s="10" t="inlineStr">
        <is>
          <t>本周排名</t>
        </is>
      </c>
      <c r="D29" s="10" t="inlineStr">
        <is>
          <t>上周排名</t>
        </is>
      </c>
      <c r="E29" s="10" t="inlineStr">
        <is>
          <t>本月排名</t>
        </is>
      </c>
      <c r="F29" s="10" t="inlineStr">
        <is>
          <t>年度排名</t>
        </is>
      </c>
      <c r="G29" s="141" t="n"/>
      <c r="H29" s="141" t="n"/>
      <c r="I29" s="61" t="n"/>
      <c r="J29" s="61" t="n"/>
      <c r="K29" s="140" t="n"/>
      <c r="L29" s="99" t="n"/>
      <c r="M29" s="99" t="n"/>
    </row>
    <row r="30" ht="30" customFormat="1" customHeight="1" s="6">
      <c r="A30" s="3" t="inlineStr">
        <is>
          <t>京东POP渠道</t>
        </is>
      </c>
      <c r="B30" s="15" t="inlineStr">
        <is>
          <t>波司登官方旗舰店</t>
        </is>
      </c>
      <c r="C30" s="137" t="n">
        <v>1</v>
      </c>
      <c r="D30" s="137" t="n">
        <v>1</v>
      </c>
      <c r="E30" s="137" t="n">
        <v>1</v>
      </c>
      <c r="F30" s="137" t="n"/>
      <c r="G30" s="141" t="n"/>
      <c r="H30" s="141" t="n"/>
      <c r="I30" s="61" t="n"/>
      <c r="J30" s="61" t="n"/>
      <c r="K30" s="140" t="n"/>
      <c r="L30" s="99" t="n"/>
      <c r="M30" s="99" t="n"/>
    </row>
    <row r="31" ht="30" customFormat="1" customHeight="1" s="6">
      <c r="A31" s="40" t="n"/>
      <c r="B31" s="15" t="inlineStr">
        <is>
          <t>高梵官方旗舰店</t>
        </is>
      </c>
      <c r="C31" s="137" t="n">
        <v>11</v>
      </c>
      <c r="D31" s="137" t="n">
        <v>4</v>
      </c>
      <c r="E31" s="137" t="n">
        <v>6</v>
      </c>
      <c r="F31" s="137" t="n"/>
      <c r="G31" s="141" t="n"/>
      <c r="H31" s="141" t="n"/>
      <c r="I31" s="61" t="n"/>
      <c r="J31" s="61" t="n"/>
      <c r="K31" s="140" t="n"/>
      <c r="L31" s="99" t="n"/>
      <c r="M31" s="99" t="n"/>
    </row>
    <row r="32" ht="30" customFormat="1" customHeight="1" s="6">
      <c r="A32" s="40" t="n"/>
      <c r="B32" s="15" t="inlineStr">
        <is>
          <t>雪中飞官方旗舰店</t>
        </is>
      </c>
      <c r="C32" s="137" t="n">
        <v>8</v>
      </c>
      <c r="D32" s="137" t="n">
        <v>6</v>
      </c>
      <c r="E32" s="137" t="n">
        <v>7</v>
      </c>
      <c r="F32" s="137" t="n"/>
      <c r="G32" s="141" t="n"/>
      <c r="H32" s="141" t="n"/>
      <c r="I32" s="61" t="n"/>
      <c r="J32" s="61" t="n"/>
      <c r="K32" s="140" t="n"/>
      <c r="L32" s="99" t="n"/>
      <c r="M32" s="99" t="n"/>
    </row>
    <row r="33" ht="30" customFormat="1" customHeight="1" s="6">
      <c r="A33" s="40" t="n"/>
      <c r="B33" s="15" t="inlineStr">
        <is>
          <t>鸭鸭官方旗舰店</t>
        </is>
      </c>
      <c r="C33" s="137" t="n">
        <v>10</v>
      </c>
      <c r="D33" s="137" t="n">
        <v>7</v>
      </c>
      <c r="E33" s="137" t="n">
        <v>5</v>
      </c>
      <c r="F33" s="137" t="n"/>
      <c r="G33" s="141" t="n"/>
      <c r="H33" s="141" t="n"/>
      <c r="I33" s="61" t="n"/>
      <c r="J33" s="61" t="n"/>
      <c r="K33" s="140" t="n"/>
      <c r="L33" s="99" t="n"/>
      <c r="M33" s="99" t="n"/>
    </row>
    <row r="34" ht="30" customFormat="1" customHeight="1" s="6">
      <c r="A34" s="40" t="n"/>
      <c r="B34" s="15" t="inlineStr">
        <is>
          <t>坦博尔官方旗舰店</t>
        </is>
      </c>
      <c r="C34" s="137" t="n">
        <v>12</v>
      </c>
      <c r="D34" s="137" t="n">
        <v>13</v>
      </c>
      <c r="E34" s="137" t="n">
        <v>11</v>
      </c>
      <c r="F34" s="137" t="n"/>
      <c r="G34" s="141" t="n"/>
      <c r="H34" s="141" t="n"/>
      <c r="I34" s="61" t="n"/>
      <c r="J34" s="61" t="n"/>
      <c r="K34" s="140" t="n"/>
      <c r="L34" s="99" t="n"/>
      <c r="M34" s="99" t="n"/>
    </row>
    <row r="35" ht="30" customFormat="1" customHeight="1" s="6">
      <c r="A35" s="41" t="n"/>
      <c r="B35" s="15" t="inlineStr">
        <is>
          <t>高梵旗舰店</t>
        </is>
      </c>
      <c r="C35" s="137" t="n">
        <v>13</v>
      </c>
      <c r="D35" s="137" t="n">
        <v>10</v>
      </c>
      <c r="E35" s="137" t="n">
        <v>10</v>
      </c>
      <c r="F35" s="137" t="n"/>
      <c r="G35" s="141" t="n"/>
      <c r="H35" s="141" t="n"/>
      <c r="I35" s="61" t="n"/>
      <c r="J35" s="61" t="n"/>
      <c r="K35" s="140" t="n"/>
      <c r="L35" s="99" t="n"/>
      <c r="M35" s="99" t="n"/>
    </row>
    <row r="36" ht="30" customFormat="1" customHeight="1" s="6">
      <c r="A36" s="11" t="inlineStr">
        <is>
          <t>竞品/市场解读</t>
        </is>
      </c>
      <c r="B36" s="42" t="inlineStr">
        <is>
          <t>1、本周女装羽绒服类目排名情况：波司登第1名，雪中飞第8名，鸭鸭第10名，高梵官方旗舰店11名，下降7名；主要是上周补单金额较多
2、本周大盘指数1160万，同比去年上升3.57%；成交指数1.07亿，同比去年上升151.53%；转化率1.92%同比去年上升196.41%</t>
        </is>
      </c>
      <c r="C36" s="43" t="n"/>
      <c r="D36" s="43" t="n"/>
      <c r="E36" s="43" t="n"/>
      <c r="F36" s="54" t="n"/>
      <c r="G36" s="141" t="n"/>
      <c r="H36" s="141" t="n"/>
      <c r="I36" s="61" t="n"/>
      <c r="J36" s="61" t="n"/>
      <c r="K36" s="140" t="n"/>
      <c r="L36" s="99" t="n"/>
      <c r="M36" s="99" t="n"/>
    </row>
    <row r="37" ht="49" customFormat="1" customHeight="1" s="6">
      <c r="A37" s="41" t="n"/>
      <c r="B37" s="44" t="n"/>
      <c r="C37" s="24" t="n"/>
      <c r="D37" s="24" t="n"/>
      <c r="E37" s="24" t="n"/>
      <c r="F37" s="30" t="n"/>
      <c r="G37" s="141" t="n"/>
      <c r="H37" s="141" t="n"/>
      <c r="I37" s="61" t="n"/>
      <c r="J37" s="61" t="n"/>
      <c r="K37" s="140" t="n"/>
      <c r="L37" s="99" t="n"/>
      <c r="M37" s="99" t="n"/>
    </row>
    <row r="38" ht="30" customFormat="1" customHeight="1" s="6">
      <c r="A38" s="14" t="n"/>
      <c r="B38" s="114" t="n"/>
      <c r="C38" s="114" t="n"/>
      <c r="D38" s="114" t="n"/>
      <c r="E38" s="114" t="n"/>
      <c r="F38" s="114" t="n"/>
      <c r="G38" s="141" t="n"/>
      <c r="H38" s="141" t="n"/>
      <c r="I38" s="61" t="n"/>
      <c r="J38" s="61" t="n"/>
      <c r="K38" s="140" t="n"/>
      <c r="L38" s="99" t="n"/>
      <c r="M38" s="99" t="n"/>
    </row>
    <row r="39" ht="30" customFormat="1" customHeight="1" s="6">
      <c r="A39" s="14" t="n"/>
      <c r="B39" s="45" t="n"/>
      <c r="C39" s="140" t="n"/>
      <c r="D39" s="140" t="n"/>
      <c r="E39" s="140" t="n"/>
      <c r="F39" s="140" t="n"/>
      <c r="G39" s="141" t="n"/>
      <c r="H39" s="141" t="n"/>
      <c r="I39" s="61" t="n"/>
      <c r="J39" s="61" t="n"/>
      <c r="K39" s="140" t="n"/>
      <c r="L39" s="99" t="n"/>
      <c r="M39" s="99" t="n"/>
    </row>
    <row r="40" ht="30" customFormat="1" customHeight="1" s="8">
      <c r="A40" s="19" t="inlineStr">
        <is>
          <t>本周TOP20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0" t="n"/>
      <c r="M40" s="6" t="n"/>
      <c r="N40" s="6" t="n"/>
      <c r="O40" s="6" t="n"/>
    </row>
    <row r="41" ht="30" customFormat="1" customHeight="1" s="8">
      <c r="A41" s="16" t="inlineStr">
        <is>
          <t>款号</t>
        </is>
      </c>
      <c r="B41" s="16" t="inlineStr">
        <is>
          <t>图片</t>
        </is>
      </c>
      <c r="C41" s="16" t="inlineStr">
        <is>
          <t>产品线分类</t>
        </is>
      </c>
      <c r="D41" s="16" t="inlineStr">
        <is>
          <t>本周净销额（万）</t>
        </is>
      </c>
      <c r="E41" s="16" t="inlineStr">
        <is>
          <t>本周净销售量</t>
        </is>
      </c>
      <c r="F41" s="16" t="inlineStr">
        <is>
          <t>上周净销量</t>
        </is>
      </c>
      <c r="G41" s="16" t="inlineStr">
        <is>
          <t>净销量环比增幅</t>
        </is>
      </c>
      <c r="H41" s="16" t="inlineStr">
        <is>
          <t>件单价</t>
        </is>
      </c>
      <c r="I41" s="16" t="inlineStr">
        <is>
          <t>BI毛利率（%）</t>
        </is>
      </c>
      <c r="J41" s="16" t="inlineStr">
        <is>
          <t>在仓总库存量</t>
        </is>
      </c>
      <c r="K41" s="16" t="inlineStr">
        <is>
          <t>在途量</t>
        </is>
      </c>
      <c r="L41" s="119" t="n"/>
      <c r="M41" s="119" t="n"/>
    </row>
    <row r="42" ht="30" customFormat="1" customHeight="1" s="6">
      <c r="A42" s="20" t="inlineStr">
        <is>
          <t>GH4230025</t>
        </is>
      </c>
      <c r="B42" s="115">
        <f>_xlfn.DISPIMG("ID_669C5EC2348D4CADABAC081EDCB7F44E",1)</f>
        <v/>
      </c>
      <c r="C42" s="116" t="inlineStr">
        <is>
          <t>黑金线</t>
        </is>
      </c>
      <c r="D42" s="143" t="n">
        <v>14128.97</v>
      </c>
      <c r="E42" s="144" t="n">
        <v>11</v>
      </c>
      <c r="F42" s="20" t="n">
        <v>3</v>
      </c>
      <c r="G42" s="55">
        <f>(E42-F42)/F42</f>
        <v/>
      </c>
      <c r="H42" s="144" t="n">
        <v>1284.45181818182</v>
      </c>
      <c r="I42" s="55" t="inlineStr">
        <is>
          <t>-</t>
        </is>
      </c>
      <c r="J42" s="20" t="n">
        <v>11854</v>
      </c>
      <c r="K42" s="20" t="n">
        <v>6449</v>
      </c>
      <c r="L42" s="145" t="n"/>
      <c r="M42" s="145" t="n"/>
    </row>
    <row r="43" ht="30" customFormat="1" customHeight="1" s="6">
      <c r="A43" s="20" t="inlineStr">
        <is>
          <t>G1210203</t>
        </is>
      </c>
      <c r="B43" s="115">
        <f>_xlfn.DISPIMG("ID_382D6F100B3F4D3483A3B88BAE0A87D0",1)</f>
        <v/>
      </c>
      <c r="C43" s="116" t="inlineStr">
        <is>
          <t>奥莱线</t>
        </is>
      </c>
      <c r="D43" s="143" t="n">
        <v>9642.950000000001</v>
      </c>
      <c r="E43" s="144" t="n">
        <v>27</v>
      </c>
      <c r="F43" s="20" t="n">
        <v>3</v>
      </c>
      <c r="G43" s="55">
        <f>(E43-F43)/F43</f>
        <v/>
      </c>
      <c r="H43" s="144" t="n">
        <v>357.146296296296</v>
      </c>
      <c r="I43" s="55" t="inlineStr">
        <is>
          <t>-</t>
        </is>
      </c>
      <c r="J43" s="20" t="n">
        <v>6704</v>
      </c>
      <c r="K43" s="20" t="n">
        <v>0</v>
      </c>
      <c r="L43" s="145" t="n"/>
      <c r="M43" s="145" t="n"/>
    </row>
    <row r="44" ht="30" customFormat="1" customHeight="1" s="6">
      <c r="A44" s="20" t="inlineStr">
        <is>
          <t>GH4220018</t>
        </is>
      </c>
      <c r="B44" s="115">
        <f>_xlfn.DISPIMG("ID_18E183B65BA04CA2B9F64D8D541660B7",1)</f>
        <v/>
      </c>
      <c r="C44" s="116" t="inlineStr">
        <is>
          <t>黑金线</t>
        </is>
      </c>
      <c r="D44" s="143" t="n">
        <v>6921</v>
      </c>
      <c r="E44" s="144" t="n">
        <v>2</v>
      </c>
      <c r="F44" s="20" t="n">
        <v>0</v>
      </c>
      <c r="G44" s="55">
        <f>(E44-F44)/F44</f>
        <v/>
      </c>
      <c r="H44" s="144" t="n">
        <v>3460.5</v>
      </c>
      <c r="I44" s="55" t="inlineStr">
        <is>
          <t>-</t>
        </is>
      </c>
      <c r="J44" s="20" t="n">
        <v>416</v>
      </c>
      <c r="K44" s="20" t="n">
        <v>0</v>
      </c>
      <c r="L44" s="145" t="n"/>
      <c r="M44" s="145" t="n"/>
    </row>
    <row r="45" ht="30" customFormat="1" customHeight="1" s="6">
      <c r="A45" s="20" t="inlineStr">
        <is>
          <t>G1210319</t>
        </is>
      </c>
      <c r="B45" s="115">
        <f>_xlfn.DISPIMG("ID_2E41F360CC92485F8AEE62EE4F8E4850",1)</f>
        <v/>
      </c>
      <c r="C45" s="116" t="inlineStr">
        <is>
          <t>奥莱线</t>
        </is>
      </c>
      <c r="D45" s="143" t="n">
        <v>5964.05</v>
      </c>
      <c r="E45" s="144" t="n">
        <v>41</v>
      </c>
      <c r="F45" s="20" t="n">
        <v>33</v>
      </c>
      <c r="G45" s="55">
        <f>(E45-F45)/F45</f>
        <v/>
      </c>
      <c r="H45" s="144" t="n">
        <v>145.464634146341</v>
      </c>
      <c r="I45" s="55" t="inlineStr">
        <is>
          <t>-</t>
        </is>
      </c>
      <c r="J45" s="20" t="n">
        <v>4560</v>
      </c>
      <c r="K45" s="20" t="n">
        <v>0</v>
      </c>
      <c r="L45" s="145" t="n"/>
      <c r="M45" s="145" t="n"/>
    </row>
    <row r="46" ht="30" customFormat="1" customHeight="1" s="6">
      <c r="A46" s="20" t="inlineStr">
        <is>
          <t>G1210289</t>
        </is>
      </c>
      <c r="B46" s="115">
        <f>_xlfn.DISPIMG("ID_23FD089E7D65431BA6E3F8DFE2625926",1)</f>
        <v/>
      </c>
      <c r="C46" s="116" t="inlineStr">
        <is>
          <t>奥莱线</t>
        </is>
      </c>
      <c r="D46" s="143" t="n">
        <v>5805.9</v>
      </c>
      <c r="E46" s="144" t="n">
        <v>15</v>
      </c>
      <c r="F46" s="20" t="n">
        <v>10</v>
      </c>
      <c r="G46" s="55">
        <f>(E46-F46)/F46</f>
        <v/>
      </c>
      <c r="H46" s="144" t="n">
        <v>387.06</v>
      </c>
      <c r="I46" s="55" t="inlineStr">
        <is>
          <t>-</t>
        </is>
      </c>
      <c r="J46" s="20" t="n">
        <v>1010</v>
      </c>
      <c r="K46" s="20" t="n">
        <v>0</v>
      </c>
      <c r="L46" s="145" t="n"/>
      <c r="M46" s="145" t="n"/>
    </row>
    <row r="47" ht="30" customFormat="1" customHeight="1" s="6">
      <c r="A47" s="20" t="inlineStr">
        <is>
          <t>G1210055</t>
        </is>
      </c>
      <c r="B47" s="115">
        <f>_xlfn.DISPIMG("ID_15024EECCBD642D299D6A22E83BCC521",1)</f>
        <v/>
      </c>
      <c r="C47" s="116" t="inlineStr">
        <is>
          <t>奥莱线</t>
        </is>
      </c>
      <c r="D47" s="143" t="n">
        <v>5615.69</v>
      </c>
      <c r="E47" s="144" t="n">
        <v>39</v>
      </c>
      <c r="F47" s="20" t="n">
        <v>13</v>
      </c>
      <c r="G47" s="55">
        <f>(E47-F47)/F47</f>
        <v/>
      </c>
      <c r="H47" s="144" t="n">
        <v>143.992051282051</v>
      </c>
      <c r="I47" s="55" t="inlineStr">
        <is>
          <t>-</t>
        </is>
      </c>
      <c r="J47" s="20" t="n">
        <v>10135</v>
      </c>
      <c r="K47" s="20" t="n">
        <v>0</v>
      </c>
      <c r="L47" s="145" t="n"/>
      <c r="M47" s="145" t="n"/>
    </row>
    <row r="48" ht="30" customFormat="1" customHeight="1" s="6">
      <c r="A48" s="20" t="inlineStr">
        <is>
          <t>GH4220006</t>
        </is>
      </c>
      <c r="B48" s="115">
        <f>_xlfn.DISPIMG("ID_4D258F6A971D4530AF0969E94837D724",1)</f>
        <v/>
      </c>
      <c r="C48" s="116" t="inlineStr">
        <is>
          <t>黑金线</t>
        </is>
      </c>
      <c r="D48" s="143" t="n">
        <v>5013</v>
      </c>
      <c r="E48" s="144" t="n">
        <v>3</v>
      </c>
      <c r="F48" s="20" t="n">
        <v>0</v>
      </c>
      <c r="G48" s="55">
        <f>(E48-F48)/F48</f>
        <v/>
      </c>
      <c r="H48" s="144" t="n">
        <v>1671</v>
      </c>
      <c r="I48" s="55" t="inlineStr">
        <is>
          <t>-</t>
        </is>
      </c>
      <c r="J48" s="20" t="n">
        <v>5153</v>
      </c>
      <c r="K48" s="20" t="n">
        <v>14000</v>
      </c>
      <c r="L48" s="145" t="n"/>
      <c r="M48" s="145" t="n"/>
    </row>
    <row r="49" ht="30" customFormat="1" customHeight="1" s="6">
      <c r="A49" s="20" t="inlineStr">
        <is>
          <t>G2220008</t>
        </is>
      </c>
      <c r="B49" s="115">
        <f>_xlfn.DISPIMG("ID_55C9F4EFD32A441BACDC32CF17D9F73F",1)</f>
        <v/>
      </c>
      <c r="C49" s="116" t="inlineStr">
        <is>
          <t>奥莱线</t>
        </is>
      </c>
      <c r="D49" s="143" t="n">
        <v>4917</v>
      </c>
      <c r="E49" s="144" t="n">
        <v>11</v>
      </c>
      <c r="F49" s="20" t="n">
        <v>1</v>
      </c>
      <c r="G49" s="55">
        <f>(E49-F49)/F49</f>
        <v/>
      </c>
      <c r="H49" s="144" t="n">
        <v>447</v>
      </c>
      <c r="I49" s="55" t="inlineStr">
        <is>
          <t>-</t>
        </is>
      </c>
      <c r="J49" s="20" t="n">
        <v>355</v>
      </c>
      <c r="K49" s="20" t="n">
        <v>0</v>
      </c>
      <c r="L49" s="145" t="n"/>
      <c r="M49" s="145" t="n"/>
    </row>
    <row r="50" ht="30" customFormat="1" customHeight="1" s="6">
      <c r="A50" s="20" t="inlineStr">
        <is>
          <t>G1210109</t>
        </is>
      </c>
      <c r="B50" s="118">
        <f>_xlfn.DISPIMG("ID_9EA61146ED0B4862A3F6B8401BFE7C8B",1)</f>
        <v/>
      </c>
      <c r="C50" s="116" t="inlineStr">
        <is>
          <t>奥莱线</t>
        </is>
      </c>
      <c r="D50" s="143" t="n">
        <v>4148.02</v>
      </c>
      <c r="E50" s="144" t="n">
        <v>15</v>
      </c>
      <c r="F50" s="20" t="n">
        <v>6</v>
      </c>
      <c r="G50" s="55">
        <f>(E50-F50)/F50</f>
        <v/>
      </c>
      <c r="H50" s="144" t="n">
        <v>276.534666666667</v>
      </c>
      <c r="I50" s="55" t="inlineStr">
        <is>
          <t>-</t>
        </is>
      </c>
      <c r="J50" s="20" t="n">
        <v>7340</v>
      </c>
      <c r="K50" s="20" t="n">
        <v>0</v>
      </c>
      <c r="L50" s="145" t="n"/>
      <c r="M50" s="145" t="n"/>
    </row>
    <row r="51" ht="30" customFormat="1" customHeight="1" s="6">
      <c r="A51" s="20" t="inlineStr">
        <is>
          <t>GH1220006</t>
        </is>
      </c>
      <c r="B51" s="115">
        <f>_xlfn.DISPIMG("ID_B1C685E060EE4FAA8F1F60C6522C87E8",1)</f>
        <v/>
      </c>
      <c r="C51" s="116" t="inlineStr">
        <is>
          <t>黑金线</t>
        </is>
      </c>
      <c r="D51" s="143" t="n">
        <v>3913</v>
      </c>
      <c r="E51" s="144" t="n">
        <v>3</v>
      </c>
      <c r="F51" s="20" t="n">
        <v>0</v>
      </c>
      <c r="G51" s="55">
        <f>(E51-F51)/F51</f>
        <v/>
      </c>
      <c r="H51" s="144" t="n">
        <v>1304.33333333333</v>
      </c>
      <c r="I51" s="55" t="inlineStr">
        <is>
          <t>-</t>
        </is>
      </c>
      <c r="J51" s="20" t="n">
        <v>2942</v>
      </c>
      <c r="K51" s="20" t="n">
        <v>0</v>
      </c>
      <c r="L51" s="145" t="n"/>
      <c r="M51" s="145" t="n"/>
    </row>
    <row r="52" ht="30" customFormat="1" customHeight="1" s="6">
      <c r="A52" s="20" t="inlineStr">
        <is>
          <t>G1210219</t>
        </is>
      </c>
      <c r="B52" s="118">
        <f>_xlfn.DISPIMG("ID_112761F65DA64D2AB82AA03273194880",1)</f>
        <v/>
      </c>
      <c r="C52" s="116" t="inlineStr">
        <is>
          <t>奥莱线</t>
        </is>
      </c>
      <c r="D52" s="143" t="n">
        <v>3867.41</v>
      </c>
      <c r="E52" s="144" t="n">
        <v>12</v>
      </c>
      <c r="F52" s="20" t="n">
        <v>2</v>
      </c>
      <c r="G52" s="55">
        <f>(E52-F52)/F52</f>
        <v/>
      </c>
      <c r="H52" s="144" t="n">
        <v>322.284166666667</v>
      </c>
      <c r="I52" s="55" t="inlineStr">
        <is>
          <t>-</t>
        </is>
      </c>
      <c r="J52" s="20" t="n">
        <v>3568</v>
      </c>
      <c r="K52" s="20" t="n">
        <v>0</v>
      </c>
      <c r="L52" s="145" t="n"/>
      <c r="M52" s="145" t="n"/>
    </row>
    <row r="53" ht="30" customFormat="1" customHeight="1" s="6">
      <c r="A53" s="20" t="inlineStr">
        <is>
          <t>GH4220002</t>
        </is>
      </c>
      <c r="B53" s="118">
        <f>_xlfn.DISPIMG("ID_F3BA3C119BFD44FAA160EAA90D278095",1)</f>
        <v/>
      </c>
      <c r="C53" s="116" t="inlineStr">
        <is>
          <t>黑金线</t>
        </is>
      </c>
      <c r="D53" s="143" t="n">
        <v>3741</v>
      </c>
      <c r="E53" s="144" t="n">
        <v>3</v>
      </c>
      <c r="F53" s="20" t="n">
        <v>1</v>
      </c>
      <c r="G53" s="55">
        <f>(E53-F53)/F53</f>
        <v/>
      </c>
      <c r="H53" s="144" t="n">
        <v>1247</v>
      </c>
      <c r="I53" s="55" t="inlineStr">
        <is>
          <t>-</t>
        </is>
      </c>
      <c r="J53" s="20" t="n">
        <v>13542</v>
      </c>
      <c r="K53" s="20" t="n">
        <v>10536</v>
      </c>
      <c r="L53" s="145" t="n"/>
      <c r="M53" s="145" t="n"/>
    </row>
    <row r="54" ht="30" customFormat="1" customHeight="1" s="6">
      <c r="A54" s="20" t="inlineStr">
        <is>
          <t>GH4220015</t>
        </is>
      </c>
      <c r="B54" s="115">
        <f>_xlfn.DISPIMG("ID_03BC2FEB11BB46CE968A6F2DD7D2B700",1)</f>
        <v/>
      </c>
      <c r="C54" s="116" t="inlineStr">
        <is>
          <t>黑金线</t>
        </is>
      </c>
      <c r="D54" s="143" t="n">
        <v>3579</v>
      </c>
      <c r="E54" s="144" t="n">
        <v>1</v>
      </c>
      <c r="F54" s="20" t="n">
        <v>0</v>
      </c>
      <c r="G54" s="55">
        <f>(E54-F54)/F54</f>
        <v/>
      </c>
      <c r="H54" s="144" t="n">
        <v>3579</v>
      </c>
      <c r="I54" s="55" t="inlineStr">
        <is>
          <t>-</t>
        </is>
      </c>
      <c r="J54" s="20" t="n">
        <v>843</v>
      </c>
      <c r="K54" s="20" t="n">
        <v>0</v>
      </c>
      <c r="L54" s="145" t="n"/>
      <c r="M54" s="145" t="n"/>
    </row>
    <row r="55" ht="30" customFormat="1" customHeight="1" s="6">
      <c r="A55" s="20" t="inlineStr">
        <is>
          <t>G1210318</t>
        </is>
      </c>
      <c r="B55" s="118">
        <f>_xlfn.DISPIMG("ID_BD83455862AE4AD59781DE4EE429DE32",1)</f>
        <v/>
      </c>
      <c r="C55" s="116" t="inlineStr">
        <is>
          <t>奥莱线</t>
        </is>
      </c>
      <c r="D55" s="143" t="n">
        <v>3345.73</v>
      </c>
      <c r="E55" s="144" t="n">
        <v>23</v>
      </c>
      <c r="F55" s="20" t="n">
        <v>37</v>
      </c>
      <c r="G55" s="55">
        <f>(E55-F55)/F55</f>
        <v/>
      </c>
      <c r="H55" s="144" t="n">
        <v>145.46652173913</v>
      </c>
      <c r="I55" s="55" t="inlineStr">
        <is>
          <t>-</t>
        </is>
      </c>
      <c r="J55" s="20" t="n">
        <v>1620</v>
      </c>
      <c r="K55" s="20" t="n">
        <v>0</v>
      </c>
      <c r="L55" s="145" t="n"/>
      <c r="M55" s="145" t="n"/>
    </row>
    <row r="56" ht="30" customFormat="1" customHeight="1" s="6">
      <c r="A56" s="20" t="inlineStr">
        <is>
          <t>G1210019</t>
        </is>
      </c>
      <c r="B56" s="118">
        <f>_xlfn.DISPIMG("ID_0993B28E442E4D12B636B441E14A9D2B",1)</f>
        <v/>
      </c>
      <c r="C56" s="116" t="inlineStr">
        <is>
          <t>奥莱线</t>
        </is>
      </c>
      <c r="D56" s="143" t="n">
        <v>2922.35</v>
      </c>
      <c r="E56" s="144" t="n">
        <v>23</v>
      </c>
      <c r="F56" s="20" t="n">
        <v>17</v>
      </c>
      <c r="G56" s="55">
        <f>(E56-F56)/F56</f>
        <v/>
      </c>
      <c r="H56" s="144" t="n">
        <v>127.058695652174</v>
      </c>
      <c r="I56" s="55" t="inlineStr">
        <is>
          <t>-</t>
        </is>
      </c>
      <c r="J56" s="20" t="n">
        <v>2536</v>
      </c>
      <c r="K56" s="20" t="n">
        <v>0</v>
      </c>
      <c r="L56" s="145" t="n"/>
      <c r="M56" s="146" t="n"/>
    </row>
    <row r="57" ht="30" customFormat="1" customHeight="1" s="6">
      <c r="A57" s="20" t="inlineStr">
        <is>
          <t>G1210006</t>
        </is>
      </c>
      <c r="B57" s="118">
        <f>_xlfn.DISPIMG("ID_1C803E0943D3429CBDF6E2326B2B965E",1)</f>
        <v/>
      </c>
      <c r="C57" s="116" t="inlineStr">
        <is>
          <t>奥莱线</t>
        </is>
      </c>
      <c r="D57" s="143" t="n">
        <v>2336.96</v>
      </c>
      <c r="E57" s="144" t="n">
        <v>15</v>
      </c>
      <c r="F57" s="20" t="n">
        <v>20</v>
      </c>
      <c r="G57" s="55">
        <f>(E57-F57)/F57</f>
        <v/>
      </c>
      <c r="H57" s="144" t="n">
        <v>155.797333333333</v>
      </c>
      <c r="I57" s="55" t="inlineStr">
        <is>
          <t>-</t>
        </is>
      </c>
      <c r="J57" s="20" t="n">
        <v>3289</v>
      </c>
      <c r="K57" s="20" t="n">
        <v>0</v>
      </c>
      <c r="L57" s="145" t="n"/>
      <c r="M57" s="146" t="n"/>
    </row>
    <row r="58" ht="30" customFormat="1" customHeight="1" s="6">
      <c r="A58" s="20" t="inlineStr">
        <is>
          <t>GH4220013</t>
        </is>
      </c>
      <c r="B58" s="118">
        <f>_xlfn.DISPIMG("ID_B8210EB735F2427DAC2281120A39A2AE",1)</f>
        <v/>
      </c>
      <c r="C58" s="116" t="inlineStr">
        <is>
          <t>黑金线</t>
        </is>
      </c>
      <c r="D58" s="143" t="n">
        <v>1799</v>
      </c>
      <c r="E58" s="144" t="n">
        <v>1</v>
      </c>
      <c r="F58" s="20" t="n">
        <v>0</v>
      </c>
      <c r="G58" s="55">
        <f>(E58-F58)/F58</f>
        <v/>
      </c>
      <c r="H58" s="144" t="n">
        <v>1799</v>
      </c>
      <c r="I58" s="55" t="inlineStr">
        <is>
          <t>-</t>
        </is>
      </c>
      <c r="J58" s="20" t="n">
        <v>2820</v>
      </c>
      <c r="K58" s="20" t="n">
        <v>216</v>
      </c>
      <c r="L58" s="145" t="n"/>
      <c r="M58" s="145" t="n"/>
    </row>
    <row r="59" ht="30" customFormat="1" customHeight="1" s="6">
      <c r="A59" s="20" t="inlineStr">
        <is>
          <t>GH4220005</t>
        </is>
      </c>
      <c r="B59" s="118">
        <f>_xlfn.DISPIMG("ID_31159FF4061647AAACABF83F459A17EB",1)</f>
        <v/>
      </c>
      <c r="C59" s="116" t="inlineStr">
        <is>
          <t>黑金线</t>
        </is>
      </c>
      <c r="D59" s="143" t="n">
        <v>1699</v>
      </c>
      <c r="E59" s="144" t="n">
        <v>1</v>
      </c>
      <c r="F59" s="20" t="n">
        <v>0</v>
      </c>
      <c r="G59" s="55">
        <f>(E59-F59)/F59</f>
        <v/>
      </c>
      <c r="H59" s="144" t="n">
        <v>1699</v>
      </c>
      <c r="I59" s="55" t="inlineStr">
        <is>
          <t>-</t>
        </is>
      </c>
      <c r="J59" s="20" t="n">
        <v>15467</v>
      </c>
      <c r="K59" s="20" t="n">
        <v>14809</v>
      </c>
      <c r="L59" s="145" t="n"/>
      <c r="M59" s="145" t="n"/>
    </row>
    <row r="60" ht="30" customFormat="1" customHeight="1" s="6">
      <c r="A60" s="20" t="inlineStr">
        <is>
          <t>GH1220010</t>
        </is>
      </c>
      <c r="B60" s="118">
        <f>_xlfn.DISPIMG("ID_90D3975C978A472791EB49E4A3EB4D88",1)</f>
        <v/>
      </c>
      <c r="C60" s="116" t="inlineStr">
        <is>
          <t>黑金线</t>
        </is>
      </c>
      <c r="D60" s="143" t="n">
        <v>1659</v>
      </c>
      <c r="E60" s="144" t="n">
        <v>1</v>
      </c>
      <c r="F60" s="20" t="n">
        <v>0</v>
      </c>
      <c r="G60" s="55">
        <f>(E60-F60)/F60</f>
        <v/>
      </c>
      <c r="H60" s="144" t="n">
        <v>1659</v>
      </c>
      <c r="I60" s="55" t="inlineStr">
        <is>
          <t>-</t>
        </is>
      </c>
      <c r="J60" s="20" t="n">
        <v>2833</v>
      </c>
      <c r="K60" s="20" t="n">
        <v>183</v>
      </c>
      <c r="L60" s="145" t="n"/>
      <c r="M60" s="145" t="n"/>
    </row>
    <row r="61" ht="30" customFormat="1" customHeight="1" s="6">
      <c r="A61" s="20" t="inlineStr">
        <is>
          <t>G1210316</t>
        </is>
      </c>
      <c r="B61" s="118">
        <f>_xlfn.DISPIMG("ID_4655221290E2425799BB9483DC559D65",1)</f>
        <v/>
      </c>
      <c r="C61" s="116" t="inlineStr">
        <is>
          <t>奥莱线</t>
        </is>
      </c>
      <c r="D61" s="143" t="n">
        <v>1559.98</v>
      </c>
      <c r="E61" s="144" t="n">
        <v>9</v>
      </c>
      <c r="F61" s="20" t="n">
        <v>7</v>
      </c>
      <c r="G61" s="55">
        <f>(E61-F61)/F61</f>
        <v/>
      </c>
      <c r="H61" s="144" t="n">
        <v>173.331111111111</v>
      </c>
      <c r="I61" s="55" t="inlineStr">
        <is>
          <t>-</t>
        </is>
      </c>
      <c r="J61" s="20" t="n">
        <v>1147</v>
      </c>
      <c r="K61" s="20" t="n">
        <v>0</v>
      </c>
      <c r="L61" s="145" t="n"/>
      <c r="M61" s="145" t="n"/>
    </row>
    <row r="62" ht="30" customFormat="1" customHeight="1" s="6">
      <c r="A62" s="20" t="inlineStr">
        <is>
          <t>合计</t>
        </is>
      </c>
      <c r="B62" s="2" t="n"/>
      <c r="C62" s="5" t="n"/>
      <c r="D62" s="143">
        <f>SUM(D42:D61)</f>
        <v/>
      </c>
      <c r="E62" s="144">
        <f>SUM(E42:E61)</f>
        <v/>
      </c>
      <c r="F62" s="20">
        <f>SUM(F42:F61)</f>
        <v/>
      </c>
      <c r="G62" s="55">
        <f>(E62-F62)/F62</f>
        <v/>
      </c>
      <c r="H62" s="144">
        <f>D62/E62</f>
        <v/>
      </c>
      <c r="I62" s="55" t="inlineStr">
        <is>
          <t>-</t>
        </is>
      </c>
      <c r="J62" s="20">
        <f>SUM(J42:J61)</f>
        <v/>
      </c>
      <c r="K62" s="20">
        <f>SUM(K42:K61)</f>
        <v/>
      </c>
      <c r="L62" s="145" t="n"/>
      <c r="M62" s="145" t="n"/>
    </row>
    <row r="63" ht="36" customFormat="1" customHeight="1" s="6">
      <c r="A63" s="11" t="inlineStr">
        <is>
          <t>数据解读</t>
        </is>
      </c>
      <c r="B63" s="2" t="n"/>
      <c r="C63" s="5" t="n"/>
      <c r="D63" s="20" t="inlineStr">
        <is>
          <t>本周TOP20净销量256件，净销售额9.3万元，净销售量环比上升67%。</t>
        </is>
      </c>
      <c r="E63" s="2" t="n"/>
      <c r="F63" s="2" t="n"/>
      <c r="G63" s="2" t="n"/>
      <c r="H63" s="2" t="n"/>
      <c r="I63" s="2" t="n"/>
      <c r="J63" s="2" t="n"/>
      <c r="K63" s="5" t="n"/>
      <c r="L63" s="121" t="n"/>
    </row>
    <row r="64" ht="36" customFormat="1" customHeight="1" s="6"/>
    <row r="65" ht="30" customFormat="1" customHeight="1" s="6">
      <c r="A65" s="0" t="n"/>
      <c r="B65" s="0" t="n"/>
      <c r="C65" s="0" t="n"/>
      <c r="D65" s="0" t="n"/>
      <c r="E65" s="0" t="n"/>
      <c r="F65" s="0" t="n"/>
      <c r="G65" s="0" t="n"/>
      <c r="H65" s="0" t="n"/>
      <c r="I65" s="0" t="n"/>
      <c r="J65" s="0" t="n"/>
      <c r="K65" s="0" t="n"/>
      <c r="L65" s="0" t="n"/>
      <c r="M65" s="0" t="n"/>
    </row>
    <row r="66" ht="30" customFormat="1" customHeight="1" s="6">
      <c r="A66" s="0" t="n"/>
      <c r="B66" s="0" t="n"/>
      <c r="C66" s="0" t="n"/>
      <c r="D66" s="0" t="n"/>
      <c r="E66" s="0" t="n"/>
      <c r="F66" s="0" t="n"/>
      <c r="G66" s="0" t="n"/>
      <c r="H66" s="0" t="n"/>
      <c r="I66" s="0" t="n"/>
      <c r="J66" s="0" t="n"/>
      <c r="K66" s="0" t="n"/>
      <c r="L66" s="0" t="n"/>
      <c r="M66" s="0" t="n"/>
    </row>
    <row r="67" ht="30" customFormat="1" customHeight="1" s="6">
      <c r="A67" s="0" t="n"/>
      <c r="B67" s="0" t="n"/>
      <c r="C67" s="0" t="n"/>
      <c r="D67" s="0" t="n"/>
      <c r="E67" s="0" t="n"/>
      <c r="F67" s="0" t="n"/>
      <c r="G67" s="0" t="n"/>
      <c r="H67" s="0" t="n"/>
      <c r="I67" s="0" t="n"/>
      <c r="J67" s="0" t="n"/>
      <c r="K67" s="0" t="n"/>
      <c r="L67" s="0" t="n"/>
      <c r="M67" s="0" t="n"/>
    </row>
    <row r="68" ht="30" customFormat="1" customHeight="1" s="6">
      <c r="A68" s="0" t="n"/>
      <c r="B68" s="0" t="n"/>
      <c r="C68" s="0" t="n"/>
      <c r="D68" s="0" t="n"/>
      <c r="E68" s="0" t="n"/>
      <c r="F68" s="0" t="n"/>
      <c r="G68" s="0" t="n"/>
      <c r="H68" s="0" t="n"/>
      <c r="I68" s="0" t="n"/>
      <c r="J68" s="0" t="n"/>
      <c r="K68" s="0" t="n"/>
      <c r="L68" s="0" t="n"/>
      <c r="M68" s="0" t="n"/>
    </row>
    <row r="69" ht="30" customFormat="1" customHeight="1" s="6">
      <c r="A69" s="0" t="n"/>
      <c r="B69" s="0" t="n"/>
      <c r="C69" s="0" t="n"/>
      <c r="D69" s="0" t="n"/>
      <c r="E69" s="0" t="n"/>
      <c r="F69" s="0" t="n"/>
      <c r="G69" s="0" t="n"/>
      <c r="H69" s="0" t="n"/>
      <c r="I69" s="0" t="n"/>
      <c r="J69" s="0" t="n"/>
      <c r="K69" s="0" t="n"/>
      <c r="L69" s="0" t="n"/>
      <c r="M69" s="0" t="n"/>
    </row>
    <row r="70" ht="30" customFormat="1" customHeight="1" s="6">
      <c r="A70" s="0" t="n"/>
      <c r="B70" s="0" t="n"/>
      <c r="C70" s="0" t="n"/>
      <c r="D70" s="0" t="n"/>
      <c r="E70" s="0" t="n"/>
      <c r="F70" s="0" t="n"/>
      <c r="G70" s="0" t="n"/>
      <c r="H70" s="0" t="n"/>
      <c r="I70" s="0" t="n"/>
      <c r="J70" s="0" t="n"/>
      <c r="K70" s="0" t="n"/>
      <c r="L70" s="0" t="n"/>
      <c r="M70" s="0" t="n"/>
    </row>
    <row r="71" ht="30" customFormat="1" customHeight="1" s="6">
      <c r="A71" s="0" t="n"/>
      <c r="B71" s="0" t="n"/>
      <c r="C71" s="0" t="n"/>
      <c r="D71" s="0" t="n"/>
      <c r="E71" s="0" t="n"/>
      <c r="F71" s="0" t="n"/>
      <c r="G71" s="0" t="n"/>
      <c r="H71" s="0" t="n"/>
      <c r="I71" s="0" t="n"/>
      <c r="J71" s="0" t="n"/>
      <c r="K71" s="0" t="n"/>
      <c r="L71" s="0" t="n"/>
      <c r="M71" s="0" t="n"/>
    </row>
    <row r="72" ht="30" customFormat="1" customHeight="1" s="6">
      <c r="A72" s="0" t="n"/>
      <c r="B72" s="0" t="n"/>
      <c r="C72" s="0" t="n"/>
      <c r="D72" s="0" t="n"/>
      <c r="E72" s="0" t="n"/>
      <c r="F72" s="0" t="n"/>
      <c r="G72" s="0" t="n"/>
      <c r="H72" s="0" t="n"/>
      <c r="I72" s="0" t="n"/>
      <c r="J72" s="0" t="n"/>
      <c r="K72" s="0" t="n"/>
      <c r="L72" s="0" t="n"/>
      <c r="M72" s="0" t="n"/>
    </row>
    <row r="73" ht="30" customFormat="1" customHeight="1" s="6">
      <c r="A73" s="0" t="n"/>
      <c r="B73" s="0" t="n"/>
      <c r="C73" s="0" t="n"/>
      <c r="D73" s="0" t="n"/>
      <c r="E73" s="0" t="n"/>
      <c r="F73" s="0" t="n"/>
      <c r="G73" s="0" t="n"/>
      <c r="H73" s="0" t="n"/>
      <c r="I73" s="0" t="n"/>
      <c r="J73" s="0" t="n"/>
      <c r="K73" s="0" t="n"/>
      <c r="L73" s="0" t="n"/>
      <c r="M73" s="0" t="n"/>
    </row>
    <row r="74" ht="30" customFormat="1" customHeight="1" s="6">
      <c r="A74" s="0" t="n"/>
      <c r="B74" s="0" t="n"/>
      <c r="C74" s="0" t="n"/>
      <c r="D74" s="0" t="n"/>
      <c r="E74" s="0" t="n"/>
      <c r="F74" s="0" t="n"/>
      <c r="G74" s="0" t="n"/>
      <c r="H74" s="0" t="n"/>
      <c r="I74" s="0" t="n"/>
      <c r="J74" s="0" t="n"/>
      <c r="K74" s="0" t="n"/>
      <c r="L74" s="0" t="n"/>
      <c r="M74" s="0" t="n"/>
    </row>
    <row r="75" ht="30" customFormat="1" customHeight="1" s="6">
      <c r="A75" s="0" t="n"/>
      <c r="B75" s="0" t="n"/>
      <c r="C75" s="0" t="n"/>
      <c r="D75" s="0" t="n"/>
      <c r="E75" s="0" t="n"/>
      <c r="F75" s="0" t="n"/>
      <c r="G75" s="0" t="n"/>
      <c r="H75" s="0" t="n"/>
      <c r="I75" s="0" t="n"/>
      <c r="J75" s="0" t="n"/>
      <c r="K75" s="0" t="n"/>
      <c r="L75" s="0" t="n"/>
      <c r="M75" s="0" t="n"/>
    </row>
    <row r="76" customFormat="1" s="6">
      <c r="A76" s="0" t="n"/>
      <c r="B76" s="0" t="n"/>
      <c r="C76" s="0" t="n"/>
      <c r="D76" s="0" t="n"/>
      <c r="E76" s="0" t="n"/>
      <c r="F76" s="0" t="n"/>
      <c r="G76" s="0" t="n"/>
      <c r="H76" s="0" t="n"/>
      <c r="I76" s="0" t="n"/>
      <c r="J76" s="0" t="n"/>
      <c r="K76" s="0" t="n"/>
      <c r="L76" s="0" t="n"/>
      <c r="M76" s="0" t="n"/>
    </row>
    <row r="77" customFormat="1" s="6">
      <c r="A77" s="0" t="n"/>
      <c r="B77" s="0" t="n"/>
      <c r="C77" s="0" t="n"/>
      <c r="D77" s="0" t="n"/>
      <c r="E77" s="0" t="n"/>
      <c r="F77" s="0" t="n"/>
      <c r="G77" s="0" t="n"/>
      <c r="H77" s="0" t="n"/>
      <c r="I77" s="0" t="n"/>
      <c r="J77" s="0" t="n"/>
      <c r="K77" s="0" t="n"/>
      <c r="L77" s="0" t="n"/>
      <c r="M77" s="0" t="n"/>
    </row>
    <row r="78" customFormat="1" s="6">
      <c r="A78" s="0" t="n"/>
      <c r="B78" s="0" t="n"/>
      <c r="C78" s="0" t="n"/>
      <c r="D78" s="0" t="n"/>
      <c r="E78" s="0" t="n"/>
      <c r="F78" s="0" t="n"/>
      <c r="G78" s="0" t="n"/>
      <c r="H78" s="0" t="n"/>
      <c r="I78" s="0" t="n"/>
      <c r="J78" s="0" t="n"/>
      <c r="K78" s="0" t="n"/>
      <c r="L78" s="0" t="n"/>
      <c r="M78" s="0" t="n"/>
    </row>
    <row r="79" customFormat="1" s="6">
      <c r="A79" s="0" t="n"/>
      <c r="B79" s="0" t="n"/>
      <c r="C79" s="0" t="n"/>
      <c r="D79" s="0" t="n"/>
      <c r="E79" s="0" t="n"/>
      <c r="F79" s="0" t="n"/>
      <c r="G79" s="0" t="n"/>
      <c r="H79" s="0" t="n"/>
      <c r="I79" s="0" t="n"/>
      <c r="J79" s="0" t="n"/>
      <c r="K79" s="0" t="n"/>
      <c r="L79" s="0" t="n"/>
      <c r="M79" s="0" t="n"/>
    </row>
  </sheetData>
  <mergeCells count="21">
    <mergeCell ref="B10:Q10"/>
    <mergeCell ref="L3:L4"/>
    <mergeCell ref="A3:A9"/>
    <mergeCell ref="D63:K63"/>
    <mergeCell ref="N3:N4"/>
    <mergeCell ref="A36:A37"/>
    <mergeCell ref="A30:A35"/>
    <mergeCell ref="A1:Q1"/>
    <mergeCell ref="B36:F37"/>
    <mergeCell ref="A26:A27"/>
    <mergeCell ref="A12:A15"/>
    <mergeCell ref="M3:M4"/>
    <mergeCell ref="A62:C62"/>
    <mergeCell ref="A63:C63"/>
    <mergeCell ref="P3:P4"/>
    <mergeCell ref="B26:F27"/>
    <mergeCell ref="J3:J4"/>
    <mergeCell ref="A18:A25"/>
    <mergeCell ref="K3:K4"/>
    <mergeCell ref="O3:O4"/>
    <mergeCell ref="A40:K4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7"/>
  <sheetViews>
    <sheetView workbookViewId="0">
      <selection activeCell="J19" sqref="J19"/>
    </sheetView>
  </sheetViews>
  <sheetFormatPr baseColWidth="8" defaultColWidth="8.89423076923077" defaultRowHeight="17.6"/>
  <cols>
    <col width="13.5" customWidth="1" style="69" min="1" max="1"/>
    <col width="11.7788461538462" customWidth="1" style="69" min="2" max="2"/>
    <col width="12" customWidth="1" style="69" min="3" max="3"/>
    <col width="12.7788461538462" customWidth="1" style="69" min="4" max="4"/>
    <col width="16.2596153846154" customWidth="1" style="69" min="5" max="5"/>
    <col width="14.8557692307692" customWidth="1" style="69" min="6" max="6"/>
    <col width="14.6634615384615" customWidth="1" style="69" min="7" max="7"/>
    <col width="14.2211538461538" customWidth="1" style="69" min="8" max="8"/>
    <col width="16.125" customWidth="1" style="69" min="9" max="9"/>
    <col width="13.625" customWidth="1" style="69" min="10" max="10"/>
    <col width="14.625" customWidth="1" style="69" min="11" max="11"/>
    <col width="16.125" customWidth="1" style="69" min="12" max="12"/>
    <col width="14.7596153846154" customWidth="1" style="69" min="13" max="13"/>
    <col width="13.5" customWidth="1" style="69" min="14" max="14"/>
    <col width="15.8942307692308" customWidth="1" style="69" min="15" max="15"/>
    <col width="15.5576923076923" customWidth="1" style="69" min="16" max="16"/>
    <col width="15.4134615384615" customWidth="1" style="69" min="17" max="17"/>
    <col width="17.3557692307692" customWidth="1" style="69" min="18" max="18"/>
    <col width="13.7596153846154" customWidth="1" style="69" min="19" max="20"/>
    <col width="12.625" customWidth="1" style="69" min="21" max="21"/>
    <col width="8.89423076923077" customWidth="1" style="69" min="22" max="16365"/>
    <col width="9.22115384615385" customWidth="1" style="69" min="16366" max="16366"/>
    <col width="8.89423076923077" customWidth="1" style="69" min="16367" max="16384"/>
  </cols>
  <sheetData>
    <row r="1" ht="22" customFormat="1" customHeight="1" s="69">
      <c r="A1" s="9" t="inlineStr">
        <is>
          <t>渠道运营中心周度仪表盘</t>
        </is>
      </c>
    </row>
    <row r="2" ht="30" customFormat="1" customHeight="1" s="70">
      <c r="A2" s="10" t="inlineStr">
        <is>
          <t>分类</t>
        </is>
      </c>
      <c r="B2" s="10" t="inlineStr">
        <is>
          <t>净销售额</t>
        </is>
      </c>
      <c r="C2" s="10" t="inlineStr">
        <is>
          <t>本周（万）</t>
        </is>
      </c>
      <c r="D2" s="10" t="inlineStr">
        <is>
          <t>黑金净销额</t>
        </is>
      </c>
      <c r="E2" s="10" t="inlineStr">
        <is>
          <t>黑金净销额占比</t>
        </is>
      </c>
      <c r="F2" s="10" t="inlineStr">
        <is>
          <t>上周（万）</t>
        </is>
      </c>
      <c r="G2" s="10" t="inlineStr">
        <is>
          <t>去年同期（万）</t>
        </is>
      </c>
      <c r="H2" s="10" t="inlineStr">
        <is>
          <t>环比增幅（%）</t>
        </is>
      </c>
      <c r="I2" s="10" t="inlineStr">
        <is>
          <t>同比增幅（%）</t>
        </is>
      </c>
      <c r="J2" s="10" t="inlineStr">
        <is>
          <t>月度汇总（万）</t>
        </is>
      </c>
      <c r="K2" s="10" t="inlineStr">
        <is>
          <t>月度目标（万）</t>
        </is>
      </c>
      <c r="L2" s="10" t="inlineStr">
        <is>
          <t>月度完成率（%）</t>
        </is>
      </c>
      <c r="M2" s="10" t="inlineStr">
        <is>
          <t>年度目标值</t>
        </is>
      </c>
      <c r="N2" s="10" t="inlineStr">
        <is>
          <t>年度完成率（%）</t>
        </is>
      </c>
      <c r="O2" s="10" t="inlineStr">
        <is>
          <t>周度毛利率（%）</t>
        </is>
      </c>
      <c r="P2" s="10" t="inlineStr">
        <is>
          <t>月度毛利率（%）</t>
        </is>
      </c>
    </row>
    <row r="3" ht="30" customFormat="1" customHeight="1" s="69">
      <c r="A3" s="11" t="inlineStr">
        <is>
          <t>核心指标</t>
        </is>
      </c>
      <c r="B3" s="38" t="inlineStr">
        <is>
          <t>唯品女装</t>
        </is>
      </c>
      <c r="C3" s="130" t="n">
        <v>101539.51</v>
      </c>
      <c r="D3" s="130" t="n">
        <v>33045.97</v>
      </c>
      <c r="E3" s="147">
        <f>D3/C3</f>
        <v/>
      </c>
      <c r="F3" s="130" t="n">
        <v>47843.65</v>
      </c>
      <c r="G3" s="130" t="n">
        <v>99314.1200000001</v>
      </c>
      <c r="H3" s="132">
        <f>(C3-F3)/F3</f>
        <v/>
      </c>
      <c r="I3" s="132">
        <f>(C3-G3)/G3</f>
        <v/>
      </c>
      <c r="J3" s="130" t="n">
        <v>296408.8</v>
      </c>
      <c r="K3" s="131" t="n">
        <v>298000</v>
      </c>
      <c r="L3" s="29">
        <f>J3/K3</f>
        <v/>
      </c>
      <c r="M3" s="131" t="n">
        <v>100000000</v>
      </c>
      <c r="N3" s="132" t="n">
        <v>0.006850115</v>
      </c>
      <c r="O3" s="132" t="inlineStr">
        <is>
          <t>/</t>
        </is>
      </c>
      <c r="P3" s="132" t="inlineStr">
        <is>
          <t>/</t>
        </is>
      </c>
    </row>
    <row r="4" ht="30" customFormat="1" customHeight="1" s="69">
      <c r="A4" s="41" t="n"/>
      <c r="B4" s="38" t="inlineStr">
        <is>
          <t>唯品男装</t>
        </is>
      </c>
      <c r="C4" s="130" t="n">
        <v>1041</v>
      </c>
      <c r="D4" s="130" t="n">
        <v>0</v>
      </c>
      <c r="E4" s="147">
        <f>D4/C4</f>
        <v/>
      </c>
      <c r="F4" s="130" t="n">
        <v>631.23</v>
      </c>
      <c r="G4" s="130" t="inlineStr">
        <is>
          <t>/</t>
        </is>
      </c>
      <c r="H4" s="132">
        <f>(C4-F4)/F4</f>
        <v/>
      </c>
      <c r="I4" s="132" t="inlineStr">
        <is>
          <t>/</t>
        </is>
      </c>
      <c r="J4" s="41" t="n"/>
      <c r="K4" s="41" t="n"/>
      <c r="L4" s="41" t="n"/>
      <c r="M4" s="41" t="n"/>
      <c r="N4" s="41" t="n"/>
      <c r="O4" s="41" t="n"/>
      <c r="P4" s="41" t="n"/>
    </row>
    <row r="5" ht="78" customFormat="1" customHeight="1" s="69">
      <c r="A5" s="72" t="inlineStr">
        <is>
          <t>数据解读：</t>
        </is>
      </c>
      <c r="B5" s="4" t="inlineStr">
        <is>
          <t>1、目标达成情况：本周唯品会成装净销售额10.2万元，黑金净销售额3.3万，占比32.5%，男装净销额1041，5月月度目标完成率99%，年度完成率为0.7%；
2、环比、同比情况：本周女装净销售额环比增长112.2%，同比增长2.2%，主要是本周黑金推广佣金设置为10%，销售有所增长，另外本周销退还未开始，固环比增长较多。
备注：唯品女装净销售额已剔除非羽绒销售，本周女装非羽绒净销售额24.3万，5月累计净销售额83.4万，男装非羽绒净销售额228.8万，5月累计净销售额840.6万，同比去年下滑27.8%。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5" t="n"/>
    </row>
    <row r="6" ht="30" customFormat="1" customHeight="1" s="69">
      <c r="C6" s="130" t="n"/>
      <c r="F6" s="130" t="n"/>
      <c r="H6" s="89" t="n"/>
      <c r="I6" s="97" t="n"/>
      <c r="N6" s="100" t="n"/>
    </row>
    <row r="7" ht="30" customFormat="1" customHeight="1" s="71">
      <c r="A7" s="16" t="inlineStr">
        <is>
          <t>分类</t>
        </is>
      </c>
      <c r="B7" s="16" t="inlineStr">
        <is>
          <t>流量</t>
        </is>
      </c>
      <c r="C7" s="16" t="inlineStr">
        <is>
          <t>本周UV</t>
        </is>
      </c>
      <c r="D7" s="16" t="inlineStr">
        <is>
          <t>上周UV</t>
        </is>
      </c>
      <c r="E7" s="16" t="inlineStr">
        <is>
          <t>环比增幅</t>
        </is>
      </c>
      <c r="F7" s="16" t="inlineStr">
        <is>
          <t>去年同期</t>
        </is>
      </c>
      <c r="G7" s="16" t="inlineStr">
        <is>
          <t>同比增幅</t>
        </is>
      </c>
      <c r="H7" s="16" t="inlineStr">
        <is>
          <t>UV价值</t>
        </is>
      </c>
      <c r="I7" s="16" t="inlineStr">
        <is>
          <t>支付转化率（%）</t>
        </is>
      </c>
      <c r="J7" s="16" t="inlineStr">
        <is>
          <t>商品日均CTR</t>
        </is>
      </c>
      <c r="K7" s="16" t="inlineStr">
        <is>
          <t>平均客单价（元）</t>
        </is>
      </c>
      <c r="L7" s="16" t="inlineStr">
        <is>
          <t>营销推广花费（元）</t>
        </is>
      </c>
      <c r="M7" s="16" t="inlineStr">
        <is>
          <t>营销推广费比（%）</t>
        </is>
      </c>
      <c r="N7" s="137" t="n"/>
      <c r="O7" s="103" t="n"/>
      <c r="P7" s="104" t="n"/>
    </row>
    <row r="8" ht="30" customFormat="1" customHeight="1" s="69">
      <c r="A8" s="11" t="inlineStr">
        <is>
          <t>运营指标</t>
        </is>
      </c>
      <c r="B8" s="38" t="inlineStr">
        <is>
          <t>唯品女装</t>
        </is>
      </c>
      <c r="C8" s="130" t="n">
        <v>176126</v>
      </c>
      <c r="D8" s="130" t="n">
        <v>190728</v>
      </c>
      <c r="E8" s="59">
        <f>(C8-D8)/D8</f>
        <v/>
      </c>
      <c r="F8" s="130" t="n">
        <v>64746</v>
      </c>
      <c r="G8" s="59">
        <f>(C8-F8)/F8</f>
        <v/>
      </c>
      <c r="H8" s="139" t="n">
        <v>2.28</v>
      </c>
      <c r="I8" s="25" t="n">
        <v>0.0201</v>
      </c>
      <c r="J8" s="25" t="n">
        <v>0.0311369923506963</v>
      </c>
      <c r="K8" s="137" t="n">
        <v>325.635257142857</v>
      </c>
      <c r="L8" s="137" t="n">
        <v>397.7</v>
      </c>
      <c r="M8" s="105">
        <f>L8/C3</f>
        <v/>
      </c>
      <c r="N8" s="100" t="n"/>
      <c r="O8" s="103" t="n"/>
    </row>
    <row r="9" ht="88" customFormat="1" customHeight="1" s="69">
      <c r="A9" s="72" t="inlineStr">
        <is>
          <t>数据解读：</t>
        </is>
      </c>
      <c r="B9" s="4" t="inlineStr">
        <is>
          <t>1、本周店铺流量17.6万，UV价值2.28，支付转化率2.01%，日均CTR 3.11%，平均客单价326元，本周营销费用326元，带来销售额5212，营销推广费比0.39%；
2、流量环比下滑8%，主要是本周为日销，流量正常下滑，同比增长172%，主要是因为非羽绒类目带来的增长。
备注：全店数据，含非羽绒，客单价及CTR为羽绒部分，营销推广仅设置黑金产品推广唯享客。</t>
        </is>
      </c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5" t="n"/>
      <c r="O9" s="103" t="n"/>
      <c r="P9" s="103" t="n"/>
    </row>
    <row r="10" ht="30" customFormat="1" customHeight="1" s="69">
      <c r="A10" s="73" t="n"/>
      <c r="B10" s="73" t="n"/>
      <c r="C10" s="74" t="inlineStr">
        <is>
          <t>本周排名</t>
        </is>
      </c>
      <c r="D10" s="10" t="inlineStr">
        <is>
          <t>上周排名</t>
        </is>
      </c>
      <c r="E10" s="91" t="inlineStr">
        <is>
          <t>女装类目排名本周</t>
        </is>
      </c>
      <c r="F10" s="91" t="inlineStr">
        <is>
          <t>女装类目排名上周</t>
        </is>
      </c>
      <c r="G10" s="92" t="inlineStr">
        <is>
          <t>销售额指数（女装类目）</t>
        </is>
      </c>
      <c r="H10" s="92" t="inlineStr">
        <is>
          <t>本周</t>
        </is>
      </c>
      <c r="I10" s="92" t="inlineStr">
        <is>
          <t>上周</t>
        </is>
      </c>
      <c r="J10" s="92" t="inlineStr">
        <is>
          <t>环比</t>
        </is>
      </c>
      <c r="K10" s="92" t="inlineStr">
        <is>
          <t>去年同期</t>
        </is>
      </c>
      <c r="L10" s="92" t="inlineStr">
        <is>
          <t>同比</t>
        </is>
      </c>
      <c r="N10" s="103" t="n"/>
      <c r="O10" s="103" t="n"/>
    </row>
    <row r="11" ht="30" customFormat="1" customHeight="1" s="69">
      <c r="A11" s="3" t="inlineStr">
        <is>
          <t>唯品渠道
竞品/市场数据</t>
        </is>
      </c>
      <c r="B11" s="38" t="inlineStr">
        <is>
          <t>波司登</t>
        </is>
      </c>
      <c r="C11" s="142" t="n">
        <v>2</v>
      </c>
      <c r="D11" s="142" t="n"/>
      <c r="E11" s="142" t="n">
        <v>129</v>
      </c>
      <c r="F11" s="142" t="n"/>
      <c r="G11" s="25" t="inlineStr">
        <is>
          <t>行业</t>
        </is>
      </c>
      <c r="H11" s="130" t="n">
        <v>42338840</v>
      </c>
      <c r="I11" s="130" t="n">
        <v>45258511</v>
      </c>
      <c r="J11" s="98">
        <f>(H11-I11)/I11</f>
        <v/>
      </c>
      <c r="K11" s="130" t="n">
        <v>38055740</v>
      </c>
      <c r="L11" s="98">
        <f>(H11-K11)/K11</f>
        <v/>
      </c>
      <c r="M11" s="103" t="n"/>
    </row>
    <row r="12" ht="38" customFormat="1" customHeight="1" s="69">
      <c r="A12" s="40" t="n"/>
      <c r="B12" s="38" t="inlineStr">
        <is>
          <t>艾莱依</t>
        </is>
      </c>
      <c r="C12" s="142" t="n">
        <v>6</v>
      </c>
      <c r="D12" s="142" t="n"/>
      <c r="E12" s="142" t="n">
        <v>366</v>
      </c>
      <c r="F12" s="142" t="n"/>
      <c r="G12" s="25" t="inlineStr">
        <is>
          <t>高梵</t>
        </is>
      </c>
      <c r="H12" s="130" t="n">
        <v>806597</v>
      </c>
      <c r="I12" s="130" t="n">
        <v>812783</v>
      </c>
      <c r="J12" s="98">
        <f>(H12-I12)/I12</f>
        <v/>
      </c>
      <c r="K12" s="130" t="n">
        <v>499323</v>
      </c>
      <c r="L12" s="98">
        <f>(H12-K12)/K12</f>
        <v/>
      </c>
      <c r="M12" s="103" t="n"/>
      <c r="N12" s="106" t="n"/>
      <c r="O12" s="106" t="n"/>
      <c r="P12" s="107" t="n"/>
      <c r="Q12" s="107" t="n"/>
      <c r="R12" s="97" t="n"/>
      <c r="S12" s="106" t="n"/>
      <c r="T12" s="108" t="n"/>
    </row>
    <row r="13" ht="33" customFormat="1" customHeight="1" s="69">
      <c r="A13" s="40" t="n"/>
      <c r="B13" s="38" t="inlineStr">
        <is>
          <t>高梵</t>
        </is>
      </c>
      <c r="C13" s="142" t="n">
        <v>10</v>
      </c>
      <c r="D13" s="142" t="n">
        <v>11</v>
      </c>
      <c r="E13" s="142" t="n">
        <v>348</v>
      </c>
      <c r="F13" s="142" t="n">
        <v>374</v>
      </c>
      <c r="G13" s="92" t="inlineStr">
        <is>
          <t>销售额指数（女式羽绒服）</t>
        </is>
      </c>
      <c r="H13" s="92" t="inlineStr">
        <is>
          <t>本周</t>
        </is>
      </c>
      <c r="I13" s="92" t="inlineStr">
        <is>
          <t>上周</t>
        </is>
      </c>
      <c r="J13" s="92" t="inlineStr">
        <is>
          <t>环比</t>
        </is>
      </c>
      <c r="K13" s="92" t="inlineStr">
        <is>
          <t>去年同期</t>
        </is>
      </c>
      <c r="L13" s="92" t="inlineStr">
        <is>
          <t>同比</t>
        </is>
      </c>
      <c r="M13" s="103" t="n"/>
      <c r="N13" s="108" t="n"/>
      <c r="O13" s="108" t="n"/>
      <c r="P13" s="107" t="n"/>
      <c r="Q13" s="107" t="n"/>
      <c r="R13" s="108" t="n"/>
      <c r="S13" s="106" t="n"/>
      <c r="T13" s="108" t="n"/>
    </row>
    <row r="14" ht="30" customFormat="1" customHeight="1" s="69">
      <c r="A14" s="40" t="n"/>
      <c r="B14" s="38" t="inlineStr">
        <is>
          <t>冰洁</t>
        </is>
      </c>
      <c r="C14" s="142" t="n">
        <v>11</v>
      </c>
      <c r="D14" s="142" t="n"/>
      <c r="E14" s="142" t="n">
        <v>276</v>
      </c>
      <c r="F14" s="142" t="n"/>
      <c r="G14" s="25" t="inlineStr">
        <is>
          <t>行业</t>
        </is>
      </c>
      <c r="H14" s="130" t="n">
        <v>3043088</v>
      </c>
      <c r="I14" s="130" t="n">
        <v>2729667</v>
      </c>
      <c r="J14" s="98">
        <f>(H14-I14)/I14</f>
        <v/>
      </c>
      <c r="K14" s="130" t="n">
        <v>2559362</v>
      </c>
      <c r="L14" s="98">
        <f>(H14-K14)/K14</f>
        <v/>
      </c>
      <c r="M14" s="103" t="n"/>
      <c r="N14" s="106" t="n"/>
      <c r="O14" s="106" t="n"/>
      <c r="P14" s="108" t="n"/>
      <c r="Q14" s="108" t="n"/>
      <c r="R14" s="108" t="n"/>
    </row>
    <row r="15" ht="30" customFormat="1" customHeight="1" s="69">
      <c r="A15" s="40" t="n"/>
      <c r="B15" s="38" t="inlineStr">
        <is>
          <t>千仞岗</t>
        </is>
      </c>
      <c r="C15" s="142" t="n">
        <v>14</v>
      </c>
      <c r="D15" s="142" t="n"/>
      <c r="E15" s="142" t="n">
        <v>513</v>
      </c>
      <c r="F15" s="142" t="n"/>
      <c r="G15" s="25" t="inlineStr">
        <is>
          <t>高梵</t>
        </is>
      </c>
      <c r="H15" s="130" t="n">
        <v>429401</v>
      </c>
      <c r="I15" s="130" t="n">
        <v>354700</v>
      </c>
      <c r="J15" s="98">
        <f>(H15-I15)/I15</f>
        <v/>
      </c>
      <c r="K15" s="130" t="n">
        <v>475370</v>
      </c>
      <c r="L15" s="98">
        <f>(H15-K15)/K15</f>
        <v/>
      </c>
      <c r="M15" s="108" t="n"/>
      <c r="N15" s="108" t="n"/>
      <c r="O15" s="108" t="n"/>
      <c r="P15" s="106" t="n"/>
      <c r="Q15" s="106" t="n"/>
      <c r="R15" s="148" t="n"/>
      <c r="S15" s="148" t="n"/>
      <c r="T15" s="148" t="n"/>
      <c r="U15" s="148" t="n"/>
    </row>
    <row r="16" ht="30" customFormat="1" customHeight="1" s="69">
      <c r="A16" s="40" t="n"/>
      <c r="B16" s="38" t="inlineStr">
        <is>
          <t>坦博尔</t>
        </is>
      </c>
      <c r="C16" s="142" t="n">
        <v>15</v>
      </c>
      <c r="D16" s="142" t="n"/>
      <c r="E16" s="142" t="n">
        <v>518</v>
      </c>
      <c r="F16" s="142" t="n"/>
      <c r="G16" s="61" t="n"/>
      <c r="H16" s="141" t="n"/>
      <c r="I16" s="141" t="n"/>
      <c r="J16" s="140" t="n"/>
      <c r="K16" s="99" t="n"/>
      <c r="L16" s="100" t="n"/>
      <c r="M16" s="107" t="n"/>
      <c r="N16" s="107" t="n"/>
      <c r="P16" s="109" t="n"/>
      <c r="Q16" s="109" t="n"/>
    </row>
    <row r="17" ht="30" customFormat="1" customHeight="1" s="69">
      <c r="A17" s="40" t="n"/>
      <c r="B17" s="38" t="inlineStr">
        <is>
          <t>雪中飞</t>
        </is>
      </c>
      <c r="C17" s="142" t="n">
        <v>16</v>
      </c>
      <c r="D17" s="142" t="n"/>
      <c r="E17" s="142" t="n">
        <v>486</v>
      </c>
      <c r="F17" s="142" t="n"/>
      <c r="G17" s="93" t="n"/>
      <c r="H17" s="141" t="n"/>
      <c r="I17" s="61" t="n"/>
      <c r="J17" s="140" t="n"/>
      <c r="K17" s="99" t="n"/>
      <c r="L17" s="100" t="n"/>
      <c r="M17" s="107" t="n"/>
      <c r="N17" s="107" t="n"/>
      <c r="P17" s="106" t="n"/>
      <c r="Q17" s="106" t="n"/>
      <c r="S17" s="89" t="n"/>
      <c r="T17" s="89" t="n"/>
    </row>
    <row r="18" ht="30" customFormat="1" customHeight="1" s="69">
      <c r="A18" s="41" t="n"/>
      <c r="B18" s="38" t="inlineStr">
        <is>
          <t>斯尔丽</t>
        </is>
      </c>
      <c r="C18" s="142" t="n">
        <v>17</v>
      </c>
      <c r="D18" s="142" t="n"/>
      <c r="E18" s="142" t="n">
        <v>192</v>
      </c>
      <c r="F18" s="142" t="n"/>
      <c r="G18" s="61" t="n"/>
      <c r="H18" s="141" t="n"/>
      <c r="I18" s="61" t="n"/>
      <c r="J18" s="140" t="n"/>
      <c r="K18" s="99" t="n"/>
      <c r="L18" s="99" t="n"/>
      <c r="P18" s="108" t="n"/>
      <c r="Q18" s="108" t="n"/>
    </row>
    <row r="19" ht="118" customFormat="1" customHeight="1" s="69">
      <c r="A19" s="11" t="inlineStr">
        <is>
          <t>竞品/市场解读</t>
        </is>
      </c>
      <c r="B19" s="76" t="inlineStr">
        <is>
          <t>1，本周排名由平台商助提供，
高梵：女式羽绒服中排名第 10 名， 环比上周上升 1 名次，女装类目整体排名348名，上升26名次 ；
波司登：女式羽绒服排名第2，主要是在售商品以低客单、性价比高的老款为主，销售较好，女装类目排名129，主要是夏季品类丰富；
艾莱依： 女式羽绒服排名第6，女装类目排名366，在售商品客单价在89-850之间，部分断色断码款清仓售卖，性价比高，排名靠前；
冰洁、斯尔丽在女装类目排名较为靠前，主要是四季品类丰富，带来一定销售；
2、本周行业大盘，女式羽绒服销售额指数环比上周增长11.48%，同比增长18.9%，高梵环比增长21.06%，同比增长下滑9.67%；女装行业销售额指数来看，环比下滑6.45%，同比增长11.25%，高梵环比下滑0.76%，同比增长61.54%。</t>
        </is>
      </c>
      <c r="C19" s="43" t="n"/>
      <c r="D19" s="43" t="n"/>
      <c r="E19" s="43" t="n"/>
      <c r="F19" s="54" t="n"/>
      <c r="G19" s="141" t="n"/>
      <c r="H19" s="141" t="n"/>
      <c r="I19" s="61" t="n"/>
      <c r="J19" s="140" t="n"/>
      <c r="K19" s="99" t="n"/>
      <c r="L19" s="99" t="n"/>
      <c r="P19" s="106" t="n"/>
      <c r="Q19" s="106" t="n"/>
      <c r="S19" s="89" t="n"/>
      <c r="T19" s="148" t="n"/>
    </row>
    <row r="20" ht="118" customFormat="1" customHeight="1" s="69">
      <c r="A20" s="41" t="n"/>
      <c r="B20" s="44" t="n"/>
      <c r="C20" s="24" t="n"/>
      <c r="D20" s="24" t="n"/>
      <c r="E20" s="24" t="n"/>
      <c r="F20" s="30" t="n"/>
      <c r="G20" s="141" t="n"/>
      <c r="H20" s="141" t="n"/>
      <c r="I20" s="61" t="n"/>
      <c r="J20" s="140" t="n"/>
      <c r="K20" s="99" t="n"/>
      <c r="L20" s="99" t="n"/>
      <c r="P20" s="108" t="n"/>
      <c r="Q20" s="108" t="n"/>
    </row>
    <row r="21" ht="30" customFormat="1" customHeight="1" s="69">
      <c r="A21" s="14" t="n"/>
      <c r="B21" s="45" t="n"/>
      <c r="C21" s="140" t="n"/>
      <c r="D21" s="140" t="n"/>
      <c r="E21" s="140" t="n"/>
      <c r="F21" s="140" t="n"/>
      <c r="G21" s="141" t="n"/>
      <c r="H21" s="141" t="n"/>
      <c r="I21" s="61" t="n"/>
      <c r="J21" s="140" t="n"/>
      <c r="K21" s="99" t="n"/>
      <c r="L21" s="99" t="n"/>
    </row>
    <row r="22" ht="30" customFormat="1" customHeight="1" s="71">
      <c r="A22" s="47" t="inlineStr">
        <is>
          <t>本周TOP20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5" t="n"/>
      <c r="P22" s="69" t="n"/>
      <c r="Q22" s="69" t="n"/>
    </row>
    <row r="23" ht="30" customFormat="1" customHeight="1" s="71">
      <c r="A23" s="78" t="inlineStr">
        <is>
          <t>款号</t>
        </is>
      </c>
      <c r="B23" s="78" t="inlineStr">
        <is>
          <t>图片</t>
        </is>
      </c>
      <c r="C23" s="78" t="inlineStr">
        <is>
          <t>产品线分类</t>
        </is>
      </c>
      <c r="D23" s="78" t="inlineStr">
        <is>
          <t>本周净销量</t>
        </is>
      </c>
      <c r="E23" s="78" t="inlineStr">
        <is>
          <t>本周净销售额</t>
        </is>
      </c>
      <c r="F23" s="78" t="inlineStr">
        <is>
          <t>上周净销量</t>
        </is>
      </c>
      <c r="G23" s="78" t="inlineStr">
        <is>
          <t>销量环比增幅</t>
        </is>
      </c>
      <c r="H23" s="78" t="inlineStr">
        <is>
          <t>本周CTR</t>
        </is>
      </c>
      <c r="I23" s="78" t="inlineStr">
        <is>
          <t>上周CTR</t>
        </is>
      </c>
      <c r="J23" s="78" t="inlineStr">
        <is>
          <t>CTR环比增幅</t>
        </is>
      </c>
      <c r="K23" s="78" t="inlineStr">
        <is>
          <t>件单价</t>
        </is>
      </c>
      <c r="L23" s="78" t="inlineStr">
        <is>
          <t>BI毛利率（%）</t>
        </is>
      </c>
      <c r="M23" s="78" t="inlineStr">
        <is>
          <t>在仓总库存量</t>
        </is>
      </c>
      <c r="N23" s="78" t="inlineStr">
        <is>
          <t>在途量</t>
        </is>
      </c>
      <c r="O23" s="110" t="n"/>
      <c r="P23" s="110" t="n"/>
      <c r="Q23" s="110" t="n"/>
    </row>
    <row r="24" ht="30" customFormat="1" customHeight="1" s="69">
      <c r="A24" s="79" t="inlineStr">
        <is>
          <t>GH4230025</t>
        </is>
      </c>
      <c r="B24" s="80" t="n"/>
      <c r="C24" s="79" t="inlineStr">
        <is>
          <t>黑金款</t>
        </is>
      </c>
      <c r="D24" s="79" t="n">
        <v>11</v>
      </c>
      <c r="E24" s="149" t="n">
        <v>14344.97</v>
      </c>
      <c r="F24" s="79" t="n">
        <v>3</v>
      </c>
      <c r="G24" s="95">
        <f>(D24-F24)/F24</f>
        <v/>
      </c>
      <c r="H24" s="96" t="inlineStr">
        <is>
          <t>8.33%</t>
        </is>
      </c>
      <c r="I24" s="96" t="inlineStr">
        <is>
          <t>6.38%</t>
        </is>
      </c>
      <c r="J24" s="95">
        <f>(H24-I24)/I24</f>
        <v/>
      </c>
      <c r="K24" s="150">
        <f>E24/D24</f>
        <v/>
      </c>
      <c r="L24" s="151" t="n"/>
      <c r="M24" s="111" t="n">
        <v>11854</v>
      </c>
      <c r="N24" s="111" t="n">
        <v>6449</v>
      </c>
    </row>
    <row r="25" ht="30" customFormat="1" customHeight="1" s="69">
      <c r="A25" s="79" t="inlineStr">
        <is>
          <t>G1210203</t>
        </is>
      </c>
      <c r="B25" s="80" t="n"/>
      <c r="C25" s="79" t="inlineStr">
        <is>
          <t>奥莱款</t>
        </is>
      </c>
      <c r="D25" s="79" t="n">
        <v>33</v>
      </c>
      <c r="E25" s="149" t="n">
        <v>12181.95</v>
      </c>
      <c r="F25" s="79" t="n">
        <v>3</v>
      </c>
      <c r="G25" s="95">
        <f>(D25-F25)/F25</f>
        <v/>
      </c>
      <c r="H25" s="96" t="inlineStr">
        <is>
          <t>3.14%</t>
        </is>
      </c>
      <c r="I25" s="96" t="inlineStr">
        <is>
          <t>3.09%</t>
        </is>
      </c>
      <c r="J25" s="95">
        <f>(H25-I25)/I25</f>
        <v/>
      </c>
      <c r="K25" s="150">
        <f>E25/D25</f>
        <v/>
      </c>
      <c r="L25" s="151" t="n"/>
      <c r="M25" s="111" t="n">
        <v>6704</v>
      </c>
      <c r="N25" s="111" t="n">
        <v>0</v>
      </c>
    </row>
    <row r="26" ht="30" customFormat="1" customHeight="1" s="69">
      <c r="A26" s="79" t="inlineStr">
        <is>
          <t>G1210319</t>
        </is>
      </c>
      <c r="B26" s="80" t="n"/>
      <c r="C26" s="79" t="inlineStr">
        <is>
          <t>奥莱款</t>
        </is>
      </c>
      <c r="D26" s="79" t="n">
        <v>45</v>
      </c>
      <c r="E26" s="149" t="n">
        <v>6551.05</v>
      </c>
      <c r="F26" s="79" t="n">
        <v>33</v>
      </c>
      <c r="G26" s="95">
        <f>(D26-F26)/F26</f>
        <v/>
      </c>
      <c r="H26" s="96" t="inlineStr">
        <is>
          <t>2.03%</t>
        </is>
      </c>
      <c r="I26" s="96" t="inlineStr">
        <is>
          <t>1.85%</t>
        </is>
      </c>
      <c r="J26" s="95">
        <f>(H26-I26)/I26</f>
        <v/>
      </c>
      <c r="K26" s="150">
        <f>E26/D26</f>
        <v/>
      </c>
      <c r="L26" s="151" t="n"/>
      <c r="M26" s="111" t="n">
        <v>4560</v>
      </c>
      <c r="N26" s="111" t="n">
        <v>0</v>
      </c>
    </row>
    <row r="27" ht="30" customFormat="1" customHeight="1" s="69">
      <c r="A27" s="79" t="inlineStr">
        <is>
          <t>G1210289</t>
        </is>
      </c>
      <c r="B27" s="80" t="n"/>
      <c r="C27" s="79" t="inlineStr">
        <is>
          <t>奥莱款</t>
        </is>
      </c>
      <c r="D27" s="79" t="n">
        <v>20</v>
      </c>
      <c r="E27" s="149" t="n">
        <v>7780.9</v>
      </c>
      <c r="F27" s="79" t="n">
        <v>10</v>
      </c>
      <c r="G27" s="95">
        <f>(D27-F27)/F27</f>
        <v/>
      </c>
      <c r="H27" s="96" t="inlineStr">
        <is>
          <t>3.2%</t>
        </is>
      </c>
      <c r="I27" s="96" t="inlineStr">
        <is>
          <t>3.35%</t>
        </is>
      </c>
      <c r="J27" s="95">
        <f>(H27-I27)/I27</f>
        <v/>
      </c>
      <c r="K27" s="150">
        <f>E27/D27</f>
        <v/>
      </c>
      <c r="L27" s="151" t="n"/>
      <c r="M27" s="111" t="n">
        <v>1010</v>
      </c>
      <c r="N27" s="111" t="n">
        <v>0</v>
      </c>
    </row>
    <row r="28" ht="30" customFormat="1" customHeight="1" s="69">
      <c r="A28" s="79" t="inlineStr">
        <is>
          <t>G1210055</t>
        </is>
      </c>
      <c r="B28" s="80" t="n"/>
      <c r="C28" s="79" t="inlineStr">
        <is>
          <t>奥莱款</t>
        </is>
      </c>
      <c r="D28" s="79" t="n">
        <v>46</v>
      </c>
      <c r="E28" s="149" t="n">
        <v>6772.69</v>
      </c>
      <c r="F28" s="79" t="n">
        <v>13</v>
      </c>
      <c r="G28" s="95">
        <f>(D28-F28)/F28</f>
        <v/>
      </c>
      <c r="H28" s="96" t="inlineStr">
        <is>
          <t>2.84%</t>
        </is>
      </c>
      <c r="I28" s="96" t="inlineStr">
        <is>
          <t>2.65%</t>
        </is>
      </c>
      <c r="J28" s="95">
        <f>(H28-I28)/I28</f>
        <v/>
      </c>
      <c r="K28" s="150">
        <f>E28/D28</f>
        <v/>
      </c>
      <c r="L28" s="151" t="n"/>
      <c r="M28" s="111" t="n">
        <v>10135</v>
      </c>
      <c r="N28" s="111" t="n">
        <v>0</v>
      </c>
    </row>
    <row r="29" ht="30" customFormat="1" customHeight="1" s="69">
      <c r="A29" s="79" t="inlineStr">
        <is>
          <t>G2220008</t>
        </is>
      </c>
      <c r="B29" s="80" t="n"/>
      <c r="C29" s="79" t="inlineStr">
        <is>
          <t>奥莱款</t>
        </is>
      </c>
      <c r="D29" s="79" t="n">
        <v>11</v>
      </c>
      <c r="E29" s="149" t="n">
        <v>4917</v>
      </c>
      <c r="F29" s="79" t="n">
        <v>1</v>
      </c>
      <c r="G29" s="95" t="n">
        <v>0</v>
      </c>
      <c r="H29" s="96" t="inlineStr">
        <is>
          <t>3.34%</t>
        </is>
      </c>
      <c r="I29" s="96" t="inlineStr">
        <is>
          <t>2.85%</t>
        </is>
      </c>
      <c r="J29" s="95">
        <f>(H29-I29)/I29</f>
        <v/>
      </c>
      <c r="K29" s="150">
        <f>E29/D29</f>
        <v/>
      </c>
      <c r="L29" s="151" t="n"/>
      <c r="M29" s="111" t="n">
        <v>355</v>
      </c>
      <c r="N29" s="111" t="n">
        <v>0</v>
      </c>
    </row>
    <row r="30" ht="30" customFormat="1" customHeight="1" s="69">
      <c r="A30" s="79" t="inlineStr">
        <is>
          <t>G1210109</t>
        </is>
      </c>
      <c r="B30" s="80" t="n"/>
      <c r="C30" s="79" t="inlineStr">
        <is>
          <t>奥莱款</t>
        </is>
      </c>
      <c r="D30" s="79" t="n">
        <v>18</v>
      </c>
      <c r="E30" s="149" t="n">
        <v>4941.02</v>
      </c>
      <c r="F30" s="79" t="n">
        <v>6</v>
      </c>
      <c r="G30" s="95">
        <f>(D30-F30)/F30</f>
        <v/>
      </c>
      <c r="H30" s="96" t="inlineStr">
        <is>
          <t>3.37%</t>
        </is>
      </c>
      <c r="I30" s="96" t="inlineStr">
        <is>
          <t>2.85%</t>
        </is>
      </c>
      <c r="J30" s="95">
        <f>(H30-I30)/I30</f>
        <v/>
      </c>
      <c r="K30" s="150">
        <f>E30/D30</f>
        <v/>
      </c>
      <c r="L30" s="151" t="n"/>
      <c r="M30" s="111" t="n">
        <v>7340</v>
      </c>
      <c r="N30" s="111" t="n">
        <v>0</v>
      </c>
    </row>
    <row r="31" ht="30" customFormat="1" customHeight="1" s="69">
      <c r="A31" s="79" t="inlineStr">
        <is>
          <t>GH1220006</t>
        </is>
      </c>
      <c r="B31" s="80" t="n"/>
      <c r="C31" s="79" t="inlineStr">
        <is>
          <t>黑金款</t>
        </is>
      </c>
      <c r="D31" s="79" t="n">
        <v>3</v>
      </c>
      <c r="E31" s="149" t="n">
        <v>3913</v>
      </c>
      <c r="F31" s="79" t="n">
        <v>0</v>
      </c>
      <c r="G31" s="95" t="n">
        <v>0</v>
      </c>
      <c r="H31" s="96" t="inlineStr">
        <is>
          <t>3.86%</t>
        </is>
      </c>
      <c r="I31" s="96" t="inlineStr">
        <is>
          <t>5.13%</t>
        </is>
      </c>
      <c r="J31" s="95">
        <f>(H31-I31)/I31</f>
        <v/>
      </c>
      <c r="K31" s="150">
        <f>E31/D31</f>
        <v/>
      </c>
      <c r="L31" s="151" t="n"/>
      <c r="M31" s="111" t="n">
        <v>2942</v>
      </c>
      <c r="N31" s="111" t="n">
        <v>0</v>
      </c>
    </row>
    <row r="32" ht="30" customFormat="1" customHeight="1" s="69">
      <c r="A32" s="79" t="inlineStr">
        <is>
          <t>G1210219</t>
        </is>
      </c>
      <c r="B32" s="80" t="n"/>
      <c r="C32" s="79" t="inlineStr">
        <is>
          <t>奥莱款</t>
        </is>
      </c>
      <c r="D32" s="79" t="n">
        <v>12</v>
      </c>
      <c r="E32" s="149" t="n">
        <v>3867.41</v>
      </c>
      <c r="F32" s="79" t="n">
        <v>2</v>
      </c>
      <c r="G32" s="95">
        <f>(D32-F32)/F32</f>
        <v/>
      </c>
      <c r="H32" s="96" t="inlineStr">
        <is>
          <t>2.99%</t>
        </is>
      </c>
      <c r="I32" s="96" t="inlineStr">
        <is>
          <t>2.39%</t>
        </is>
      </c>
      <c r="J32" s="95">
        <f>(H32-I32)/I32</f>
        <v/>
      </c>
      <c r="K32" s="150">
        <f>E32/D32</f>
        <v/>
      </c>
      <c r="L32" s="151" t="n"/>
      <c r="M32" s="111" t="n">
        <v>3568</v>
      </c>
      <c r="N32" s="111" t="n">
        <v>0</v>
      </c>
    </row>
    <row r="33" ht="30" customFormat="1" customHeight="1" s="69">
      <c r="A33" s="79" t="inlineStr">
        <is>
          <t>GH4220002</t>
        </is>
      </c>
      <c r="B33" s="80" t="n"/>
      <c r="C33" s="79" t="inlineStr">
        <is>
          <t>黑金款</t>
        </is>
      </c>
      <c r="D33" s="79" t="n">
        <v>3</v>
      </c>
      <c r="E33" s="149" t="n">
        <v>3741</v>
      </c>
      <c r="F33" s="79" t="n">
        <v>0</v>
      </c>
      <c r="G33" s="95" t="n">
        <v>0</v>
      </c>
      <c r="H33" s="96" t="inlineStr">
        <is>
          <t>7.34%</t>
        </is>
      </c>
      <c r="I33" s="96" t="inlineStr">
        <is>
          <t>6.61%</t>
        </is>
      </c>
      <c r="J33" s="95">
        <f>(H33-I33)/I33</f>
        <v/>
      </c>
      <c r="K33" s="150">
        <f>E33/D33</f>
        <v/>
      </c>
      <c r="L33" s="151" t="n"/>
      <c r="M33" s="111" t="n">
        <v>13542</v>
      </c>
      <c r="N33" s="111" t="n">
        <v>10536</v>
      </c>
    </row>
    <row r="34" ht="30" customFormat="1" customHeight="1" s="69">
      <c r="A34" s="79" t="inlineStr">
        <is>
          <t>GH4220018</t>
        </is>
      </c>
      <c r="B34" s="80" t="n"/>
      <c r="C34" s="79" t="inlineStr">
        <is>
          <t>黑金款</t>
        </is>
      </c>
      <c r="D34" s="79" t="n">
        <v>1</v>
      </c>
      <c r="E34" s="149" t="n">
        <v>3722</v>
      </c>
      <c r="F34" s="79" t="n">
        <v>0</v>
      </c>
      <c r="G34" s="95" t="n">
        <v>0</v>
      </c>
      <c r="H34" s="96" t="inlineStr">
        <is>
          <t>3.79%</t>
        </is>
      </c>
      <c r="I34" s="96" t="inlineStr">
        <is>
          <t>3.49%</t>
        </is>
      </c>
      <c r="J34" s="95">
        <f>(H34-I34)/I34</f>
        <v/>
      </c>
      <c r="K34" s="150">
        <f>E34/D34</f>
        <v/>
      </c>
      <c r="L34" s="151" t="n"/>
      <c r="M34" s="111" t="n">
        <v>416</v>
      </c>
      <c r="N34" s="111" t="n">
        <v>0</v>
      </c>
    </row>
    <row r="35" ht="30" customFormat="1" customHeight="1" s="69">
      <c r="A35" s="79" t="inlineStr">
        <is>
          <t>GH4220015</t>
        </is>
      </c>
      <c r="B35" s="80" t="n"/>
      <c r="C35" s="79" t="inlineStr">
        <is>
          <t>黑金款</t>
        </is>
      </c>
      <c r="D35" s="79" t="n">
        <v>1</v>
      </c>
      <c r="E35" s="149" t="n">
        <v>3579</v>
      </c>
      <c r="F35" s="79" t="n">
        <v>0</v>
      </c>
      <c r="G35" s="95" t="n">
        <v>0</v>
      </c>
      <c r="H35" s="96" t="inlineStr">
        <is>
          <t>2.31%</t>
        </is>
      </c>
      <c r="I35" s="96" t="inlineStr">
        <is>
          <t>2.48%</t>
        </is>
      </c>
      <c r="J35" s="95">
        <f>(H35-I35)/I35</f>
        <v/>
      </c>
      <c r="K35" s="150">
        <f>E35/D35</f>
        <v/>
      </c>
      <c r="L35" s="151" t="n"/>
      <c r="M35" s="111" t="n">
        <v>843</v>
      </c>
      <c r="N35" s="111" t="n">
        <v>0</v>
      </c>
    </row>
    <row r="36" ht="30" customFormat="1" customHeight="1" s="69">
      <c r="A36" s="79" t="inlineStr">
        <is>
          <t>GH4220006</t>
        </is>
      </c>
      <c r="B36" s="80" t="n"/>
      <c r="C36" s="79" t="inlineStr">
        <is>
          <t>黑金款</t>
        </is>
      </c>
      <c r="D36" s="79" t="n">
        <v>2</v>
      </c>
      <c r="E36" s="149" t="n">
        <v>3458</v>
      </c>
      <c r="F36" s="79" t="n">
        <v>0</v>
      </c>
      <c r="G36" s="95" t="n">
        <v>0</v>
      </c>
      <c r="H36" s="96" t="inlineStr">
        <is>
          <t>3.97%</t>
        </is>
      </c>
      <c r="I36" s="96" t="inlineStr">
        <is>
          <t>3.62%</t>
        </is>
      </c>
      <c r="J36" s="95">
        <f>(H36-I36)/I36</f>
        <v/>
      </c>
      <c r="K36" s="150">
        <f>E36/D36</f>
        <v/>
      </c>
      <c r="L36" s="151" t="n"/>
      <c r="M36" s="111" t="n">
        <v>5153</v>
      </c>
      <c r="N36" s="111" t="n">
        <v>14000</v>
      </c>
    </row>
    <row r="37" ht="30" customFormat="1" customHeight="1" s="69">
      <c r="A37" s="79" t="inlineStr">
        <is>
          <t>G1210318</t>
        </is>
      </c>
      <c r="B37" s="80" t="n"/>
      <c r="C37" s="79" t="inlineStr">
        <is>
          <t>奥莱款</t>
        </is>
      </c>
      <c r="D37" s="79" t="n">
        <v>25</v>
      </c>
      <c r="E37" s="149" t="n">
        <v>3610.73</v>
      </c>
      <c r="F37" s="79" t="n">
        <v>37</v>
      </c>
      <c r="G37" s="95">
        <f>(D37-F37)/F37</f>
        <v/>
      </c>
      <c r="H37" s="96" t="inlineStr">
        <is>
          <t>2.75%</t>
        </is>
      </c>
      <c r="I37" s="96" t="inlineStr">
        <is>
          <t>2.48%</t>
        </is>
      </c>
      <c r="J37" s="95">
        <f>(H37-I37)/I37</f>
        <v/>
      </c>
      <c r="K37" s="150">
        <f>E37/D37</f>
        <v/>
      </c>
      <c r="L37" s="151" t="n"/>
      <c r="M37" s="111" t="n">
        <v>1620</v>
      </c>
      <c r="N37" s="111" t="n">
        <v>0</v>
      </c>
    </row>
    <row r="38" ht="30" customFormat="1" customHeight="1" s="69">
      <c r="A38" s="79" t="inlineStr">
        <is>
          <t>G1210019</t>
        </is>
      </c>
      <c r="B38" s="80" t="n"/>
      <c r="C38" s="79" t="inlineStr">
        <is>
          <t>奥莱款</t>
        </is>
      </c>
      <c r="D38" s="79" t="n">
        <v>24</v>
      </c>
      <c r="E38" s="149" t="n">
        <v>2994.18</v>
      </c>
      <c r="F38" s="79" t="n">
        <v>17</v>
      </c>
      <c r="G38" s="95">
        <f>(D38-F38)/F38</f>
        <v/>
      </c>
      <c r="H38" s="96" t="inlineStr">
        <is>
          <t>2.82%</t>
        </is>
      </c>
      <c r="I38" s="96" t="inlineStr">
        <is>
          <t>2.69%</t>
        </is>
      </c>
      <c r="J38" s="95">
        <f>(H38-I38)/I38</f>
        <v/>
      </c>
      <c r="K38" s="150">
        <f>E38/D38</f>
        <v/>
      </c>
      <c r="L38" s="151" t="n"/>
      <c r="M38" s="111" t="n">
        <v>2536</v>
      </c>
      <c r="N38" s="111" t="n">
        <v>0</v>
      </c>
    </row>
    <row r="39" ht="30" customFormat="1" customHeight="1" s="69">
      <c r="A39" s="79" t="inlineStr">
        <is>
          <t>G1210006</t>
        </is>
      </c>
      <c r="B39" s="80" t="n"/>
      <c r="C39" s="79" t="inlineStr">
        <is>
          <t>奥莱款</t>
        </is>
      </c>
      <c r="D39" s="79" t="n">
        <v>16</v>
      </c>
      <c r="E39" s="149" t="n">
        <v>2495.96</v>
      </c>
      <c r="F39" s="79" t="n">
        <v>20</v>
      </c>
      <c r="G39" s="95">
        <f>(D39-F39)/F39</f>
        <v/>
      </c>
      <c r="H39" s="96" t="inlineStr">
        <is>
          <t>2.39%</t>
        </is>
      </c>
      <c r="I39" s="96" t="inlineStr">
        <is>
          <t>2.04%</t>
        </is>
      </c>
      <c r="J39" s="95">
        <f>(H39-I39)/I39</f>
        <v/>
      </c>
      <c r="K39" s="150">
        <f>E39/D39</f>
        <v/>
      </c>
      <c r="L39" s="151" t="n"/>
      <c r="M39" s="111" t="n">
        <v>3289</v>
      </c>
      <c r="N39" s="111" t="n">
        <v>0</v>
      </c>
    </row>
    <row r="40" ht="30" customFormat="1" customHeight="1" s="69">
      <c r="A40" s="79" t="inlineStr">
        <is>
          <t>GH1220010</t>
        </is>
      </c>
      <c r="B40" s="80" t="n"/>
      <c r="C40" s="79" t="inlineStr">
        <is>
          <t>黑金款</t>
        </is>
      </c>
      <c r="D40" s="79" t="n">
        <v>1</v>
      </c>
      <c r="E40" s="149" t="n">
        <v>1659</v>
      </c>
      <c r="F40" s="79" t="n">
        <v>0</v>
      </c>
      <c r="G40" s="95" t="n">
        <v>0</v>
      </c>
      <c r="H40" s="96" t="inlineStr">
        <is>
          <t>6.45%</t>
        </is>
      </c>
      <c r="I40" s="96" t="inlineStr">
        <is>
          <t>4.87%</t>
        </is>
      </c>
      <c r="J40" s="95">
        <f>(H40-I40)/I40</f>
        <v/>
      </c>
      <c r="K40" s="150">
        <f>E40/D40</f>
        <v/>
      </c>
      <c r="L40" s="151" t="n"/>
      <c r="M40" s="111" t="n">
        <v>2833</v>
      </c>
      <c r="N40" s="111" t="n">
        <v>183</v>
      </c>
    </row>
    <row r="41" ht="30" customFormat="1" customHeight="1" s="69">
      <c r="A41" s="79" t="inlineStr">
        <is>
          <t>G1210316</t>
        </is>
      </c>
      <c r="B41" s="80" t="n"/>
      <c r="C41" s="79" t="inlineStr">
        <is>
          <t>奥莱款</t>
        </is>
      </c>
      <c r="D41" s="79" t="n">
        <v>12</v>
      </c>
      <c r="E41" s="149" t="n">
        <v>2062.98</v>
      </c>
      <c r="F41" s="79" t="n">
        <v>7</v>
      </c>
      <c r="G41" s="95">
        <f>(D41-F41)/F41</f>
        <v/>
      </c>
      <c r="H41" s="96" t="inlineStr">
        <is>
          <t>2.73%</t>
        </is>
      </c>
      <c r="I41" s="96" t="inlineStr">
        <is>
          <t>2.42%</t>
        </is>
      </c>
      <c r="J41" s="95">
        <f>(H41-I41)/I41</f>
        <v/>
      </c>
      <c r="K41" s="150">
        <f>E41/D41</f>
        <v/>
      </c>
      <c r="L41" s="151" t="n"/>
      <c r="M41" s="111" t="n">
        <v>1147</v>
      </c>
      <c r="N41" s="111" t="n">
        <v>0</v>
      </c>
    </row>
    <row r="42" ht="30" customFormat="1" customHeight="1" s="69">
      <c r="A42" s="79" t="inlineStr">
        <is>
          <t>G1210120</t>
        </is>
      </c>
      <c r="B42" s="80" t="n"/>
      <c r="C42" s="79" t="inlineStr">
        <is>
          <t>奥莱款</t>
        </is>
      </c>
      <c r="D42" s="79" t="n">
        <v>5</v>
      </c>
      <c r="E42" s="149" t="n">
        <v>1859</v>
      </c>
      <c r="F42" s="79" t="n">
        <v>1</v>
      </c>
      <c r="G42" s="95">
        <f>(D42-F42)/F42</f>
        <v/>
      </c>
      <c r="H42" s="96" t="inlineStr">
        <is>
          <t>3.52%</t>
        </is>
      </c>
      <c r="I42" s="96" t="inlineStr">
        <is>
          <t>3.27%</t>
        </is>
      </c>
      <c r="J42" s="95">
        <f>(H42-I42)/I42</f>
        <v/>
      </c>
      <c r="K42" s="150">
        <f>E42/D42</f>
        <v/>
      </c>
      <c r="L42" s="151" t="n"/>
      <c r="M42" s="111" t="n">
        <v>1245</v>
      </c>
      <c r="N42" s="111" t="n">
        <v>0</v>
      </c>
    </row>
    <row r="43" ht="30" customFormat="1" customHeight="1" s="69">
      <c r="A43" s="79" t="inlineStr">
        <is>
          <t>G1220023</t>
        </is>
      </c>
      <c r="B43" s="80" t="n"/>
      <c r="C43" s="79" t="inlineStr">
        <is>
          <t>奥莱款</t>
        </is>
      </c>
      <c r="D43" s="79" t="n">
        <v>3</v>
      </c>
      <c r="E43" s="149" t="n">
        <v>1470</v>
      </c>
      <c r="F43" s="79" t="n">
        <v>2</v>
      </c>
      <c r="G43" s="95">
        <f>(D43-F43)/F43</f>
        <v/>
      </c>
      <c r="H43" s="96" t="inlineStr">
        <is>
          <t>3.44%</t>
        </is>
      </c>
      <c r="I43" s="96" t="inlineStr">
        <is>
          <t>3.79%</t>
        </is>
      </c>
      <c r="J43" s="95">
        <f>(H43-I43)/I43</f>
        <v/>
      </c>
      <c r="K43" s="150">
        <f>E43/D43</f>
        <v/>
      </c>
      <c r="L43" s="151" t="n"/>
      <c r="M43" s="111" t="n">
        <v>62</v>
      </c>
      <c r="N43" s="111" t="n">
        <v>0</v>
      </c>
    </row>
    <row r="44" ht="30" customFormat="1" customHeight="1" s="69">
      <c r="A44" s="81" t="n"/>
      <c r="B44" s="80" t="n"/>
      <c r="C44" s="82" t="n"/>
      <c r="D44" s="152">
        <f>SUM(D24:D43)</f>
        <v/>
      </c>
      <c r="E44" s="149">
        <f>SUM(E24:E43)</f>
        <v/>
      </c>
      <c r="F44" s="79">
        <f>SUM(F24:F43)</f>
        <v/>
      </c>
      <c r="G44" s="95">
        <f>(D44-F44)/F44</f>
        <v/>
      </c>
      <c r="H44" s="96">
        <f>(D44-F44)/F44</f>
        <v/>
      </c>
      <c r="I44" s="96" t="n"/>
      <c r="J44" s="79" t="n"/>
      <c r="K44" s="150" t="n"/>
      <c r="L44" s="151" t="n"/>
      <c r="M44" s="79" t="n"/>
      <c r="N44" s="79" t="n"/>
      <c r="O44" s="148" t="n"/>
    </row>
    <row r="45" ht="75" customFormat="1" customHeight="1" s="69">
      <c r="A45" s="72" t="inlineStr">
        <is>
          <t>数据解读：</t>
        </is>
      </c>
      <c r="B45" s="84" t="inlineStr">
        <is>
          <t>1.本周TOP20净销售总额9.6万，占比全店88%，净销量环比增长88.4%。</t>
        </is>
      </c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5" t="n"/>
    </row>
    <row r="46" ht="36" customFormat="1" customHeight="1" s="69"/>
    <row r="47" ht="36" customFormat="1" customHeight="1" s="70">
      <c r="A47" s="1" t="inlineStr">
        <is>
          <t>周度重点工作事项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5" t="n"/>
    </row>
    <row r="48" ht="120" customFormat="1" customHeight="1" s="69">
      <c r="A48" s="85" t="inlineStr">
        <is>
          <t>本周主要工作事项</t>
        </is>
      </c>
      <c r="B48" s="86" t="inlineStr">
        <is>
          <t>1、库存核对补充、周报按时完成
2、每日价高申诉和处理，库存调拨
3、退供订单处理及差异单申诉
4、618大促活动提报
5、唯享客和首单/二单礼金设置，内容营销视频上传8条</t>
        </is>
      </c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5" t="n"/>
    </row>
    <row r="49" ht="105" customFormat="1" customHeight="1" s="69">
      <c r="A49" s="85" t="inlineStr">
        <is>
          <t>下周主要工作计划</t>
        </is>
      </c>
      <c r="B49" s="86" t="inlineStr">
        <is>
          <t>1、库存核对补充、周报按时完成
2、每日价高申诉和处理，库存调拨
3、退供订单处理及差异单申诉
4、618大促活动跟进
5、唯享客和首单/二单礼金设置</t>
        </is>
      </c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5" t="n"/>
    </row>
    <row r="57" customFormat="1" s="69">
      <c r="J57" s="89" t="n"/>
    </row>
  </sheetData>
  <mergeCells count="19">
    <mergeCell ref="L3:L4"/>
    <mergeCell ref="B49:N49"/>
    <mergeCell ref="N3:N4"/>
    <mergeCell ref="B19:F20"/>
    <mergeCell ref="B45:N45"/>
    <mergeCell ref="A3:A4"/>
    <mergeCell ref="M3:M4"/>
    <mergeCell ref="A11:A18"/>
    <mergeCell ref="B9:M9"/>
    <mergeCell ref="A1:P1"/>
    <mergeCell ref="B5:P5"/>
    <mergeCell ref="P3:P4"/>
    <mergeCell ref="J3:J4"/>
    <mergeCell ref="B48:N48"/>
    <mergeCell ref="A47:N47"/>
    <mergeCell ref="A19:A20"/>
    <mergeCell ref="A22:N22"/>
    <mergeCell ref="K3:K4"/>
    <mergeCell ref="O3:O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6"/>
  <sheetViews>
    <sheetView tabSelected="1" workbookViewId="0">
      <selection activeCell="I23" sqref="I23"/>
    </sheetView>
  </sheetViews>
  <sheetFormatPr baseColWidth="8" defaultColWidth="8.89423076923077" defaultRowHeight="15.2"/>
  <cols>
    <col width="14.5" customWidth="1" style="33" min="1" max="1"/>
    <col width="11.7788461538462" customWidth="1" style="33" min="2" max="2"/>
    <col width="12" customWidth="1" style="33" min="3" max="3"/>
    <col width="15.7596153846154" customWidth="1" style="33" min="4" max="4"/>
    <col width="16.7596153846154" customWidth="1" style="33" min="5" max="5"/>
    <col width="12.2211538461538" customWidth="1" style="33" min="6" max="6"/>
    <col width="14.6634615384615" customWidth="1" style="33" min="7" max="7"/>
    <col width="14.2211538461538" customWidth="1" style="33" min="8" max="8"/>
    <col width="15.2596153846154" customWidth="1" style="33" min="9" max="9"/>
    <col width="14.7596153846154" customWidth="1" style="33" min="10" max="10"/>
    <col width="16.125" customWidth="1" style="33" min="11" max="11"/>
    <col width="15.375" customWidth="1" style="33" min="12" max="12"/>
    <col width="14.5" customWidth="1" style="33" min="13" max="14"/>
    <col hidden="1" width="14.5" customWidth="1" style="33" min="15" max="15"/>
    <col hidden="1" width="14" customWidth="1" style="33" min="16" max="16"/>
    <col hidden="1" width="12.375" customWidth="1" style="33" min="17" max="17"/>
    <col width="8.89423076923077" customWidth="1" style="33" min="18" max="16365"/>
    <col width="9.22115384615385" customWidth="1" style="33" min="16366" max="16366"/>
    <col width="8.89423076923077" customWidth="1" style="33" min="16367" max="16384"/>
  </cols>
  <sheetData>
    <row r="1" ht="30" customFormat="1" customHeight="1" s="33">
      <c r="A1" s="36" t="inlineStr">
        <is>
          <t>京东POP成装周度仪表盘（5.22-5.28）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5" t="n"/>
    </row>
    <row r="2" ht="30" customFormat="1" customHeight="1" s="34">
      <c r="A2" s="16" t="inlineStr">
        <is>
          <t>分类</t>
        </is>
      </c>
      <c r="B2" s="16" t="inlineStr">
        <is>
          <t>净销售额</t>
        </is>
      </c>
      <c r="C2" s="16" t="inlineStr">
        <is>
          <t>本周（万）</t>
        </is>
      </c>
      <c r="D2" s="16" t="inlineStr">
        <is>
          <t>黑金净销额（万）</t>
        </is>
      </c>
      <c r="E2" s="16" t="inlineStr">
        <is>
          <t>黑金净销额占比</t>
        </is>
      </c>
      <c r="F2" s="16" t="inlineStr">
        <is>
          <t>上周（万）</t>
        </is>
      </c>
      <c r="G2" s="16" t="inlineStr">
        <is>
          <t>去年同期（万）</t>
        </is>
      </c>
      <c r="H2" s="16" t="inlineStr">
        <is>
          <t>环比增幅（%）</t>
        </is>
      </c>
      <c r="I2" s="16" t="inlineStr">
        <is>
          <t>同比增幅（%）</t>
        </is>
      </c>
      <c r="J2" s="16" t="inlineStr">
        <is>
          <t>月度汇总（万）</t>
        </is>
      </c>
      <c r="K2" s="16" t="inlineStr">
        <is>
          <t>月度目标（万）</t>
        </is>
      </c>
      <c r="L2" s="16" t="inlineStr">
        <is>
          <t>月度完成率（%）</t>
        </is>
      </c>
      <c r="M2" s="16" t="inlineStr">
        <is>
          <t>年度目标值（万）</t>
        </is>
      </c>
      <c r="N2" s="16" t="inlineStr">
        <is>
          <t>年度完成率（%）</t>
        </is>
      </c>
      <c r="O2" s="16" t="inlineStr">
        <is>
          <t>周度毛利率（%）</t>
        </is>
      </c>
      <c r="P2" s="16" t="inlineStr">
        <is>
          <t>月度毛利率（%）</t>
        </is>
      </c>
      <c r="Q2" s="68" t="inlineStr">
        <is>
          <t>年度累计净销售</t>
        </is>
      </c>
    </row>
    <row r="3" ht="30" customFormat="1" customHeight="1" s="33">
      <c r="A3" s="37" t="inlineStr">
        <is>
          <t>核心指标</t>
        </is>
      </c>
      <c r="B3" s="38" t="inlineStr">
        <is>
          <t>官方旗舰店</t>
        </is>
      </c>
      <c r="C3" s="130" t="n">
        <v>10794</v>
      </c>
      <c r="D3" s="130">
        <f>C3</f>
        <v/>
      </c>
      <c r="E3" s="29">
        <f>D3/C3</f>
        <v/>
      </c>
      <c r="F3" s="130" t="n">
        <v>1199</v>
      </c>
      <c r="G3" s="130" t="n">
        <v>0</v>
      </c>
      <c r="H3" s="29">
        <f>(C3-F3)/F3</f>
        <v/>
      </c>
      <c r="I3" s="59">
        <f>(C3-G3)/G3</f>
        <v/>
      </c>
      <c r="J3" s="130" t="n">
        <v>19988</v>
      </c>
      <c r="K3" s="131" t="n">
        <v>4000</v>
      </c>
      <c r="L3" s="29">
        <f>J3/K3</f>
        <v/>
      </c>
      <c r="M3" s="153" t="n">
        <v>40000000</v>
      </c>
      <c r="N3" s="55">
        <f>Q3/M3</f>
        <v/>
      </c>
      <c r="O3" s="29" t="inlineStr">
        <is>
          <t>-</t>
        </is>
      </c>
      <c r="P3" s="55" t="inlineStr">
        <is>
          <t>-</t>
        </is>
      </c>
      <c r="Q3" s="153" t="n">
        <v>19988</v>
      </c>
    </row>
    <row r="4" ht="30" customFormat="1" customHeight="1" s="33">
      <c r="A4" s="11" t="inlineStr">
        <is>
          <t>数据解读</t>
        </is>
      </c>
      <c r="B4" s="18" t="inlineStr">
        <is>
          <t>本周全店净销售额1.1万元，全店净销量6件。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5" t="n"/>
    </row>
    <row r="5" ht="30" customFormat="1" customHeight="1" s="35">
      <c r="A5" s="10" t="inlineStr">
        <is>
          <t>分类</t>
        </is>
      </c>
      <c r="B5" s="10" t="inlineStr">
        <is>
          <t>流量</t>
        </is>
      </c>
      <c r="C5" s="10" t="inlineStr">
        <is>
          <t>本周</t>
        </is>
      </c>
      <c r="D5" s="10" t="inlineStr">
        <is>
          <t>上周</t>
        </is>
      </c>
      <c r="E5" s="10" t="inlineStr">
        <is>
          <t>环比增幅</t>
        </is>
      </c>
      <c r="F5" s="10" t="inlineStr">
        <is>
          <t>去年同期</t>
        </is>
      </c>
      <c r="G5" s="10" t="inlineStr">
        <is>
          <t>同比增幅</t>
        </is>
      </c>
      <c r="H5" s="10" t="inlineStr">
        <is>
          <t>UV价值</t>
        </is>
      </c>
      <c r="I5" s="10" t="inlineStr">
        <is>
          <t>支付转化率（%）</t>
        </is>
      </c>
      <c r="J5" s="10" t="inlineStr">
        <is>
          <t>平均客单价（元）</t>
        </is>
      </c>
      <c r="K5" s="10" t="inlineStr">
        <is>
          <t>营销推广花费（元）</t>
        </is>
      </c>
      <c r="L5" s="10" t="inlineStr">
        <is>
          <t>营销推广费比（%）</t>
        </is>
      </c>
      <c r="M5" s="63" t="n"/>
    </row>
    <row r="6" ht="30" customFormat="1" customHeight="1" s="33">
      <c r="A6" s="37" t="inlineStr">
        <is>
          <t>运营指标</t>
        </is>
      </c>
      <c r="B6" s="38" t="inlineStr">
        <is>
          <t>官方旗舰店</t>
        </is>
      </c>
      <c r="C6" s="39" t="n">
        <v>1153</v>
      </c>
      <c r="D6" s="39" t="n">
        <v>317</v>
      </c>
      <c r="E6" s="29">
        <f>(C6-D6)/D6</f>
        <v/>
      </c>
      <c r="F6" s="130" t="inlineStr">
        <is>
          <t>-</t>
        </is>
      </c>
      <c r="G6" s="130" t="inlineStr">
        <is>
          <t>-</t>
        </is>
      </c>
      <c r="H6" s="138" t="n">
        <v>17.16</v>
      </c>
      <c r="I6" s="25" t="n">
        <v>0.008699999999999999</v>
      </c>
      <c r="J6" s="137" t="n">
        <v>1799</v>
      </c>
      <c r="K6" s="39" t="n">
        <v>1339.54</v>
      </c>
      <c r="L6" s="25">
        <f>K6/C3</f>
        <v/>
      </c>
    </row>
    <row r="7" ht="30" customFormat="1" customHeight="1" s="33">
      <c r="A7" s="11" t="inlineStr">
        <is>
          <t>数据解读</t>
        </is>
      </c>
      <c r="B7" s="15" t="inlineStr">
        <is>
          <t>本周全店流量1153，环比增长264%。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5" t="n"/>
    </row>
    <row r="8" ht="30" customFormat="1" customHeight="1" s="33">
      <c r="A8" s="10" t="inlineStr">
        <is>
          <t>分类</t>
        </is>
      </c>
      <c r="B8" s="10" t="inlineStr">
        <is>
          <t>店铺名称</t>
        </is>
      </c>
      <c r="C8" s="10" t="inlineStr">
        <is>
          <t>本周排名</t>
        </is>
      </c>
      <c r="D8" s="10" t="inlineStr">
        <is>
          <t>上周排名</t>
        </is>
      </c>
      <c r="E8" s="10" t="inlineStr">
        <is>
          <t>本月排名</t>
        </is>
      </c>
      <c r="F8" s="10" t="inlineStr">
        <is>
          <t>年度排名</t>
        </is>
      </c>
      <c r="G8" s="141" t="n"/>
      <c r="H8" s="141" t="n"/>
      <c r="I8" s="60" t="n"/>
      <c r="J8" s="154" t="n"/>
      <c r="K8" s="60" t="n"/>
      <c r="L8" s="60" t="n"/>
    </row>
    <row r="9" ht="30" customFormat="1" customHeight="1" s="33">
      <c r="A9" s="3" t="inlineStr">
        <is>
          <t>竞品/市场数据</t>
        </is>
      </c>
      <c r="B9" s="15" t="inlineStr">
        <is>
          <t>波司登官方旗舰店</t>
        </is>
      </c>
      <c r="C9" s="137" t="n">
        <v>1</v>
      </c>
      <c r="D9" s="137" t="n">
        <v>1</v>
      </c>
      <c r="E9" s="137" t="n">
        <v>1</v>
      </c>
      <c r="F9" s="137" t="n"/>
      <c r="G9" s="141" t="n"/>
      <c r="H9" s="141" t="n"/>
      <c r="I9" s="61" t="n"/>
      <c r="J9" s="154" t="n"/>
      <c r="K9" s="60" t="n"/>
      <c r="L9" s="60" t="n"/>
    </row>
    <row r="10" ht="30" customFormat="1" customHeight="1" s="33">
      <c r="A10" s="40" t="n"/>
      <c r="B10" s="15" t="inlineStr">
        <is>
          <t>高梵官方旗舰店</t>
        </is>
      </c>
      <c r="C10" s="137" t="n">
        <v>11</v>
      </c>
      <c r="D10" s="137" t="n">
        <v>4</v>
      </c>
      <c r="E10" s="137" t="n">
        <v>6</v>
      </c>
      <c r="F10" s="137" t="n"/>
      <c r="G10" s="141" t="n"/>
      <c r="H10" s="141" t="n"/>
      <c r="I10" s="61" t="n"/>
      <c r="J10" s="154" t="n"/>
      <c r="K10" s="60" t="n"/>
      <c r="L10" s="60" t="n"/>
    </row>
    <row r="11" ht="30" customFormat="1" customHeight="1" s="33">
      <c r="A11" s="40" t="n"/>
      <c r="B11" s="15" t="inlineStr">
        <is>
          <t>雪中飞官方旗舰店</t>
        </is>
      </c>
      <c r="C11" s="137" t="n">
        <v>8</v>
      </c>
      <c r="D11" s="137" t="n">
        <v>6</v>
      </c>
      <c r="E11" s="137" t="n">
        <v>7</v>
      </c>
      <c r="F11" s="137" t="n"/>
      <c r="G11" s="141" t="n"/>
      <c r="H11" s="141" t="n"/>
      <c r="I11" s="61" t="n"/>
      <c r="J11" s="154" t="n"/>
      <c r="K11" s="60" t="n"/>
      <c r="L11" s="60" t="n"/>
    </row>
    <row r="12" ht="30" customFormat="1" customHeight="1" s="33">
      <c r="A12" s="40" t="n"/>
      <c r="B12" s="15" t="inlineStr">
        <is>
          <t>鸭鸭官方旗舰店</t>
        </is>
      </c>
      <c r="C12" s="137" t="n">
        <v>10</v>
      </c>
      <c r="D12" s="137" t="n">
        <v>7</v>
      </c>
      <c r="E12" s="137" t="n">
        <v>5</v>
      </c>
      <c r="F12" s="137" t="n"/>
      <c r="G12" s="141" t="n"/>
      <c r="H12" s="141" t="n"/>
      <c r="I12" s="61" t="n"/>
      <c r="J12" s="154" t="n"/>
      <c r="K12" s="60" t="n"/>
      <c r="L12" s="60" t="n"/>
    </row>
    <row r="13" ht="30" customFormat="1" customHeight="1" s="33">
      <c r="A13" s="40" t="n"/>
      <c r="B13" s="15" t="inlineStr">
        <is>
          <t>坦博尔官方旗舰店</t>
        </is>
      </c>
      <c r="C13" s="137" t="n">
        <v>12</v>
      </c>
      <c r="D13" s="137" t="n">
        <v>13</v>
      </c>
      <c r="E13" s="137" t="n">
        <v>11</v>
      </c>
      <c r="F13" s="137" t="n"/>
      <c r="G13" s="141" t="n"/>
      <c r="H13" s="141" t="n"/>
      <c r="I13" s="61" t="n"/>
      <c r="J13" s="154" t="n"/>
      <c r="K13" s="60" t="n"/>
      <c r="L13" s="60" t="n"/>
    </row>
    <row r="14" ht="30" customFormat="1" customHeight="1" s="33">
      <c r="A14" s="41" t="n"/>
      <c r="B14" s="15" t="inlineStr">
        <is>
          <t>高梵旗舰店</t>
        </is>
      </c>
      <c r="C14" s="137" t="n">
        <v>13</v>
      </c>
      <c r="D14" s="137" t="n">
        <v>10</v>
      </c>
      <c r="E14" s="137" t="n">
        <v>10</v>
      </c>
      <c r="F14" s="137" t="n"/>
      <c r="G14" s="141" t="n"/>
      <c r="H14" s="141" t="n"/>
      <c r="I14" s="61" t="n"/>
      <c r="J14" s="154" t="n"/>
      <c r="K14" s="60" t="n"/>
      <c r="L14" s="60" t="n"/>
    </row>
    <row r="15" ht="30" customFormat="1" customHeight="1" s="33">
      <c r="A15" s="11" t="inlineStr">
        <is>
          <t>竞品/市场解读</t>
        </is>
      </c>
      <c r="B15" s="42" t="inlineStr">
        <is>
          <t>1、本周女装羽绒服类目排名情况：波司登第1名，雪中飞第8名，鸭鸭第10名，高梵官方旗舰店11名，下降7名；主要是上周补单金额较多
2、本周大盘指数1160万，同比去年上升3.57%；成交指数1.07亿，同比去年上升151.53%；转化率1.92%同比去年上升196.41%</t>
        </is>
      </c>
      <c r="C15" s="43" t="n"/>
      <c r="D15" s="43" t="n"/>
      <c r="E15" s="43" t="n"/>
      <c r="F15" s="54" t="n"/>
      <c r="G15" s="141" t="n"/>
      <c r="H15" s="141" t="n"/>
      <c r="I15" s="61" t="n"/>
      <c r="J15" s="154" t="n"/>
      <c r="K15" s="60" t="n"/>
      <c r="L15" s="60" t="n"/>
    </row>
    <row r="16" ht="36" customFormat="1" customHeight="1" s="33">
      <c r="A16" s="41" t="n"/>
      <c r="B16" s="44" t="n"/>
      <c r="C16" s="24" t="n"/>
      <c r="D16" s="24" t="n"/>
      <c r="E16" s="24" t="n"/>
      <c r="F16" s="30" t="n"/>
      <c r="G16" s="141" t="n"/>
      <c r="H16" s="141" t="n"/>
      <c r="I16" s="61" t="n"/>
      <c r="J16" s="154" t="n"/>
      <c r="K16" s="60" t="n"/>
      <c r="L16" s="60" t="n"/>
    </row>
    <row r="17" ht="30" customFormat="1" customHeight="1" s="33">
      <c r="A17" s="14" t="n"/>
      <c r="B17" s="45" t="n"/>
      <c r="C17" s="154" t="n"/>
      <c r="D17" s="154" t="n"/>
      <c r="E17" s="154" t="n"/>
      <c r="F17" s="154" t="n"/>
      <c r="G17" s="141" t="n"/>
      <c r="H17" s="141" t="n"/>
      <c r="I17" s="61" t="n"/>
      <c r="J17" s="154" t="n"/>
      <c r="K17" s="60" t="n"/>
      <c r="L17" s="60" t="n"/>
    </row>
    <row r="18" ht="30" customFormat="1" customHeight="1" s="35">
      <c r="A18" s="47" t="inlineStr">
        <is>
          <t>本周TOP10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5" t="n"/>
      <c r="L18" s="62" t="n"/>
      <c r="M18" s="62" t="n"/>
      <c r="N18" s="62" t="n"/>
    </row>
    <row r="19" ht="30" customFormat="1" customHeight="1" s="35">
      <c r="A19" s="16" t="inlineStr">
        <is>
          <t>款号</t>
        </is>
      </c>
      <c r="B19" s="16" t="inlineStr">
        <is>
          <t>图片</t>
        </is>
      </c>
      <c r="C19" s="16" t="inlineStr">
        <is>
          <t>产品线分类</t>
        </is>
      </c>
      <c r="D19" s="16" t="inlineStr">
        <is>
          <t>本周净销量</t>
        </is>
      </c>
      <c r="E19" s="16" t="inlineStr">
        <is>
          <t>本周净销售额（万）</t>
        </is>
      </c>
      <c r="F19" s="16" t="inlineStr">
        <is>
          <t>上周净销量</t>
        </is>
      </c>
      <c r="G19" s="16" t="inlineStr">
        <is>
          <t>销量环比增幅</t>
        </is>
      </c>
      <c r="H19" s="16" t="inlineStr">
        <is>
          <t>件单价</t>
        </is>
      </c>
      <c r="I19" s="16" t="inlineStr">
        <is>
          <t>BI毛利率（%）</t>
        </is>
      </c>
      <c r="J19" s="16" t="inlineStr">
        <is>
          <t>在仓总库存量</t>
        </is>
      </c>
      <c r="K19" s="16" t="inlineStr">
        <is>
          <t>在途量</t>
        </is>
      </c>
      <c r="L19" s="63" t="n"/>
      <c r="M19" s="63" t="n"/>
      <c r="N19" s="63" t="n"/>
    </row>
    <row r="20" ht="50" customFormat="1" customHeight="1" s="33">
      <c r="A20" s="48" t="inlineStr">
        <is>
          <t>GH4220018</t>
        </is>
      </c>
      <c r="B20" s="20">
        <f>_xlfn.DISPIMG("ID_B2DAE269EDEE456CA78BC8B88C4DE021",1)</f>
        <v/>
      </c>
      <c r="C20" s="20" t="inlineStr">
        <is>
          <t>黑金</t>
        </is>
      </c>
      <c r="D20" s="49" t="n">
        <v>1</v>
      </c>
      <c r="E20" s="130" t="n">
        <v>3199</v>
      </c>
      <c r="F20" s="20" t="n">
        <v>0</v>
      </c>
      <c r="G20" s="55">
        <f>(D20-F20)/F20</f>
        <v/>
      </c>
      <c r="H20" s="144" t="n">
        <v>3199</v>
      </c>
      <c r="I20" s="64" t="inlineStr">
        <is>
          <t>-</t>
        </is>
      </c>
      <c r="J20" s="49" t="n">
        <v>338</v>
      </c>
      <c r="K20" s="49" t="n">
        <v>0</v>
      </c>
    </row>
    <row r="21" ht="50" customHeight="1" s="155">
      <c r="A21" s="50" t="inlineStr">
        <is>
          <t>GH4220013</t>
        </is>
      </c>
      <c r="B21" s="23">
        <f>_xlfn.DISPIMG("ID_0A08FA9FE5204FC7840DD75F54A94B01",1)</f>
        <v/>
      </c>
      <c r="C21" s="20" t="inlineStr">
        <is>
          <t>黑金</t>
        </is>
      </c>
      <c r="D21" s="51" t="n">
        <v>1</v>
      </c>
      <c r="E21" s="156" t="n">
        <v>1799</v>
      </c>
      <c r="F21" s="23" t="n">
        <v>0</v>
      </c>
      <c r="G21" s="55">
        <f>(D21-F21)/F21</f>
        <v/>
      </c>
      <c r="H21" s="157" t="n">
        <v>1799</v>
      </c>
      <c r="I21" s="64" t="inlineStr">
        <is>
          <t>-</t>
        </is>
      </c>
      <c r="J21" s="51" t="n">
        <v>2820</v>
      </c>
      <c r="K21" s="51" t="n">
        <v>216</v>
      </c>
      <c r="L21" s="33" t="n"/>
      <c r="M21" s="33" t="n"/>
      <c r="N21" s="33" t="n"/>
    </row>
    <row r="22" ht="50" customHeight="1" s="155">
      <c r="A22" s="50" t="inlineStr">
        <is>
          <t>GH4220005</t>
        </is>
      </c>
      <c r="B22" s="23">
        <f>_xlfn.DISPIMG("ID_F3A49F0B7B3F4AFDA95853B4F1258338",1)</f>
        <v/>
      </c>
      <c r="C22" s="20" t="inlineStr">
        <is>
          <t>黑金</t>
        </is>
      </c>
      <c r="D22" s="51" t="n">
        <v>1</v>
      </c>
      <c r="E22" s="156" t="n">
        <v>1699</v>
      </c>
      <c r="F22" s="20" t="n">
        <v>0</v>
      </c>
      <c r="G22" s="55">
        <f>(D22-F22)/F22</f>
        <v/>
      </c>
      <c r="H22" s="157" t="n">
        <v>1699</v>
      </c>
      <c r="I22" s="64" t="inlineStr">
        <is>
          <t>-</t>
        </is>
      </c>
      <c r="J22" s="51" t="n">
        <v>15433</v>
      </c>
      <c r="K22" s="51" t="n">
        <v>14809</v>
      </c>
      <c r="L22" s="33" t="n"/>
      <c r="M22" s="33" t="n"/>
      <c r="N22" s="33" t="n"/>
    </row>
    <row r="23" ht="50" customHeight="1" s="155">
      <c r="A23" s="50" t="inlineStr">
        <is>
          <t>GH4220006</t>
        </is>
      </c>
      <c r="B23" s="23">
        <f>_xlfn.DISPIMG("ID_2D91EAF0638440B9B7A1CCAD21723F2A",1)</f>
        <v/>
      </c>
      <c r="C23" s="20" t="inlineStr">
        <is>
          <t>黑金</t>
        </is>
      </c>
      <c r="D23" s="51" t="n">
        <v>1</v>
      </c>
      <c r="E23" s="156" t="n">
        <v>1555</v>
      </c>
      <c r="F23" s="23" t="n">
        <v>0</v>
      </c>
      <c r="G23" s="55">
        <f>(D23-F23)/F23</f>
        <v/>
      </c>
      <c r="H23" s="157" t="n">
        <v>1555</v>
      </c>
      <c r="I23" s="64" t="inlineStr">
        <is>
          <t>-</t>
        </is>
      </c>
      <c r="J23" s="51" t="n">
        <v>4784</v>
      </c>
      <c r="K23" s="51" t="n">
        <v>14000</v>
      </c>
      <c r="L23" s="33" t="n"/>
      <c r="M23" s="33" t="n"/>
      <c r="N23" s="33" t="n"/>
    </row>
    <row r="24" ht="50" customHeight="1" s="155">
      <c r="A24" s="50" t="inlineStr">
        <is>
          <t>GH1220011</t>
        </is>
      </c>
      <c r="B24" s="23">
        <f>_xlfn.DISPIMG("ID_328A5030B04A4725BFA9A09F382D8E1F",1)</f>
        <v/>
      </c>
      <c r="C24" s="20" t="inlineStr">
        <is>
          <t>黑金</t>
        </is>
      </c>
      <c r="D24" s="51" t="n">
        <v>1</v>
      </c>
      <c r="E24" s="156" t="n">
        <v>1387</v>
      </c>
      <c r="F24" s="20" t="n">
        <v>0</v>
      </c>
      <c r="G24" s="55">
        <f>(D24-F24)/F24</f>
        <v/>
      </c>
      <c r="H24" s="157" t="n">
        <v>1387</v>
      </c>
      <c r="I24" s="64" t="inlineStr">
        <is>
          <t>-</t>
        </is>
      </c>
      <c r="J24" s="51" t="n">
        <v>14063</v>
      </c>
      <c r="K24" s="51" t="n">
        <v>1764</v>
      </c>
      <c r="L24" s="33" t="n"/>
      <c r="M24" s="33" t="n"/>
      <c r="N24" s="33" t="n"/>
    </row>
    <row r="25" ht="50" customHeight="1" s="155">
      <c r="A25" s="50" t="inlineStr">
        <is>
          <t>GH4230025</t>
        </is>
      </c>
      <c r="B25" s="23">
        <f>_xlfn.DISPIMG("ID_8814713B72734884A774228AC30A5183",1)</f>
        <v/>
      </c>
      <c r="C25" s="20" t="inlineStr">
        <is>
          <t>黑金</t>
        </is>
      </c>
      <c r="D25" s="51" t="n">
        <v>1</v>
      </c>
      <c r="E25" s="156" t="n">
        <v>1155</v>
      </c>
      <c r="F25" s="23" t="n">
        <v>0</v>
      </c>
      <c r="G25" s="55">
        <f>(D25-F25)/F25</f>
        <v/>
      </c>
      <c r="H25" s="157" t="n">
        <v>1155</v>
      </c>
      <c r="I25" s="64" t="inlineStr">
        <is>
          <t>-</t>
        </is>
      </c>
      <c r="J25" s="51" t="n">
        <v>11565</v>
      </c>
      <c r="K25" s="51" t="n">
        <v>6449</v>
      </c>
      <c r="L25" s="33" t="n"/>
      <c r="M25" s="33" t="n"/>
      <c r="N25" s="33" t="n"/>
    </row>
    <row r="26" ht="50" customHeight="1" s="155">
      <c r="A26" s="50" t="inlineStr">
        <is>
          <t>合计</t>
        </is>
      </c>
      <c r="B26" s="24" t="n"/>
      <c r="C26" s="30" t="n"/>
      <c r="D26" s="51">
        <f>SUM(D20:D25)</f>
        <v/>
      </c>
      <c r="E26" s="156">
        <f>SUM(E20:E25)</f>
        <v/>
      </c>
      <c r="F26" s="156">
        <f>SUM(F20:F25)</f>
        <v/>
      </c>
      <c r="G26" s="55">
        <f>(D26-F26)/F26</f>
        <v/>
      </c>
      <c r="H26" s="157">
        <f>E26/D26</f>
        <v/>
      </c>
      <c r="I26" s="64" t="inlineStr">
        <is>
          <t>-</t>
        </is>
      </c>
      <c r="J26" s="51">
        <f>SUM(J20:J25)</f>
        <v/>
      </c>
      <c r="K26" s="51">
        <f>SUM(K20:K25)</f>
        <v/>
      </c>
      <c r="L26" s="33" t="n"/>
      <c r="M26" s="33" t="n"/>
      <c r="N26" s="33" t="n"/>
    </row>
    <row r="27" ht="36" customFormat="1" customHeight="1" s="14">
      <c r="A27" s="1" t="inlineStr">
        <is>
          <t>周度重点工作事项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5" t="n"/>
      <c r="L27" s="65" t="n"/>
      <c r="M27" s="65" t="n"/>
      <c r="N27" s="65" t="n"/>
    </row>
    <row r="28" ht="63" customFormat="1" customHeight="1" s="33">
      <c r="A28" s="3" t="inlineStr">
        <is>
          <t>本周主要工作事项</t>
        </is>
      </c>
      <c r="B28" s="4" t="inlineStr">
        <is>
          <t>1、日常活动提报
2、店铺其他日常事务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5" t="n"/>
      <c r="L28" s="66" t="n"/>
      <c r="M28" s="66" t="n"/>
      <c r="N28" s="66" t="n"/>
    </row>
    <row r="29" ht="58" customFormat="1" customHeight="1" s="33">
      <c r="A29" s="3" t="inlineStr">
        <is>
          <t>下周主要工作计划</t>
        </is>
      </c>
      <c r="B29" s="4" t="inlineStr">
        <is>
          <t>1、618活动跟进
2、交个朋友直播跟进
3、店铺其他日常事务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5" t="n"/>
      <c r="L29" s="66" t="n"/>
      <c r="M29" s="66" t="n"/>
      <c r="N29" s="66" t="n"/>
    </row>
    <row r="30" ht="35" customFormat="1" customHeight="1" s="33">
      <c r="A30" s="1" t="inlineStr">
        <is>
          <t>重点工作事项进度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5" t="n"/>
    </row>
    <row r="31" ht="25" customFormat="1" customHeight="1" s="33">
      <c r="A31" s="20" t="inlineStr">
        <is>
          <t>事项内容</t>
        </is>
      </c>
      <c r="B31" s="2" t="n"/>
      <c r="C31" s="2" t="n"/>
      <c r="D31" s="2" t="n"/>
      <c r="E31" s="2" t="n"/>
      <c r="F31" s="2" t="n"/>
      <c r="G31" s="5" t="n"/>
      <c r="H31" s="20" t="inlineStr">
        <is>
          <t>当前进度</t>
        </is>
      </c>
      <c r="I31" s="5" t="n"/>
      <c r="J31" s="20" t="inlineStr">
        <is>
          <t>预计完成时间</t>
        </is>
      </c>
      <c r="K31" s="5" t="n"/>
    </row>
    <row r="32" ht="23" customFormat="1" customHeight="1" s="33">
      <c r="A32" s="11" t="inlineStr">
        <is>
          <t>618活动盘货、活动提报、店铺装修及主页打标等</t>
        </is>
      </c>
      <c r="B32" s="2" t="n"/>
      <c r="C32" s="2" t="n"/>
      <c r="D32" s="2" t="n"/>
      <c r="E32" s="2" t="n"/>
      <c r="F32" s="2" t="n"/>
      <c r="G32" s="5" t="n"/>
      <c r="H32" s="11" t="inlineStr">
        <is>
          <t>完成</t>
        </is>
      </c>
      <c r="I32" s="5" t="n"/>
      <c r="J32" s="11" t="inlineStr">
        <is>
          <t>完成</t>
        </is>
      </c>
      <c r="K32" s="5" t="n"/>
    </row>
    <row r="33" ht="23" customFormat="1" customHeight="1" s="33">
      <c r="A33" s="11" t="inlineStr">
        <is>
          <t>小红书投放及需求</t>
        </is>
      </c>
      <c r="B33" s="2" t="n"/>
      <c r="C33" s="2" t="n"/>
      <c r="D33" s="2" t="n"/>
      <c r="E33" s="2" t="n"/>
      <c r="F33" s="2" t="n"/>
      <c r="G33" s="5" t="n"/>
      <c r="H33" s="11" t="inlineStr">
        <is>
          <t>沟通中</t>
        </is>
      </c>
      <c r="I33" s="5" t="n"/>
      <c r="J33" s="11" t="inlineStr">
        <is>
          <t>持续</t>
        </is>
      </c>
      <c r="K33" s="5" t="n"/>
    </row>
    <row r="34" ht="23" customFormat="1" customHeight="1" s="33">
      <c r="A34" s="11" t="inlineStr">
        <is>
          <t>童装、男装权限的开通</t>
        </is>
      </c>
      <c r="B34" s="2" t="n"/>
      <c r="C34" s="2" t="n"/>
      <c r="D34" s="2" t="n"/>
      <c r="E34" s="2" t="n"/>
      <c r="F34" s="2" t="n"/>
      <c r="G34" s="5" t="n"/>
      <c r="H34" s="11" t="inlineStr">
        <is>
          <t>沟通中</t>
        </is>
      </c>
      <c r="I34" s="5" t="n"/>
      <c r="J34" s="11" t="inlineStr">
        <is>
          <t>持续</t>
        </is>
      </c>
      <c r="K34" s="5" t="n"/>
    </row>
    <row r="35" ht="23" customFormat="1" customHeight="1" s="33">
      <c r="A35" s="11" t="inlineStr">
        <is>
          <t>逛的公域权限开通</t>
        </is>
      </c>
      <c r="B35" s="2" t="n"/>
      <c r="C35" s="2" t="n"/>
      <c r="D35" s="2" t="n"/>
      <c r="E35" s="2" t="n"/>
      <c r="F35" s="2" t="n"/>
      <c r="G35" s="5" t="n"/>
      <c r="H35" s="11" t="inlineStr">
        <is>
          <t>申请入口关闭，沟通中</t>
        </is>
      </c>
      <c r="I35" s="5" t="n"/>
      <c r="J35" s="11" t="inlineStr">
        <is>
          <t>持续</t>
        </is>
      </c>
      <c r="K35" s="5" t="n"/>
    </row>
    <row r="36" ht="23" customFormat="1" customHeight="1" s="33">
      <c r="A36" s="11" t="inlineStr">
        <is>
          <t>营销工具推广</t>
        </is>
      </c>
      <c r="B36" s="2" t="n"/>
      <c r="C36" s="2" t="n"/>
      <c r="D36" s="2" t="n"/>
      <c r="E36" s="2" t="n"/>
      <c r="F36" s="2" t="n"/>
      <c r="G36" s="5" t="n"/>
      <c r="H36" s="11" t="inlineStr">
        <is>
          <t>完成</t>
        </is>
      </c>
      <c r="I36" s="5" t="n"/>
      <c r="J36" s="11" t="inlineStr">
        <is>
          <t>完成</t>
        </is>
      </c>
      <c r="K36" s="5" t="n"/>
    </row>
  </sheetData>
  <mergeCells count="30">
    <mergeCell ref="A32:G32"/>
    <mergeCell ref="H35:I35"/>
    <mergeCell ref="A9:A14"/>
    <mergeCell ref="A30:K30"/>
    <mergeCell ref="B7:L7"/>
    <mergeCell ref="A35:G35"/>
    <mergeCell ref="B15:F16"/>
    <mergeCell ref="H31:I31"/>
    <mergeCell ref="A26:C26"/>
    <mergeCell ref="H34:I34"/>
    <mergeCell ref="J34:K34"/>
    <mergeCell ref="A31:G31"/>
    <mergeCell ref="A34:G34"/>
    <mergeCell ref="H36:I36"/>
    <mergeCell ref="J36:K36"/>
    <mergeCell ref="A27:K27"/>
    <mergeCell ref="A36:G36"/>
    <mergeCell ref="J35:K35"/>
    <mergeCell ref="A18:K18"/>
    <mergeCell ref="A1:P1"/>
    <mergeCell ref="H32:I32"/>
    <mergeCell ref="J32:K32"/>
    <mergeCell ref="J31:K31"/>
    <mergeCell ref="B4:P4"/>
    <mergeCell ref="H33:I33"/>
    <mergeCell ref="A15:A16"/>
    <mergeCell ref="B29:K29"/>
    <mergeCell ref="J33:K33"/>
    <mergeCell ref="A33:G33"/>
    <mergeCell ref="B28:K2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0"/>
  <sheetViews>
    <sheetView workbookViewId="0">
      <selection activeCell="A3" sqref="A3"/>
    </sheetView>
  </sheetViews>
  <sheetFormatPr baseColWidth="8" defaultColWidth="8.89423076923077" defaultRowHeight="16.8"/>
  <cols>
    <col width="13.7788461538462" customWidth="1" style="155" min="1" max="1"/>
    <col width="11.7788461538462" customWidth="1" style="155" min="2" max="2"/>
    <col width="12" customWidth="1" style="155" min="3" max="3"/>
    <col width="12.7788461538462" customWidth="1" style="155" min="4" max="4"/>
    <col width="14.8942307692308" customWidth="1" style="155" min="5" max="5"/>
    <col width="12.2211538461538" customWidth="1" style="155" min="6" max="6"/>
    <col width="14.6634615384615" customWidth="1" style="155" min="7" max="7"/>
    <col width="14.2211538461538" customWidth="1" style="155" min="8" max="8"/>
    <col width="17.8942307692308" customWidth="1" style="155" min="9" max="9"/>
    <col width="15.4423076923077" customWidth="1" style="155" min="10" max="10"/>
    <col width="16.8942307692308" customWidth="1" style="155" min="11" max="11"/>
    <col width="19" customWidth="1" style="155" min="12" max="12"/>
    <col width="17.8942307692308" customWidth="1" style="155" min="13" max="13"/>
    <col width="14.8942307692308" customWidth="1" style="155" min="14" max="14"/>
    <col hidden="1" width="15.8942307692308" customWidth="1" style="155" min="15" max="15"/>
    <col hidden="1" width="15.5576923076923" customWidth="1" style="155" min="16" max="16"/>
    <col width="8.89423076923077" customWidth="1" style="155" min="17" max="16365"/>
    <col width="9.22115384615385" customWidth="1" style="155" min="16366" max="16366"/>
    <col width="8.89423076923077" customWidth="1" style="155" min="16367" max="16384"/>
  </cols>
  <sheetData>
    <row r="1" ht="22" customFormat="1" customHeight="1" s="6">
      <c r="A1" s="9" t="inlineStr">
        <is>
          <t>好衣库成装周度仪表盘（5.22-5.28）</t>
        </is>
      </c>
    </row>
    <row r="2" ht="30" customFormat="1" customHeight="1" s="7">
      <c r="A2" s="10" t="inlineStr">
        <is>
          <t>分类</t>
        </is>
      </c>
      <c r="B2" s="10" t="inlineStr">
        <is>
          <t>净销售额</t>
        </is>
      </c>
      <c r="C2" s="10" t="inlineStr">
        <is>
          <t>本周（万）</t>
        </is>
      </c>
      <c r="D2" s="10" t="inlineStr">
        <is>
          <t>黑金净销额</t>
        </is>
      </c>
      <c r="E2" s="10" t="inlineStr">
        <is>
          <t>黑金净销额占比</t>
        </is>
      </c>
      <c r="F2" s="10" t="inlineStr">
        <is>
          <t>上周（万）</t>
        </is>
      </c>
      <c r="G2" s="10" t="inlineStr">
        <is>
          <t>去年同期（万）</t>
        </is>
      </c>
      <c r="H2" s="10" t="inlineStr">
        <is>
          <t>环比增幅（%）</t>
        </is>
      </c>
      <c r="I2" s="10" t="inlineStr">
        <is>
          <t>同比增幅（%）</t>
        </is>
      </c>
      <c r="J2" s="10" t="inlineStr">
        <is>
          <t>月度汇总（万）</t>
        </is>
      </c>
      <c r="K2" s="10" t="inlineStr">
        <is>
          <t>月度目标（万）</t>
        </is>
      </c>
      <c r="L2" s="10" t="inlineStr">
        <is>
          <t>月度完成率（%）</t>
        </is>
      </c>
      <c r="M2" s="10" t="inlineStr">
        <is>
          <t>年度目标值</t>
        </is>
      </c>
      <c r="N2" s="10" t="inlineStr">
        <is>
          <t>年度完成率（%）</t>
        </is>
      </c>
      <c r="O2" s="10" t="inlineStr">
        <is>
          <t>周度毛利率（%）</t>
        </is>
      </c>
      <c r="P2" s="10" t="inlineStr">
        <is>
          <t>月度毛利率（%）</t>
        </is>
      </c>
    </row>
    <row r="3" ht="30" customFormat="1" customHeight="1" s="6">
      <c r="A3" s="11" t="inlineStr">
        <is>
          <t>核心指标</t>
        </is>
      </c>
      <c r="B3" s="12" t="inlineStr">
        <is>
          <t>好衣库</t>
        </is>
      </c>
      <c r="C3" s="130" t="n">
        <v>785</v>
      </c>
      <c r="D3" s="130" t="n">
        <v>0</v>
      </c>
      <c r="E3" s="25">
        <f>D3/C3</f>
        <v/>
      </c>
      <c r="F3" s="130" t="n">
        <v>2778</v>
      </c>
      <c r="G3" s="130" t="n">
        <v>258701</v>
      </c>
      <c r="H3" s="25">
        <f>C3/F3-1</f>
        <v/>
      </c>
      <c r="I3" s="25">
        <f>C3/G3-1</f>
        <v/>
      </c>
      <c r="J3" s="130" t="n">
        <v>9584</v>
      </c>
      <c r="K3" s="131" t="n">
        <v>119003.307604608</v>
      </c>
      <c r="L3" s="29">
        <f>J3/K3</f>
        <v/>
      </c>
      <c r="M3" s="131" t="n">
        <v>4000000</v>
      </c>
      <c r="N3" s="29" t="n">
        <v>0.00864025</v>
      </c>
      <c r="O3" s="25" t="inlineStr">
        <is>
          <t>-</t>
        </is>
      </c>
      <c r="P3" s="25" t="inlineStr">
        <is>
          <t>-</t>
        </is>
      </c>
    </row>
    <row r="4" ht="30" customFormat="1" customHeight="1" s="6">
      <c r="A4" s="14" t="inlineStr">
        <is>
          <t>数据解读</t>
        </is>
      </c>
      <c r="B4" s="15" t="inlineStr">
        <is>
          <t>本周成装净销售额0.1万元，净销量5件；本周净销售额较低，原因是日常档期，平台无资源扶持。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5" t="n"/>
    </row>
    <row r="5" ht="30" customFormat="1" customHeight="1" s="6">
      <c r="A5" s="16" t="inlineStr">
        <is>
          <t>分类</t>
        </is>
      </c>
      <c r="B5" s="16" t="inlineStr">
        <is>
          <t>流量</t>
        </is>
      </c>
      <c r="C5" s="10" t="inlineStr">
        <is>
          <t>本周UV</t>
        </is>
      </c>
      <c r="D5" s="10" t="inlineStr">
        <is>
          <t>上周UV</t>
        </is>
      </c>
      <c r="E5" s="10" t="inlineStr">
        <is>
          <t>环比增幅</t>
        </is>
      </c>
      <c r="F5" s="10" t="inlineStr">
        <is>
          <t>去年同期</t>
        </is>
      </c>
      <c r="G5" s="10" t="inlineStr">
        <is>
          <t>同比增幅</t>
        </is>
      </c>
      <c r="H5" s="10" t="inlineStr">
        <is>
          <t>UV价值</t>
        </is>
      </c>
      <c r="I5" s="10" t="inlineStr">
        <is>
          <t>支付转化率（%）</t>
        </is>
      </c>
      <c r="J5" s="10" t="inlineStr">
        <is>
          <t>商品日均CTR</t>
        </is>
      </c>
      <c r="K5" s="10" t="inlineStr">
        <is>
          <t>平均客单价（元）</t>
        </is>
      </c>
      <c r="L5" s="10" t="inlineStr">
        <is>
          <t>营销推广花费（元）</t>
        </is>
      </c>
      <c r="M5" s="10" t="inlineStr">
        <is>
          <t>营销推广费比（%）</t>
        </is>
      </c>
      <c r="N5" s="31" t="n"/>
      <c r="O5" s="31" t="n"/>
    </row>
    <row r="6" ht="30" customFormat="1" customHeight="1" s="6">
      <c r="A6" s="11" t="n"/>
      <c r="B6" s="12" t="inlineStr">
        <is>
          <t>好衣库</t>
        </is>
      </c>
      <c r="C6" s="137" t="n">
        <v>6</v>
      </c>
      <c r="D6" s="137" t="n">
        <v>10</v>
      </c>
      <c r="E6" s="25">
        <f>C6/D6-1</f>
        <v/>
      </c>
      <c r="F6" s="130" t="inlineStr">
        <is>
          <t>-</t>
        </is>
      </c>
      <c r="G6" s="25" t="inlineStr">
        <is>
          <t>-</t>
        </is>
      </c>
      <c r="H6" s="25" t="inlineStr">
        <is>
          <t>-</t>
        </is>
      </c>
      <c r="I6" s="130" t="inlineStr">
        <is>
          <t>-</t>
        </is>
      </c>
      <c r="J6" s="130" t="inlineStr">
        <is>
          <t>-</t>
        </is>
      </c>
      <c r="K6" s="137" t="n">
        <v>200.5</v>
      </c>
      <c r="L6" s="29" t="inlineStr">
        <is>
          <t>-</t>
        </is>
      </c>
      <c r="M6" s="29" t="inlineStr">
        <is>
          <t>-</t>
        </is>
      </c>
      <c r="O6" s="31" t="n"/>
      <c r="P6" s="31" t="n"/>
    </row>
    <row r="7" ht="30" customFormat="1" customHeight="1" s="6">
      <c r="A7" s="11" t="inlineStr">
        <is>
          <t>数据解读</t>
        </is>
      </c>
      <c r="B7" s="15" t="inlineStr">
        <is>
          <t>本周uv6, 平均客单价是201元，原因是日常档期，平台无资源扶持。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5" t="n"/>
      <c r="N7" s="158" t="n"/>
      <c r="O7" s="31" t="n"/>
      <c r="P7" s="31" t="n"/>
    </row>
    <row r="8" ht="30" customFormat="1" customHeight="1" s="6">
      <c r="A8" s="18" t="inlineStr">
        <is>
          <t>备注：此为全店数据，不分成童装</t>
        </is>
      </c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5" t="n"/>
      <c r="N8" s="158" t="n"/>
      <c r="O8" s="31" t="n"/>
      <c r="P8" s="31" t="n"/>
    </row>
    <row r="9" ht="30" customFormat="1" customHeight="1" s="8">
      <c r="A9" s="19" t="inlineStr">
        <is>
          <t>本周TOP20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6" t="n"/>
      <c r="M9" s="6" t="n"/>
      <c r="N9" s="6" t="n"/>
    </row>
    <row r="10" ht="30" customFormat="1" customHeight="1" s="8">
      <c r="A10" s="16" t="inlineStr">
        <is>
          <t>款号</t>
        </is>
      </c>
      <c r="B10" s="16" t="inlineStr">
        <is>
          <t>图片</t>
        </is>
      </c>
      <c r="C10" s="16" t="inlineStr">
        <is>
          <t>产品线分类</t>
        </is>
      </c>
      <c r="D10" s="16" t="inlineStr">
        <is>
          <t>本周净销量</t>
        </is>
      </c>
      <c r="E10" s="16" t="inlineStr">
        <is>
          <t>本周净销售额</t>
        </is>
      </c>
      <c r="F10" s="16" t="inlineStr">
        <is>
          <t>上周净销量</t>
        </is>
      </c>
      <c r="G10" s="16" t="inlineStr">
        <is>
          <t>销量环比增幅</t>
        </is>
      </c>
      <c r="H10" s="16" t="inlineStr">
        <is>
          <t>件单价</t>
        </is>
      </c>
      <c r="I10" s="16" t="inlineStr">
        <is>
          <t>BI毛利率（%）</t>
        </is>
      </c>
      <c r="J10" s="16" t="inlineStr">
        <is>
          <t>在仓总库存量</t>
        </is>
      </c>
      <c r="K10" s="16" t="inlineStr">
        <is>
          <t>在途量</t>
        </is>
      </c>
      <c r="L10" s="6" t="n"/>
      <c r="M10" s="6" t="n"/>
    </row>
    <row r="11" ht="30" customFormat="1" customHeight="1" s="6">
      <c r="A11" s="20" t="inlineStr">
        <is>
          <t>G1210019</t>
        </is>
      </c>
      <c r="B11" s="21" t="n"/>
      <c r="C11" s="20" t="inlineStr">
        <is>
          <t>奥莱线</t>
        </is>
      </c>
      <c r="D11" s="20" t="n">
        <v>2</v>
      </c>
      <c r="E11" s="20" t="n">
        <v>298</v>
      </c>
      <c r="F11" s="20" t="n">
        <v>0</v>
      </c>
      <c r="G11" s="26" t="inlineStr">
        <is>
          <t>-</t>
        </is>
      </c>
      <c r="H11" s="20" t="inlineStr">
        <is>
          <t>149</t>
        </is>
      </c>
      <c r="I11" s="26" t="inlineStr">
        <is>
          <t>-</t>
        </is>
      </c>
      <c r="J11" s="20" t="n">
        <v>2536</v>
      </c>
      <c r="K11" s="20" t="n">
        <v>0</v>
      </c>
    </row>
    <row r="12" ht="30" customFormat="1" customHeight="1" s="6">
      <c r="A12" s="20" t="inlineStr">
        <is>
          <t>G1210113</t>
        </is>
      </c>
      <c r="B12" s="21" t="n"/>
      <c r="C12" s="20" t="inlineStr">
        <is>
          <t>奥莱线</t>
        </is>
      </c>
      <c r="D12" s="20" t="n">
        <v>1</v>
      </c>
      <c r="E12" s="20" t="n">
        <v>219</v>
      </c>
      <c r="F12" s="20" t="n">
        <v>0</v>
      </c>
      <c r="G12" s="26" t="inlineStr">
        <is>
          <t>-</t>
        </is>
      </c>
      <c r="H12" s="20" t="inlineStr">
        <is>
          <t>219</t>
        </is>
      </c>
      <c r="I12" s="26" t="inlineStr">
        <is>
          <t>-</t>
        </is>
      </c>
      <c r="J12" s="20" t="n">
        <v>275</v>
      </c>
      <c r="K12" s="20" t="n">
        <v>0</v>
      </c>
    </row>
    <row r="13" ht="30" customFormat="1" customHeight="1" s="6">
      <c r="A13" s="20" t="inlineStr">
        <is>
          <t>G1220007</t>
        </is>
      </c>
      <c r="B13" s="21" t="n"/>
      <c r="C13" s="20" t="inlineStr">
        <is>
          <t>奥莱线</t>
        </is>
      </c>
      <c r="D13" s="20" t="n">
        <v>1</v>
      </c>
      <c r="E13" s="20" t="n">
        <v>179</v>
      </c>
      <c r="F13" s="20" t="n">
        <v>0</v>
      </c>
      <c r="G13" s="26" t="inlineStr">
        <is>
          <t>-</t>
        </is>
      </c>
      <c r="H13" s="20" t="inlineStr">
        <is>
          <t>179</t>
        </is>
      </c>
      <c r="I13" s="26" t="inlineStr">
        <is>
          <t>-</t>
        </is>
      </c>
      <c r="J13" s="20" t="n">
        <v>824</v>
      </c>
      <c r="K13" s="20" t="n">
        <v>0</v>
      </c>
    </row>
    <row r="14" ht="30" customFormat="1" customHeight="1" s="6">
      <c r="A14" s="20" t="inlineStr">
        <is>
          <t>G1210008</t>
        </is>
      </c>
      <c r="B14" s="21" t="n"/>
      <c r="C14" s="20" t="inlineStr">
        <is>
          <t>奥莱线</t>
        </is>
      </c>
      <c r="D14" s="20" t="n">
        <v>1</v>
      </c>
      <c r="E14" s="20" t="n">
        <v>89</v>
      </c>
      <c r="F14" s="20" t="n">
        <v>1</v>
      </c>
      <c r="G14" s="26">
        <f>D14/F14-1</f>
        <v/>
      </c>
      <c r="H14" s="20" t="inlineStr">
        <is>
          <t>89</t>
        </is>
      </c>
      <c r="I14" s="26" t="inlineStr">
        <is>
          <t>-</t>
        </is>
      </c>
      <c r="J14" s="20" t="n">
        <v>1545</v>
      </c>
      <c r="K14" s="20" t="n">
        <v>0</v>
      </c>
    </row>
    <row r="15" ht="30" customFormat="1" customHeight="1" s="6">
      <c r="A15" s="20" t="inlineStr">
        <is>
          <t>合计</t>
        </is>
      </c>
      <c r="B15" s="5" t="n"/>
      <c r="C15" s="20" t="n"/>
      <c r="D15" s="20">
        <f>SUM(D11:D14)</f>
        <v/>
      </c>
      <c r="E15" s="20">
        <f>SUM(E11:E14)</f>
        <v/>
      </c>
      <c r="F15" s="20">
        <f>SUM(F11:F14)</f>
        <v/>
      </c>
      <c r="G15" s="26">
        <f>D15/F15-1</f>
        <v/>
      </c>
      <c r="H15" s="159">
        <f>E15/D15</f>
        <v/>
      </c>
      <c r="I15" s="26" t="inlineStr">
        <is>
          <t>-</t>
        </is>
      </c>
      <c r="J15" s="20">
        <f>SUM(J11:J14)</f>
        <v/>
      </c>
      <c r="K15" s="20">
        <f>SUM(K11:K14)</f>
        <v/>
      </c>
    </row>
    <row r="16" ht="36" customFormat="1" customHeight="1" s="6">
      <c r="A16" s="22" t="inlineStr">
        <is>
          <t>数据解读</t>
        </is>
      </c>
      <c r="B16" s="23" t="inlineStr">
        <is>
          <t>本周成装top20净销量5件，净销售额0.1万元。</t>
        </is>
      </c>
      <c r="C16" s="24" t="n"/>
      <c r="D16" s="24" t="n"/>
      <c r="E16" s="24" t="n"/>
      <c r="F16" s="24" t="n"/>
      <c r="G16" s="24" t="n"/>
      <c r="H16" s="24" t="n"/>
      <c r="I16" s="24" t="n"/>
      <c r="J16" s="24" t="n"/>
      <c r="K16" s="30" t="n"/>
    </row>
    <row r="17" ht="36" customFormat="1" customHeight="1" s="6"/>
    <row r="18" ht="36" customFormat="1" customHeight="1" s="7">
      <c r="A18" s="1" t="inlineStr">
        <is>
          <t>周度重点工作事项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5" t="n"/>
      <c r="L18" s="6" t="n"/>
      <c r="M18" s="6" t="n"/>
      <c r="N18" s="6" t="n"/>
    </row>
    <row r="19" ht="53" customFormat="1" customHeight="1" s="6">
      <c r="A19" s="3" t="inlineStr">
        <is>
          <t>本周主要工作事项</t>
        </is>
      </c>
      <c r="B19" s="20" t="inlineStr">
        <is>
          <t>平台沟通、提报品牌日档期、盘货</t>
        </is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5" t="n"/>
    </row>
    <row r="20" ht="46" customFormat="1" customHeight="1" s="6">
      <c r="A20" s="3" t="inlineStr">
        <is>
          <t>下周主要工作计划</t>
        </is>
      </c>
      <c r="B20" s="20" t="inlineStr">
        <is>
          <t>平台沟通、提报品牌日档期、盘货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5" t="n"/>
    </row>
  </sheetData>
  <mergeCells count="10">
    <mergeCell ref="A18:K18"/>
    <mergeCell ref="B7:M7"/>
    <mergeCell ref="A15:B15"/>
    <mergeCell ref="A1:P1"/>
    <mergeCell ref="A8:M8"/>
    <mergeCell ref="B4:P4"/>
    <mergeCell ref="B16:K16"/>
    <mergeCell ref="B20:K20"/>
    <mergeCell ref="A9:K9"/>
    <mergeCell ref="B19:K1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N6" sqref="N6"/>
    </sheetView>
  </sheetViews>
  <sheetFormatPr baseColWidth="8" defaultColWidth="9" defaultRowHeight="16.8" outlineLevelRow="1"/>
  <sheetData>
    <row r="1" ht="17.25" customHeight="1" s="155">
      <c r="A1" s="1" t="inlineStr">
        <is>
          <t>周度重点工作事项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5" t="n"/>
    </row>
    <row r="2" ht="139" customHeight="1" s="155">
      <c r="A2" s="4" t="inlineStr">
        <is>
          <t>1、爱库存后台完善商品链接
2、和平台BD沟通反季超品货表，确定营销节奏和活动利益点
3、提报超品活动档期
4、低库存商品仓库盘点，D类供货商确定商品库存
5、准备超品活动素材，档期素材和社群素材
6、老主体安徽花枝招展退店
7、得物店铺入驻跟进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5" t="n"/>
    </row>
  </sheetData>
  <mergeCells count="2">
    <mergeCell ref="A2:K2"/>
    <mergeCell ref="A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2" sqref="A2"/>
    </sheetView>
  </sheetViews>
  <sheetFormatPr baseColWidth="8" defaultColWidth="9" defaultRowHeight="16.8" outlineLevelRow="2"/>
  <sheetData>
    <row r="1" ht="17.25" customHeight="1" s="155">
      <c r="A1" s="1" t="inlineStr">
        <is>
          <t>周度重点工作事项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5" t="n"/>
    </row>
    <row r="2" ht="52" customHeight="1" s="155">
      <c r="A2" s="3" t="inlineStr">
        <is>
          <t>本周主要工作事项</t>
        </is>
      </c>
      <c r="B2" s="4" t="inlineStr">
        <is>
          <t>1、老主体清退（已清退）
2、新主体入驻跟进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5" t="n"/>
    </row>
    <row r="3" ht="52" customHeight="1" s="155">
      <c r="A3" s="3" t="inlineStr">
        <is>
          <t>下周主要工作计划</t>
        </is>
      </c>
      <c r="B3" s="4" t="inlineStr">
        <is>
          <t>1、新主体入驻跟进（等待采销的邮件审批通知）
2、得物新主体入驻跟进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5" t="n"/>
    </row>
  </sheetData>
  <mergeCells count="3">
    <mergeCell ref="A1:K1"/>
    <mergeCell ref="B3:K3"/>
    <mergeCell ref="B2: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2023-05-29T09:18:00Z</dcterms:created>
  <dcterms:modified xsi:type="dcterms:W3CDTF">2023-06-06T14:47:28Z</dcterms:modified>
  <cp:lastModifiedBy>WPS_1651748462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BF5F8B36FE4C47D2AA45BC79D579C8AA_11</vt:lpwstr>
  </property>
  <property name="KSOProductBuildVer" fmtid="{D5CDD505-2E9C-101B-9397-08002B2CF9AE}" pid="3">
    <vt:lpwstr>2052-4.2.0.6720</vt:lpwstr>
  </property>
  <property name="KSOReadingLayout" fmtid="{D5CDD505-2E9C-101B-9397-08002B2CF9AE}" pid="4">
    <vt:bool>0</vt:bool>
  </property>
</Properties>
</file>