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汇总" sheetId="1" r:id="rId1"/>
    <sheet name="唯品" sheetId="5" r:id="rId2"/>
    <sheet name="京东POP" sheetId="6" r:id="rId3"/>
    <sheet name="好衣库" sheetId="3" r:id="rId4"/>
    <sheet name="爱库存" sheetId="7" r:id="rId5"/>
    <sheet name="京东自营" sheetId="8" r:id="rId6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4" name="ID_669C5EC2348D4CADABAC081EDCB7F44E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0290" y="11633200"/>
          <a:ext cx="3469005" cy="1406525"/>
        </a:xfrm>
        <a:prstGeom prst="rect">
          <a:avLst/>
        </a:prstGeom>
      </xdr:spPr>
    </xdr:pic>
  </etc:cellImage>
  <etc:cellImage>
    <xdr:pic>
      <xdr:nvPicPr>
        <xdr:cNvPr id="5" name="ID_382D6F100B3F4D3483A3B88BAE0A87D0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50290" y="12014200"/>
          <a:ext cx="3422015" cy="1339850"/>
        </a:xfrm>
        <a:prstGeom prst="rect">
          <a:avLst/>
        </a:prstGeom>
      </xdr:spPr>
    </xdr:pic>
  </etc:cellImage>
  <etc:cellImage>
    <xdr:pic>
      <xdr:nvPicPr>
        <xdr:cNvPr id="6" name="ID_18E183B65BA04CA2B9F64D8D541660B7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0290" y="12395200"/>
          <a:ext cx="3393440" cy="1358265"/>
        </a:xfrm>
        <a:prstGeom prst="rect">
          <a:avLst/>
        </a:prstGeom>
      </xdr:spPr>
    </xdr:pic>
  </etc:cellImage>
  <etc:cellImage>
    <xdr:pic>
      <xdr:nvPicPr>
        <xdr:cNvPr id="2" name="ID_2E41F360CC92485F8AEE62EE4F8E4850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50290" y="12776200"/>
          <a:ext cx="3326765" cy="1377315"/>
        </a:xfrm>
        <a:prstGeom prst="rect">
          <a:avLst/>
        </a:prstGeom>
      </xdr:spPr>
    </xdr:pic>
  </etc:cellImage>
  <etc:cellImage>
    <xdr:pic>
      <xdr:nvPicPr>
        <xdr:cNvPr id="3" name="ID_23FD089E7D65431BA6E3F8DFE2625926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50290" y="13157200"/>
          <a:ext cx="3336290" cy="1367790"/>
        </a:xfrm>
        <a:prstGeom prst="rect">
          <a:avLst/>
        </a:prstGeom>
      </xdr:spPr>
    </xdr:pic>
  </etc:cellImage>
  <etc:cellImage>
    <xdr:pic>
      <xdr:nvPicPr>
        <xdr:cNvPr id="9" name="ID_15024EECCBD642D299D6A22E83BCC52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50290" y="13538200"/>
          <a:ext cx="3412490" cy="1358265"/>
        </a:xfrm>
        <a:prstGeom prst="rect">
          <a:avLst/>
        </a:prstGeom>
      </xdr:spPr>
    </xdr:pic>
  </etc:cellImage>
  <etc:cellImage>
    <xdr:pic>
      <xdr:nvPicPr>
        <xdr:cNvPr id="13" name="ID_4D258F6A971D4530AF0969E94837D724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50290" y="13919200"/>
          <a:ext cx="3268980" cy="1386840"/>
        </a:xfrm>
        <a:prstGeom prst="rect">
          <a:avLst/>
        </a:prstGeom>
      </xdr:spPr>
    </xdr:pic>
  </etc:cellImage>
  <etc:cellImage>
    <xdr:pic>
      <xdr:nvPicPr>
        <xdr:cNvPr id="15" name="ID_55C9F4EFD32A441BACDC32CF17D9F73F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50290" y="14300200"/>
          <a:ext cx="3393440" cy="1367790"/>
        </a:xfrm>
        <a:prstGeom prst="rect">
          <a:avLst/>
        </a:prstGeom>
      </xdr:spPr>
    </xdr:pic>
  </etc:cellImage>
  <etc:cellImage>
    <xdr:pic>
      <xdr:nvPicPr>
        <xdr:cNvPr id="16" name="ID_9EA61146ED0B4862A3F6B8401BFE7C8B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50290" y="14681200"/>
          <a:ext cx="3364230" cy="1349375"/>
        </a:xfrm>
        <a:prstGeom prst="rect">
          <a:avLst/>
        </a:prstGeom>
      </xdr:spPr>
    </xdr:pic>
  </etc:cellImage>
  <etc:cellImage>
    <xdr:pic>
      <xdr:nvPicPr>
        <xdr:cNvPr id="18" name="ID_B1C685E060EE4FAA8F1F60C6522C87E8" descr="Pictur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50290" y="15062200"/>
          <a:ext cx="3422015" cy="1358265"/>
        </a:xfrm>
        <a:prstGeom prst="rect">
          <a:avLst/>
        </a:prstGeom>
      </xdr:spPr>
    </xdr:pic>
  </etc:cellImage>
  <etc:cellImage>
    <xdr:pic>
      <xdr:nvPicPr>
        <xdr:cNvPr id="19" name="ID_112761F65DA64D2AB82AA03273194880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50290" y="15443200"/>
          <a:ext cx="3307715" cy="1301115"/>
        </a:xfrm>
        <a:prstGeom prst="rect">
          <a:avLst/>
        </a:prstGeom>
      </xdr:spPr>
    </xdr:pic>
  </etc:cellImage>
  <etc:cellImage>
    <xdr:pic>
      <xdr:nvPicPr>
        <xdr:cNvPr id="20" name="ID_F3BA3C119BFD44FAA160EAA90D278095" descr="Pictur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50290" y="15824200"/>
          <a:ext cx="3250565" cy="1406525"/>
        </a:xfrm>
        <a:prstGeom prst="rect">
          <a:avLst/>
        </a:prstGeom>
      </xdr:spPr>
    </xdr:pic>
  </etc:cellImage>
  <etc:cellImage>
    <xdr:pic>
      <xdr:nvPicPr>
        <xdr:cNvPr id="21" name="ID_03BC2FEB11BB46CE968A6F2DD7D2B700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50290" y="16205200"/>
          <a:ext cx="3326765" cy="1377315"/>
        </a:xfrm>
        <a:prstGeom prst="rect">
          <a:avLst/>
        </a:prstGeom>
      </xdr:spPr>
    </xdr:pic>
  </etc:cellImage>
  <etc:cellImage>
    <xdr:pic>
      <xdr:nvPicPr>
        <xdr:cNvPr id="22" name="ID_BD83455862AE4AD59781DE4EE429DE32" descr="Picture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50290" y="16586200"/>
          <a:ext cx="3317240" cy="1377315"/>
        </a:xfrm>
        <a:prstGeom prst="rect">
          <a:avLst/>
        </a:prstGeom>
      </xdr:spPr>
    </xdr:pic>
  </etc:cellImage>
  <etc:cellImage>
    <xdr:pic>
      <xdr:nvPicPr>
        <xdr:cNvPr id="28" name="ID_0993B28E442E4D12B636B441E14A9D2B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50290" y="16967200"/>
          <a:ext cx="3259455" cy="1358265"/>
        </a:xfrm>
        <a:prstGeom prst="rect">
          <a:avLst/>
        </a:prstGeom>
      </xdr:spPr>
    </xdr:pic>
  </etc:cellImage>
  <etc:cellImage>
    <xdr:pic>
      <xdr:nvPicPr>
        <xdr:cNvPr id="29" name="ID_1C803E0943D3429CBDF6E2326B2B965E" descr="Picture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50290" y="17348200"/>
          <a:ext cx="3336290" cy="1349375"/>
        </a:xfrm>
        <a:prstGeom prst="rect">
          <a:avLst/>
        </a:prstGeom>
      </xdr:spPr>
    </xdr:pic>
  </etc:cellImage>
  <etc:cellImage>
    <xdr:pic>
      <xdr:nvPicPr>
        <xdr:cNvPr id="30" name="ID_B8210EB735F2427DAC2281120A39A2AE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50290" y="17729200"/>
          <a:ext cx="3297555" cy="1416050"/>
        </a:xfrm>
        <a:prstGeom prst="rect">
          <a:avLst/>
        </a:prstGeom>
      </xdr:spPr>
    </xdr:pic>
  </etc:cellImage>
  <etc:cellImage>
    <xdr:pic>
      <xdr:nvPicPr>
        <xdr:cNvPr id="31" name="ID_31159FF4061647AAACABF83F459A17EB" descr="Picture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050290" y="18110200"/>
          <a:ext cx="3412490" cy="1367790"/>
        </a:xfrm>
        <a:prstGeom prst="rect">
          <a:avLst/>
        </a:prstGeom>
      </xdr:spPr>
    </xdr:pic>
  </etc:cellImage>
  <etc:cellImage>
    <xdr:pic>
      <xdr:nvPicPr>
        <xdr:cNvPr id="36" name="ID_90D3975C978A472791EB49E4A3EB4D88" descr="Picture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50290" y="18491200"/>
          <a:ext cx="3498215" cy="1425575"/>
        </a:xfrm>
        <a:prstGeom prst="rect">
          <a:avLst/>
        </a:prstGeom>
      </xdr:spPr>
    </xdr:pic>
  </etc:cellImage>
  <etc:cellImage>
    <xdr:pic>
      <xdr:nvPicPr>
        <xdr:cNvPr id="37" name="ID_4655221290E2425799BB9483DC559D65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050290" y="18872200"/>
          <a:ext cx="3735705" cy="1492250"/>
        </a:xfrm>
        <a:prstGeom prst="rect">
          <a:avLst/>
        </a:prstGeom>
      </xdr:spPr>
    </xdr:pic>
  </etc:cellImage>
  <etc:cellImage>
    <xdr:pic>
      <xdr:nvPicPr>
        <xdr:cNvPr id="42" name="ID_B2DAE269EDEE456CA78BC8B88C4DE02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0" y="3429000"/>
          <a:ext cx="609600" cy="635000"/>
        </a:xfrm>
        <a:prstGeom prst="rect">
          <a:avLst/>
        </a:prstGeom>
      </xdr:spPr>
    </xdr:pic>
  </etc:cellImage>
  <etc:cellImage>
    <xdr:pic>
      <xdr:nvPicPr>
        <xdr:cNvPr id="43" name="ID_8814713B72734884A774228AC30A5183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6604000"/>
          <a:ext cx="609600" cy="635000"/>
        </a:xfrm>
        <a:prstGeom prst="rect">
          <a:avLst/>
        </a:prstGeom>
      </xdr:spPr>
    </xdr:pic>
  </etc:cellImage>
  <etc:cellImage>
    <xdr:pic>
      <xdr:nvPicPr>
        <xdr:cNvPr id="44" name="ID_0A08FA9FE5204FC7840DD75F54A94B0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04900" y="4064000"/>
          <a:ext cx="609600" cy="635000"/>
        </a:xfrm>
        <a:prstGeom prst="rect">
          <a:avLst/>
        </a:prstGeom>
      </xdr:spPr>
    </xdr:pic>
  </etc:cellImage>
  <etc:cellImage>
    <xdr:pic>
      <xdr:nvPicPr>
        <xdr:cNvPr id="45" name="ID_F3A49F0B7B3F4AFDA95853B4F1258338" descr="Picture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104900" y="4699000"/>
          <a:ext cx="609600" cy="635000"/>
        </a:xfrm>
        <a:prstGeom prst="rect">
          <a:avLst/>
        </a:prstGeom>
      </xdr:spPr>
    </xdr:pic>
  </etc:cellImage>
  <etc:cellImage>
    <xdr:pic>
      <xdr:nvPicPr>
        <xdr:cNvPr id="46" name="ID_2D91EAF0638440B9B7A1CCAD21723F2A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04900" y="5334000"/>
          <a:ext cx="609600" cy="635000"/>
        </a:xfrm>
        <a:prstGeom prst="rect">
          <a:avLst/>
        </a:prstGeom>
      </xdr:spPr>
    </xdr:pic>
  </etc:cellImage>
  <etc:cellImage>
    <xdr:pic>
      <xdr:nvPicPr>
        <xdr:cNvPr id="47" name="ID_328A5030B04A4725BFA9A09F382D8E1F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04900" y="5969000"/>
          <a:ext cx="609600" cy="6350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<sst xmlns="http://schemas.openxmlformats.org/spreadsheetml/2006/main" count="574" uniqueCount="211">
  <si>
    <t>渠道运营中心成装周度仪表盘5.22-5.28</t>
  </si>
  <si>
    <t>分类</t>
  </si>
  <si>
    <t>净销售额</t>
  </si>
  <si>
    <t>本周（万）</t>
  </si>
  <si>
    <t>黑金净销额（万）</t>
  </si>
  <si>
    <t>黑金净销额占比</t>
  </si>
  <si>
    <t>上周（万）</t>
  </si>
  <si>
    <t>去年同期（万）</t>
  </si>
  <si>
    <t>环比增幅（%）</t>
  </si>
  <si>
    <t>同比增幅（%）</t>
  </si>
  <si>
    <t>月度汇总（万）</t>
  </si>
  <si>
    <t>月度目标（万）</t>
  </si>
  <si>
    <t>月度完成率（%）</t>
  </si>
  <si>
    <t>年度目标值（万）</t>
  </si>
  <si>
    <t>年度完成率（%）</t>
  </si>
  <si>
    <t>周度毛利率（%）</t>
  </si>
  <si>
    <t>月度毛利率（%）</t>
  </si>
  <si>
    <t>年度累计净销售</t>
  </si>
  <si>
    <t>核心指标</t>
  </si>
  <si>
    <t>唯品女装</t>
  </si>
  <si>
    <t>-</t>
  </si>
  <si>
    <t>唯品男装</t>
  </si>
  <si>
    <t>/</t>
  </si>
  <si>
    <t>好衣库</t>
  </si>
  <si>
    <t>爱库存</t>
  </si>
  <si>
    <t>京东POP</t>
  </si>
  <si>
    <t>京东自营</t>
  </si>
  <si>
    <t>总合计</t>
  </si>
  <si>
    <t>数据解读</t>
  </si>
  <si>
    <r>
      <rPr>
        <sz val="11"/>
        <color theme="1"/>
        <rFont val="微软雅黑"/>
        <charset val="134"/>
      </rPr>
      <t xml:space="preserve">本周渠道净销售额11.4万，其中黑金净销售额4.4万，占比38%，环比上升118%，同比下降68%，月度目标完成率为77%，年度完成率为0.5%。
</t>
    </r>
    <r>
      <rPr>
        <sz val="11"/>
        <color rgb="FFFF0000"/>
        <rFont val="微软雅黑"/>
        <charset val="134"/>
      </rPr>
      <t>唯品成：</t>
    </r>
    <r>
      <rPr>
        <sz val="11"/>
        <color theme="1"/>
        <rFont val="微软雅黑"/>
        <charset val="134"/>
      </rPr>
      <t xml:space="preserve">1、目标达成情况：本周唯品会成装净销售额10.2万元，黑金净销售额3.3万，占比32.5%，男装净销额0.1万，5月月度目标完成率99%，年度完成率为0.7%；
2、环比、同比情况：本周女装净销售额环比增长112.2%，同比增长2.2%，主要是本周黑金推广佣金设置为10%，销售有所增长，另外本周销退还未开始，固环比增长较多。
</t>
    </r>
    <r>
      <rPr>
        <sz val="11"/>
        <color rgb="FFFF0000"/>
        <rFont val="微软雅黑"/>
        <charset val="134"/>
      </rPr>
      <t>备注：唯品女装净销售额已剔除非羽绒销售，本周女装非羽绒净销售额24.3万，5月累计净销售额83.4万，男装非羽绒净销售额228.8万，5月累计净销售额840.6万，同比去年下滑27.8%。
好衣库：</t>
    </r>
    <r>
      <rPr>
        <sz val="11"/>
        <rFont val="微软雅黑"/>
        <charset val="134"/>
      </rPr>
      <t xml:space="preserve">本周成装净销售额0.1万元，净销量5件；本周净销售额较低，原因是日常档期，平台无资源扶持。
</t>
    </r>
    <r>
      <rPr>
        <sz val="11"/>
        <color rgb="FFFF0000"/>
        <rFont val="微软雅黑"/>
        <charset val="134"/>
      </rPr>
      <t>京东POP：</t>
    </r>
    <r>
      <rPr>
        <sz val="11"/>
        <rFont val="微软雅黑"/>
        <charset val="134"/>
      </rPr>
      <t>本周全店净销售额1.1万元，全店净销量6件。</t>
    </r>
  </si>
  <si>
    <t>流量</t>
  </si>
  <si>
    <t>本周UV</t>
  </si>
  <si>
    <t>上周UV</t>
  </si>
  <si>
    <t>环比增幅</t>
  </si>
  <si>
    <t>去年同期</t>
  </si>
  <si>
    <t>同比增幅</t>
  </si>
  <si>
    <t>UV价值</t>
  </si>
  <si>
    <t>支付转化率（%）</t>
  </si>
  <si>
    <t>商品日均CTR</t>
  </si>
  <si>
    <t>平均客单价（元）</t>
  </si>
  <si>
    <t>营销推广花费（元）</t>
  </si>
  <si>
    <t>营销推广费比（%）</t>
  </si>
  <si>
    <t>运营指标</t>
  </si>
  <si>
    <t>唯品成装</t>
  </si>
  <si>
    <t>本周排名</t>
  </si>
  <si>
    <t>上周排名</t>
  </si>
  <si>
    <t>女装类目排名本周</t>
  </si>
  <si>
    <t>女装类目排名上周</t>
  </si>
  <si>
    <t>销售额指数（女装类目）</t>
  </si>
  <si>
    <t>本周</t>
  </si>
  <si>
    <t>上周</t>
  </si>
  <si>
    <t>环比</t>
  </si>
  <si>
    <t>同比</t>
  </si>
  <si>
    <t>唯品渠道
竞品/市场数据</t>
  </si>
  <si>
    <t>波司登</t>
  </si>
  <si>
    <t>行业</t>
  </si>
  <si>
    <t>艾莱依</t>
  </si>
  <si>
    <t>高梵</t>
  </si>
  <si>
    <t>销售额指数（女式羽绒服）</t>
  </si>
  <si>
    <t>冰洁</t>
  </si>
  <si>
    <t>千仞岗</t>
  </si>
  <si>
    <t>坦博尔</t>
  </si>
  <si>
    <t>雪中飞</t>
  </si>
  <si>
    <t>斯尔丽</t>
  </si>
  <si>
    <t>竞品/市场解读</t>
  </si>
  <si>
    <r>
      <rPr>
        <sz val="10"/>
        <rFont val="微软雅黑"/>
        <charset val="134"/>
      </rPr>
      <t xml:space="preserve">1，本周排名由平台商助提供，
</t>
    </r>
    <r>
      <rPr>
        <sz val="10"/>
        <color rgb="FFFF0000"/>
        <rFont val="微软雅黑"/>
        <charset val="134"/>
      </rPr>
      <t>高梵：</t>
    </r>
    <r>
      <rPr>
        <sz val="10"/>
        <rFont val="微软雅黑"/>
        <charset val="134"/>
      </rPr>
      <t xml:space="preserve">女式羽绒服中排名第 10 名， 环比上周上升 1 名次，女装类目整体排名348名，上升26名次 ；
</t>
    </r>
    <r>
      <rPr>
        <sz val="10"/>
        <color rgb="FFFF0000"/>
        <rFont val="微软雅黑"/>
        <charset val="134"/>
      </rPr>
      <t>波司登：</t>
    </r>
    <r>
      <rPr>
        <sz val="10"/>
        <rFont val="微软雅黑"/>
        <charset val="134"/>
      </rPr>
      <t xml:space="preserve">女式羽绒服排名第2，主要是在售商品以低客单、性价比高的老款为主，销售较好，女装类目排名129，主要是夏季品类丰富；
</t>
    </r>
    <r>
      <rPr>
        <sz val="10"/>
        <color rgb="FFFF0000"/>
        <rFont val="微软雅黑"/>
        <charset val="134"/>
      </rPr>
      <t>艾莱依：</t>
    </r>
    <r>
      <rPr>
        <sz val="10"/>
        <rFont val="微软雅黑"/>
        <charset val="134"/>
      </rPr>
      <t xml:space="preserve"> 女式羽绒服排名第6，女装类目排名366，在售商品客单价在89-850之间，部分断色断码款清仓售卖，性价比高，排名靠前；
冰洁、斯尔丽在女装类目排名较为靠前，主要是四季品类丰富，带来一定销售；
2、本周行业大盘，女式羽绒服销售额指数环比上周增长11.48%，同比增长18.9%，高梵环比增长21.06%，同比增长下滑9.67%；女装行业销售额指数来看，环比下滑6.45%，同比增长11.25%，高梵环比下滑0.76%，同比增长61.54%。</t>
    </r>
  </si>
  <si>
    <t>店铺名称</t>
  </si>
  <si>
    <t>本月排名</t>
  </si>
  <si>
    <t>年度排名</t>
  </si>
  <si>
    <t>京东POP渠道</t>
  </si>
  <si>
    <t>波司登官方旗舰店</t>
  </si>
  <si>
    <t>高梵官方旗舰店</t>
  </si>
  <si>
    <t>雪中飞官方旗舰店</t>
  </si>
  <si>
    <t>鸭鸭官方旗舰店</t>
  </si>
  <si>
    <t>坦博尔官方旗舰店</t>
  </si>
  <si>
    <t>高梵旗舰店</t>
  </si>
  <si>
    <t>1、本周女装羽绒服类目排名情况：波司登第1名，雪中飞第8名，鸭鸭第10名，高梵官方旗舰店11名，下降7名；主要是上周补单金额较多
2、本周大盘指数1160万，同比去年上升3.57%；成交指数1.07亿，同比去年上升151.53%；转化率1.92%同比去年上升196.41%</t>
  </si>
  <si>
    <t>本周TOP20</t>
  </si>
  <si>
    <t>款号</t>
  </si>
  <si>
    <t>图片</t>
  </si>
  <si>
    <t>产品线分类</t>
  </si>
  <si>
    <t>本周净销额（万）</t>
  </si>
  <si>
    <t>本周净销售量</t>
  </si>
  <si>
    <t>上周净销量</t>
  </si>
  <si>
    <t>净销量环比增幅</t>
  </si>
  <si>
    <t>件单价</t>
  </si>
  <si>
    <t>BI毛利率（%）</t>
  </si>
  <si>
    <t>在仓总库存量</t>
  </si>
  <si>
    <t>在途量</t>
  </si>
  <si>
    <t>GH4230025</t>
  </si>
  <si>
    <t>黑金线</t>
  </si>
  <si>
    <t>G1210203</t>
  </si>
  <si>
    <t>奥莱线</t>
  </si>
  <si>
    <t>GH4220018</t>
  </si>
  <si>
    <t>G1210319</t>
  </si>
  <si>
    <t>G1210289</t>
  </si>
  <si>
    <t>G1210055</t>
  </si>
  <si>
    <t>GH4220006</t>
  </si>
  <si>
    <t>G2220008</t>
  </si>
  <si>
    <t>G1210109</t>
  </si>
  <si>
    <t>GH1220006</t>
  </si>
  <si>
    <t>G1210219</t>
  </si>
  <si>
    <t>GH4220002</t>
  </si>
  <si>
    <t>GH4220015</t>
  </si>
  <si>
    <t>G1210318</t>
  </si>
  <si>
    <t>G1210019</t>
  </si>
  <si>
    <t>G1210006</t>
  </si>
  <si>
    <t>GH4220013</t>
  </si>
  <si>
    <t>GH4220005</t>
  </si>
  <si>
    <t>GH1220010</t>
  </si>
  <si>
    <t>G1210316</t>
  </si>
  <si>
    <t>合计</t>
  </si>
  <si>
    <t>本周TOP20净销量256件，净销售额9.3万元，净销售量环比上升67%。</t>
  </si>
  <si>
    <t>渠道运营中心周度仪表盘</t>
  </si>
  <si>
    <t>黑金净销额</t>
  </si>
  <si>
    <t>年度目标值</t>
  </si>
  <si>
    <t>数据解读：</t>
  </si>
  <si>
    <r>
      <rPr>
        <sz val="10"/>
        <color theme="1"/>
        <rFont val="微软雅黑"/>
        <charset val="134"/>
      </rPr>
      <t xml:space="preserve">1、目标达成情况：本周唯品会成装净销售额10.2万元，黑金净销售额3.3万，占比32.5%，男装净销额1041，5月月度目标完成率99%，年度完成率为0.7%；
2、环比、同比情况：本周女装净销售额环比增长112.2%，同比增长2.2%，主要是本周黑金推广佣金设置为10%，销售有所增长，另外本周销退还未开始，固环比增长较多。
</t>
    </r>
    <r>
      <rPr>
        <sz val="10"/>
        <color rgb="FFFF0000"/>
        <rFont val="微软雅黑"/>
        <charset val="134"/>
      </rPr>
      <t>备注：唯品女装净销售额已剔除非羽绒销售，本周女装非羽绒净销售额24.3万，5月累计净销售额83.4万，男装非羽绒净销售额228.8万，5月累计净销售额840.6万，同比去年下滑27.8%。</t>
    </r>
  </si>
  <si>
    <t>1、本周店铺流量17.6万，UV价值2.28，支付转化率2.01%，日均CTR 3.11%，平均客单价326元，本周营销费用326元，带来销售额5212，营销推广费比0.39%；
2、流量环比下滑8%，主要是本周为日销，流量正常下滑，同比增长172%，主要是因为非羽绒类目带来的增长。
备注：全店数据，含非羽绒，客单价及CTR为羽绒部分，营销推广仅设置黑金产品推广唯享客。</t>
  </si>
  <si>
    <t>本周净销量</t>
  </si>
  <si>
    <t>本周净销售额</t>
  </si>
  <si>
    <t>销量环比增幅</t>
  </si>
  <si>
    <t>本周CTR</t>
  </si>
  <si>
    <t>上周CTR</t>
  </si>
  <si>
    <t>CTR环比增幅</t>
  </si>
  <si>
    <t>黑金款</t>
  </si>
  <si>
    <t>8.33%</t>
  </si>
  <si>
    <t>6.38%</t>
  </si>
  <si>
    <t>奥莱款</t>
  </si>
  <si>
    <t>3.14%</t>
  </si>
  <si>
    <t>3.09%</t>
  </si>
  <si>
    <t>2.03%</t>
  </si>
  <si>
    <t>1.85%</t>
  </si>
  <si>
    <t>3.2%</t>
  </si>
  <si>
    <t>3.35%</t>
  </si>
  <si>
    <t>2.84%</t>
  </si>
  <si>
    <t>2.65%</t>
  </si>
  <si>
    <t>3.34%</t>
  </si>
  <si>
    <t>2.85%</t>
  </si>
  <si>
    <t>3.37%</t>
  </si>
  <si>
    <t>3.86%</t>
  </si>
  <si>
    <t>5.13%</t>
  </si>
  <si>
    <t>2.99%</t>
  </si>
  <si>
    <t>2.39%</t>
  </si>
  <si>
    <t>7.34%</t>
  </si>
  <si>
    <t>6.61%</t>
  </si>
  <si>
    <t>3.79%</t>
  </si>
  <si>
    <t>3.49%</t>
  </si>
  <si>
    <t>2.31%</t>
  </si>
  <si>
    <t>2.48%</t>
  </si>
  <si>
    <t>3.97%</t>
  </si>
  <si>
    <t>3.62%</t>
  </si>
  <si>
    <t>2.75%</t>
  </si>
  <si>
    <t>2.82%</t>
  </si>
  <si>
    <t>2.69%</t>
  </si>
  <si>
    <t>2.04%</t>
  </si>
  <si>
    <t>6.45%</t>
  </si>
  <si>
    <t>4.87%</t>
  </si>
  <si>
    <t>2.73%</t>
  </si>
  <si>
    <t>2.42%</t>
  </si>
  <si>
    <t>G1210120</t>
  </si>
  <si>
    <t>3.52%</t>
  </si>
  <si>
    <t>3.27%</t>
  </si>
  <si>
    <t>G1220023</t>
  </si>
  <si>
    <t>3.44%</t>
  </si>
  <si>
    <t>1.本周TOP20净销售总额9.6万，占比全店88%，净销量环比增长88.4%。</t>
  </si>
  <si>
    <t>周度重点工作事项</t>
  </si>
  <si>
    <t>本周主要工作事项</t>
  </si>
  <si>
    <t>1、库存核对补充、周报按时完成
2、每日价高申诉和处理，库存调拨
3、退供订单处理及差异单申诉
4、618大促活动提报
5、唯享客和首单/二单礼金设置，内容营销视频上传8条</t>
  </si>
  <si>
    <t>下周主要工作计划</t>
  </si>
  <si>
    <t>1、库存核对补充、周报按时完成
2、每日价高申诉和处理，库存调拨
3、退供订单处理及差异单申诉
4、618大促活动跟进
5、唯享客和首单/二单礼金设置</t>
  </si>
  <si>
    <t>京东POP成装周度仪表盘（5.22-5.28）</t>
  </si>
  <si>
    <t>官方旗舰店</t>
  </si>
  <si>
    <t>本周全店净销售额1.1万元，全店净销量6件。</t>
  </si>
  <si>
    <t>本周全店流量1153，环比增长264%。</t>
  </si>
  <si>
    <t>竞品/市场数据</t>
  </si>
  <si>
    <t>本周TOP10</t>
  </si>
  <si>
    <t>本周净销售额（万）</t>
  </si>
  <si>
    <t>黑金</t>
  </si>
  <si>
    <t>GH1220011</t>
  </si>
  <si>
    <t>1、日常活动提报
2、店铺其他日常事务</t>
  </si>
  <si>
    <t>1、618活动跟进
2、交个朋友直播跟进
3、店铺其他日常事务</t>
  </si>
  <si>
    <t>重点工作事项进度</t>
  </si>
  <si>
    <t>事项内容</t>
  </si>
  <si>
    <t>当前进度</t>
  </si>
  <si>
    <t>预计完成时间</t>
  </si>
  <si>
    <t>618活动盘货、活动提报、店铺装修及主页打标等</t>
  </si>
  <si>
    <t>完成</t>
  </si>
  <si>
    <t>小红书投放及需求</t>
  </si>
  <si>
    <t>沟通中</t>
  </si>
  <si>
    <t>持续</t>
  </si>
  <si>
    <t>童装、男装权限的开通</t>
  </si>
  <si>
    <t>逛的公域权限开通</t>
  </si>
  <si>
    <t>申请入口关闭，沟通中</t>
  </si>
  <si>
    <t>营销工具推广</t>
  </si>
  <si>
    <t>好衣库成装周度仪表盘（5.22-5.28）</t>
  </si>
  <si>
    <t>本周成装净销售额0.1万元，净销量5件；本周净销售额较低，原因是日常档期，平台无资源扶持。</t>
  </si>
  <si>
    <t>本周uv6, 平均客单价是201元，原因是日常档期，平台无资源扶持。</t>
  </si>
  <si>
    <t>备注：此为全店数据，不分成童装</t>
  </si>
  <si>
    <t>149</t>
  </si>
  <si>
    <t>G1210113</t>
  </si>
  <si>
    <t>219</t>
  </si>
  <si>
    <t>G1220007</t>
  </si>
  <si>
    <t>179</t>
  </si>
  <si>
    <t>G1210008</t>
  </si>
  <si>
    <t>89</t>
  </si>
  <si>
    <t>本周成装top20净销量5件，净销售额0.1万元。</t>
  </si>
  <si>
    <t>平台沟通、提报品牌日档期、盘货</t>
  </si>
  <si>
    <t>1、爱库存后台完善商品链接
2、和平台BD沟通反季超品货表，确定营销节奏和活动利益点
3、提报超品活动档期
4、低库存商品仓库盘点，D类供货商确定商品库存
5、准备超品活动素材，档期素材和社群素材
6、老主体安徽花枝招展退店
7、得物店铺入驻跟进</t>
  </si>
  <si>
    <t>1、老主体清退（已清退）
2、新主体入驻跟进</t>
  </si>
  <si>
    <t>1、新主体入驻跟进（等待采销的邮件审批通知）
2、得物新主体入驻跟进</t>
  </si>
</sst>
</file>

<file path=xl/styles.xml><?xml version="1.0" encoding="utf-8"?>
<styleSheet xmlns="http://schemas.openxmlformats.org/spreadsheetml/2006/main">
  <numFmts count="1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\.0,"/>
    <numFmt numFmtId="177" formatCode="0_ "/>
    <numFmt numFmtId="178" formatCode="0.00_);[Red]\(0.00\)"/>
    <numFmt numFmtId="179" formatCode="0.00_ "/>
    <numFmt numFmtId="180" formatCode="0.0_ "/>
    <numFmt numFmtId="181" formatCode="0_);[Red]\(0\)"/>
    <numFmt numFmtId="182" formatCode="0\.0,&quot;万&quot;"/>
    <numFmt numFmtId="183" formatCode="0.0%"/>
    <numFmt numFmtId="184" formatCode="0.000_ "/>
  </numFmts>
  <fonts count="47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4"/>
      <color theme="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u/>
      <sz val="10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indexed="8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0"/>
      <name val="微软雅黑"/>
      <charset val="134"/>
    </font>
    <font>
      <sz val="11"/>
      <color indexed="8"/>
      <name val="微软雅黑"/>
      <charset val="134"/>
    </font>
    <font>
      <b/>
      <sz val="12"/>
      <name val="微软雅黑"/>
      <charset val="134"/>
    </font>
    <font>
      <sz val="9"/>
      <color rgb="FF333333"/>
      <name val="Helvetica"/>
      <charset val="134"/>
    </font>
    <font>
      <b/>
      <sz val="15"/>
      <color rgb="FF333333"/>
      <name val="Helvetica"/>
      <charset val="134"/>
    </font>
    <font>
      <sz val="9"/>
      <color rgb="FF333333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2"/>
      <color indexed="8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EBEEF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7" fillId="15" borderId="18" applyNumberFormat="0" applyAlignment="0" applyProtection="0">
      <alignment vertical="center"/>
    </xf>
    <xf numFmtId="0" fontId="38" fillId="15" borderId="14" applyNumberFormat="0" applyAlignment="0" applyProtection="0">
      <alignment vertical="center"/>
    </xf>
    <xf numFmtId="0" fontId="39" fillId="16" borderId="19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10" fontId="12" fillId="0" borderId="1" xfId="0" applyNumberFormat="1" applyFont="1" applyFill="1" applyBorder="1" applyAlignment="1">
      <alignment horizontal="center" vertical="center"/>
    </xf>
    <xf numFmtId="179" fontId="12" fillId="0" borderId="1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 applyProtection="1">
      <alignment horizontal="center" vertical="center"/>
    </xf>
    <xf numFmtId="9" fontId="9" fillId="0" borderId="0" xfId="0" applyNumberFormat="1" applyFont="1" applyFill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0" borderId="10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/>
    </xf>
    <xf numFmtId="180" fontId="9" fillId="0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0" fontId="8" fillId="0" borderId="3" xfId="0" applyNumberFormat="1" applyFont="1" applyFill="1" applyBorder="1" applyAlignment="1">
      <alignment horizontal="left" vertical="center"/>
    </xf>
    <xf numFmtId="181" fontId="9" fillId="0" borderId="0" xfId="0" applyNumberFormat="1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 wrapText="1"/>
    </xf>
    <xf numFmtId="3" fontId="16" fillId="0" borderId="1" xfId="0" applyNumberFormat="1" applyFont="1" applyFill="1" applyBorder="1" applyAlignment="1">
      <alignment horizontal="center" vertical="center" wrapText="1"/>
    </xf>
    <xf numFmtId="9" fontId="12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4" fontId="16" fillId="0" borderId="6" xfId="0" applyNumberFormat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3" fontId="16" fillId="0" borderId="6" xfId="0" applyNumberFormat="1" applyFont="1" applyFill="1" applyBorder="1" applyAlignment="1">
      <alignment horizontal="center" vertical="center" wrapText="1"/>
    </xf>
    <xf numFmtId="176" fontId="9" fillId="0" borderId="6" xfId="0" applyNumberFormat="1" applyFont="1" applyFill="1" applyBorder="1" applyAlignment="1">
      <alignment horizontal="center" vertical="center"/>
    </xf>
    <xf numFmtId="177" fontId="12" fillId="0" borderId="6" xfId="0" applyNumberFormat="1" applyFont="1" applyFill="1" applyBorder="1" applyAlignment="1">
      <alignment horizontal="center" vertical="center"/>
    </xf>
    <xf numFmtId="14" fontId="16" fillId="0" borderId="7" xfId="0" applyNumberFormat="1" applyFont="1" applyFill="1" applyBorder="1" applyAlignment="1">
      <alignment horizontal="center" vertical="center" wrapText="1"/>
    </xf>
    <xf numFmtId="14" fontId="16" fillId="0" borderId="8" xfId="0" applyNumberFormat="1" applyFont="1" applyFill="1" applyBorder="1" applyAlignment="1">
      <alignment horizontal="center" vertical="center" wrapText="1"/>
    </xf>
    <xf numFmtId="14" fontId="16" fillId="0" borderId="9" xfId="0" applyNumberFormat="1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176" fontId="1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0" fontId="9" fillId="0" borderId="0" xfId="0" applyNumberFormat="1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9" fontId="1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10" xfId="0" applyNumberFormat="1" applyFont="1" applyFill="1" applyBorder="1" applyAlignment="1">
      <alignment horizontal="center" vertical="center"/>
    </xf>
    <xf numFmtId="183" fontId="9" fillId="0" borderId="1" xfId="11" applyNumberFormat="1" applyFont="1" applyFill="1" applyBorder="1" applyAlignment="1">
      <alignment horizontal="center" vertical="center"/>
    </xf>
    <xf numFmtId="183" fontId="9" fillId="0" borderId="1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9" fontId="3" fillId="0" borderId="0" xfId="11" applyFont="1" applyFill="1" applyAlignment="1">
      <alignment vertical="center"/>
    </xf>
    <xf numFmtId="9" fontId="9" fillId="0" borderId="1" xfId="11" applyFont="1" applyFill="1" applyBorder="1" applyAlignment="1">
      <alignment horizontal="center" vertical="center"/>
    </xf>
    <xf numFmtId="179" fontId="9" fillId="0" borderId="1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181" fontId="9" fillId="0" borderId="1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 wrapText="1"/>
    </xf>
    <xf numFmtId="10" fontId="17" fillId="0" borderId="0" xfId="0" applyNumberFormat="1" applyFont="1" applyFill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/>
    </xf>
    <xf numFmtId="176" fontId="9" fillId="0" borderId="0" xfId="0" applyNumberFormat="1" applyFont="1" applyFill="1" applyAlignment="1">
      <alignment horizontal="center"/>
    </xf>
    <xf numFmtId="0" fontId="7" fillId="2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Fill="1" applyAlignment="1">
      <alignment horizontal="left" wrapText="1"/>
    </xf>
    <xf numFmtId="182" fontId="12" fillId="0" borderId="1" xfId="0" applyNumberFormat="1" applyFont="1" applyFill="1" applyBorder="1" applyAlignment="1">
      <alignment vertical="center"/>
    </xf>
    <xf numFmtId="9" fontId="12" fillId="0" borderId="1" xfId="11" applyFont="1" applyFill="1" applyBorder="1" applyAlignment="1">
      <alignment vertical="center"/>
    </xf>
    <xf numFmtId="10" fontId="12" fillId="0" borderId="1" xfId="0" applyNumberFormat="1" applyFont="1" applyFill="1" applyBorder="1" applyAlignment="1">
      <alignment horizontal="right" vertical="center"/>
    </xf>
    <xf numFmtId="9" fontId="12" fillId="0" borderId="1" xfId="11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177" fontId="12" fillId="0" borderId="1" xfId="11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horizontal="center" vertical="center"/>
    </xf>
    <xf numFmtId="176" fontId="9" fillId="3" borderId="10" xfId="0" applyNumberFormat="1" applyFont="1" applyFill="1" applyBorder="1" applyAlignment="1">
      <alignment horizontal="center" vertical="center"/>
    </xf>
    <xf numFmtId="9" fontId="9" fillId="0" borderId="10" xfId="0" applyNumberFormat="1" applyFont="1" applyFill="1" applyBorder="1" applyAlignment="1">
      <alignment horizontal="center" vertical="center"/>
    </xf>
    <xf numFmtId="183" fontId="9" fillId="0" borderId="10" xfId="0" applyNumberFormat="1" applyFont="1" applyFill="1" applyBorder="1" applyAlignment="1">
      <alignment horizontal="center" vertical="center"/>
    </xf>
    <xf numFmtId="176" fontId="9" fillId="3" borderId="6" xfId="0" applyNumberFormat="1" applyFont="1" applyFill="1" applyBorder="1" applyAlignment="1">
      <alignment horizontal="center" vertical="center"/>
    </xf>
    <xf numFmtId="9" fontId="9" fillId="0" borderId="6" xfId="0" applyNumberFormat="1" applyFont="1" applyFill="1" applyBorder="1" applyAlignment="1">
      <alignment horizontal="center" vertical="center"/>
    </xf>
    <xf numFmtId="183" fontId="9" fillId="0" borderId="6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4" borderId="12" xfId="0" applyFont="1" applyFill="1" applyBorder="1" applyAlignment="1">
      <alignment horizontal="right" vertical="center" wrapText="1"/>
    </xf>
    <xf numFmtId="10" fontId="12" fillId="0" borderId="1" xfId="11" applyNumberFormat="1" applyFont="1" applyFill="1" applyBorder="1" applyAlignment="1">
      <alignment vertical="center"/>
    </xf>
    <xf numFmtId="10" fontId="9" fillId="0" borderId="1" xfId="11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3" fontId="19" fillId="0" borderId="0" xfId="0" applyNumberFormat="1" applyFont="1" applyFill="1" applyAlignment="1">
      <alignment vertical="center"/>
    </xf>
    <xf numFmtId="10" fontId="3" fillId="0" borderId="0" xfId="11" applyNumberFormat="1" applyFont="1" applyFill="1" applyAlignment="1">
      <alignment vertical="center"/>
    </xf>
    <xf numFmtId="3" fontId="18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horizontal="center"/>
    </xf>
    <xf numFmtId="4" fontId="18" fillId="0" borderId="0" xfId="0" applyNumberFormat="1" applyFont="1">
      <alignment vertical="center"/>
    </xf>
    <xf numFmtId="3" fontId="20" fillId="0" borderId="0" xfId="0" applyNumberFormat="1" applyFont="1" applyFill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177" fontId="12" fillId="0" borderId="1" xfId="0" applyNumberFormat="1" applyFont="1" applyFill="1" applyBorder="1" applyAlignment="1">
      <alignment vertical="center"/>
    </xf>
    <xf numFmtId="183" fontId="12" fillId="0" borderId="1" xfId="11" applyNumberFormat="1" applyFont="1" applyFill="1" applyBorder="1" applyAlignment="1">
      <alignment vertical="center"/>
    </xf>
    <xf numFmtId="3" fontId="12" fillId="0" borderId="1" xfId="0" applyNumberFormat="1" applyFont="1" applyFill="1" applyBorder="1" applyAlignment="1">
      <alignment vertical="center"/>
    </xf>
    <xf numFmtId="183" fontId="3" fillId="0" borderId="0" xfId="11" applyNumberFormat="1" applyFont="1" applyFill="1" applyAlignment="1">
      <alignment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vertical="center"/>
    </xf>
    <xf numFmtId="176" fontId="9" fillId="0" borderId="1" xfId="0" applyNumberFormat="1" applyFont="1" applyFill="1" applyBorder="1" applyAlignment="1" applyProtection="1">
      <alignment horizontal="center" vertical="center"/>
    </xf>
    <xf numFmtId="9" fontId="9" fillId="0" borderId="1" xfId="11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9" fontId="9" fillId="0" borderId="1" xfId="0" applyNumberFormat="1" applyFont="1" applyFill="1" applyBorder="1" applyAlignment="1" applyProtection="1">
      <alignment horizontal="center" vertical="center"/>
    </xf>
    <xf numFmtId="0" fontId="22" fillId="0" borderId="1" xfId="0" applyFont="1" applyFill="1" applyBorder="1" applyAlignment="1">
      <alignment horizontal="left" vertical="center" wrapText="1"/>
    </xf>
    <xf numFmtId="0" fontId="8" fillId="0" borderId="0" xfId="0" applyNumberFormat="1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183" fontId="9" fillId="0" borderId="13" xfId="0" applyNumberFormat="1" applyFont="1" applyFill="1" applyBorder="1" applyAlignment="1">
      <alignment horizontal="center" vertical="center"/>
    </xf>
    <xf numFmtId="183" fontId="9" fillId="0" borderId="7" xfId="0" applyNumberFormat="1" applyFont="1" applyFill="1" applyBorder="1" applyAlignment="1">
      <alignment horizontal="center" vertical="center"/>
    </xf>
    <xf numFmtId="9" fontId="9" fillId="0" borderId="2" xfId="0" applyNumberFormat="1" applyFont="1" applyFill="1" applyBorder="1" applyAlignment="1">
      <alignment horizontal="center" vertical="center"/>
    </xf>
    <xf numFmtId="183" fontId="9" fillId="0" borderId="2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77" fontId="9" fillId="0" borderId="1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176" fontId="9" fillId="5" borderId="1" xfId="0" applyNumberFormat="1" applyFont="1" applyFill="1" applyBorder="1" applyAlignment="1">
      <alignment horizontal="center" vertical="center"/>
    </xf>
    <xf numFmtId="184" fontId="3" fillId="0" borderId="0" xfId="0" applyNumberFormat="1" applyFont="1" applyFill="1" applyAlignment="1">
      <alignment horizontal="center" vertical="center"/>
    </xf>
    <xf numFmtId="176" fontId="12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13.jpeg"/><Relationship Id="rId8" Type="http://schemas.openxmlformats.org/officeDocument/2006/relationships/image" Target="media/image17.jpeg"/><Relationship Id="rId7" Type="http://schemas.openxmlformats.org/officeDocument/2006/relationships/image" Target="media/image23.jpeg"/><Relationship Id="rId6" Type="http://schemas.openxmlformats.org/officeDocument/2006/relationships/image" Target="media/image7.jpeg"/><Relationship Id="rId5" Type="http://schemas.openxmlformats.org/officeDocument/2006/relationships/image" Target="media/image12.png"/><Relationship Id="rId4" Type="http://schemas.openxmlformats.org/officeDocument/2006/relationships/image" Target="media/image8.png"/><Relationship Id="rId3" Type="http://schemas.openxmlformats.org/officeDocument/2006/relationships/image" Target="media/image26.png"/><Relationship Id="rId21" Type="http://schemas.openxmlformats.org/officeDocument/2006/relationships/image" Target="media/image32.jpeg"/><Relationship Id="rId20" Type="http://schemas.openxmlformats.org/officeDocument/2006/relationships/image" Target="media/image15.png"/><Relationship Id="rId2" Type="http://schemas.openxmlformats.org/officeDocument/2006/relationships/image" Target="media/image9.jpeg"/><Relationship Id="rId19" Type="http://schemas.openxmlformats.org/officeDocument/2006/relationships/image" Target="media/image25.jpeg"/><Relationship Id="rId18" Type="http://schemas.openxmlformats.org/officeDocument/2006/relationships/image" Target="media/image31.png"/><Relationship Id="rId17" Type="http://schemas.openxmlformats.org/officeDocument/2006/relationships/image" Target="media/image30.png"/><Relationship Id="rId16" Type="http://schemas.openxmlformats.org/officeDocument/2006/relationships/image" Target="media/image14.jpeg"/><Relationship Id="rId15" Type="http://schemas.openxmlformats.org/officeDocument/2006/relationships/image" Target="media/image11.jpeg"/><Relationship Id="rId14" Type="http://schemas.openxmlformats.org/officeDocument/2006/relationships/image" Target="media/image10.jpeg"/><Relationship Id="rId13" Type="http://schemas.openxmlformats.org/officeDocument/2006/relationships/image" Target="media/image24.png"/><Relationship Id="rId12" Type="http://schemas.openxmlformats.org/officeDocument/2006/relationships/image" Target="media/image20.jpeg"/><Relationship Id="rId11" Type="http://schemas.openxmlformats.org/officeDocument/2006/relationships/image" Target="media/image16.jpeg"/><Relationship Id="rId10" Type="http://schemas.openxmlformats.org/officeDocument/2006/relationships/image" Target="media/image21.jpeg"/><Relationship Id="rId1" Type="http://schemas.openxmlformats.org/officeDocument/2006/relationships/image" Target="media/image18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0/cellImage" Target="cellimag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jpeg"/><Relationship Id="rId7" Type="http://schemas.openxmlformats.org/officeDocument/2006/relationships/image" Target="../media/image10.jpeg"/><Relationship Id="rId6" Type="http://schemas.openxmlformats.org/officeDocument/2006/relationships/image" Target="../media/image9.jpeg"/><Relationship Id="rId5" Type="http://schemas.openxmlformats.org/officeDocument/2006/relationships/image" Target="../media/image8.png"/><Relationship Id="rId4" Type="http://schemas.openxmlformats.org/officeDocument/2006/relationships/image" Target="../media/image7.jpeg"/><Relationship Id="rId3" Type="http://schemas.openxmlformats.org/officeDocument/2006/relationships/image" Target="../media/image2.png"/><Relationship Id="rId23" Type="http://schemas.openxmlformats.org/officeDocument/2006/relationships/image" Target="../media/image26.png"/><Relationship Id="rId22" Type="http://schemas.openxmlformats.org/officeDocument/2006/relationships/image" Target="../media/image25.jpeg"/><Relationship Id="rId21" Type="http://schemas.openxmlformats.org/officeDocument/2006/relationships/image" Target="../media/image24.png"/><Relationship Id="rId20" Type="http://schemas.openxmlformats.org/officeDocument/2006/relationships/image" Target="../media/image23.jpeg"/><Relationship Id="rId2" Type="http://schemas.openxmlformats.org/officeDocument/2006/relationships/image" Target="../media/image1.png"/><Relationship Id="rId19" Type="http://schemas.openxmlformats.org/officeDocument/2006/relationships/image" Target="../media/image22.jpeg"/><Relationship Id="rId18" Type="http://schemas.openxmlformats.org/officeDocument/2006/relationships/image" Target="../media/image21.jpeg"/><Relationship Id="rId17" Type="http://schemas.openxmlformats.org/officeDocument/2006/relationships/image" Target="../media/image20.jpeg"/><Relationship Id="rId16" Type="http://schemas.openxmlformats.org/officeDocument/2006/relationships/image" Target="../media/image19.png"/><Relationship Id="rId15" Type="http://schemas.openxmlformats.org/officeDocument/2006/relationships/image" Target="../media/image18.png"/><Relationship Id="rId14" Type="http://schemas.openxmlformats.org/officeDocument/2006/relationships/image" Target="../media/image17.jpeg"/><Relationship Id="rId13" Type="http://schemas.openxmlformats.org/officeDocument/2006/relationships/image" Target="../media/image16.jpeg"/><Relationship Id="rId12" Type="http://schemas.openxmlformats.org/officeDocument/2006/relationships/image" Target="../media/image15.png"/><Relationship Id="rId11" Type="http://schemas.openxmlformats.org/officeDocument/2006/relationships/image" Target="../media/image14.jpeg"/><Relationship Id="rId10" Type="http://schemas.openxmlformats.org/officeDocument/2006/relationships/image" Target="../media/image13.jpe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29.png"/><Relationship Id="rId3" Type="http://schemas.openxmlformats.org/officeDocument/2006/relationships/image" Target="../media/image28.jpeg"/><Relationship Id="rId2" Type="http://schemas.openxmlformats.org/officeDocument/2006/relationships/image" Target="../media/image27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47625</xdr:colOff>
      <xdr:row>16</xdr:row>
      <xdr:rowOff>0</xdr:rowOff>
    </xdr:from>
    <xdr:to>
      <xdr:col>19</xdr:col>
      <xdr:colOff>95250</xdr:colOff>
      <xdr:row>20</xdr:row>
      <xdr:rowOff>269240</xdr:rowOff>
    </xdr:to>
    <xdr:pic>
      <xdr:nvPicPr>
        <xdr:cNvPr id="29" name="图片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97535" y="5943600"/>
          <a:ext cx="4610100" cy="179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85725</xdr:colOff>
      <xdr:row>21</xdr:row>
      <xdr:rowOff>19050</xdr:rowOff>
    </xdr:from>
    <xdr:to>
      <xdr:col>19</xdr:col>
      <xdr:colOff>265430</xdr:colOff>
      <xdr:row>25</xdr:row>
      <xdr:rowOff>288290</xdr:rowOff>
    </xdr:to>
    <xdr:pic>
      <xdr:nvPicPr>
        <xdr:cNvPr id="30" name="图片 2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5635" y="7867650"/>
          <a:ext cx="4742180" cy="1831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28575</xdr:colOff>
      <xdr:row>22</xdr:row>
      <xdr:rowOff>19050</xdr:rowOff>
    </xdr:from>
    <xdr:to>
      <xdr:col>11</xdr:col>
      <xdr:colOff>1186815</xdr:colOff>
      <xdr:row>24</xdr:row>
      <xdr:rowOff>402590</xdr:rowOff>
    </xdr:to>
    <xdr:pic>
      <xdr:nvPicPr>
        <xdr:cNvPr id="31" name="图片 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73800" y="8248650"/>
          <a:ext cx="6953250" cy="1145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219075</xdr:colOff>
      <xdr:row>28</xdr:row>
      <xdr:rowOff>28575</xdr:rowOff>
    </xdr:from>
    <xdr:to>
      <xdr:col>11</xdr:col>
      <xdr:colOff>169545</xdr:colOff>
      <xdr:row>36</xdr:row>
      <xdr:rowOff>219710</xdr:rowOff>
    </xdr:to>
    <xdr:pic>
      <xdr:nvPicPr>
        <xdr:cNvPr id="2" name="图片 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464300" y="12398375"/>
          <a:ext cx="5745480" cy="3239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285750</xdr:colOff>
      <xdr:row>27</xdr:row>
      <xdr:rowOff>371475</xdr:rowOff>
    </xdr:from>
    <xdr:to>
      <xdr:col>20</xdr:col>
      <xdr:colOff>66040</xdr:colOff>
      <xdr:row>38</xdr:row>
      <xdr:rowOff>69215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325985" y="12360275"/>
          <a:ext cx="6229985" cy="4130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414655</xdr:colOff>
      <xdr:row>39</xdr:row>
      <xdr:rowOff>142875</xdr:rowOff>
    </xdr:from>
    <xdr:to>
      <xdr:col>17</xdr:col>
      <xdr:colOff>173990</xdr:colOff>
      <xdr:row>48</xdr:row>
      <xdr:rowOff>198755</xdr:rowOff>
    </xdr:to>
    <xdr:pic>
      <xdr:nvPicPr>
        <xdr:cNvPr id="4" name="图片 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454890" y="16944975"/>
          <a:ext cx="3778885" cy="3484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107315</xdr:colOff>
      <xdr:row>22</xdr:row>
      <xdr:rowOff>52705</xdr:rowOff>
    </xdr:from>
    <xdr:to>
      <xdr:col>11</xdr:col>
      <xdr:colOff>940435</xdr:colOff>
      <xdr:row>24</xdr:row>
      <xdr:rowOff>387350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2540" y="8282305"/>
          <a:ext cx="6628130" cy="1096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107315</xdr:colOff>
      <xdr:row>15</xdr:row>
      <xdr:rowOff>52705</xdr:rowOff>
    </xdr:from>
    <xdr:to>
      <xdr:col>11</xdr:col>
      <xdr:colOff>1153160</xdr:colOff>
      <xdr:row>18</xdr:row>
      <xdr:rowOff>387350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93485" y="7152005"/>
          <a:ext cx="6628130" cy="1477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31115</xdr:colOff>
      <xdr:row>9</xdr:row>
      <xdr:rowOff>0</xdr:rowOff>
    </xdr:from>
    <xdr:to>
      <xdr:col>16</xdr:col>
      <xdr:colOff>91440</xdr:colOff>
      <xdr:row>13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028295" y="4673600"/>
          <a:ext cx="4610100" cy="179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46990</xdr:colOff>
      <xdr:row>13</xdr:row>
      <xdr:rowOff>152400</xdr:rowOff>
    </xdr:from>
    <xdr:to>
      <xdr:col>16</xdr:col>
      <xdr:colOff>239395</xdr:colOff>
      <xdr:row>18</xdr:row>
      <xdr:rowOff>78740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044170" y="6489700"/>
          <a:ext cx="4742180" cy="1831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</xdr:colOff>
      <xdr:row>27</xdr:row>
      <xdr:rowOff>1</xdr:rowOff>
    </xdr:from>
    <xdr:to>
      <xdr:col>1</xdr:col>
      <xdr:colOff>1780000</xdr:colOff>
      <xdr:row>27</xdr:row>
      <xdr:rowOff>1780000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28700" y="13906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25</xdr:row>
      <xdr:rowOff>1</xdr:rowOff>
    </xdr:from>
    <xdr:to>
      <xdr:col>1</xdr:col>
      <xdr:colOff>1780000</xdr:colOff>
      <xdr:row>25</xdr:row>
      <xdr:rowOff>1780000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28700" y="13144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24</xdr:row>
      <xdr:rowOff>1</xdr:rowOff>
    </xdr:from>
    <xdr:to>
      <xdr:col>1</xdr:col>
      <xdr:colOff>1780000</xdr:colOff>
      <xdr:row>24</xdr:row>
      <xdr:rowOff>1780000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28700" y="12763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36</xdr:row>
      <xdr:rowOff>1</xdr:rowOff>
    </xdr:from>
    <xdr:to>
      <xdr:col>1</xdr:col>
      <xdr:colOff>1780000</xdr:colOff>
      <xdr:row>36</xdr:row>
      <xdr:rowOff>1780000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8700" y="17335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37</xdr:row>
      <xdr:rowOff>1</xdr:rowOff>
    </xdr:from>
    <xdr:to>
      <xdr:col>1</xdr:col>
      <xdr:colOff>1780000</xdr:colOff>
      <xdr:row>37</xdr:row>
      <xdr:rowOff>1780000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28700" y="17716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26</xdr:row>
      <xdr:rowOff>1</xdr:rowOff>
    </xdr:from>
    <xdr:to>
      <xdr:col>1</xdr:col>
      <xdr:colOff>1780000</xdr:colOff>
      <xdr:row>26</xdr:row>
      <xdr:rowOff>1780000</xdr:rowOff>
    </xdr:to>
    <xdr:pic>
      <xdr:nvPicPr>
        <xdr:cNvPr id="10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28700" y="13525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29</xdr:row>
      <xdr:rowOff>1</xdr:rowOff>
    </xdr:from>
    <xdr:to>
      <xdr:col>1</xdr:col>
      <xdr:colOff>1780000</xdr:colOff>
      <xdr:row>29</xdr:row>
      <xdr:rowOff>1780000</xdr:rowOff>
    </xdr:to>
    <xdr:pic>
      <xdr:nvPicPr>
        <xdr:cNvPr id="11" name="Picture 1" descr="Pictur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28700" y="14668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38</xdr:row>
      <xdr:rowOff>1</xdr:rowOff>
    </xdr:from>
    <xdr:to>
      <xdr:col>1</xdr:col>
      <xdr:colOff>1780000</xdr:colOff>
      <xdr:row>38</xdr:row>
      <xdr:rowOff>1780000</xdr:rowOff>
    </xdr:to>
    <xdr:pic>
      <xdr:nvPicPr>
        <xdr:cNvPr id="12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28700" y="18097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40</xdr:row>
      <xdr:rowOff>1</xdr:rowOff>
    </xdr:from>
    <xdr:to>
      <xdr:col>1</xdr:col>
      <xdr:colOff>1780000</xdr:colOff>
      <xdr:row>40</xdr:row>
      <xdr:rowOff>1780000</xdr:rowOff>
    </xdr:to>
    <xdr:pic>
      <xdr:nvPicPr>
        <xdr:cNvPr id="13" name="Picture 1" descr="Pictur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28700" y="18859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31</xdr:row>
      <xdr:rowOff>1</xdr:rowOff>
    </xdr:from>
    <xdr:to>
      <xdr:col>1</xdr:col>
      <xdr:colOff>1780000</xdr:colOff>
      <xdr:row>31</xdr:row>
      <xdr:rowOff>1780000</xdr:rowOff>
    </xdr:to>
    <xdr:pic>
      <xdr:nvPicPr>
        <xdr:cNvPr id="14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028700" y="15430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28</xdr:row>
      <xdr:rowOff>1</xdr:rowOff>
    </xdr:from>
    <xdr:to>
      <xdr:col>1</xdr:col>
      <xdr:colOff>1780000</xdr:colOff>
      <xdr:row>28</xdr:row>
      <xdr:rowOff>1780000</xdr:rowOff>
    </xdr:to>
    <xdr:pic>
      <xdr:nvPicPr>
        <xdr:cNvPr id="15" name="Picture 1" descr="Picture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028700" y="14287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23</xdr:row>
      <xdr:rowOff>1</xdr:rowOff>
    </xdr:from>
    <xdr:to>
      <xdr:col>1</xdr:col>
      <xdr:colOff>1780000</xdr:colOff>
      <xdr:row>23</xdr:row>
      <xdr:rowOff>1780000</xdr:rowOff>
    </xdr:to>
    <xdr:pic>
      <xdr:nvPicPr>
        <xdr:cNvPr id="16" name="Picture 1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028700" y="12382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41</xdr:row>
      <xdr:rowOff>1</xdr:rowOff>
    </xdr:from>
    <xdr:to>
      <xdr:col>1</xdr:col>
      <xdr:colOff>1780000</xdr:colOff>
      <xdr:row>41</xdr:row>
      <xdr:rowOff>1780000</xdr:rowOff>
    </xdr:to>
    <xdr:pic>
      <xdr:nvPicPr>
        <xdr:cNvPr id="17" name="Picture 1" descr="Picture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28700" y="19240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32</xdr:row>
      <xdr:rowOff>1</xdr:rowOff>
    </xdr:from>
    <xdr:to>
      <xdr:col>1</xdr:col>
      <xdr:colOff>1780000</xdr:colOff>
      <xdr:row>32</xdr:row>
      <xdr:rowOff>1780000</xdr:rowOff>
    </xdr:to>
    <xdr:pic>
      <xdr:nvPicPr>
        <xdr:cNvPr id="18" name="Picture 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28700" y="15811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30</xdr:row>
      <xdr:rowOff>1</xdr:rowOff>
    </xdr:from>
    <xdr:to>
      <xdr:col>1</xdr:col>
      <xdr:colOff>1780000</xdr:colOff>
      <xdr:row>30</xdr:row>
      <xdr:rowOff>1780000</xdr:rowOff>
    </xdr:to>
    <xdr:pic>
      <xdr:nvPicPr>
        <xdr:cNvPr id="19" name="Picture 1" descr="Picture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028700" y="15049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42</xdr:row>
      <xdr:rowOff>1</xdr:rowOff>
    </xdr:from>
    <xdr:to>
      <xdr:col>1</xdr:col>
      <xdr:colOff>1780000</xdr:colOff>
      <xdr:row>42</xdr:row>
      <xdr:rowOff>1780000</xdr:rowOff>
    </xdr:to>
    <xdr:pic>
      <xdr:nvPicPr>
        <xdr:cNvPr id="20" name="Picture 1" descr="Picture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028700" y="19621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35</xdr:row>
      <xdr:rowOff>1</xdr:rowOff>
    </xdr:from>
    <xdr:to>
      <xdr:col>1</xdr:col>
      <xdr:colOff>1780000</xdr:colOff>
      <xdr:row>35</xdr:row>
      <xdr:rowOff>1780000</xdr:rowOff>
    </xdr:to>
    <xdr:pic>
      <xdr:nvPicPr>
        <xdr:cNvPr id="21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028700" y="16954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34</xdr:row>
      <xdr:rowOff>1</xdr:rowOff>
    </xdr:from>
    <xdr:to>
      <xdr:col>1</xdr:col>
      <xdr:colOff>1780000</xdr:colOff>
      <xdr:row>34</xdr:row>
      <xdr:rowOff>1780000</xdr:rowOff>
    </xdr:to>
    <xdr:pic>
      <xdr:nvPicPr>
        <xdr:cNvPr id="22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028700" y="16573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39</xdr:row>
      <xdr:rowOff>1</xdr:rowOff>
    </xdr:from>
    <xdr:to>
      <xdr:col>1</xdr:col>
      <xdr:colOff>1780000</xdr:colOff>
      <xdr:row>39</xdr:row>
      <xdr:rowOff>1780000</xdr:rowOff>
    </xdr:to>
    <xdr:pic>
      <xdr:nvPicPr>
        <xdr:cNvPr id="23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028700" y="184785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33</xdr:row>
      <xdr:rowOff>1</xdr:rowOff>
    </xdr:from>
    <xdr:to>
      <xdr:col>1</xdr:col>
      <xdr:colOff>1780000</xdr:colOff>
      <xdr:row>33</xdr:row>
      <xdr:rowOff>1780000</xdr:rowOff>
    </xdr:to>
    <xdr:pic>
      <xdr:nvPicPr>
        <xdr:cNvPr id="24" name="Picture 1" descr="Picture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28700" y="16192500"/>
          <a:ext cx="89789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155575</xdr:colOff>
      <xdr:row>17</xdr:row>
      <xdr:rowOff>276225</xdr:rowOff>
    </xdr:from>
    <xdr:to>
      <xdr:col>17</xdr:col>
      <xdr:colOff>553085</xdr:colOff>
      <xdr:row>23</xdr:row>
      <xdr:rowOff>459105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8350" y="6829425"/>
          <a:ext cx="3778885" cy="3484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73025</xdr:colOff>
      <xdr:row>7</xdr:row>
      <xdr:rowOff>27940</xdr:rowOff>
    </xdr:from>
    <xdr:to>
      <xdr:col>11</xdr:col>
      <xdr:colOff>101600</xdr:colOff>
      <xdr:row>15</xdr:row>
      <xdr:rowOff>219075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98895" y="2694940"/>
          <a:ext cx="5745480" cy="3239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27940</xdr:colOff>
      <xdr:row>6</xdr:row>
      <xdr:rowOff>346710</xdr:rowOff>
    </xdr:from>
    <xdr:to>
      <xdr:col>21</xdr:col>
      <xdr:colOff>166370</xdr:colOff>
      <xdr:row>17</xdr:row>
      <xdr:rowOff>209550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070715" y="2632710"/>
          <a:ext cx="6229985" cy="4130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</xdr:colOff>
      <xdr:row>10</xdr:row>
      <xdr:rowOff>1</xdr:rowOff>
    </xdr:from>
    <xdr:to>
      <xdr:col>1</xdr:col>
      <xdr:colOff>1780000</xdr:colOff>
      <xdr:row>10</xdr:row>
      <xdr:rowOff>1780000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50290" y="37084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11</xdr:row>
      <xdr:rowOff>1</xdr:rowOff>
    </xdr:from>
    <xdr:to>
      <xdr:col>1</xdr:col>
      <xdr:colOff>1780000</xdr:colOff>
      <xdr:row>11</xdr:row>
      <xdr:rowOff>1780000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50290" y="40894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13</xdr:row>
      <xdr:rowOff>1</xdr:rowOff>
    </xdr:from>
    <xdr:to>
      <xdr:col>1</xdr:col>
      <xdr:colOff>1780000</xdr:colOff>
      <xdr:row>13</xdr:row>
      <xdr:rowOff>1780000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0290" y="4851400"/>
          <a:ext cx="897890" cy="3810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12</xdr:row>
      <xdr:rowOff>1</xdr:rowOff>
    </xdr:from>
    <xdr:to>
      <xdr:col>1</xdr:col>
      <xdr:colOff>1780000</xdr:colOff>
      <xdr:row>12</xdr:row>
      <xdr:rowOff>1780000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50290" y="4470400"/>
          <a:ext cx="89789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9"/>
  <sheetViews>
    <sheetView tabSelected="1" workbookViewId="0">
      <selection activeCell="A30" sqref="A30:A35"/>
    </sheetView>
  </sheetViews>
  <sheetFormatPr defaultColWidth="8.89166666666667" defaultRowHeight="14.25"/>
  <cols>
    <col min="1" max="1" width="13.7833333333333" style="8" customWidth="1"/>
    <col min="2" max="2" width="11.7833333333333" style="8" customWidth="1"/>
    <col min="3" max="3" width="12" style="8" customWidth="1"/>
    <col min="4" max="4" width="15.25" style="8" customWidth="1"/>
    <col min="5" max="5" width="14.8916666666667" style="8" customWidth="1"/>
    <col min="6" max="6" width="14.25" style="8" customWidth="1"/>
    <col min="7" max="7" width="13.25" style="8" customWidth="1"/>
    <col min="8" max="8" width="14.2166666666667" style="8" customWidth="1"/>
    <col min="9" max="9" width="15.25" style="8" customWidth="1"/>
    <col min="10" max="10" width="17.8916666666667" style="8" customWidth="1"/>
    <col min="11" max="11" width="15.4416666666667" style="8" customWidth="1"/>
    <col min="12" max="12" width="15.875" style="8" customWidth="1"/>
    <col min="13" max="13" width="16.25" style="8" customWidth="1"/>
    <col min="14" max="14" width="20.625" style="8" customWidth="1"/>
    <col min="15" max="17" width="13.875" style="8" hidden="1" customWidth="1"/>
    <col min="18" max="18" width="12.625" style="8"/>
    <col min="19" max="19" width="10.375" style="8"/>
    <col min="20" max="16365" width="8.89166666666667" style="8"/>
    <col min="16366" max="16366" width="9.21666666666667" style="8" customWidth="1"/>
    <col min="16367" max="16384" width="8.89166666666667" style="8"/>
  </cols>
  <sheetData>
    <row r="1" s="8" customFormat="1" ht="30" customHeight="1" spans="1:17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="9" customFormat="1" ht="30" customHeight="1" spans="1:17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67" t="s">
        <v>16</v>
      </c>
      <c r="Q2" s="21" t="s">
        <v>17</v>
      </c>
    </row>
    <row r="3" s="8" customFormat="1" ht="30" customHeight="1" spans="1:17">
      <c r="A3" s="90" t="s">
        <v>18</v>
      </c>
      <c r="B3" s="47" t="s">
        <v>19</v>
      </c>
      <c r="C3" s="17">
        <v>101539.51</v>
      </c>
      <c r="D3" s="155">
        <v>33045.97</v>
      </c>
      <c r="E3" s="156">
        <v>0.325449374337142</v>
      </c>
      <c r="F3" s="17">
        <v>47843.65</v>
      </c>
      <c r="G3" s="17">
        <v>99314.1200000001</v>
      </c>
      <c r="H3" s="36">
        <v>1.12231947186304</v>
      </c>
      <c r="I3" s="36">
        <v>0.0224075891726161</v>
      </c>
      <c r="J3" s="127">
        <v>296408.8</v>
      </c>
      <c r="K3" s="128">
        <v>298000</v>
      </c>
      <c r="L3" s="129">
        <v>0.994660402684564</v>
      </c>
      <c r="M3" s="128">
        <v>100000000</v>
      </c>
      <c r="N3" s="130">
        <v>0.006850115</v>
      </c>
      <c r="O3" s="130" t="s">
        <v>20</v>
      </c>
      <c r="P3" s="168" t="s">
        <v>20</v>
      </c>
      <c r="Q3" s="179"/>
    </row>
    <row r="4" s="8" customFormat="1" ht="30" customHeight="1" spans="1:18">
      <c r="A4" s="157"/>
      <c r="B4" s="47" t="s">
        <v>21</v>
      </c>
      <c r="C4" s="17">
        <v>1041</v>
      </c>
      <c r="D4" s="155">
        <v>0</v>
      </c>
      <c r="E4" s="158">
        <v>0</v>
      </c>
      <c r="F4" s="17">
        <v>631.23</v>
      </c>
      <c r="G4" s="17" t="s">
        <v>22</v>
      </c>
      <c r="H4" s="36">
        <v>0.649161161541752</v>
      </c>
      <c r="I4" s="36" t="s">
        <v>22</v>
      </c>
      <c r="J4" s="68"/>
      <c r="K4" s="131"/>
      <c r="L4" s="132"/>
      <c r="M4" s="131"/>
      <c r="N4" s="133"/>
      <c r="O4" s="133"/>
      <c r="P4" s="169"/>
      <c r="Q4" s="179"/>
      <c r="R4" s="180"/>
    </row>
    <row r="5" s="8" customFormat="1" ht="30" customHeight="1" spans="1:17">
      <c r="A5" s="157"/>
      <c r="B5" s="47" t="s">
        <v>23</v>
      </c>
      <c r="C5" s="17">
        <v>785</v>
      </c>
      <c r="D5" s="155">
        <v>0</v>
      </c>
      <c r="E5" s="158">
        <v>0</v>
      </c>
      <c r="F5" s="17">
        <v>2778</v>
      </c>
      <c r="G5" s="17">
        <v>258701</v>
      </c>
      <c r="H5" s="36">
        <v>-0.717422606191505</v>
      </c>
      <c r="I5" s="36">
        <v>-0.996965608946235</v>
      </c>
      <c r="J5" s="17">
        <v>9584</v>
      </c>
      <c r="K5" s="35">
        <v>119003.307604608</v>
      </c>
      <c r="L5" s="36">
        <v>0.080535576639963</v>
      </c>
      <c r="M5" s="35">
        <v>4000000</v>
      </c>
      <c r="N5" s="92">
        <v>0.00864025</v>
      </c>
      <c r="O5" s="36">
        <v>0.505605524475525</v>
      </c>
      <c r="P5" s="170">
        <v>0.425850758459743</v>
      </c>
      <c r="Q5" s="181"/>
    </row>
    <row r="6" s="8" customFormat="1" ht="30" hidden="1" customHeight="1" spans="1:17">
      <c r="A6" s="157"/>
      <c r="B6" s="47" t="s">
        <v>24</v>
      </c>
      <c r="C6" s="17">
        <v>0</v>
      </c>
      <c r="D6" s="155">
        <v>0</v>
      </c>
      <c r="E6" s="158">
        <v>0</v>
      </c>
      <c r="F6" s="17">
        <v>0</v>
      </c>
      <c r="G6" s="17">
        <v>0</v>
      </c>
      <c r="H6" s="36">
        <v>0</v>
      </c>
      <c r="I6" s="36" t="s">
        <v>20</v>
      </c>
      <c r="J6" s="17">
        <v>0</v>
      </c>
      <c r="K6" s="35">
        <v>0</v>
      </c>
      <c r="L6" s="36">
        <v>0.517284668410638</v>
      </c>
      <c r="M6" s="35">
        <v>11000000</v>
      </c>
      <c r="N6" s="92">
        <v>0</v>
      </c>
      <c r="O6" s="92" t="s">
        <v>20</v>
      </c>
      <c r="P6" s="171" t="s">
        <v>20</v>
      </c>
      <c r="Q6" s="179"/>
    </row>
    <row r="7" s="8" customFormat="1" ht="30" customHeight="1" spans="1:17">
      <c r="A7" s="157"/>
      <c r="B7" s="47" t="s">
        <v>25</v>
      </c>
      <c r="C7" s="17">
        <v>10794</v>
      </c>
      <c r="D7" s="155">
        <v>10794</v>
      </c>
      <c r="E7" s="158">
        <v>1</v>
      </c>
      <c r="F7" s="17">
        <v>1199</v>
      </c>
      <c r="G7" s="17">
        <v>0</v>
      </c>
      <c r="H7" s="36">
        <v>8.00250208507089</v>
      </c>
      <c r="I7" s="36" t="e">
        <v>#DIV/0!</v>
      </c>
      <c r="J7" s="17">
        <v>19988</v>
      </c>
      <c r="K7" s="35">
        <v>4000</v>
      </c>
      <c r="L7" s="36">
        <v>4.997</v>
      </c>
      <c r="M7" s="35">
        <v>40000000</v>
      </c>
      <c r="N7" s="92">
        <v>0.0004997</v>
      </c>
      <c r="O7" s="36">
        <v>0.71761246989068</v>
      </c>
      <c r="P7" s="170">
        <v>0.71761246989068</v>
      </c>
      <c r="Q7" s="179"/>
    </row>
    <row r="8" s="8" customFormat="1" ht="30" hidden="1" customHeight="1" spans="1:17">
      <c r="A8" s="157"/>
      <c r="B8" s="47" t="s">
        <v>26</v>
      </c>
      <c r="C8" s="17">
        <v>0</v>
      </c>
      <c r="D8" s="155">
        <v>0</v>
      </c>
      <c r="E8" s="158">
        <v>0</v>
      </c>
      <c r="F8" s="17">
        <v>0</v>
      </c>
      <c r="G8" s="17">
        <v>1131</v>
      </c>
      <c r="H8" s="36"/>
      <c r="I8" s="36"/>
      <c r="J8" s="17"/>
      <c r="K8" s="35">
        <v>0</v>
      </c>
      <c r="L8" s="36">
        <v>0</v>
      </c>
      <c r="M8" s="35">
        <v>10000000</v>
      </c>
      <c r="N8" s="92">
        <v>0</v>
      </c>
      <c r="O8" s="92"/>
      <c r="P8" s="171"/>
      <c r="Q8" s="179"/>
    </row>
    <row r="9" s="8" customFormat="1" ht="30" customHeight="1" spans="1:17">
      <c r="A9" s="93"/>
      <c r="B9" s="16" t="s">
        <v>27</v>
      </c>
      <c r="C9" s="17">
        <f t="shared" ref="C9:G9" si="0">SUM(C3:C8)</f>
        <v>114159.51</v>
      </c>
      <c r="D9" s="17">
        <f t="shared" si="0"/>
        <v>43839.97</v>
      </c>
      <c r="E9" s="158">
        <f>D9/C9</f>
        <v>0.384023810193299</v>
      </c>
      <c r="F9" s="17">
        <f t="shared" si="0"/>
        <v>52451.88</v>
      </c>
      <c r="G9" s="17">
        <f t="shared" si="0"/>
        <v>359146.12</v>
      </c>
      <c r="H9" s="36">
        <f>(C9-F9)/F9</f>
        <v>1.17646173978893</v>
      </c>
      <c r="I9" s="36">
        <f>(C9-G9)/G9</f>
        <v>-0.682136312651798</v>
      </c>
      <c r="J9" s="17">
        <f t="shared" ref="J9:M9" si="1">SUM(J3:J8)</f>
        <v>325980.8</v>
      </c>
      <c r="K9" s="35">
        <f t="shared" si="1"/>
        <v>421003.307604608</v>
      </c>
      <c r="L9" s="36">
        <f>J9/K9</f>
        <v>0.774295104365665</v>
      </c>
      <c r="M9" s="35">
        <f t="shared" si="1"/>
        <v>165000000</v>
      </c>
      <c r="N9" s="92">
        <f>Q9/M9</f>
        <v>0.00484889393939394</v>
      </c>
      <c r="O9" s="92"/>
      <c r="P9" s="171"/>
      <c r="Q9" s="179">
        <v>800067.5</v>
      </c>
    </row>
    <row r="10" s="8" customFormat="1" ht="108" customHeight="1" spans="1:17">
      <c r="A10" s="47" t="s">
        <v>28</v>
      </c>
      <c r="B10" s="159" t="s">
        <v>29</v>
      </c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</row>
    <row r="11" s="10" customFormat="1" ht="30" customHeight="1" spans="1:14">
      <c r="A11" s="21" t="s">
        <v>1</v>
      </c>
      <c r="B11" s="14" t="s">
        <v>30</v>
      </c>
      <c r="C11" s="14" t="s">
        <v>31</v>
      </c>
      <c r="D11" s="14" t="s">
        <v>32</v>
      </c>
      <c r="E11" s="14" t="s">
        <v>33</v>
      </c>
      <c r="F11" s="14" t="s">
        <v>34</v>
      </c>
      <c r="G11" s="14" t="s">
        <v>35</v>
      </c>
      <c r="H11" s="14" t="s">
        <v>36</v>
      </c>
      <c r="I11" s="14" t="s">
        <v>37</v>
      </c>
      <c r="J11" s="14" t="s">
        <v>38</v>
      </c>
      <c r="K11" s="14" t="s">
        <v>39</v>
      </c>
      <c r="L11" s="14" t="s">
        <v>40</v>
      </c>
      <c r="M11" s="14" t="s">
        <v>41</v>
      </c>
      <c r="N11" s="172"/>
    </row>
    <row r="12" s="8" customFormat="1" ht="30" customHeight="1" spans="1:13">
      <c r="A12" s="15" t="s">
        <v>42</v>
      </c>
      <c r="B12" s="16" t="s">
        <v>43</v>
      </c>
      <c r="C12" s="17">
        <v>176126</v>
      </c>
      <c r="D12" s="17">
        <v>190728</v>
      </c>
      <c r="E12" s="97">
        <v>-0.0765592886204438</v>
      </c>
      <c r="F12" s="17">
        <v>64746</v>
      </c>
      <c r="G12" s="97">
        <v>1.7202607110864</v>
      </c>
      <c r="H12" s="51">
        <v>2.28</v>
      </c>
      <c r="I12" s="18">
        <v>0.0201</v>
      </c>
      <c r="J12" s="139">
        <v>0.0311369923506963</v>
      </c>
      <c r="K12" s="22">
        <v>325.635257142857</v>
      </c>
      <c r="L12" s="22">
        <v>397.7</v>
      </c>
      <c r="M12" s="92">
        <v>0.00391670198132727</v>
      </c>
    </row>
    <row r="13" s="8" customFormat="1" ht="30" customHeight="1" spans="1:13">
      <c r="A13" s="15"/>
      <c r="B13" s="16" t="s">
        <v>23</v>
      </c>
      <c r="C13" s="17">
        <v>6</v>
      </c>
      <c r="D13" s="17">
        <v>10</v>
      </c>
      <c r="E13" s="36">
        <v>-0.4</v>
      </c>
      <c r="F13" s="18" t="s">
        <v>20</v>
      </c>
      <c r="G13" s="18" t="s">
        <v>20</v>
      </c>
      <c r="H13" s="52" t="s">
        <v>20</v>
      </c>
      <c r="I13" s="18" t="s">
        <v>20</v>
      </c>
      <c r="J13" s="18" t="s">
        <v>20</v>
      </c>
      <c r="K13" s="22">
        <v>200.5</v>
      </c>
      <c r="L13" s="173" t="s">
        <v>20</v>
      </c>
      <c r="M13" s="36" t="s">
        <v>20</v>
      </c>
    </row>
    <row r="14" s="8" customFormat="1" ht="30" hidden="1" customHeight="1" spans="1:13">
      <c r="A14" s="15"/>
      <c r="B14" s="16" t="s">
        <v>24</v>
      </c>
      <c r="C14" s="17">
        <v>8801</v>
      </c>
      <c r="D14" s="17" t="s">
        <v>20</v>
      </c>
      <c r="E14" s="36" t="s">
        <v>20</v>
      </c>
      <c r="F14" s="18" t="s">
        <v>20</v>
      </c>
      <c r="G14" s="18" t="s">
        <v>20</v>
      </c>
      <c r="H14" s="52">
        <v>7.01177926811469</v>
      </c>
      <c r="I14" s="18">
        <v>0.0530621520281786</v>
      </c>
      <c r="J14" s="18" t="s">
        <v>20</v>
      </c>
      <c r="K14" s="22">
        <v>132.142760896525</v>
      </c>
      <c r="L14" s="173" t="s">
        <v>20</v>
      </c>
      <c r="M14" s="36" t="s">
        <v>20</v>
      </c>
    </row>
    <row r="15" s="8" customFormat="1" ht="30" customHeight="1" spans="1:13">
      <c r="A15" s="15"/>
      <c r="B15" s="16" t="s">
        <v>25</v>
      </c>
      <c r="C15" s="17">
        <v>1153</v>
      </c>
      <c r="D15" s="17">
        <v>317</v>
      </c>
      <c r="E15" s="36">
        <v>2.63722397476341</v>
      </c>
      <c r="F15" s="17" t="s">
        <v>20</v>
      </c>
      <c r="G15" s="18" t="s">
        <v>20</v>
      </c>
      <c r="H15" s="98">
        <v>17.16</v>
      </c>
      <c r="I15" s="18">
        <v>0.0087</v>
      </c>
      <c r="J15" s="18" t="s">
        <v>20</v>
      </c>
      <c r="K15" s="22">
        <v>1799</v>
      </c>
      <c r="L15" s="173">
        <v>1339.54</v>
      </c>
      <c r="M15" s="92">
        <v>0.124100426162683</v>
      </c>
    </row>
    <row r="16" s="8" customFormat="1" ht="30" customHeight="1" spans="1:13">
      <c r="A16" s="19"/>
      <c r="B16" s="58"/>
      <c r="C16" s="110"/>
      <c r="D16" s="110"/>
      <c r="E16" s="110"/>
      <c r="F16" s="110"/>
      <c r="G16" s="55"/>
      <c r="H16" s="55"/>
      <c r="I16" s="80"/>
      <c r="J16" s="80"/>
      <c r="K16" s="110"/>
      <c r="L16" s="144"/>
      <c r="M16" s="144"/>
    </row>
    <row r="17" s="8" customFormat="1" ht="30" customHeight="1" spans="1:13">
      <c r="A17" s="99"/>
      <c r="B17" s="99"/>
      <c r="C17" s="100" t="s">
        <v>44</v>
      </c>
      <c r="D17" s="14" t="s">
        <v>45</v>
      </c>
      <c r="E17" s="101" t="s">
        <v>46</v>
      </c>
      <c r="F17" s="101" t="s">
        <v>47</v>
      </c>
      <c r="G17" s="102" t="s">
        <v>48</v>
      </c>
      <c r="H17" s="102" t="s">
        <v>49</v>
      </c>
      <c r="I17" s="102" t="s">
        <v>50</v>
      </c>
      <c r="J17" s="102" t="s">
        <v>51</v>
      </c>
      <c r="K17" s="102" t="s">
        <v>34</v>
      </c>
      <c r="L17" s="102" t="s">
        <v>52</v>
      </c>
      <c r="M17" s="144"/>
    </row>
    <row r="18" s="8" customFormat="1" ht="30" customHeight="1" spans="1:13">
      <c r="A18" s="103" t="s">
        <v>53</v>
      </c>
      <c r="B18" s="47" t="s">
        <v>54</v>
      </c>
      <c r="C18" s="104">
        <v>2</v>
      </c>
      <c r="D18" s="104"/>
      <c r="E18" s="104">
        <v>129</v>
      </c>
      <c r="F18" s="104"/>
      <c r="G18" s="18" t="s">
        <v>55</v>
      </c>
      <c r="H18" s="17">
        <v>42338840</v>
      </c>
      <c r="I18" s="17">
        <v>45258511</v>
      </c>
      <c r="J18" s="139">
        <f t="shared" ref="J18:J22" si="2">(H18-I18)/I18</f>
        <v>-0.0645109822548073</v>
      </c>
      <c r="K18" s="17">
        <v>38055740</v>
      </c>
      <c r="L18" s="139">
        <f t="shared" ref="L18:L22" si="3">(H18-K18)/K18</f>
        <v>0.112548067650241</v>
      </c>
      <c r="M18" s="144"/>
    </row>
    <row r="19" s="8" customFormat="1" ht="30" customHeight="1" spans="1:13">
      <c r="A19" s="105"/>
      <c r="B19" s="47" t="s">
        <v>56</v>
      </c>
      <c r="C19" s="104">
        <v>6</v>
      </c>
      <c r="D19" s="104"/>
      <c r="E19" s="104">
        <v>366</v>
      </c>
      <c r="F19" s="104"/>
      <c r="G19" s="18" t="s">
        <v>57</v>
      </c>
      <c r="H19" s="17">
        <v>806597</v>
      </c>
      <c r="I19" s="17">
        <v>812783</v>
      </c>
      <c r="J19" s="139">
        <f t="shared" si="2"/>
        <v>-0.00761088753086617</v>
      </c>
      <c r="K19" s="17">
        <v>499323</v>
      </c>
      <c r="L19" s="139">
        <f t="shared" si="3"/>
        <v>0.615381226180248</v>
      </c>
      <c r="M19" s="144"/>
    </row>
    <row r="20" s="8" customFormat="1" ht="30" customHeight="1" spans="1:13">
      <c r="A20" s="105"/>
      <c r="B20" s="47" t="s">
        <v>57</v>
      </c>
      <c r="C20" s="104">
        <v>10</v>
      </c>
      <c r="D20" s="104">
        <v>11</v>
      </c>
      <c r="E20" s="104">
        <v>348</v>
      </c>
      <c r="F20" s="104">
        <v>374</v>
      </c>
      <c r="G20" s="102" t="s">
        <v>58</v>
      </c>
      <c r="H20" s="102" t="s">
        <v>49</v>
      </c>
      <c r="I20" s="102" t="s">
        <v>50</v>
      </c>
      <c r="J20" s="102" t="s">
        <v>51</v>
      </c>
      <c r="K20" s="102" t="s">
        <v>34</v>
      </c>
      <c r="L20" s="102" t="s">
        <v>52</v>
      </c>
      <c r="M20" s="144"/>
    </row>
    <row r="21" s="8" customFormat="1" ht="30" customHeight="1" spans="1:13">
      <c r="A21" s="105"/>
      <c r="B21" s="47" t="s">
        <v>59</v>
      </c>
      <c r="C21" s="104">
        <v>11</v>
      </c>
      <c r="D21" s="104"/>
      <c r="E21" s="104">
        <v>276</v>
      </c>
      <c r="F21" s="104"/>
      <c r="G21" s="18" t="s">
        <v>55</v>
      </c>
      <c r="H21" s="17">
        <v>3043088</v>
      </c>
      <c r="I21" s="17">
        <v>2729667</v>
      </c>
      <c r="J21" s="139">
        <f t="shared" si="2"/>
        <v>0.114820232651089</v>
      </c>
      <c r="K21" s="17">
        <v>2559362</v>
      </c>
      <c r="L21" s="139">
        <f t="shared" si="3"/>
        <v>0.189002571734674</v>
      </c>
      <c r="M21" s="144"/>
    </row>
    <row r="22" s="8" customFormat="1" ht="30" customHeight="1" spans="1:13">
      <c r="A22" s="105"/>
      <c r="B22" s="47" t="s">
        <v>60</v>
      </c>
      <c r="C22" s="104">
        <v>14</v>
      </c>
      <c r="D22" s="104"/>
      <c r="E22" s="104">
        <v>513</v>
      </c>
      <c r="F22" s="104"/>
      <c r="G22" s="18" t="s">
        <v>57</v>
      </c>
      <c r="H22" s="17">
        <v>429401</v>
      </c>
      <c r="I22" s="17">
        <v>354700</v>
      </c>
      <c r="J22" s="139">
        <f t="shared" si="2"/>
        <v>0.210603326755004</v>
      </c>
      <c r="K22" s="17">
        <v>475370</v>
      </c>
      <c r="L22" s="139">
        <f t="shared" si="3"/>
        <v>-0.096701516713297</v>
      </c>
      <c r="M22" s="144"/>
    </row>
    <row r="23" s="8" customFormat="1" ht="30" customHeight="1" spans="1:13">
      <c r="A23" s="105"/>
      <c r="B23" s="47" t="s">
        <v>61</v>
      </c>
      <c r="C23" s="104">
        <v>15</v>
      </c>
      <c r="D23" s="104"/>
      <c r="E23" s="104">
        <v>518</v>
      </c>
      <c r="F23" s="104"/>
      <c r="G23" s="80"/>
      <c r="H23" s="55"/>
      <c r="I23" s="55"/>
      <c r="J23" s="110"/>
      <c r="K23" s="144"/>
      <c r="L23" s="145"/>
      <c r="M23" s="144"/>
    </row>
    <row r="24" s="8" customFormat="1" ht="30" customHeight="1" spans="1:13">
      <c r="A24" s="105"/>
      <c r="B24" s="47" t="s">
        <v>62</v>
      </c>
      <c r="C24" s="104">
        <v>16</v>
      </c>
      <c r="D24" s="104"/>
      <c r="E24" s="104">
        <v>486</v>
      </c>
      <c r="F24" s="104"/>
      <c r="G24" s="106"/>
      <c r="H24" s="55"/>
      <c r="I24" s="80"/>
      <c r="J24" s="110"/>
      <c r="K24" s="144"/>
      <c r="L24" s="145"/>
      <c r="M24" s="144"/>
    </row>
    <row r="25" s="8" customFormat="1" ht="33" customHeight="1" spans="1:13">
      <c r="A25" s="107"/>
      <c r="B25" s="47" t="s">
        <v>63</v>
      </c>
      <c r="C25" s="104">
        <v>17</v>
      </c>
      <c r="D25" s="104"/>
      <c r="E25" s="104">
        <v>192</v>
      </c>
      <c r="F25" s="104"/>
      <c r="G25" s="80"/>
      <c r="H25" s="55"/>
      <c r="I25" s="80"/>
      <c r="J25" s="110"/>
      <c r="K25" s="144"/>
      <c r="L25" s="144"/>
      <c r="M25" s="144"/>
    </row>
    <row r="26" s="8" customFormat="1" ht="30" customHeight="1" spans="1:13">
      <c r="A26" s="15" t="s">
        <v>64</v>
      </c>
      <c r="B26" s="57" t="s">
        <v>65</v>
      </c>
      <c r="C26" s="20"/>
      <c r="D26" s="20"/>
      <c r="E26" s="20"/>
      <c r="F26" s="20"/>
      <c r="G26" s="55"/>
      <c r="H26" s="55"/>
      <c r="I26" s="80"/>
      <c r="J26" s="80"/>
      <c r="K26" s="110"/>
      <c r="L26" s="144"/>
      <c r="M26" s="144"/>
    </row>
    <row r="27" s="8" customFormat="1" ht="173" customHeight="1" spans="1:13">
      <c r="A27" s="15"/>
      <c r="B27" s="20"/>
      <c r="C27" s="20"/>
      <c r="D27" s="20"/>
      <c r="E27" s="20"/>
      <c r="F27" s="20"/>
      <c r="G27" s="55"/>
      <c r="H27" s="55"/>
      <c r="I27" s="80"/>
      <c r="J27" s="80"/>
      <c r="K27" s="110"/>
      <c r="L27" s="144"/>
      <c r="M27" s="144"/>
    </row>
    <row r="28" s="8" customFormat="1" ht="30" customHeight="1" spans="1:13">
      <c r="A28" s="19"/>
      <c r="B28" s="160"/>
      <c r="C28" s="160"/>
      <c r="D28" s="160"/>
      <c r="E28" s="160"/>
      <c r="F28" s="160"/>
      <c r="G28" s="55"/>
      <c r="H28" s="55"/>
      <c r="I28" s="80"/>
      <c r="J28" s="80"/>
      <c r="K28" s="110"/>
      <c r="L28" s="144"/>
      <c r="M28" s="144"/>
    </row>
    <row r="29" s="8" customFormat="1" ht="30" customHeight="1" spans="1:13">
      <c r="A29" s="14" t="s">
        <v>1</v>
      </c>
      <c r="B29" s="14" t="s">
        <v>66</v>
      </c>
      <c r="C29" s="14" t="s">
        <v>44</v>
      </c>
      <c r="D29" s="14" t="s">
        <v>45</v>
      </c>
      <c r="E29" s="14" t="s">
        <v>67</v>
      </c>
      <c r="F29" s="14" t="s">
        <v>68</v>
      </c>
      <c r="G29" s="55"/>
      <c r="H29" s="55"/>
      <c r="I29" s="80"/>
      <c r="J29" s="80"/>
      <c r="K29" s="110"/>
      <c r="L29" s="144"/>
      <c r="M29" s="144"/>
    </row>
    <row r="30" s="8" customFormat="1" ht="30" customHeight="1" spans="1:13">
      <c r="A30" s="56" t="s">
        <v>69</v>
      </c>
      <c r="B30" s="20" t="s">
        <v>70</v>
      </c>
      <c r="C30" s="22">
        <v>1</v>
      </c>
      <c r="D30" s="22">
        <v>1</v>
      </c>
      <c r="E30" s="22">
        <v>1</v>
      </c>
      <c r="F30" s="22"/>
      <c r="G30" s="55"/>
      <c r="H30" s="55"/>
      <c r="I30" s="80"/>
      <c r="J30" s="80"/>
      <c r="K30" s="110"/>
      <c r="L30" s="144"/>
      <c r="M30" s="144"/>
    </row>
    <row r="31" s="8" customFormat="1" ht="30" customHeight="1" spans="1:13">
      <c r="A31" s="15"/>
      <c r="B31" s="20" t="s">
        <v>71</v>
      </c>
      <c r="C31" s="22">
        <v>11</v>
      </c>
      <c r="D31" s="22">
        <v>4</v>
      </c>
      <c r="E31" s="22">
        <v>6</v>
      </c>
      <c r="F31" s="22"/>
      <c r="G31" s="55"/>
      <c r="H31" s="55"/>
      <c r="I31" s="80"/>
      <c r="J31" s="80"/>
      <c r="K31" s="110"/>
      <c r="L31" s="144"/>
      <c r="M31" s="144"/>
    </row>
    <row r="32" s="8" customFormat="1" ht="30" customHeight="1" spans="1:13">
      <c r="A32" s="15"/>
      <c r="B32" s="20" t="s">
        <v>72</v>
      </c>
      <c r="C32" s="22">
        <v>8</v>
      </c>
      <c r="D32" s="22">
        <v>6</v>
      </c>
      <c r="E32" s="22">
        <v>7</v>
      </c>
      <c r="F32" s="22"/>
      <c r="G32" s="55"/>
      <c r="H32" s="55"/>
      <c r="I32" s="80"/>
      <c r="J32" s="80"/>
      <c r="K32" s="110"/>
      <c r="L32" s="144"/>
      <c r="M32" s="144"/>
    </row>
    <row r="33" s="8" customFormat="1" ht="30" customHeight="1" spans="1:13">
      <c r="A33" s="15"/>
      <c r="B33" s="20" t="s">
        <v>73</v>
      </c>
      <c r="C33" s="22">
        <v>10</v>
      </c>
      <c r="D33" s="22">
        <v>7</v>
      </c>
      <c r="E33" s="22">
        <v>5</v>
      </c>
      <c r="F33" s="22"/>
      <c r="G33" s="55"/>
      <c r="H33" s="55"/>
      <c r="I33" s="80"/>
      <c r="J33" s="80"/>
      <c r="K33" s="110"/>
      <c r="L33" s="144"/>
      <c r="M33" s="144"/>
    </row>
    <row r="34" s="8" customFormat="1" ht="30" customHeight="1" spans="1:13">
      <c r="A34" s="15"/>
      <c r="B34" s="20" t="s">
        <v>74</v>
      </c>
      <c r="C34" s="22">
        <v>12</v>
      </c>
      <c r="D34" s="22">
        <v>13</v>
      </c>
      <c r="E34" s="22">
        <v>11</v>
      </c>
      <c r="F34" s="22"/>
      <c r="G34" s="55"/>
      <c r="H34" s="55"/>
      <c r="I34" s="80"/>
      <c r="J34" s="80"/>
      <c r="K34" s="110"/>
      <c r="L34" s="144"/>
      <c r="M34" s="144"/>
    </row>
    <row r="35" s="8" customFormat="1" ht="30" customHeight="1" spans="1:13">
      <c r="A35" s="15"/>
      <c r="B35" s="20" t="s">
        <v>75</v>
      </c>
      <c r="C35" s="22">
        <v>13</v>
      </c>
      <c r="D35" s="22">
        <v>10</v>
      </c>
      <c r="E35" s="22">
        <v>10</v>
      </c>
      <c r="F35" s="22"/>
      <c r="G35" s="55"/>
      <c r="H35" s="55"/>
      <c r="I35" s="80"/>
      <c r="J35" s="80"/>
      <c r="K35" s="110"/>
      <c r="L35" s="144"/>
      <c r="M35" s="144"/>
    </row>
    <row r="36" s="8" customFormat="1" ht="30" customHeight="1" spans="1:13">
      <c r="A36" s="15" t="s">
        <v>64</v>
      </c>
      <c r="B36" s="57" t="s">
        <v>76</v>
      </c>
      <c r="C36" s="20"/>
      <c r="D36" s="20"/>
      <c r="E36" s="20"/>
      <c r="F36" s="20"/>
      <c r="G36" s="55"/>
      <c r="H36" s="55"/>
      <c r="I36" s="80"/>
      <c r="J36" s="80"/>
      <c r="K36" s="110"/>
      <c r="L36" s="144"/>
      <c r="M36" s="144"/>
    </row>
    <row r="37" s="8" customFormat="1" ht="49" customHeight="1" spans="1:13">
      <c r="A37" s="15"/>
      <c r="B37" s="20"/>
      <c r="C37" s="20"/>
      <c r="D37" s="20"/>
      <c r="E37" s="20"/>
      <c r="F37" s="20"/>
      <c r="G37" s="55"/>
      <c r="H37" s="55"/>
      <c r="I37" s="80"/>
      <c r="J37" s="80"/>
      <c r="K37" s="110"/>
      <c r="L37" s="144"/>
      <c r="M37" s="144"/>
    </row>
    <row r="38" s="8" customFormat="1" ht="30" customHeight="1" spans="1:13">
      <c r="A38" s="19"/>
      <c r="B38" s="160"/>
      <c r="C38" s="160"/>
      <c r="D38" s="160"/>
      <c r="E38" s="160"/>
      <c r="F38" s="160"/>
      <c r="G38" s="55"/>
      <c r="H38" s="55"/>
      <c r="I38" s="80"/>
      <c r="J38" s="80"/>
      <c r="K38" s="110"/>
      <c r="L38" s="144"/>
      <c r="M38" s="144"/>
    </row>
    <row r="39" s="8" customFormat="1" ht="30" customHeight="1" spans="1:13">
      <c r="A39" s="19"/>
      <c r="B39" s="58"/>
      <c r="C39" s="110"/>
      <c r="D39" s="110"/>
      <c r="E39" s="110"/>
      <c r="F39" s="110"/>
      <c r="G39" s="55"/>
      <c r="H39" s="55"/>
      <c r="I39" s="80"/>
      <c r="J39" s="80"/>
      <c r="K39" s="110"/>
      <c r="L39" s="144"/>
      <c r="M39" s="144"/>
    </row>
    <row r="40" s="10" customFormat="1" ht="30" customHeight="1" spans="1:15">
      <c r="A40" s="25" t="s">
        <v>77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11"/>
      <c r="M40" s="8"/>
      <c r="N40" s="8"/>
      <c r="O40" s="8"/>
    </row>
    <row r="41" s="10" customFormat="1" ht="30" customHeight="1" spans="1:13">
      <c r="A41" s="27" t="s">
        <v>78</v>
      </c>
      <c r="B41" s="27" t="s">
        <v>79</v>
      </c>
      <c r="C41" s="27" t="s">
        <v>80</v>
      </c>
      <c r="D41" s="27" t="s">
        <v>81</v>
      </c>
      <c r="E41" s="27" t="s">
        <v>82</v>
      </c>
      <c r="F41" s="27" t="s">
        <v>83</v>
      </c>
      <c r="G41" s="27" t="s">
        <v>84</v>
      </c>
      <c r="H41" s="27" t="s">
        <v>85</v>
      </c>
      <c r="I41" s="27" t="s">
        <v>86</v>
      </c>
      <c r="J41" s="27" t="s">
        <v>87</v>
      </c>
      <c r="K41" s="27" t="s">
        <v>88</v>
      </c>
      <c r="L41" s="174"/>
      <c r="M41" s="174"/>
    </row>
    <row r="42" s="8" customFormat="1" ht="30" customHeight="1" spans="1:13">
      <c r="A42" s="28" t="s">
        <v>89</v>
      </c>
      <c r="B42" s="161" t="str">
        <f>_xlfn.DISPIMG("ID_669C5EC2348D4CADABAC081EDCB7F44E",1)</f>
        <v>=DISPIMG("ID_669C5EC2348D4CADABAC081EDCB7F44E",1)</v>
      </c>
      <c r="C42" s="162" t="s">
        <v>90</v>
      </c>
      <c r="D42" s="163">
        <v>14128.97</v>
      </c>
      <c r="E42" s="64">
        <v>11</v>
      </c>
      <c r="F42" s="28">
        <v>3</v>
      </c>
      <c r="G42" s="63">
        <f t="shared" ref="G42:G62" si="4">(E42-F42)/F42</f>
        <v>2.66666666666667</v>
      </c>
      <c r="H42" s="64">
        <v>1284.45181818182</v>
      </c>
      <c r="I42" s="63" t="s">
        <v>20</v>
      </c>
      <c r="J42" s="28">
        <v>11854</v>
      </c>
      <c r="K42" s="28">
        <v>6449</v>
      </c>
      <c r="L42" s="175"/>
      <c r="M42" s="175"/>
    </row>
    <row r="43" s="8" customFormat="1" ht="30" customHeight="1" spans="1:13">
      <c r="A43" s="28" t="s">
        <v>91</v>
      </c>
      <c r="B43" s="161" t="str">
        <f>_xlfn.DISPIMG("ID_382D6F100B3F4D3483A3B88BAE0A87D0",1)</f>
        <v>=DISPIMG("ID_382D6F100B3F4D3483A3B88BAE0A87D0",1)</v>
      </c>
      <c r="C43" s="162" t="s">
        <v>92</v>
      </c>
      <c r="D43" s="163">
        <v>9642.95</v>
      </c>
      <c r="E43" s="64">
        <v>27</v>
      </c>
      <c r="F43" s="28">
        <v>3</v>
      </c>
      <c r="G43" s="63">
        <f t="shared" si="4"/>
        <v>8</v>
      </c>
      <c r="H43" s="64">
        <v>357.146296296296</v>
      </c>
      <c r="I43" s="63" t="s">
        <v>20</v>
      </c>
      <c r="J43" s="28">
        <v>6704</v>
      </c>
      <c r="K43" s="28">
        <v>0</v>
      </c>
      <c r="L43" s="175"/>
      <c r="M43" s="175"/>
    </row>
    <row r="44" s="8" customFormat="1" ht="30" customHeight="1" spans="1:13">
      <c r="A44" s="28" t="s">
        <v>93</v>
      </c>
      <c r="B44" s="161" t="str">
        <f>_xlfn.DISPIMG("ID_18E183B65BA04CA2B9F64D8D541660B7",1)</f>
        <v>=DISPIMG("ID_18E183B65BA04CA2B9F64D8D541660B7",1)</v>
      </c>
      <c r="C44" s="162" t="s">
        <v>90</v>
      </c>
      <c r="D44" s="163">
        <v>6921</v>
      </c>
      <c r="E44" s="64">
        <v>2</v>
      </c>
      <c r="F44" s="28">
        <v>0</v>
      </c>
      <c r="G44" s="63" t="e">
        <f t="shared" si="4"/>
        <v>#DIV/0!</v>
      </c>
      <c r="H44" s="64">
        <v>3460.5</v>
      </c>
      <c r="I44" s="63" t="s">
        <v>20</v>
      </c>
      <c r="J44" s="28">
        <v>416</v>
      </c>
      <c r="K44" s="28">
        <v>0</v>
      </c>
      <c r="L44" s="175"/>
      <c r="M44" s="175"/>
    </row>
    <row r="45" s="8" customFormat="1" ht="30" customHeight="1" spans="1:13">
      <c r="A45" s="28" t="s">
        <v>94</v>
      </c>
      <c r="B45" s="161" t="str">
        <f>_xlfn.DISPIMG("ID_2E41F360CC92485F8AEE62EE4F8E4850",1)</f>
        <v>=DISPIMG("ID_2E41F360CC92485F8AEE62EE4F8E4850",1)</v>
      </c>
      <c r="C45" s="162" t="s">
        <v>92</v>
      </c>
      <c r="D45" s="163">
        <v>5964.05</v>
      </c>
      <c r="E45" s="64">
        <v>41</v>
      </c>
      <c r="F45" s="28">
        <v>33</v>
      </c>
      <c r="G45" s="63">
        <f t="shared" si="4"/>
        <v>0.242424242424242</v>
      </c>
      <c r="H45" s="64">
        <v>145.464634146341</v>
      </c>
      <c r="I45" s="63" t="s">
        <v>20</v>
      </c>
      <c r="J45" s="28">
        <v>4560</v>
      </c>
      <c r="K45" s="28">
        <v>0</v>
      </c>
      <c r="L45" s="175"/>
      <c r="M45" s="175"/>
    </row>
    <row r="46" s="8" customFormat="1" ht="30" customHeight="1" spans="1:13">
      <c r="A46" s="28" t="s">
        <v>95</v>
      </c>
      <c r="B46" s="161" t="str">
        <f>_xlfn.DISPIMG("ID_23FD089E7D65431BA6E3F8DFE2625926",1)</f>
        <v>=DISPIMG("ID_23FD089E7D65431BA6E3F8DFE2625926",1)</v>
      </c>
      <c r="C46" s="162" t="s">
        <v>92</v>
      </c>
      <c r="D46" s="163">
        <v>5805.9</v>
      </c>
      <c r="E46" s="64">
        <v>15</v>
      </c>
      <c r="F46" s="28">
        <v>10</v>
      </c>
      <c r="G46" s="63">
        <f t="shared" si="4"/>
        <v>0.5</v>
      </c>
      <c r="H46" s="64">
        <v>387.06</v>
      </c>
      <c r="I46" s="63" t="s">
        <v>20</v>
      </c>
      <c r="J46" s="28">
        <v>1010</v>
      </c>
      <c r="K46" s="28">
        <v>0</v>
      </c>
      <c r="L46" s="175"/>
      <c r="M46" s="175"/>
    </row>
    <row r="47" s="8" customFormat="1" ht="30" customHeight="1" spans="1:13">
      <c r="A47" s="28" t="s">
        <v>96</v>
      </c>
      <c r="B47" s="161" t="str">
        <f>_xlfn.DISPIMG("ID_15024EECCBD642D299D6A22E83BCC521",1)</f>
        <v>=DISPIMG("ID_15024EECCBD642D299D6A22E83BCC521",1)</v>
      </c>
      <c r="C47" s="162" t="s">
        <v>92</v>
      </c>
      <c r="D47" s="163">
        <v>5615.69</v>
      </c>
      <c r="E47" s="64">
        <v>39</v>
      </c>
      <c r="F47" s="28">
        <v>13</v>
      </c>
      <c r="G47" s="63">
        <f t="shared" si="4"/>
        <v>2</v>
      </c>
      <c r="H47" s="64">
        <v>143.992051282051</v>
      </c>
      <c r="I47" s="63" t="s">
        <v>20</v>
      </c>
      <c r="J47" s="28">
        <v>10135</v>
      </c>
      <c r="K47" s="28">
        <v>0</v>
      </c>
      <c r="L47" s="175"/>
      <c r="M47" s="175"/>
    </row>
    <row r="48" s="8" customFormat="1" ht="30" customHeight="1" spans="1:13">
      <c r="A48" s="28" t="s">
        <v>97</v>
      </c>
      <c r="B48" s="161" t="str">
        <f>_xlfn.DISPIMG("ID_4D258F6A971D4530AF0969E94837D724",1)</f>
        <v>=DISPIMG("ID_4D258F6A971D4530AF0969E94837D724",1)</v>
      </c>
      <c r="C48" s="162" t="s">
        <v>90</v>
      </c>
      <c r="D48" s="163">
        <v>5013</v>
      </c>
      <c r="E48" s="64">
        <v>3</v>
      </c>
      <c r="F48" s="28">
        <v>0</v>
      </c>
      <c r="G48" s="63" t="e">
        <f t="shared" si="4"/>
        <v>#DIV/0!</v>
      </c>
      <c r="H48" s="64">
        <v>1671</v>
      </c>
      <c r="I48" s="63" t="s">
        <v>20</v>
      </c>
      <c r="J48" s="28">
        <v>5153</v>
      </c>
      <c r="K48" s="28">
        <v>14000</v>
      </c>
      <c r="L48" s="175"/>
      <c r="M48" s="175"/>
    </row>
    <row r="49" s="8" customFormat="1" ht="30" customHeight="1" spans="1:13">
      <c r="A49" s="28" t="s">
        <v>98</v>
      </c>
      <c r="B49" s="161" t="str">
        <f>_xlfn.DISPIMG("ID_55C9F4EFD32A441BACDC32CF17D9F73F",1)</f>
        <v>=DISPIMG("ID_55C9F4EFD32A441BACDC32CF17D9F73F",1)</v>
      </c>
      <c r="C49" s="162" t="s">
        <v>92</v>
      </c>
      <c r="D49" s="163">
        <v>4917</v>
      </c>
      <c r="E49" s="64">
        <v>11</v>
      </c>
      <c r="F49" s="28">
        <v>1</v>
      </c>
      <c r="G49" s="63">
        <f t="shared" si="4"/>
        <v>10</v>
      </c>
      <c r="H49" s="64">
        <v>447</v>
      </c>
      <c r="I49" s="63" t="s">
        <v>20</v>
      </c>
      <c r="J49" s="28">
        <v>355</v>
      </c>
      <c r="K49" s="28">
        <v>0</v>
      </c>
      <c r="L49" s="175"/>
      <c r="M49" s="175"/>
    </row>
    <row r="50" s="8" customFormat="1" ht="30" customHeight="1" spans="1:13">
      <c r="A50" s="28" t="s">
        <v>99</v>
      </c>
      <c r="B50" s="164" t="str">
        <f>_xlfn.DISPIMG("ID_9EA61146ED0B4862A3F6B8401BFE7C8B",1)</f>
        <v>=DISPIMG("ID_9EA61146ED0B4862A3F6B8401BFE7C8B",1)</v>
      </c>
      <c r="C50" s="162" t="s">
        <v>92</v>
      </c>
      <c r="D50" s="163">
        <v>4148.02</v>
      </c>
      <c r="E50" s="64">
        <v>15</v>
      </c>
      <c r="F50" s="28">
        <v>6</v>
      </c>
      <c r="G50" s="63">
        <f t="shared" si="4"/>
        <v>1.5</v>
      </c>
      <c r="H50" s="64">
        <v>276.534666666667</v>
      </c>
      <c r="I50" s="63" t="s">
        <v>20</v>
      </c>
      <c r="J50" s="28">
        <v>7340</v>
      </c>
      <c r="K50" s="28">
        <v>0</v>
      </c>
      <c r="L50" s="175"/>
      <c r="M50" s="175"/>
    </row>
    <row r="51" s="8" customFormat="1" ht="30" customHeight="1" spans="1:13">
      <c r="A51" s="28" t="s">
        <v>100</v>
      </c>
      <c r="B51" s="161" t="str">
        <f>_xlfn.DISPIMG("ID_B1C685E060EE4FAA8F1F60C6522C87E8",1)</f>
        <v>=DISPIMG("ID_B1C685E060EE4FAA8F1F60C6522C87E8",1)</v>
      </c>
      <c r="C51" s="162" t="s">
        <v>90</v>
      </c>
      <c r="D51" s="163">
        <v>3913</v>
      </c>
      <c r="E51" s="64">
        <v>3</v>
      </c>
      <c r="F51" s="28">
        <v>0</v>
      </c>
      <c r="G51" s="63" t="e">
        <f t="shared" si="4"/>
        <v>#DIV/0!</v>
      </c>
      <c r="H51" s="64">
        <v>1304.33333333333</v>
      </c>
      <c r="I51" s="63" t="s">
        <v>20</v>
      </c>
      <c r="J51" s="28">
        <v>2942</v>
      </c>
      <c r="K51" s="28">
        <v>0</v>
      </c>
      <c r="L51" s="175"/>
      <c r="M51" s="175"/>
    </row>
    <row r="52" s="8" customFormat="1" ht="30" customHeight="1" spans="1:13">
      <c r="A52" s="28" t="s">
        <v>101</v>
      </c>
      <c r="B52" s="164" t="str">
        <f>_xlfn.DISPIMG("ID_112761F65DA64D2AB82AA03273194880",1)</f>
        <v>=DISPIMG("ID_112761F65DA64D2AB82AA03273194880",1)</v>
      </c>
      <c r="C52" s="162" t="s">
        <v>92</v>
      </c>
      <c r="D52" s="163">
        <v>3867.41</v>
      </c>
      <c r="E52" s="64">
        <v>12</v>
      </c>
      <c r="F52" s="28">
        <v>2</v>
      </c>
      <c r="G52" s="63">
        <f t="shared" si="4"/>
        <v>5</v>
      </c>
      <c r="H52" s="64">
        <v>322.284166666667</v>
      </c>
      <c r="I52" s="63" t="s">
        <v>20</v>
      </c>
      <c r="J52" s="28">
        <v>3568</v>
      </c>
      <c r="K52" s="28">
        <v>0</v>
      </c>
      <c r="L52" s="175"/>
      <c r="M52" s="175"/>
    </row>
    <row r="53" s="8" customFormat="1" ht="30" customHeight="1" spans="1:13">
      <c r="A53" s="28" t="s">
        <v>102</v>
      </c>
      <c r="B53" s="164" t="str">
        <f>_xlfn.DISPIMG("ID_F3BA3C119BFD44FAA160EAA90D278095",1)</f>
        <v>=DISPIMG("ID_F3BA3C119BFD44FAA160EAA90D278095",1)</v>
      </c>
      <c r="C53" s="162" t="s">
        <v>90</v>
      </c>
      <c r="D53" s="163">
        <v>3741</v>
      </c>
      <c r="E53" s="64">
        <v>3</v>
      </c>
      <c r="F53" s="28">
        <v>1</v>
      </c>
      <c r="G53" s="63">
        <f t="shared" si="4"/>
        <v>2</v>
      </c>
      <c r="H53" s="64">
        <v>1247</v>
      </c>
      <c r="I53" s="63" t="s">
        <v>20</v>
      </c>
      <c r="J53" s="28">
        <v>13542</v>
      </c>
      <c r="K53" s="28">
        <v>10536</v>
      </c>
      <c r="L53" s="175"/>
      <c r="M53" s="175"/>
    </row>
    <row r="54" s="8" customFormat="1" ht="30" customHeight="1" spans="1:13">
      <c r="A54" s="28" t="s">
        <v>103</v>
      </c>
      <c r="B54" s="161" t="str">
        <f>_xlfn.DISPIMG("ID_03BC2FEB11BB46CE968A6F2DD7D2B700",1)</f>
        <v>=DISPIMG("ID_03BC2FEB11BB46CE968A6F2DD7D2B700",1)</v>
      </c>
      <c r="C54" s="162" t="s">
        <v>90</v>
      </c>
      <c r="D54" s="163">
        <v>3579</v>
      </c>
      <c r="E54" s="64">
        <v>1</v>
      </c>
      <c r="F54" s="28">
        <v>0</v>
      </c>
      <c r="G54" s="63" t="e">
        <f t="shared" si="4"/>
        <v>#DIV/0!</v>
      </c>
      <c r="H54" s="64">
        <v>3579</v>
      </c>
      <c r="I54" s="63" t="s">
        <v>20</v>
      </c>
      <c r="J54" s="28">
        <v>843</v>
      </c>
      <c r="K54" s="28">
        <v>0</v>
      </c>
      <c r="L54" s="175"/>
      <c r="M54" s="175"/>
    </row>
    <row r="55" s="8" customFormat="1" ht="30" customHeight="1" spans="1:13">
      <c r="A55" s="28" t="s">
        <v>104</v>
      </c>
      <c r="B55" s="164" t="str">
        <f>_xlfn.DISPIMG("ID_BD83455862AE4AD59781DE4EE429DE32",1)</f>
        <v>=DISPIMG("ID_BD83455862AE4AD59781DE4EE429DE32",1)</v>
      </c>
      <c r="C55" s="162" t="s">
        <v>92</v>
      </c>
      <c r="D55" s="163">
        <v>3345.73</v>
      </c>
      <c r="E55" s="64">
        <v>23</v>
      </c>
      <c r="F55" s="28">
        <v>37</v>
      </c>
      <c r="G55" s="63">
        <f t="shared" si="4"/>
        <v>-0.378378378378378</v>
      </c>
      <c r="H55" s="64">
        <v>145.46652173913</v>
      </c>
      <c r="I55" s="63" t="s">
        <v>20</v>
      </c>
      <c r="J55" s="28">
        <v>1620</v>
      </c>
      <c r="K55" s="28">
        <v>0</v>
      </c>
      <c r="L55" s="175"/>
      <c r="M55" s="175"/>
    </row>
    <row r="56" s="8" customFormat="1" ht="30" customHeight="1" spans="1:13">
      <c r="A56" s="28" t="s">
        <v>105</v>
      </c>
      <c r="B56" s="164" t="str">
        <f>_xlfn.DISPIMG("ID_0993B28E442E4D12B636B441E14A9D2B",1)</f>
        <v>=DISPIMG("ID_0993B28E442E4D12B636B441E14A9D2B",1)</v>
      </c>
      <c r="C56" s="162" t="s">
        <v>92</v>
      </c>
      <c r="D56" s="163">
        <v>2922.35</v>
      </c>
      <c r="E56" s="64">
        <v>23</v>
      </c>
      <c r="F56" s="28">
        <v>17</v>
      </c>
      <c r="G56" s="63">
        <f t="shared" si="4"/>
        <v>0.352941176470588</v>
      </c>
      <c r="H56" s="64">
        <v>127.058695652174</v>
      </c>
      <c r="I56" s="63" t="s">
        <v>20</v>
      </c>
      <c r="J56" s="28">
        <v>2536</v>
      </c>
      <c r="K56" s="28">
        <v>0</v>
      </c>
      <c r="L56" s="175"/>
      <c r="M56" s="176"/>
    </row>
    <row r="57" s="8" customFormat="1" ht="30" customHeight="1" spans="1:13">
      <c r="A57" s="28" t="s">
        <v>106</v>
      </c>
      <c r="B57" s="164" t="str">
        <f>_xlfn.DISPIMG("ID_1C803E0943D3429CBDF6E2326B2B965E",1)</f>
        <v>=DISPIMG("ID_1C803E0943D3429CBDF6E2326B2B965E",1)</v>
      </c>
      <c r="C57" s="162" t="s">
        <v>92</v>
      </c>
      <c r="D57" s="163">
        <v>2336.96</v>
      </c>
      <c r="E57" s="64">
        <v>15</v>
      </c>
      <c r="F57" s="28">
        <v>20</v>
      </c>
      <c r="G57" s="63">
        <f t="shared" si="4"/>
        <v>-0.25</v>
      </c>
      <c r="H57" s="64">
        <v>155.797333333333</v>
      </c>
      <c r="I57" s="63" t="s">
        <v>20</v>
      </c>
      <c r="J57" s="28">
        <v>3289</v>
      </c>
      <c r="K57" s="28">
        <v>0</v>
      </c>
      <c r="L57" s="175"/>
      <c r="M57" s="176"/>
    </row>
    <row r="58" s="8" customFormat="1" ht="30" customHeight="1" spans="1:13">
      <c r="A58" s="28" t="s">
        <v>107</v>
      </c>
      <c r="B58" s="164" t="str">
        <f>_xlfn.DISPIMG("ID_B8210EB735F2427DAC2281120A39A2AE",1)</f>
        <v>=DISPIMG("ID_B8210EB735F2427DAC2281120A39A2AE",1)</v>
      </c>
      <c r="C58" s="162" t="s">
        <v>90</v>
      </c>
      <c r="D58" s="163">
        <v>1799</v>
      </c>
      <c r="E58" s="64">
        <v>1</v>
      </c>
      <c r="F58" s="28">
        <v>0</v>
      </c>
      <c r="G58" s="63" t="e">
        <f t="shared" si="4"/>
        <v>#DIV/0!</v>
      </c>
      <c r="H58" s="64">
        <v>1799</v>
      </c>
      <c r="I58" s="63" t="s">
        <v>20</v>
      </c>
      <c r="J58" s="28">
        <v>2820</v>
      </c>
      <c r="K58" s="28">
        <v>216</v>
      </c>
      <c r="L58" s="175"/>
      <c r="M58" s="175"/>
    </row>
    <row r="59" s="8" customFormat="1" ht="30" customHeight="1" spans="1:13">
      <c r="A59" s="28" t="s">
        <v>108</v>
      </c>
      <c r="B59" s="164" t="str">
        <f>_xlfn.DISPIMG("ID_31159FF4061647AAACABF83F459A17EB",1)</f>
        <v>=DISPIMG("ID_31159FF4061647AAACABF83F459A17EB",1)</v>
      </c>
      <c r="C59" s="162" t="s">
        <v>90</v>
      </c>
      <c r="D59" s="163">
        <v>1699</v>
      </c>
      <c r="E59" s="64">
        <v>1</v>
      </c>
      <c r="F59" s="28">
        <v>0</v>
      </c>
      <c r="G59" s="63" t="e">
        <f t="shared" si="4"/>
        <v>#DIV/0!</v>
      </c>
      <c r="H59" s="64">
        <v>1699</v>
      </c>
      <c r="I59" s="63" t="s">
        <v>20</v>
      </c>
      <c r="J59" s="28">
        <v>15467</v>
      </c>
      <c r="K59" s="28">
        <v>14809</v>
      </c>
      <c r="L59" s="175"/>
      <c r="M59" s="175"/>
    </row>
    <row r="60" s="8" customFormat="1" ht="30" customHeight="1" spans="1:13">
      <c r="A60" s="28" t="s">
        <v>109</v>
      </c>
      <c r="B60" s="164" t="str">
        <f>_xlfn.DISPIMG("ID_90D3975C978A472791EB49E4A3EB4D88",1)</f>
        <v>=DISPIMG("ID_90D3975C978A472791EB49E4A3EB4D88",1)</v>
      </c>
      <c r="C60" s="162" t="s">
        <v>90</v>
      </c>
      <c r="D60" s="163">
        <v>1659</v>
      </c>
      <c r="E60" s="64">
        <v>1</v>
      </c>
      <c r="F60" s="28">
        <v>0</v>
      </c>
      <c r="G60" s="63" t="e">
        <f t="shared" si="4"/>
        <v>#DIV/0!</v>
      </c>
      <c r="H60" s="64">
        <v>1659</v>
      </c>
      <c r="I60" s="63" t="s">
        <v>20</v>
      </c>
      <c r="J60" s="28">
        <v>2833</v>
      </c>
      <c r="K60" s="28">
        <v>183</v>
      </c>
      <c r="L60" s="175"/>
      <c r="M60" s="175"/>
    </row>
    <row r="61" s="8" customFormat="1" ht="30" customHeight="1" spans="1:13">
      <c r="A61" s="28" t="s">
        <v>110</v>
      </c>
      <c r="B61" s="164" t="str">
        <f>_xlfn.DISPIMG("ID_4655221290E2425799BB9483DC559D65",1)</f>
        <v>=DISPIMG("ID_4655221290E2425799BB9483DC559D65",1)</v>
      </c>
      <c r="C61" s="162" t="s">
        <v>92</v>
      </c>
      <c r="D61" s="163">
        <v>1559.98</v>
      </c>
      <c r="E61" s="64">
        <v>9</v>
      </c>
      <c r="F61" s="28">
        <v>7</v>
      </c>
      <c r="G61" s="63">
        <f t="shared" si="4"/>
        <v>0.285714285714286</v>
      </c>
      <c r="H61" s="64">
        <v>173.331111111111</v>
      </c>
      <c r="I61" s="63" t="s">
        <v>20</v>
      </c>
      <c r="J61" s="28">
        <v>1147</v>
      </c>
      <c r="K61" s="28">
        <v>0</v>
      </c>
      <c r="L61" s="175"/>
      <c r="M61" s="175"/>
    </row>
    <row r="62" s="8" customFormat="1" ht="30" customHeight="1" spans="1:13">
      <c r="A62" s="28" t="s">
        <v>111</v>
      </c>
      <c r="B62" s="28"/>
      <c r="C62" s="28"/>
      <c r="D62" s="163">
        <f t="shared" ref="D62:F62" si="5">SUM(D42:D61)</f>
        <v>92579.01</v>
      </c>
      <c r="E62" s="64">
        <f t="shared" si="5"/>
        <v>256</v>
      </c>
      <c r="F62" s="28">
        <f t="shared" si="5"/>
        <v>153</v>
      </c>
      <c r="G62" s="63">
        <f t="shared" si="4"/>
        <v>0.673202614379085</v>
      </c>
      <c r="H62" s="64">
        <f>D62/E62</f>
        <v>361.6367578125</v>
      </c>
      <c r="I62" s="63" t="s">
        <v>20</v>
      </c>
      <c r="J62" s="28">
        <f>SUM(J42:J61)</f>
        <v>98134</v>
      </c>
      <c r="K62" s="28">
        <f>SUM(K42:K61)</f>
        <v>46193</v>
      </c>
      <c r="L62" s="175"/>
      <c r="M62" s="175"/>
    </row>
    <row r="63" s="8" customFormat="1" ht="36" customHeight="1" spans="1:12">
      <c r="A63" s="48" t="s">
        <v>28</v>
      </c>
      <c r="B63" s="48"/>
      <c r="C63" s="48"/>
      <c r="D63" s="165" t="s">
        <v>112</v>
      </c>
      <c r="E63" s="166"/>
      <c r="F63" s="166"/>
      <c r="G63" s="166"/>
      <c r="H63" s="166"/>
      <c r="I63" s="166"/>
      <c r="J63" s="166"/>
      <c r="K63" s="177"/>
      <c r="L63" s="178"/>
    </row>
    <row r="64" s="8" customFormat="1" ht="36" customHeight="1"/>
    <row r="65" s="8" customFormat="1" ht="30" customHeight="1" spans="1:1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="8" customFormat="1" ht="30" customHeight="1" spans="1:1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</row>
    <row r="67" s="8" customFormat="1" ht="30" customHeight="1" spans="1:1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  <row r="68" s="8" customFormat="1" ht="30" customHeight="1" spans="1:1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="8" customFormat="1" ht="30" customHeight="1" spans="1:1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="8" customFormat="1" ht="30" customHeight="1" spans="1:1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</row>
    <row r="71" s="8" customFormat="1" ht="30" customHeight="1" spans="1:1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="8" customFormat="1" ht="30" customHeight="1" spans="1:1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="8" customFormat="1" ht="30" customHeight="1" spans="1:1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="8" customFormat="1" ht="30" customHeight="1" spans="1:1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</row>
    <row r="75" s="8" customFormat="1" ht="30" customHeight="1" spans="1:1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="8" customFormat="1" spans="1:1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="8" customFormat="1" spans="1:1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="8" customFormat="1" spans="1:1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="8" customFormat="1" spans="1:1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</sheetData>
  <mergeCells count="21">
    <mergeCell ref="A1:Q1"/>
    <mergeCell ref="B10:Q10"/>
    <mergeCell ref="A40:K40"/>
    <mergeCell ref="A62:C62"/>
    <mergeCell ref="A63:C63"/>
    <mergeCell ref="D63:K63"/>
    <mergeCell ref="A3:A9"/>
    <mergeCell ref="A12:A15"/>
    <mergeCell ref="A18:A25"/>
    <mergeCell ref="A26:A27"/>
    <mergeCell ref="A30:A35"/>
    <mergeCell ref="A36:A37"/>
    <mergeCell ref="J3:J4"/>
    <mergeCell ref="K3:K4"/>
    <mergeCell ref="L3:L4"/>
    <mergeCell ref="M3:M4"/>
    <mergeCell ref="N3:N4"/>
    <mergeCell ref="O3:O4"/>
    <mergeCell ref="P3:P4"/>
    <mergeCell ref="B26:F27"/>
    <mergeCell ref="B36:F3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7"/>
  <sheetViews>
    <sheetView topLeftCell="A7" workbookViewId="0">
      <selection activeCell="J19" sqref="J19"/>
    </sheetView>
  </sheetViews>
  <sheetFormatPr defaultColWidth="8.89166666666667" defaultRowHeight="14.25"/>
  <cols>
    <col min="1" max="1" width="13.5" style="87" customWidth="1"/>
    <col min="2" max="2" width="11.7833333333333" style="87" customWidth="1"/>
    <col min="3" max="3" width="12" style="87" customWidth="1"/>
    <col min="4" max="4" width="12.7833333333333" style="87" customWidth="1"/>
    <col min="5" max="5" width="16.2583333333333" style="87" customWidth="1"/>
    <col min="6" max="6" width="14.8583333333333" style="87" customWidth="1"/>
    <col min="7" max="7" width="14.6666666666667" style="87" customWidth="1"/>
    <col min="8" max="8" width="14.2166666666667" style="87" customWidth="1"/>
    <col min="9" max="9" width="16.125" style="87" customWidth="1"/>
    <col min="10" max="10" width="13.625" style="87" customWidth="1"/>
    <col min="11" max="11" width="14.625" style="87" customWidth="1"/>
    <col min="12" max="12" width="16.125" style="87" customWidth="1"/>
    <col min="13" max="13" width="14.7583333333333" style="87" customWidth="1"/>
    <col min="14" max="14" width="13.5" style="87" customWidth="1"/>
    <col min="15" max="15" width="15.8916666666667" style="87" customWidth="1"/>
    <col min="16" max="16" width="15.5583333333333" style="87" customWidth="1"/>
    <col min="17" max="17" width="15.4166666666667" style="87" customWidth="1"/>
    <col min="18" max="18" width="17.3583333333333" style="87" customWidth="1"/>
    <col min="19" max="20" width="13.7583333333333" style="87"/>
    <col min="21" max="21" width="12.625" style="87"/>
    <col min="22" max="16365" width="8.89166666666667" style="87"/>
    <col min="16366" max="16366" width="9.21666666666667" style="87" customWidth="1"/>
    <col min="16367" max="16384" width="8.89166666666667" style="87"/>
  </cols>
  <sheetData>
    <row r="1" s="87" customFormat="1" ht="22" customHeight="1" spans="1:16">
      <c r="A1" s="12" t="s">
        <v>113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="88" customFormat="1" ht="30" customHeight="1" spans="1:16">
      <c r="A2" s="14" t="s">
        <v>1</v>
      </c>
      <c r="B2" s="14" t="s">
        <v>2</v>
      </c>
      <c r="C2" s="14" t="s">
        <v>3</v>
      </c>
      <c r="D2" s="14" t="s">
        <v>114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115</v>
      </c>
      <c r="N2" s="14" t="s">
        <v>14</v>
      </c>
      <c r="O2" s="14" t="s">
        <v>15</v>
      </c>
      <c r="P2" s="14" t="s">
        <v>16</v>
      </c>
    </row>
    <row r="3" s="87" customFormat="1" ht="30" customHeight="1" spans="1:16">
      <c r="A3" s="90" t="s">
        <v>18</v>
      </c>
      <c r="B3" s="47" t="s">
        <v>19</v>
      </c>
      <c r="C3" s="17">
        <v>101539.51</v>
      </c>
      <c r="D3" s="17">
        <v>33045.97</v>
      </c>
      <c r="E3" s="91">
        <f>D3/C3</f>
        <v>0.325449374337142</v>
      </c>
      <c r="F3" s="17">
        <v>47843.65</v>
      </c>
      <c r="G3" s="17">
        <v>99314.1200000001</v>
      </c>
      <c r="H3" s="92">
        <f>(C3-F3)/F3</f>
        <v>1.12231947186304</v>
      </c>
      <c r="I3" s="92">
        <f>(C3-G3)/G3</f>
        <v>0.0224075891726161</v>
      </c>
      <c r="J3" s="127">
        <v>296408.8</v>
      </c>
      <c r="K3" s="128">
        <v>298000</v>
      </c>
      <c r="L3" s="129">
        <f>J3/K3</f>
        <v>0.994660402684564</v>
      </c>
      <c r="M3" s="128">
        <v>100000000</v>
      </c>
      <c r="N3" s="130">
        <v>0.006850115</v>
      </c>
      <c r="O3" s="130" t="s">
        <v>22</v>
      </c>
      <c r="P3" s="130" t="s">
        <v>22</v>
      </c>
    </row>
    <row r="4" s="87" customFormat="1" ht="30" customHeight="1" spans="1:16">
      <c r="A4" s="93"/>
      <c r="B4" s="47" t="s">
        <v>21</v>
      </c>
      <c r="C4" s="17">
        <v>1041</v>
      </c>
      <c r="D4" s="17">
        <v>0</v>
      </c>
      <c r="E4" s="91">
        <f>D4/C4</f>
        <v>0</v>
      </c>
      <c r="F4" s="17">
        <v>631.23</v>
      </c>
      <c r="G4" s="17" t="s">
        <v>22</v>
      </c>
      <c r="H4" s="92">
        <f>(C4-F4)/F4</f>
        <v>0.649161161541752</v>
      </c>
      <c r="I4" s="92" t="s">
        <v>22</v>
      </c>
      <c r="J4" s="68"/>
      <c r="K4" s="131"/>
      <c r="L4" s="132"/>
      <c r="M4" s="131"/>
      <c r="N4" s="133"/>
      <c r="O4" s="133"/>
      <c r="P4" s="133"/>
    </row>
    <row r="5" s="87" customFormat="1" ht="78" customHeight="1" spans="1:16">
      <c r="A5" s="94" t="s">
        <v>116</v>
      </c>
      <c r="B5" s="95" t="s">
        <v>117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="87" customFormat="1" ht="30" customHeight="1" spans="3:14">
      <c r="C6" s="17"/>
      <c r="F6" s="17"/>
      <c r="H6" s="96"/>
      <c r="I6" s="134"/>
      <c r="N6" s="135"/>
    </row>
    <row r="7" s="89" customFormat="1" ht="30" customHeight="1" spans="1:16">
      <c r="A7" s="21" t="s">
        <v>1</v>
      </c>
      <c r="B7" s="21" t="s">
        <v>30</v>
      </c>
      <c r="C7" s="21" t="s">
        <v>31</v>
      </c>
      <c r="D7" s="21" t="s">
        <v>32</v>
      </c>
      <c r="E7" s="21" t="s">
        <v>33</v>
      </c>
      <c r="F7" s="21" t="s">
        <v>34</v>
      </c>
      <c r="G7" s="21" t="s">
        <v>35</v>
      </c>
      <c r="H7" s="21" t="s">
        <v>36</v>
      </c>
      <c r="I7" s="21" t="s">
        <v>37</v>
      </c>
      <c r="J7" s="21" t="s">
        <v>38</v>
      </c>
      <c r="K7" s="21" t="s">
        <v>39</v>
      </c>
      <c r="L7" s="21" t="s">
        <v>40</v>
      </c>
      <c r="M7" s="21" t="s">
        <v>41</v>
      </c>
      <c r="N7" s="22"/>
      <c r="O7" s="136"/>
      <c r="P7" s="137"/>
    </row>
    <row r="8" s="87" customFormat="1" ht="30" customHeight="1" spans="1:15">
      <c r="A8" s="15" t="s">
        <v>42</v>
      </c>
      <c r="B8" s="47" t="s">
        <v>19</v>
      </c>
      <c r="C8" s="17">
        <v>176126</v>
      </c>
      <c r="D8" s="17">
        <v>190728</v>
      </c>
      <c r="E8" s="97">
        <f>(C8-D8)/D8</f>
        <v>-0.0765592886204438</v>
      </c>
      <c r="F8" s="17">
        <v>64746</v>
      </c>
      <c r="G8" s="97">
        <f>(C8-F8)/F8</f>
        <v>1.7202607110864</v>
      </c>
      <c r="H8" s="98">
        <v>2.28</v>
      </c>
      <c r="I8" s="18">
        <v>0.0201</v>
      </c>
      <c r="J8" s="18">
        <v>0.0311369923506963</v>
      </c>
      <c r="K8" s="22">
        <v>325.635257142857</v>
      </c>
      <c r="L8" s="22">
        <v>397.7</v>
      </c>
      <c r="M8" s="138">
        <f>L8/C3</f>
        <v>0.00391670198132727</v>
      </c>
      <c r="N8" s="135"/>
      <c r="O8" s="136"/>
    </row>
    <row r="9" s="87" customFormat="1" ht="88" customHeight="1" spans="1:16">
      <c r="A9" s="94" t="s">
        <v>116</v>
      </c>
      <c r="B9" s="95" t="s">
        <v>118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O9" s="136"/>
      <c r="P9" s="136"/>
    </row>
    <row r="10" s="87" customFormat="1" ht="30" customHeight="1" spans="1:15">
      <c r="A10" s="99"/>
      <c r="B10" s="99"/>
      <c r="C10" s="100" t="s">
        <v>44</v>
      </c>
      <c r="D10" s="14" t="s">
        <v>45</v>
      </c>
      <c r="E10" s="101" t="s">
        <v>46</v>
      </c>
      <c r="F10" s="101" t="s">
        <v>47</v>
      </c>
      <c r="G10" s="102" t="s">
        <v>48</v>
      </c>
      <c r="H10" s="102" t="s">
        <v>49</v>
      </c>
      <c r="I10" s="102" t="s">
        <v>50</v>
      </c>
      <c r="J10" s="102" t="s">
        <v>51</v>
      </c>
      <c r="K10" s="102" t="s">
        <v>34</v>
      </c>
      <c r="L10" s="102" t="s">
        <v>52</v>
      </c>
      <c r="N10" s="136"/>
      <c r="O10" s="136"/>
    </row>
    <row r="11" s="87" customFormat="1" ht="30" customHeight="1" spans="1:13">
      <c r="A11" s="103" t="s">
        <v>53</v>
      </c>
      <c r="B11" s="47" t="s">
        <v>54</v>
      </c>
      <c r="C11" s="104">
        <v>2</v>
      </c>
      <c r="D11" s="104"/>
      <c r="E11" s="104">
        <v>129</v>
      </c>
      <c r="F11" s="104"/>
      <c r="G11" s="18" t="s">
        <v>55</v>
      </c>
      <c r="H11" s="17">
        <v>42338840</v>
      </c>
      <c r="I11" s="17">
        <v>45258511</v>
      </c>
      <c r="J11" s="139">
        <f t="shared" ref="J11:J15" si="0">(H11-I11)/I11</f>
        <v>-0.0645109822548073</v>
      </c>
      <c r="K11" s="17">
        <v>38055740</v>
      </c>
      <c r="L11" s="139">
        <f t="shared" ref="L11:L15" si="1">(H11-K11)/K11</f>
        <v>0.112548067650241</v>
      </c>
      <c r="M11" s="140"/>
    </row>
    <row r="12" s="87" customFormat="1" ht="38" customHeight="1" spans="1:20">
      <c r="A12" s="105"/>
      <c r="B12" s="47" t="s">
        <v>56</v>
      </c>
      <c r="C12" s="104">
        <v>6</v>
      </c>
      <c r="D12" s="104"/>
      <c r="E12" s="104">
        <v>366</v>
      </c>
      <c r="F12" s="104"/>
      <c r="G12" s="18" t="s">
        <v>57</v>
      </c>
      <c r="H12" s="17">
        <v>806597</v>
      </c>
      <c r="I12" s="17">
        <v>812783</v>
      </c>
      <c r="J12" s="139">
        <f t="shared" si="0"/>
        <v>-0.00761088753086617</v>
      </c>
      <c r="K12" s="17">
        <v>499323</v>
      </c>
      <c r="L12" s="139">
        <f t="shared" si="1"/>
        <v>0.615381226180248</v>
      </c>
      <c r="M12" s="140"/>
      <c r="N12" s="141"/>
      <c r="O12" s="141"/>
      <c r="P12" s="142"/>
      <c r="Q12" s="142"/>
      <c r="R12" s="134"/>
      <c r="S12" s="141"/>
      <c r="T12" s="143"/>
    </row>
    <row r="13" s="87" customFormat="1" ht="33" customHeight="1" spans="1:20">
      <c r="A13" s="105"/>
      <c r="B13" s="47" t="s">
        <v>57</v>
      </c>
      <c r="C13" s="104">
        <v>10</v>
      </c>
      <c r="D13" s="104">
        <v>11</v>
      </c>
      <c r="E13" s="104">
        <v>348</v>
      </c>
      <c r="F13" s="104">
        <v>374</v>
      </c>
      <c r="G13" s="102" t="s">
        <v>58</v>
      </c>
      <c r="H13" s="102" t="s">
        <v>49</v>
      </c>
      <c r="I13" s="102" t="s">
        <v>50</v>
      </c>
      <c r="J13" s="102" t="s">
        <v>51</v>
      </c>
      <c r="K13" s="102" t="s">
        <v>34</v>
      </c>
      <c r="L13" s="102" t="s">
        <v>52</v>
      </c>
      <c r="M13" s="140"/>
      <c r="N13" s="143"/>
      <c r="O13" s="143"/>
      <c r="P13" s="142"/>
      <c r="Q13" s="142"/>
      <c r="R13" s="143"/>
      <c r="S13" s="141"/>
      <c r="T13" s="143"/>
    </row>
    <row r="14" s="87" customFormat="1" ht="30" customHeight="1" spans="1:18">
      <c r="A14" s="105"/>
      <c r="B14" s="47" t="s">
        <v>59</v>
      </c>
      <c r="C14" s="104">
        <v>11</v>
      </c>
      <c r="D14" s="104"/>
      <c r="E14" s="104">
        <v>276</v>
      </c>
      <c r="F14" s="104"/>
      <c r="G14" s="18" t="s">
        <v>55</v>
      </c>
      <c r="H14" s="17">
        <v>3043088</v>
      </c>
      <c r="I14" s="17">
        <v>2729667</v>
      </c>
      <c r="J14" s="139">
        <f t="shared" si="0"/>
        <v>0.114820232651089</v>
      </c>
      <c r="K14" s="17">
        <v>2559362</v>
      </c>
      <c r="L14" s="139">
        <f t="shared" si="1"/>
        <v>0.189002571734674</v>
      </c>
      <c r="M14" s="140"/>
      <c r="N14" s="141"/>
      <c r="O14" s="141"/>
      <c r="P14" s="143"/>
      <c r="Q14" s="143"/>
      <c r="R14" s="143"/>
    </row>
    <row r="15" s="87" customFormat="1" ht="30" customHeight="1" spans="1:21">
      <c r="A15" s="105"/>
      <c r="B15" s="47" t="s">
        <v>60</v>
      </c>
      <c r="C15" s="104">
        <v>14</v>
      </c>
      <c r="D15" s="104"/>
      <c r="E15" s="104">
        <v>513</v>
      </c>
      <c r="F15" s="104"/>
      <c r="G15" s="18" t="s">
        <v>57</v>
      </c>
      <c r="H15" s="17">
        <v>429401</v>
      </c>
      <c r="I15" s="17">
        <v>354700</v>
      </c>
      <c r="J15" s="139">
        <f t="shared" si="0"/>
        <v>0.210603326755004</v>
      </c>
      <c r="K15" s="17">
        <v>475370</v>
      </c>
      <c r="L15" s="139">
        <f t="shared" si="1"/>
        <v>-0.096701516713297</v>
      </c>
      <c r="M15" s="143"/>
      <c r="N15" s="143"/>
      <c r="O15" s="143"/>
      <c r="P15" s="141"/>
      <c r="Q15" s="141"/>
      <c r="R15" s="152"/>
      <c r="S15" s="152"/>
      <c r="T15" s="152"/>
      <c r="U15" s="152"/>
    </row>
    <row r="16" s="87" customFormat="1" ht="30" customHeight="1" spans="1:17">
      <c r="A16" s="105"/>
      <c r="B16" s="47" t="s">
        <v>61</v>
      </c>
      <c r="C16" s="104">
        <v>15</v>
      </c>
      <c r="D16" s="104"/>
      <c r="E16" s="104">
        <v>518</v>
      </c>
      <c r="F16" s="104"/>
      <c r="G16" s="80"/>
      <c r="H16" s="55"/>
      <c r="I16" s="55"/>
      <c r="J16" s="110"/>
      <c r="K16" s="144"/>
      <c r="L16" s="145"/>
      <c r="M16" s="142"/>
      <c r="N16" s="142"/>
      <c r="P16" s="146"/>
      <c r="Q16" s="146"/>
    </row>
    <row r="17" s="87" customFormat="1" ht="30" customHeight="1" spans="1:20">
      <c r="A17" s="105"/>
      <c r="B17" s="47" t="s">
        <v>62</v>
      </c>
      <c r="C17" s="104">
        <v>16</v>
      </c>
      <c r="D17" s="104"/>
      <c r="E17" s="104">
        <v>486</v>
      </c>
      <c r="F17" s="104"/>
      <c r="G17" s="106"/>
      <c r="H17" s="55"/>
      <c r="I17" s="80"/>
      <c r="J17" s="110"/>
      <c r="K17" s="144"/>
      <c r="L17" s="145"/>
      <c r="M17" s="142"/>
      <c r="N17" s="142"/>
      <c r="P17" s="141"/>
      <c r="Q17" s="141"/>
      <c r="S17" s="96"/>
      <c r="T17" s="96"/>
    </row>
    <row r="18" s="87" customFormat="1" ht="30" customHeight="1" spans="1:17">
      <c r="A18" s="107"/>
      <c r="B18" s="47" t="s">
        <v>63</v>
      </c>
      <c r="C18" s="104">
        <v>17</v>
      </c>
      <c r="D18" s="104"/>
      <c r="E18" s="104">
        <v>192</v>
      </c>
      <c r="F18" s="104"/>
      <c r="G18" s="80"/>
      <c r="H18" s="55"/>
      <c r="I18" s="80"/>
      <c r="J18" s="110"/>
      <c r="K18" s="144"/>
      <c r="L18" s="144"/>
      <c r="P18" s="143"/>
      <c r="Q18" s="143"/>
    </row>
    <row r="19" s="87" customFormat="1" ht="118" customHeight="1" spans="1:20">
      <c r="A19" s="15" t="s">
        <v>64</v>
      </c>
      <c r="B19" s="108" t="s">
        <v>65</v>
      </c>
      <c r="C19" s="109"/>
      <c r="D19" s="109"/>
      <c r="E19" s="109"/>
      <c r="F19" s="109"/>
      <c r="G19" s="55"/>
      <c r="H19" s="55"/>
      <c r="I19" s="80"/>
      <c r="J19" s="110"/>
      <c r="K19" s="144"/>
      <c r="L19" s="144"/>
      <c r="P19" s="141"/>
      <c r="Q19" s="141"/>
      <c r="S19" s="96"/>
      <c r="T19" s="152"/>
    </row>
    <row r="20" s="87" customFormat="1" ht="118" customHeight="1" spans="1:17">
      <c r="A20" s="15"/>
      <c r="B20" s="109"/>
      <c r="C20" s="109"/>
      <c r="D20" s="109"/>
      <c r="E20" s="109"/>
      <c r="F20" s="109"/>
      <c r="G20" s="55"/>
      <c r="H20" s="55"/>
      <c r="I20" s="80"/>
      <c r="J20" s="110"/>
      <c r="K20" s="144"/>
      <c r="L20" s="144"/>
      <c r="P20" s="143"/>
      <c r="Q20" s="143"/>
    </row>
    <row r="21" s="87" customFormat="1" ht="30" customHeight="1" spans="1:12">
      <c r="A21" s="19"/>
      <c r="B21" s="58"/>
      <c r="C21" s="110"/>
      <c r="D21" s="110"/>
      <c r="E21" s="110"/>
      <c r="F21" s="110"/>
      <c r="G21" s="55"/>
      <c r="H21" s="55"/>
      <c r="I21" s="80"/>
      <c r="J21" s="110"/>
      <c r="K21" s="144"/>
      <c r="L21" s="144"/>
    </row>
    <row r="22" s="89" customFormat="1" ht="30" customHeight="1" spans="1:17">
      <c r="A22" s="25" t="s">
        <v>77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47"/>
      <c r="P22" s="87"/>
      <c r="Q22" s="87"/>
    </row>
    <row r="23" s="89" customFormat="1" ht="30" customHeight="1" spans="1:17">
      <c r="A23" s="111" t="s">
        <v>78</v>
      </c>
      <c r="B23" s="111" t="s">
        <v>79</v>
      </c>
      <c r="C23" s="111" t="s">
        <v>80</v>
      </c>
      <c r="D23" s="111" t="s">
        <v>119</v>
      </c>
      <c r="E23" s="111" t="s">
        <v>120</v>
      </c>
      <c r="F23" s="111" t="s">
        <v>83</v>
      </c>
      <c r="G23" s="111" t="s">
        <v>121</v>
      </c>
      <c r="H23" s="111" t="s">
        <v>122</v>
      </c>
      <c r="I23" s="111" t="s">
        <v>123</v>
      </c>
      <c r="J23" s="111" t="s">
        <v>124</v>
      </c>
      <c r="K23" s="111" t="s">
        <v>85</v>
      </c>
      <c r="L23" s="111" t="s">
        <v>86</v>
      </c>
      <c r="M23" s="111" t="s">
        <v>87</v>
      </c>
      <c r="N23" s="111" t="s">
        <v>88</v>
      </c>
      <c r="O23" s="148"/>
      <c r="P23" s="148"/>
      <c r="Q23" s="148"/>
    </row>
    <row r="24" s="87" customFormat="1" ht="30" customHeight="1" spans="1:14">
      <c r="A24" s="112" t="s">
        <v>89</v>
      </c>
      <c r="B24" s="113"/>
      <c r="C24" s="112" t="s">
        <v>125</v>
      </c>
      <c r="D24" s="112">
        <v>11</v>
      </c>
      <c r="E24" s="114">
        <v>14344.97</v>
      </c>
      <c r="F24" s="112">
        <v>3</v>
      </c>
      <c r="G24" s="115">
        <f t="shared" ref="G24:G28" si="2">(D24-F24)/F24</f>
        <v>2.66666666666667</v>
      </c>
      <c r="H24" s="116" t="s">
        <v>126</v>
      </c>
      <c r="I24" s="116" t="s">
        <v>127</v>
      </c>
      <c r="J24" s="115">
        <f t="shared" ref="J24:J43" si="3">(H24-I24)/I24</f>
        <v>0.30564263322884</v>
      </c>
      <c r="K24" s="149">
        <f t="shared" ref="K24:K43" si="4">E24/D24</f>
        <v>1304.08818181818</v>
      </c>
      <c r="L24" s="150"/>
      <c r="M24" s="151">
        <v>11854</v>
      </c>
      <c r="N24" s="151">
        <v>6449</v>
      </c>
    </row>
    <row r="25" s="87" customFormat="1" ht="30" customHeight="1" spans="1:14">
      <c r="A25" s="112" t="s">
        <v>91</v>
      </c>
      <c r="B25" s="113"/>
      <c r="C25" s="112" t="s">
        <v>128</v>
      </c>
      <c r="D25" s="112">
        <v>33</v>
      </c>
      <c r="E25" s="114">
        <v>12181.95</v>
      </c>
      <c r="F25" s="112">
        <v>3</v>
      </c>
      <c r="G25" s="115">
        <f t="shared" si="2"/>
        <v>10</v>
      </c>
      <c r="H25" s="116" t="s">
        <v>129</v>
      </c>
      <c r="I25" s="116" t="s">
        <v>130</v>
      </c>
      <c r="J25" s="115">
        <f t="shared" si="3"/>
        <v>0.016181229773463</v>
      </c>
      <c r="K25" s="149">
        <f t="shared" si="4"/>
        <v>369.15</v>
      </c>
      <c r="L25" s="150"/>
      <c r="M25" s="151">
        <v>6704</v>
      </c>
      <c r="N25" s="151">
        <v>0</v>
      </c>
    </row>
    <row r="26" s="87" customFormat="1" ht="30" customHeight="1" spans="1:14">
      <c r="A26" s="112" t="s">
        <v>94</v>
      </c>
      <c r="B26" s="113"/>
      <c r="C26" s="112" t="s">
        <v>128</v>
      </c>
      <c r="D26" s="112">
        <v>45</v>
      </c>
      <c r="E26" s="114">
        <v>6551.05</v>
      </c>
      <c r="F26" s="112">
        <v>33</v>
      </c>
      <c r="G26" s="115">
        <f t="shared" si="2"/>
        <v>0.363636363636364</v>
      </c>
      <c r="H26" s="116" t="s">
        <v>131</v>
      </c>
      <c r="I26" s="116" t="s">
        <v>132</v>
      </c>
      <c r="J26" s="115">
        <f t="shared" si="3"/>
        <v>0.0972972972972971</v>
      </c>
      <c r="K26" s="149">
        <f t="shared" si="4"/>
        <v>145.578888888889</v>
      </c>
      <c r="L26" s="150"/>
      <c r="M26" s="151">
        <v>4560</v>
      </c>
      <c r="N26" s="151">
        <v>0</v>
      </c>
    </row>
    <row r="27" s="87" customFormat="1" ht="30" customHeight="1" spans="1:14">
      <c r="A27" s="112" t="s">
        <v>95</v>
      </c>
      <c r="B27" s="113"/>
      <c r="C27" s="112" t="s">
        <v>128</v>
      </c>
      <c r="D27" s="112">
        <v>20</v>
      </c>
      <c r="E27" s="114">
        <v>7780.9</v>
      </c>
      <c r="F27" s="112">
        <v>10</v>
      </c>
      <c r="G27" s="115">
        <f t="shared" si="2"/>
        <v>1</v>
      </c>
      <c r="H27" s="116" t="s">
        <v>133</v>
      </c>
      <c r="I27" s="116" t="s">
        <v>134</v>
      </c>
      <c r="J27" s="115">
        <f t="shared" si="3"/>
        <v>-0.0447761194029851</v>
      </c>
      <c r="K27" s="149">
        <f t="shared" si="4"/>
        <v>389.045</v>
      </c>
      <c r="L27" s="150"/>
      <c r="M27" s="151">
        <v>1010</v>
      </c>
      <c r="N27" s="151">
        <v>0</v>
      </c>
    </row>
    <row r="28" s="87" customFormat="1" ht="30" customHeight="1" spans="1:14">
      <c r="A28" s="112" t="s">
        <v>96</v>
      </c>
      <c r="B28" s="113"/>
      <c r="C28" s="112" t="s">
        <v>128</v>
      </c>
      <c r="D28" s="112">
        <v>46</v>
      </c>
      <c r="E28" s="114">
        <v>6772.69</v>
      </c>
      <c r="F28" s="112">
        <v>13</v>
      </c>
      <c r="G28" s="115">
        <f t="shared" si="2"/>
        <v>2.53846153846154</v>
      </c>
      <c r="H28" s="116" t="s">
        <v>135</v>
      </c>
      <c r="I28" s="116" t="s">
        <v>136</v>
      </c>
      <c r="J28" s="115">
        <f t="shared" si="3"/>
        <v>0.0716981132075471</v>
      </c>
      <c r="K28" s="149">
        <f t="shared" si="4"/>
        <v>147.232391304348</v>
      </c>
      <c r="L28" s="150"/>
      <c r="M28" s="151">
        <v>10135</v>
      </c>
      <c r="N28" s="151">
        <v>0</v>
      </c>
    </row>
    <row r="29" s="87" customFormat="1" ht="30" customHeight="1" spans="1:14">
      <c r="A29" s="112" t="s">
        <v>98</v>
      </c>
      <c r="B29" s="113"/>
      <c r="C29" s="112" t="s">
        <v>128</v>
      </c>
      <c r="D29" s="112">
        <v>11</v>
      </c>
      <c r="E29" s="114">
        <v>4917</v>
      </c>
      <c r="F29" s="112">
        <v>1</v>
      </c>
      <c r="G29" s="117">
        <v>0</v>
      </c>
      <c r="H29" s="116" t="s">
        <v>137</v>
      </c>
      <c r="I29" s="116" t="s">
        <v>138</v>
      </c>
      <c r="J29" s="115">
        <f t="shared" si="3"/>
        <v>0.171929824561403</v>
      </c>
      <c r="K29" s="149">
        <f t="shared" si="4"/>
        <v>447</v>
      </c>
      <c r="L29" s="150"/>
      <c r="M29" s="151">
        <v>355</v>
      </c>
      <c r="N29" s="151">
        <v>0</v>
      </c>
    </row>
    <row r="30" s="87" customFormat="1" ht="30" customHeight="1" spans="1:14">
      <c r="A30" s="112" t="s">
        <v>99</v>
      </c>
      <c r="B30" s="113"/>
      <c r="C30" s="112" t="s">
        <v>128</v>
      </c>
      <c r="D30" s="112">
        <v>18</v>
      </c>
      <c r="E30" s="114">
        <v>4941.02</v>
      </c>
      <c r="F30" s="112">
        <v>6</v>
      </c>
      <c r="G30" s="115">
        <f>(D30-F30)/F30</f>
        <v>2</v>
      </c>
      <c r="H30" s="116" t="s">
        <v>139</v>
      </c>
      <c r="I30" s="116" t="s">
        <v>138</v>
      </c>
      <c r="J30" s="115">
        <f t="shared" si="3"/>
        <v>0.182456140350877</v>
      </c>
      <c r="K30" s="149">
        <f t="shared" si="4"/>
        <v>274.501111111111</v>
      </c>
      <c r="L30" s="150"/>
      <c r="M30" s="151">
        <v>7340</v>
      </c>
      <c r="N30" s="151">
        <v>0</v>
      </c>
    </row>
    <row r="31" s="87" customFormat="1" ht="30" customHeight="1" spans="1:14">
      <c r="A31" s="112" t="s">
        <v>100</v>
      </c>
      <c r="B31" s="113"/>
      <c r="C31" s="112" t="s">
        <v>125</v>
      </c>
      <c r="D31" s="112">
        <v>3</v>
      </c>
      <c r="E31" s="114">
        <v>3913</v>
      </c>
      <c r="F31" s="112">
        <v>0</v>
      </c>
      <c r="G31" s="117">
        <v>0</v>
      </c>
      <c r="H31" s="116" t="s">
        <v>140</v>
      </c>
      <c r="I31" s="116" t="s">
        <v>141</v>
      </c>
      <c r="J31" s="115">
        <f t="shared" si="3"/>
        <v>-0.247563352826511</v>
      </c>
      <c r="K31" s="149">
        <f t="shared" si="4"/>
        <v>1304.33333333333</v>
      </c>
      <c r="L31" s="150"/>
      <c r="M31" s="151">
        <v>2942</v>
      </c>
      <c r="N31" s="151">
        <v>0</v>
      </c>
    </row>
    <row r="32" s="87" customFormat="1" ht="30" customHeight="1" spans="1:14">
      <c r="A32" s="112" t="s">
        <v>101</v>
      </c>
      <c r="B32" s="113"/>
      <c r="C32" s="112" t="s">
        <v>128</v>
      </c>
      <c r="D32" s="112">
        <v>12</v>
      </c>
      <c r="E32" s="114">
        <v>3867.41</v>
      </c>
      <c r="F32" s="112">
        <v>2</v>
      </c>
      <c r="G32" s="115">
        <f>(D32-F32)/F32</f>
        <v>5</v>
      </c>
      <c r="H32" s="116" t="s">
        <v>142</v>
      </c>
      <c r="I32" s="116" t="s">
        <v>143</v>
      </c>
      <c r="J32" s="115">
        <f t="shared" si="3"/>
        <v>0.251046025104603</v>
      </c>
      <c r="K32" s="149">
        <f t="shared" si="4"/>
        <v>322.284166666667</v>
      </c>
      <c r="L32" s="150"/>
      <c r="M32" s="151">
        <v>3568</v>
      </c>
      <c r="N32" s="151">
        <v>0</v>
      </c>
    </row>
    <row r="33" s="87" customFormat="1" ht="30" customHeight="1" spans="1:14">
      <c r="A33" s="112" t="s">
        <v>102</v>
      </c>
      <c r="B33" s="113"/>
      <c r="C33" s="112" t="s">
        <v>125</v>
      </c>
      <c r="D33" s="112">
        <v>3</v>
      </c>
      <c r="E33" s="114">
        <v>3741</v>
      </c>
      <c r="F33" s="112">
        <v>0</v>
      </c>
      <c r="G33" s="117">
        <v>0</v>
      </c>
      <c r="H33" s="116" t="s">
        <v>144</v>
      </c>
      <c r="I33" s="116" t="s">
        <v>145</v>
      </c>
      <c r="J33" s="115">
        <f t="shared" si="3"/>
        <v>0.110438729198184</v>
      </c>
      <c r="K33" s="149">
        <f t="shared" si="4"/>
        <v>1247</v>
      </c>
      <c r="L33" s="150"/>
      <c r="M33" s="151">
        <v>13542</v>
      </c>
      <c r="N33" s="151">
        <v>10536</v>
      </c>
    </row>
    <row r="34" s="87" customFormat="1" ht="30" customHeight="1" spans="1:14">
      <c r="A34" s="112" t="s">
        <v>93</v>
      </c>
      <c r="B34" s="113"/>
      <c r="C34" s="112" t="s">
        <v>125</v>
      </c>
      <c r="D34" s="112">
        <v>1</v>
      </c>
      <c r="E34" s="114">
        <v>3722</v>
      </c>
      <c r="F34" s="112">
        <v>0</v>
      </c>
      <c r="G34" s="117">
        <v>0</v>
      </c>
      <c r="H34" s="116" t="s">
        <v>146</v>
      </c>
      <c r="I34" s="116" t="s">
        <v>147</v>
      </c>
      <c r="J34" s="115">
        <f t="shared" si="3"/>
        <v>0.0859598853868196</v>
      </c>
      <c r="K34" s="149">
        <f t="shared" si="4"/>
        <v>3722</v>
      </c>
      <c r="L34" s="150"/>
      <c r="M34" s="151">
        <v>416</v>
      </c>
      <c r="N34" s="151">
        <v>0</v>
      </c>
    </row>
    <row r="35" s="87" customFormat="1" ht="30" customHeight="1" spans="1:14">
      <c r="A35" s="112" t="s">
        <v>103</v>
      </c>
      <c r="B35" s="113"/>
      <c r="C35" s="112" t="s">
        <v>125</v>
      </c>
      <c r="D35" s="112">
        <v>1</v>
      </c>
      <c r="E35" s="114">
        <v>3579</v>
      </c>
      <c r="F35" s="112">
        <v>0</v>
      </c>
      <c r="G35" s="117">
        <v>0</v>
      </c>
      <c r="H35" s="116" t="s">
        <v>148</v>
      </c>
      <c r="I35" s="116" t="s">
        <v>149</v>
      </c>
      <c r="J35" s="115">
        <f t="shared" si="3"/>
        <v>-0.0685483870967742</v>
      </c>
      <c r="K35" s="149">
        <f t="shared" si="4"/>
        <v>3579</v>
      </c>
      <c r="L35" s="150"/>
      <c r="M35" s="151">
        <v>843</v>
      </c>
      <c r="N35" s="151">
        <v>0</v>
      </c>
    </row>
    <row r="36" s="87" customFormat="1" ht="30" customHeight="1" spans="1:14">
      <c r="A36" s="112" t="s">
        <v>97</v>
      </c>
      <c r="B36" s="113"/>
      <c r="C36" s="112" t="s">
        <v>125</v>
      </c>
      <c r="D36" s="112">
        <v>2</v>
      </c>
      <c r="E36" s="114">
        <v>3458</v>
      </c>
      <c r="F36" s="112">
        <v>0</v>
      </c>
      <c r="G36" s="117">
        <v>0</v>
      </c>
      <c r="H36" s="116" t="s">
        <v>150</v>
      </c>
      <c r="I36" s="116" t="s">
        <v>151</v>
      </c>
      <c r="J36" s="115">
        <f t="shared" si="3"/>
        <v>0.0966850828729281</v>
      </c>
      <c r="K36" s="149">
        <f t="shared" si="4"/>
        <v>1729</v>
      </c>
      <c r="L36" s="150"/>
      <c r="M36" s="151">
        <v>5153</v>
      </c>
      <c r="N36" s="151">
        <v>14000</v>
      </c>
    </row>
    <row r="37" s="87" customFormat="1" ht="30" customHeight="1" spans="1:14">
      <c r="A37" s="112" t="s">
        <v>104</v>
      </c>
      <c r="B37" s="113"/>
      <c r="C37" s="112" t="s">
        <v>128</v>
      </c>
      <c r="D37" s="112">
        <v>25</v>
      </c>
      <c r="E37" s="114">
        <v>3610.73</v>
      </c>
      <c r="F37" s="112">
        <v>37</v>
      </c>
      <c r="G37" s="115">
        <f t="shared" ref="G37:G39" si="5">(D37-F37)/F37</f>
        <v>-0.324324324324324</v>
      </c>
      <c r="H37" s="116" t="s">
        <v>152</v>
      </c>
      <c r="I37" s="116" t="s">
        <v>149</v>
      </c>
      <c r="J37" s="115">
        <f t="shared" si="3"/>
        <v>0.108870967741936</v>
      </c>
      <c r="K37" s="149">
        <f t="shared" si="4"/>
        <v>144.4292</v>
      </c>
      <c r="L37" s="150"/>
      <c r="M37" s="151">
        <v>1620</v>
      </c>
      <c r="N37" s="151">
        <v>0</v>
      </c>
    </row>
    <row r="38" s="87" customFormat="1" ht="30" customHeight="1" spans="1:14">
      <c r="A38" s="112" t="s">
        <v>105</v>
      </c>
      <c r="B38" s="113"/>
      <c r="C38" s="112" t="s">
        <v>128</v>
      </c>
      <c r="D38" s="112">
        <v>24</v>
      </c>
      <c r="E38" s="114">
        <v>2994.18</v>
      </c>
      <c r="F38" s="112">
        <v>17</v>
      </c>
      <c r="G38" s="115">
        <f t="shared" si="5"/>
        <v>0.411764705882353</v>
      </c>
      <c r="H38" s="116" t="s">
        <v>153</v>
      </c>
      <c r="I38" s="116" t="s">
        <v>154</v>
      </c>
      <c r="J38" s="115">
        <f t="shared" si="3"/>
        <v>0.0483271375464684</v>
      </c>
      <c r="K38" s="149">
        <f t="shared" si="4"/>
        <v>124.7575</v>
      </c>
      <c r="L38" s="150"/>
      <c r="M38" s="151">
        <v>2536</v>
      </c>
      <c r="N38" s="151">
        <v>0</v>
      </c>
    </row>
    <row r="39" s="87" customFormat="1" ht="30" customHeight="1" spans="1:14">
      <c r="A39" s="112" t="s">
        <v>106</v>
      </c>
      <c r="B39" s="113"/>
      <c r="C39" s="112" t="s">
        <v>128</v>
      </c>
      <c r="D39" s="112">
        <v>16</v>
      </c>
      <c r="E39" s="114">
        <v>2495.96</v>
      </c>
      <c r="F39" s="112">
        <v>20</v>
      </c>
      <c r="G39" s="115">
        <f t="shared" si="5"/>
        <v>-0.2</v>
      </c>
      <c r="H39" s="116" t="s">
        <v>143</v>
      </c>
      <c r="I39" s="116" t="s">
        <v>155</v>
      </c>
      <c r="J39" s="115">
        <f t="shared" si="3"/>
        <v>0.17156862745098</v>
      </c>
      <c r="K39" s="149">
        <f t="shared" si="4"/>
        <v>155.9975</v>
      </c>
      <c r="L39" s="150"/>
      <c r="M39" s="151">
        <v>3289</v>
      </c>
      <c r="N39" s="151">
        <v>0</v>
      </c>
    </row>
    <row r="40" s="87" customFormat="1" ht="30" customHeight="1" spans="1:14">
      <c r="A40" s="112" t="s">
        <v>109</v>
      </c>
      <c r="B40" s="113"/>
      <c r="C40" s="112" t="s">
        <v>125</v>
      </c>
      <c r="D40" s="112">
        <v>1</v>
      </c>
      <c r="E40" s="114">
        <v>1659</v>
      </c>
      <c r="F40" s="112">
        <v>0</v>
      </c>
      <c r="G40" s="117">
        <v>0</v>
      </c>
      <c r="H40" s="116" t="s">
        <v>156</v>
      </c>
      <c r="I40" s="116" t="s">
        <v>157</v>
      </c>
      <c r="J40" s="115">
        <f t="shared" si="3"/>
        <v>0.324435318275154</v>
      </c>
      <c r="K40" s="149">
        <f t="shared" si="4"/>
        <v>1659</v>
      </c>
      <c r="L40" s="150"/>
      <c r="M40" s="151">
        <v>2833</v>
      </c>
      <c r="N40" s="151">
        <v>183</v>
      </c>
    </row>
    <row r="41" s="87" customFormat="1" ht="30" customHeight="1" spans="1:14">
      <c r="A41" s="112" t="s">
        <v>110</v>
      </c>
      <c r="B41" s="113"/>
      <c r="C41" s="112" t="s">
        <v>128</v>
      </c>
      <c r="D41" s="112">
        <v>12</v>
      </c>
      <c r="E41" s="114">
        <v>2062.98</v>
      </c>
      <c r="F41" s="112">
        <v>7</v>
      </c>
      <c r="G41" s="115">
        <f t="shared" ref="G41:G44" si="6">(D41-F41)/F41</f>
        <v>0.714285714285714</v>
      </c>
      <c r="H41" s="116" t="s">
        <v>158</v>
      </c>
      <c r="I41" s="116" t="s">
        <v>159</v>
      </c>
      <c r="J41" s="115">
        <f t="shared" si="3"/>
        <v>0.128099173553719</v>
      </c>
      <c r="K41" s="149">
        <f t="shared" si="4"/>
        <v>171.915</v>
      </c>
      <c r="L41" s="150"/>
      <c r="M41" s="151">
        <v>1147</v>
      </c>
      <c r="N41" s="151">
        <v>0</v>
      </c>
    </row>
    <row r="42" s="87" customFormat="1" ht="30" customHeight="1" spans="1:14">
      <c r="A42" s="112" t="s">
        <v>160</v>
      </c>
      <c r="B42" s="113"/>
      <c r="C42" s="112" t="s">
        <v>128</v>
      </c>
      <c r="D42" s="112">
        <v>5</v>
      </c>
      <c r="E42" s="114">
        <v>1859</v>
      </c>
      <c r="F42" s="112">
        <v>1</v>
      </c>
      <c r="G42" s="115">
        <f t="shared" si="6"/>
        <v>4</v>
      </c>
      <c r="H42" s="116" t="s">
        <v>161</v>
      </c>
      <c r="I42" s="116" t="s">
        <v>162</v>
      </c>
      <c r="J42" s="115">
        <f t="shared" si="3"/>
        <v>0.0764525993883793</v>
      </c>
      <c r="K42" s="149">
        <f t="shared" si="4"/>
        <v>371.8</v>
      </c>
      <c r="L42" s="150"/>
      <c r="M42" s="151">
        <v>1245</v>
      </c>
      <c r="N42" s="151">
        <v>0</v>
      </c>
    </row>
    <row r="43" s="87" customFormat="1" ht="30" customHeight="1" spans="1:14">
      <c r="A43" s="112" t="s">
        <v>163</v>
      </c>
      <c r="B43" s="113"/>
      <c r="C43" s="112" t="s">
        <v>128</v>
      </c>
      <c r="D43" s="112">
        <v>3</v>
      </c>
      <c r="E43" s="114">
        <v>1470</v>
      </c>
      <c r="F43" s="112">
        <v>2</v>
      </c>
      <c r="G43" s="115">
        <f t="shared" si="6"/>
        <v>0.5</v>
      </c>
      <c r="H43" s="116" t="s">
        <v>164</v>
      </c>
      <c r="I43" s="116" t="s">
        <v>146</v>
      </c>
      <c r="J43" s="115">
        <f t="shared" si="3"/>
        <v>-0.0923482849604222</v>
      </c>
      <c r="K43" s="149">
        <f t="shared" si="4"/>
        <v>490</v>
      </c>
      <c r="L43" s="150"/>
      <c r="M43" s="151">
        <v>62</v>
      </c>
      <c r="N43" s="151">
        <v>0</v>
      </c>
    </row>
    <row r="44" s="87" customFormat="1" ht="30" customHeight="1" spans="1:15">
      <c r="A44" s="118"/>
      <c r="B44" s="113"/>
      <c r="C44" s="119"/>
      <c r="D44" s="120">
        <f t="shared" ref="D44:F44" si="7">SUM(D24:D43)</f>
        <v>292</v>
      </c>
      <c r="E44" s="114">
        <f t="shared" si="7"/>
        <v>95921.84</v>
      </c>
      <c r="F44" s="112">
        <f t="shared" si="7"/>
        <v>155</v>
      </c>
      <c r="G44" s="115">
        <f t="shared" si="6"/>
        <v>0.883870967741936</v>
      </c>
      <c r="H44" s="116">
        <f>(D44-F44)/F44</f>
        <v>0.883870967741936</v>
      </c>
      <c r="I44" s="116"/>
      <c r="J44" s="112"/>
      <c r="K44" s="149"/>
      <c r="L44" s="150"/>
      <c r="M44" s="112"/>
      <c r="N44" s="112"/>
      <c r="O44" s="152"/>
    </row>
    <row r="45" s="87" customFormat="1" ht="75" customHeight="1" spans="1:14">
      <c r="A45" s="121" t="s">
        <v>116</v>
      </c>
      <c r="B45" s="122" t="s">
        <v>165</v>
      </c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53"/>
    </row>
    <row r="46" s="87" customFormat="1" ht="36" customHeight="1"/>
    <row r="47" s="88" customFormat="1" ht="36" customHeight="1" spans="1:14">
      <c r="A47" s="1" t="s">
        <v>166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="87" customFormat="1" ht="120" customHeight="1" spans="1:14">
      <c r="A48" s="124" t="s">
        <v>167</v>
      </c>
      <c r="B48" s="125" t="s">
        <v>168</v>
      </c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54"/>
    </row>
    <row r="49" s="87" customFormat="1" ht="105" customHeight="1" spans="1:14">
      <c r="A49" s="124" t="s">
        <v>169</v>
      </c>
      <c r="B49" s="125" t="s">
        <v>170</v>
      </c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54"/>
    </row>
    <row r="57" s="87" customFormat="1" spans="10:10">
      <c r="J57" s="96"/>
    </row>
  </sheetData>
  <mergeCells count="19">
    <mergeCell ref="A1:P1"/>
    <mergeCell ref="B5:P5"/>
    <mergeCell ref="B9:M9"/>
    <mergeCell ref="A22:N22"/>
    <mergeCell ref="B45:N45"/>
    <mergeCell ref="A47:N47"/>
    <mergeCell ref="B48:N48"/>
    <mergeCell ref="B49:N49"/>
    <mergeCell ref="A3:A4"/>
    <mergeCell ref="A11:A18"/>
    <mergeCell ref="A19:A20"/>
    <mergeCell ref="J3:J4"/>
    <mergeCell ref="K3:K4"/>
    <mergeCell ref="L3:L4"/>
    <mergeCell ref="M3:M4"/>
    <mergeCell ref="N3:N4"/>
    <mergeCell ref="O3:O4"/>
    <mergeCell ref="P3:P4"/>
    <mergeCell ref="B19:F2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workbookViewId="0">
      <selection activeCell="I23" sqref="I23"/>
    </sheetView>
  </sheetViews>
  <sheetFormatPr defaultColWidth="8.89166666666667" defaultRowHeight="17.25"/>
  <cols>
    <col min="1" max="1" width="14.5" style="41" customWidth="1"/>
    <col min="2" max="2" width="11.7833333333333" style="41" customWidth="1"/>
    <col min="3" max="3" width="12" style="41" customWidth="1"/>
    <col min="4" max="4" width="15.7583333333333" style="41" customWidth="1"/>
    <col min="5" max="5" width="16.7583333333333" style="41" customWidth="1"/>
    <col min="6" max="6" width="12.2166666666667" style="41" customWidth="1"/>
    <col min="7" max="7" width="14.6666666666667" style="41" customWidth="1"/>
    <col min="8" max="8" width="14.2166666666667" style="41" customWidth="1"/>
    <col min="9" max="9" width="15.2583333333333" style="41" customWidth="1"/>
    <col min="10" max="10" width="14.7583333333333" style="41" customWidth="1"/>
    <col min="11" max="11" width="16.125" style="41" customWidth="1"/>
    <col min="12" max="12" width="15.375" style="41" customWidth="1"/>
    <col min="13" max="14" width="14.5" style="41" customWidth="1"/>
    <col min="15" max="15" width="14.5" style="41" hidden="1" customWidth="1"/>
    <col min="16" max="16" width="14" style="41" hidden="1" customWidth="1"/>
    <col min="17" max="17" width="12.375" style="41" hidden="1" customWidth="1"/>
    <col min="18" max="16365" width="8.89166666666667" style="41"/>
    <col min="16366" max="16366" width="9.21666666666667" style="41" customWidth="1"/>
    <col min="16367" max="16384" width="8.89166666666667" style="41"/>
  </cols>
  <sheetData>
    <row r="1" s="41" customFormat="1" ht="30" customHeight="1" spans="1:16">
      <c r="A1" s="45" t="s">
        <v>171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="42" customFormat="1" ht="30" customHeight="1" spans="1:17">
      <c r="A2" s="21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1" t="s">
        <v>14</v>
      </c>
      <c r="O2" s="21" t="s">
        <v>15</v>
      </c>
      <c r="P2" s="21" t="s">
        <v>16</v>
      </c>
      <c r="Q2" s="86" t="s">
        <v>17</v>
      </c>
    </row>
    <row r="3" s="41" customFormat="1" ht="30" customHeight="1" spans="1:17">
      <c r="A3" s="46" t="s">
        <v>18</v>
      </c>
      <c r="B3" s="47" t="s">
        <v>172</v>
      </c>
      <c r="C3" s="17">
        <v>10794</v>
      </c>
      <c r="D3" s="17">
        <f>C3</f>
        <v>10794</v>
      </c>
      <c r="E3" s="36">
        <f>D3/C3</f>
        <v>1</v>
      </c>
      <c r="F3" s="17">
        <v>1199</v>
      </c>
      <c r="G3" s="17">
        <v>0</v>
      </c>
      <c r="H3" s="36">
        <f>(C3-F3)/F3</f>
        <v>8.00250208507089</v>
      </c>
      <c r="I3" s="73" t="e">
        <f>(C3-G3)/G3</f>
        <v>#DIV/0!</v>
      </c>
      <c r="J3" s="17">
        <v>19988</v>
      </c>
      <c r="K3" s="35">
        <v>4000</v>
      </c>
      <c r="L3" s="36">
        <f>J3/K3</f>
        <v>4.997</v>
      </c>
      <c r="M3" s="74">
        <v>40000000</v>
      </c>
      <c r="N3" s="63">
        <f>Q3/M3</f>
        <v>0.0004997</v>
      </c>
      <c r="O3" s="36" t="s">
        <v>20</v>
      </c>
      <c r="P3" s="63" t="s">
        <v>20</v>
      </c>
      <c r="Q3" s="74">
        <v>19988</v>
      </c>
    </row>
    <row r="4" s="41" customFormat="1" ht="30" customHeight="1" spans="1:16">
      <c r="A4" s="48" t="s">
        <v>28</v>
      </c>
      <c r="B4" s="49" t="s">
        <v>173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75"/>
    </row>
    <row r="5" s="43" customFormat="1" ht="30" customHeight="1" spans="1:13">
      <c r="A5" s="14" t="s">
        <v>1</v>
      </c>
      <c r="B5" s="14" t="s">
        <v>30</v>
      </c>
      <c r="C5" s="14" t="s">
        <v>49</v>
      </c>
      <c r="D5" s="14" t="s">
        <v>50</v>
      </c>
      <c r="E5" s="14" t="s">
        <v>33</v>
      </c>
      <c r="F5" s="14" t="s">
        <v>34</v>
      </c>
      <c r="G5" s="14" t="s">
        <v>35</v>
      </c>
      <c r="H5" s="14" t="s">
        <v>36</v>
      </c>
      <c r="I5" s="14" t="s">
        <v>37</v>
      </c>
      <c r="J5" s="14" t="s">
        <v>39</v>
      </c>
      <c r="K5" s="14" t="s">
        <v>40</v>
      </c>
      <c r="L5" s="14" t="s">
        <v>41</v>
      </c>
      <c r="M5" s="76"/>
    </row>
    <row r="6" s="41" customFormat="1" ht="30" customHeight="1" spans="1:13">
      <c r="A6" s="46" t="s">
        <v>42</v>
      </c>
      <c r="B6" s="47" t="s">
        <v>172</v>
      </c>
      <c r="C6" s="51">
        <v>1153</v>
      </c>
      <c r="D6" s="51">
        <v>317</v>
      </c>
      <c r="E6" s="36">
        <f>(C6-D6)/D6</f>
        <v>2.63722397476341</v>
      </c>
      <c r="F6" s="17" t="s">
        <v>20</v>
      </c>
      <c r="G6" s="17" t="s">
        <v>20</v>
      </c>
      <c r="H6" s="52">
        <v>17.16</v>
      </c>
      <c r="I6" s="37">
        <v>0.0087</v>
      </c>
      <c r="J6" s="22">
        <v>1799</v>
      </c>
      <c r="K6" s="51">
        <v>1339.54</v>
      </c>
      <c r="L6" s="18">
        <f>K6/C3</f>
        <v>0.124100426162683</v>
      </c>
      <c r="M6" s="77"/>
    </row>
    <row r="7" s="41" customFormat="1" ht="30" customHeight="1" spans="1:12">
      <c r="A7" s="48" t="s">
        <v>28</v>
      </c>
      <c r="B7" s="53" t="s">
        <v>174</v>
      </c>
      <c r="C7" s="54"/>
      <c r="D7" s="54"/>
      <c r="E7" s="54"/>
      <c r="F7" s="54"/>
      <c r="G7" s="54"/>
      <c r="H7" s="54"/>
      <c r="I7" s="54"/>
      <c r="J7" s="54"/>
      <c r="K7" s="54"/>
      <c r="L7" s="78"/>
    </row>
    <row r="8" s="41" customFormat="1" ht="30" customHeight="1" spans="1:12">
      <c r="A8" s="14" t="s">
        <v>1</v>
      </c>
      <c r="B8" s="14" t="s">
        <v>66</v>
      </c>
      <c r="C8" s="14" t="s">
        <v>44</v>
      </c>
      <c r="D8" s="14" t="s">
        <v>45</v>
      </c>
      <c r="E8" s="14" t="s">
        <v>67</v>
      </c>
      <c r="F8" s="14" t="s">
        <v>68</v>
      </c>
      <c r="G8" s="55"/>
      <c r="H8" s="55"/>
      <c r="I8" s="79"/>
      <c r="J8" s="59"/>
      <c r="K8" s="79"/>
      <c r="L8" s="79"/>
    </row>
    <row r="9" s="41" customFormat="1" ht="30" customHeight="1" spans="1:12">
      <c r="A9" s="56" t="s">
        <v>175</v>
      </c>
      <c r="B9" s="20" t="s">
        <v>70</v>
      </c>
      <c r="C9" s="22">
        <v>1</v>
      </c>
      <c r="D9" s="22">
        <v>1</v>
      </c>
      <c r="E9" s="22">
        <v>1</v>
      </c>
      <c r="F9" s="22"/>
      <c r="G9" s="55"/>
      <c r="H9" s="55"/>
      <c r="I9" s="80"/>
      <c r="J9" s="59"/>
      <c r="K9" s="79"/>
      <c r="L9" s="79"/>
    </row>
    <row r="10" s="41" customFormat="1" ht="30" customHeight="1" spans="1:12">
      <c r="A10" s="15"/>
      <c r="B10" s="20" t="s">
        <v>71</v>
      </c>
      <c r="C10" s="22">
        <v>11</v>
      </c>
      <c r="D10" s="22">
        <v>4</v>
      </c>
      <c r="E10" s="22">
        <v>6</v>
      </c>
      <c r="F10" s="22"/>
      <c r="G10" s="55"/>
      <c r="H10" s="55"/>
      <c r="I10" s="80"/>
      <c r="J10" s="59"/>
      <c r="K10" s="79"/>
      <c r="L10" s="79"/>
    </row>
    <row r="11" s="41" customFormat="1" ht="30" customHeight="1" spans="1:12">
      <c r="A11" s="15"/>
      <c r="B11" s="20" t="s">
        <v>72</v>
      </c>
      <c r="C11" s="22">
        <v>8</v>
      </c>
      <c r="D11" s="22">
        <v>6</v>
      </c>
      <c r="E11" s="22">
        <v>7</v>
      </c>
      <c r="F11" s="22"/>
      <c r="G11" s="55"/>
      <c r="H11" s="55"/>
      <c r="I11" s="80"/>
      <c r="J11" s="59"/>
      <c r="K11" s="79"/>
      <c r="L11" s="79"/>
    </row>
    <row r="12" s="41" customFormat="1" ht="30" customHeight="1" spans="1:12">
      <c r="A12" s="15"/>
      <c r="B12" s="20" t="s">
        <v>73</v>
      </c>
      <c r="C12" s="22">
        <v>10</v>
      </c>
      <c r="D12" s="22">
        <v>7</v>
      </c>
      <c r="E12" s="22">
        <v>5</v>
      </c>
      <c r="F12" s="22"/>
      <c r="G12" s="55"/>
      <c r="H12" s="55"/>
      <c r="I12" s="80"/>
      <c r="J12" s="59"/>
      <c r="K12" s="79"/>
      <c r="L12" s="79"/>
    </row>
    <row r="13" s="41" customFormat="1" ht="30" customHeight="1" spans="1:12">
      <c r="A13" s="15"/>
      <c r="B13" s="20" t="s">
        <v>74</v>
      </c>
      <c r="C13" s="22">
        <v>12</v>
      </c>
      <c r="D13" s="22">
        <v>13</v>
      </c>
      <c r="E13" s="22">
        <v>11</v>
      </c>
      <c r="F13" s="22"/>
      <c r="G13" s="55"/>
      <c r="H13" s="55"/>
      <c r="I13" s="80"/>
      <c r="J13" s="59"/>
      <c r="K13" s="79"/>
      <c r="L13" s="79"/>
    </row>
    <row r="14" s="41" customFormat="1" ht="30" customHeight="1" spans="1:12">
      <c r="A14" s="15"/>
      <c r="B14" s="20" t="s">
        <v>75</v>
      </c>
      <c r="C14" s="22">
        <v>13</v>
      </c>
      <c r="D14" s="22">
        <v>10</v>
      </c>
      <c r="E14" s="22">
        <v>10</v>
      </c>
      <c r="F14" s="22"/>
      <c r="G14" s="55"/>
      <c r="H14" s="55"/>
      <c r="I14" s="80"/>
      <c r="J14" s="59"/>
      <c r="K14" s="79"/>
      <c r="L14" s="79"/>
    </row>
    <row r="15" s="41" customFormat="1" ht="30" customHeight="1" spans="1:12">
      <c r="A15" s="15" t="s">
        <v>64</v>
      </c>
      <c r="B15" s="57" t="s">
        <v>76</v>
      </c>
      <c r="C15" s="20"/>
      <c r="D15" s="20"/>
      <c r="E15" s="20"/>
      <c r="F15" s="20"/>
      <c r="G15" s="55"/>
      <c r="H15" s="55"/>
      <c r="I15" s="80"/>
      <c r="J15" s="59"/>
      <c r="K15" s="79"/>
      <c r="L15" s="79"/>
    </row>
    <row r="16" s="41" customFormat="1" ht="36" customHeight="1" spans="1:12">
      <c r="A16" s="15"/>
      <c r="B16" s="20"/>
      <c r="C16" s="20"/>
      <c r="D16" s="20"/>
      <c r="E16" s="20"/>
      <c r="F16" s="20"/>
      <c r="G16" s="55"/>
      <c r="H16" s="55"/>
      <c r="I16" s="80"/>
      <c r="J16" s="59"/>
      <c r="K16" s="79"/>
      <c r="L16" s="79"/>
    </row>
    <row r="17" s="41" customFormat="1" ht="30" customHeight="1" spans="1:12">
      <c r="A17" s="19"/>
      <c r="B17" s="58"/>
      <c r="C17" s="59"/>
      <c r="D17" s="59"/>
      <c r="E17" s="59"/>
      <c r="F17" s="59"/>
      <c r="G17" s="55"/>
      <c r="H17" s="55"/>
      <c r="I17" s="80"/>
      <c r="J17" s="59"/>
      <c r="K17" s="79"/>
      <c r="L17" s="79"/>
    </row>
    <row r="18" s="43" customFormat="1" ht="30" customHeight="1" spans="1:14">
      <c r="A18" s="60" t="s">
        <v>176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81"/>
      <c r="M18" s="81"/>
      <c r="N18" s="81"/>
    </row>
    <row r="19" s="43" customFormat="1" ht="30" customHeight="1" spans="1:14">
      <c r="A19" s="27" t="s">
        <v>78</v>
      </c>
      <c r="B19" s="27" t="s">
        <v>79</v>
      </c>
      <c r="C19" s="27" t="s">
        <v>80</v>
      </c>
      <c r="D19" s="27" t="s">
        <v>119</v>
      </c>
      <c r="E19" s="27" t="s">
        <v>177</v>
      </c>
      <c r="F19" s="27" t="s">
        <v>83</v>
      </c>
      <c r="G19" s="27" t="s">
        <v>121</v>
      </c>
      <c r="H19" s="27" t="s">
        <v>85</v>
      </c>
      <c r="I19" s="27" t="s">
        <v>86</v>
      </c>
      <c r="J19" s="27" t="s">
        <v>87</v>
      </c>
      <c r="K19" s="27" t="s">
        <v>88</v>
      </c>
      <c r="L19" s="82"/>
      <c r="M19" s="82"/>
      <c r="N19" s="82"/>
    </row>
    <row r="20" s="41" customFormat="1" ht="50" customHeight="1" spans="1:14">
      <c r="A20" s="61" t="s">
        <v>93</v>
      </c>
      <c r="B20" s="28" t="str">
        <f>_xlfn.DISPIMG("ID_B2DAE269EDEE456CA78BC8B88C4DE021",1)</f>
        <v>=DISPIMG("ID_B2DAE269EDEE456CA78BC8B88C4DE021",1)</v>
      </c>
      <c r="C20" s="28" t="s">
        <v>178</v>
      </c>
      <c r="D20" s="62">
        <v>1</v>
      </c>
      <c r="E20" s="17">
        <v>3199</v>
      </c>
      <c r="F20" s="28">
        <v>0</v>
      </c>
      <c r="G20" s="63" t="e">
        <f t="shared" ref="G20:G26" si="0">(D20-F20)/F20</f>
        <v>#DIV/0!</v>
      </c>
      <c r="H20" s="64">
        <v>3199</v>
      </c>
      <c r="I20" s="83" t="s">
        <v>20</v>
      </c>
      <c r="J20" s="62">
        <v>338</v>
      </c>
      <c r="K20" s="62">
        <v>0</v>
      </c>
      <c r="L20" s="77"/>
      <c r="M20" s="77"/>
      <c r="N20" s="77"/>
    </row>
    <row r="21" s="11" customFormat="1" ht="50" customHeight="1" spans="1:14">
      <c r="A21" s="65" t="s">
        <v>107</v>
      </c>
      <c r="B21" s="66" t="str">
        <f>_xlfn.DISPIMG("ID_0A08FA9FE5204FC7840DD75F54A94B01",1)</f>
        <v>=DISPIMG("ID_0A08FA9FE5204FC7840DD75F54A94B01",1)</v>
      </c>
      <c r="C21" s="28" t="s">
        <v>178</v>
      </c>
      <c r="D21" s="67">
        <v>1</v>
      </c>
      <c r="E21" s="68">
        <v>1799</v>
      </c>
      <c r="F21" s="66">
        <v>0</v>
      </c>
      <c r="G21" s="63" t="e">
        <f t="shared" si="0"/>
        <v>#DIV/0!</v>
      </c>
      <c r="H21" s="69">
        <v>1799</v>
      </c>
      <c r="I21" s="83" t="s">
        <v>20</v>
      </c>
      <c r="J21" s="67">
        <v>2820</v>
      </c>
      <c r="K21" s="67">
        <v>216</v>
      </c>
      <c r="L21" s="77"/>
      <c r="M21" s="77"/>
      <c r="N21" s="77"/>
    </row>
    <row r="22" s="11" customFormat="1" ht="50" customHeight="1" spans="1:14">
      <c r="A22" s="65" t="s">
        <v>108</v>
      </c>
      <c r="B22" s="66" t="str">
        <f>_xlfn.DISPIMG("ID_F3A49F0B7B3F4AFDA95853B4F1258338",1)</f>
        <v>=DISPIMG("ID_F3A49F0B7B3F4AFDA95853B4F1258338",1)</v>
      </c>
      <c r="C22" s="28" t="s">
        <v>178</v>
      </c>
      <c r="D22" s="67">
        <v>1</v>
      </c>
      <c r="E22" s="68">
        <v>1699</v>
      </c>
      <c r="F22" s="28">
        <v>0</v>
      </c>
      <c r="G22" s="63" t="e">
        <f t="shared" si="0"/>
        <v>#DIV/0!</v>
      </c>
      <c r="H22" s="69">
        <v>1699</v>
      </c>
      <c r="I22" s="83" t="s">
        <v>20</v>
      </c>
      <c r="J22" s="67">
        <v>15433</v>
      </c>
      <c r="K22" s="67">
        <v>14809</v>
      </c>
      <c r="L22" s="77"/>
      <c r="M22" s="77"/>
      <c r="N22" s="77"/>
    </row>
    <row r="23" s="11" customFormat="1" ht="50" customHeight="1" spans="1:14">
      <c r="A23" s="65" t="s">
        <v>97</v>
      </c>
      <c r="B23" s="66" t="str">
        <f>_xlfn.DISPIMG("ID_2D91EAF0638440B9B7A1CCAD21723F2A",1)</f>
        <v>=DISPIMG("ID_2D91EAF0638440B9B7A1CCAD21723F2A",1)</v>
      </c>
      <c r="C23" s="28" t="s">
        <v>178</v>
      </c>
      <c r="D23" s="67">
        <v>1</v>
      </c>
      <c r="E23" s="68">
        <v>1555</v>
      </c>
      <c r="F23" s="66">
        <v>0</v>
      </c>
      <c r="G23" s="63" t="e">
        <f t="shared" si="0"/>
        <v>#DIV/0!</v>
      </c>
      <c r="H23" s="69">
        <v>1555</v>
      </c>
      <c r="I23" s="83" t="s">
        <v>20</v>
      </c>
      <c r="J23" s="67">
        <v>4784</v>
      </c>
      <c r="K23" s="67">
        <v>14000</v>
      </c>
      <c r="L23" s="77"/>
      <c r="M23" s="77"/>
      <c r="N23" s="77"/>
    </row>
    <row r="24" s="11" customFormat="1" ht="50" customHeight="1" spans="1:14">
      <c r="A24" s="65" t="s">
        <v>179</v>
      </c>
      <c r="B24" s="66" t="str">
        <f>_xlfn.DISPIMG("ID_328A5030B04A4725BFA9A09F382D8E1F",1)</f>
        <v>=DISPIMG("ID_328A5030B04A4725BFA9A09F382D8E1F",1)</v>
      </c>
      <c r="C24" s="28" t="s">
        <v>178</v>
      </c>
      <c r="D24" s="67">
        <v>1</v>
      </c>
      <c r="E24" s="68">
        <v>1387</v>
      </c>
      <c r="F24" s="28">
        <v>0</v>
      </c>
      <c r="G24" s="63" t="e">
        <f t="shared" si="0"/>
        <v>#DIV/0!</v>
      </c>
      <c r="H24" s="69">
        <v>1387</v>
      </c>
      <c r="I24" s="83" t="s">
        <v>20</v>
      </c>
      <c r="J24" s="67">
        <v>14063</v>
      </c>
      <c r="K24" s="67">
        <v>1764</v>
      </c>
      <c r="L24" s="77"/>
      <c r="M24" s="77"/>
      <c r="N24" s="77"/>
    </row>
    <row r="25" s="11" customFormat="1" ht="50" customHeight="1" spans="1:14">
      <c r="A25" s="65" t="s">
        <v>89</v>
      </c>
      <c r="B25" s="66" t="str">
        <f>_xlfn.DISPIMG("ID_8814713B72734884A774228AC30A5183",1)</f>
        <v>=DISPIMG("ID_8814713B72734884A774228AC30A5183",1)</v>
      </c>
      <c r="C25" s="28" t="s">
        <v>178</v>
      </c>
      <c r="D25" s="67">
        <v>1</v>
      </c>
      <c r="E25" s="68">
        <v>1155</v>
      </c>
      <c r="F25" s="66">
        <v>0</v>
      </c>
      <c r="G25" s="63" t="e">
        <f t="shared" si="0"/>
        <v>#DIV/0!</v>
      </c>
      <c r="H25" s="69">
        <v>1155</v>
      </c>
      <c r="I25" s="83" t="s">
        <v>20</v>
      </c>
      <c r="J25" s="67">
        <v>11565</v>
      </c>
      <c r="K25" s="67">
        <v>6449</v>
      </c>
      <c r="L25" s="77"/>
      <c r="M25" s="77"/>
      <c r="N25" s="77"/>
    </row>
    <row r="26" s="11" customFormat="1" ht="50" customHeight="1" spans="1:14">
      <c r="A26" s="70" t="s">
        <v>111</v>
      </c>
      <c r="B26" s="71"/>
      <c r="C26" s="72"/>
      <c r="D26" s="67">
        <f t="shared" ref="D26:F26" si="1">SUM(D20:D25)</f>
        <v>6</v>
      </c>
      <c r="E26" s="68">
        <f t="shared" si="1"/>
        <v>10794</v>
      </c>
      <c r="F26" s="68">
        <f t="shared" si="1"/>
        <v>0</v>
      </c>
      <c r="G26" s="63" t="e">
        <f t="shared" si="0"/>
        <v>#DIV/0!</v>
      </c>
      <c r="H26" s="69">
        <f>E26/D26</f>
        <v>1799</v>
      </c>
      <c r="I26" s="83" t="s">
        <v>20</v>
      </c>
      <c r="J26" s="67">
        <f>SUM(J20:J25)</f>
        <v>49003</v>
      </c>
      <c r="K26" s="67">
        <f>SUM(K20:K25)</f>
        <v>37238</v>
      </c>
      <c r="L26" s="77"/>
      <c r="M26" s="77"/>
      <c r="N26" s="77"/>
    </row>
    <row r="27" s="44" customFormat="1" ht="36" customHeight="1" spans="1:14">
      <c r="A27" s="1" t="s">
        <v>166</v>
      </c>
      <c r="B27" s="1"/>
      <c r="C27" s="1"/>
      <c r="D27" s="1"/>
      <c r="E27" s="1"/>
      <c r="F27" s="1"/>
      <c r="G27" s="1"/>
      <c r="H27" s="1"/>
      <c r="I27" s="1"/>
      <c r="J27" s="1"/>
      <c r="K27" s="4"/>
      <c r="L27" s="84"/>
      <c r="M27" s="84"/>
      <c r="N27" s="84"/>
    </row>
    <row r="28" s="41" customFormat="1" ht="63" customHeight="1" spans="1:14">
      <c r="A28" s="2" t="s">
        <v>167</v>
      </c>
      <c r="B28" s="3" t="s">
        <v>180</v>
      </c>
      <c r="C28" s="3"/>
      <c r="D28" s="3"/>
      <c r="E28" s="3"/>
      <c r="F28" s="3"/>
      <c r="G28" s="3"/>
      <c r="H28" s="3"/>
      <c r="I28" s="3"/>
      <c r="J28" s="3"/>
      <c r="K28" s="3"/>
      <c r="L28" s="85"/>
      <c r="M28" s="85"/>
      <c r="N28" s="85"/>
    </row>
    <row r="29" s="41" customFormat="1" ht="58" customHeight="1" spans="1:14">
      <c r="A29" s="2" t="s">
        <v>169</v>
      </c>
      <c r="B29" s="3" t="s">
        <v>181</v>
      </c>
      <c r="C29" s="3"/>
      <c r="D29" s="3"/>
      <c r="E29" s="3"/>
      <c r="F29" s="3"/>
      <c r="G29" s="3"/>
      <c r="H29" s="3"/>
      <c r="I29" s="3"/>
      <c r="J29" s="3"/>
      <c r="K29" s="3"/>
      <c r="L29" s="85"/>
      <c r="M29" s="85"/>
      <c r="N29" s="85"/>
    </row>
    <row r="30" s="41" customFormat="1" ht="35" customHeight="1" spans="1:11">
      <c r="A30" s="1" t="s">
        <v>182</v>
      </c>
      <c r="B30" s="1"/>
      <c r="C30" s="1"/>
      <c r="D30" s="1"/>
      <c r="E30" s="1"/>
      <c r="F30" s="1"/>
      <c r="G30" s="1"/>
      <c r="H30" s="1"/>
      <c r="I30" s="1"/>
      <c r="J30" s="1"/>
      <c r="K30" s="4"/>
    </row>
    <row r="31" s="41" customFormat="1" ht="25" customHeight="1" spans="1:11">
      <c r="A31" s="28" t="s">
        <v>183</v>
      </c>
      <c r="B31" s="28"/>
      <c r="C31" s="28"/>
      <c r="D31" s="28"/>
      <c r="E31" s="28"/>
      <c r="F31" s="28"/>
      <c r="G31" s="28"/>
      <c r="H31" s="28" t="s">
        <v>184</v>
      </c>
      <c r="I31" s="28"/>
      <c r="J31" s="28" t="s">
        <v>185</v>
      </c>
      <c r="K31" s="28"/>
    </row>
    <row r="32" s="41" customFormat="1" ht="23" customHeight="1" spans="1:11">
      <c r="A32" s="48" t="s">
        <v>186</v>
      </c>
      <c r="B32" s="48"/>
      <c r="C32" s="48"/>
      <c r="D32" s="48"/>
      <c r="E32" s="48"/>
      <c r="F32" s="48"/>
      <c r="G32" s="48"/>
      <c r="H32" s="48" t="s">
        <v>187</v>
      </c>
      <c r="I32" s="48"/>
      <c r="J32" s="48" t="s">
        <v>187</v>
      </c>
      <c r="K32" s="48"/>
    </row>
    <row r="33" s="41" customFormat="1" ht="23" customHeight="1" spans="1:11">
      <c r="A33" s="48" t="s">
        <v>188</v>
      </c>
      <c r="B33" s="48"/>
      <c r="C33" s="48"/>
      <c r="D33" s="48"/>
      <c r="E33" s="48"/>
      <c r="F33" s="48"/>
      <c r="G33" s="48"/>
      <c r="H33" s="48" t="s">
        <v>189</v>
      </c>
      <c r="I33" s="48"/>
      <c r="J33" s="48" t="s">
        <v>190</v>
      </c>
      <c r="K33" s="48"/>
    </row>
    <row r="34" s="41" customFormat="1" ht="23" customHeight="1" spans="1:11">
      <c r="A34" s="48" t="s">
        <v>191</v>
      </c>
      <c r="B34" s="48"/>
      <c r="C34" s="48"/>
      <c r="D34" s="48"/>
      <c r="E34" s="48"/>
      <c r="F34" s="48"/>
      <c r="G34" s="48"/>
      <c r="H34" s="48" t="s">
        <v>189</v>
      </c>
      <c r="I34" s="48"/>
      <c r="J34" s="48" t="s">
        <v>190</v>
      </c>
      <c r="K34" s="48"/>
    </row>
    <row r="35" s="41" customFormat="1" ht="23" customHeight="1" spans="1:11">
      <c r="A35" s="48" t="s">
        <v>192</v>
      </c>
      <c r="B35" s="48"/>
      <c r="C35" s="48"/>
      <c r="D35" s="48"/>
      <c r="E35" s="48"/>
      <c r="F35" s="48"/>
      <c r="G35" s="48"/>
      <c r="H35" s="48" t="s">
        <v>193</v>
      </c>
      <c r="I35" s="48"/>
      <c r="J35" s="48" t="s">
        <v>190</v>
      </c>
      <c r="K35" s="48"/>
    </row>
    <row r="36" s="41" customFormat="1" ht="23" customHeight="1" spans="1:11">
      <c r="A36" s="48" t="s">
        <v>194</v>
      </c>
      <c r="B36" s="48"/>
      <c r="C36" s="48"/>
      <c r="D36" s="48"/>
      <c r="E36" s="48"/>
      <c r="F36" s="48"/>
      <c r="G36" s="48"/>
      <c r="H36" s="48" t="s">
        <v>187</v>
      </c>
      <c r="I36" s="48"/>
      <c r="J36" s="48" t="s">
        <v>187</v>
      </c>
      <c r="K36" s="48"/>
    </row>
  </sheetData>
  <mergeCells count="30">
    <mergeCell ref="A1:P1"/>
    <mergeCell ref="B4:P4"/>
    <mergeCell ref="B7:L7"/>
    <mergeCell ref="A18:K18"/>
    <mergeCell ref="A26:C26"/>
    <mergeCell ref="A27:K27"/>
    <mergeCell ref="B28:K28"/>
    <mergeCell ref="B29:K29"/>
    <mergeCell ref="A30:K30"/>
    <mergeCell ref="A31:G31"/>
    <mergeCell ref="H31:I31"/>
    <mergeCell ref="J31:K31"/>
    <mergeCell ref="A32:G32"/>
    <mergeCell ref="H32:I32"/>
    <mergeCell ref="J32:K32"/>
    <mergeCell ref="A33:G33"/>
    <mergeCell ref="H33:I33"/>
    <mergeCell ref="J33:K33"/>
    <mergeCell ref="A34:G34"/>
    <mergeCell ref="H34:I34"/>
    <mergeCell ref="J34:K34"/>
    <mergeCell ref="A35:G35"/>
    <mergeCell ref="H35:I35"/>
    <mergeCell ref="J35:K35"/>
    <mergeCell ref="A36:G36"/>
    <mergeCell ref="H36:I36"/>
    <mergeCell ref="J36:K36"/>
    <mergeCell ref="A9:A14"/>
    <mergeCell ref="A15:A16"/>
    <mergeCell ref="B15:F1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B1" workbookViewId="0">
      <selection activeCell="M14" sqref="M14"/>
    </sheetView>
  </sheetViews>
  <sheetFormatPr defaultColWidth="8.89166666666667" defaultRowHeight="13.5"/>
  <cols>
    <col min="1" max="1" width="13.7833333333333" style="11" customWidth="1"/>
    <col min="2" max="2" width="11.7833333333333" style="11" customWidth="1"/>
    <col min="3" max="3" width="12" style="11" customWidth="1"/>
    <col min="4" max="4" width="12.7833333333333" style="11" customWidth="1"/>
    <col min="5" max="5" width="14.8916666666667" style="11" customWidth="1"/>
    <col min="6" max="6" width="12.2166666666667" style="11" customWidth="1"/>
    <col min="7" max="7" width="14.6666666666667" style="11" customWidth="1"/>
    <col min="8" max="8" width="14.2166666666667" style="11" customWidth="1"/>
    <col min="9" max="9" width="17.8916666666667" style="11" customWidth="1"/>
    <col min="10" max="10" width="15.4416666666667" style="11" customWidth="1"/>
    <col min="11" max="11" width="16.8916666666667" style="11" customWidth="1"/>
    <col min="12" max="12" width="19" style="11" customWidth="1"/>
    <col min="13" max="13" width="17.8916666666667" style="11" customWidth="1"/>
    <col min="14" max="14" width="14.8916666666667" style="11" customWidth="1"/>
    <col min="15" max="15" width="15.8916666666667" style="11" hidden="1" customWidth="1"/>
    <col min="16" max="16" width="15.5583333333333" style="11" hidden="1" customWidth="1"/>
    <col min="17" max="16365" width="8.89166666666667" style="11"/>
    <col min="16366" max="16366" width="9.21666666666667" style="11" customWidth="1"/>
    <col min="16367" max="16384" width="8.89166666666667" style="11"/>
  </cols>
  <sheetData>
    <row r="1" s="8" customFormat="1" ht="22" customHeight="1" spans="1:16">
      <c r="A1" s="12" t="s">
        <v>195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="9" customFormat="1" ht="30" customHeight="1" spans="1:16">
      <c r="A2" s="14" t="s">
        <v>1</v>
      </c>
      <c r="B2" s="14" t="s">
        <v>2</v>
      </c>
      <c r="C2" s="14" t="s">
        <v>3</v>
      </c>
      <c r="D2" s="14" t="s">
        <v>114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115</v>
      </c>
      <c r="N2" s="14" t="s">
        <v>14</v>
      </c>
      <c r="O2" s="14" t="s">
        <v>15</v>
      </c>
      <c r="P2" s="14" t="s">
        <v>16</v>
      </c>
    </row>
    <row r="3" s="8" customFormat="1" ht="30" customHeight="1" spans="1:16">
      <c r="A3" s="15"/>
      <c r="B3" s="16" t="s">
        <v>23</v>
      </c>
      <c r="C3" s="17">
        <v>785</v>
      </c>
      <c r="D3" s="17">
        <v>0</v>
      </c>
      <c r="E3" s="18">
        <f>D3/C3</f>
        <v>0</v>
      </c>
      <c r="F3" s="17">
        <v>2778</v>
      </c>
      <c r="G3" s="17">
        <v>258701</v>
      </c>
      <c r="H3" s="18">
        <f>C3/F3-1</f>
        <v>-0.717422606191505</v>
      </c>
      <c r="I3" s="18">
        <f>C3/G3-1</f>
        <v>-0.996965608946235</v>
      </c>
      <c r="J3" s="17">
        <v>9584</v>
      </c>
      <c r="K3" s="35">
        <v>119003.307604608</v>
      </c>
      <c r="L3" s="36">
        <f>J3/K3</f>
        <v>0.080535576639963</v>
      </c>
      <c r="M3" s="35">
        <v>4000000</v>
      </c>
      <c r="N3" s="36">
        <v>0.00864025</v>
      </c>
      <c r="O3" s="37" t="s">
        <v>20</v>
      </c>
      <c r="P3" s="37" t="s">
        <v>20</v>
      </c>
    </row>
    <row r="4" s="8" customFormat="1" ht="30" customHeight="1" spans="1:16">
      <c r="A4" s="19" t="s">
        <v>28</v>
      </c>
      <c r="B4" s="20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="8" customFormat="1" ht="30" customHeight="1" spans="1:15">
      <c r="A5" s="21" t="s">
        <v>1</v>
      </c>
      <c r="B5" s="21" t="s">
        <v>30</v>
      </c>
      <c r="C5" s="14" t="s">
        <v>31</v>
      </c>
      <c r="D5" s="14" t="s">
        <v>32</v>
      </c>
      <c r="E5" s="14" t="s">
        <v>33</v>
      </c>
      <c r="F5" s="14" t="s">
        <v>34</v>
      </c>
      <c r="G5" s="14" t="s">
        <v>35</v>
      </c>
      <c r="H5" s="14" t="s">
        <v>36</v>
      </c>
      <c r="I5" s="14" t="s">
        <v>37</v>
      </c>
      <c r="J5" s="14" t="s">
        <v>38</v>
      </c>
      <c r="K5" s="14" t="s">
        <v>39</v>
      </c>
      <c r="L5" s="14" t="s">
        <v>40</v>
      </c>
      <c r="M5" s="14" t="s">
        <v>41</v>
      </c>
      <c r="N5" s="38"/>
      <c r="O5" s="38"/>
    </row>
    <row r="6" s="8" customFormat="1" ht="30" customHeight="1" spans="1:16">
      <c r="A6" s="15"/>
      <c r="B6" s="16" t="s">
        <v>23</v>
      </c>
      <c r="C6" s="22">
        <v>6</v>
      </c>
      <c r="D6" s="22">
        <v>10</v>
      </c>
      <c r="E6" s="18">
        <f>C6/D6-1</f>
        <v>-0.4</v>
      </c>
      <c r="F6" s="17" t="s">
        <v>20</v>
      </c>
      <c r="G6" s="18" t="s">
        <v>20</v>
      </c>
      <c r="H6" s="18" t="s">
        <v>20</v>
      </c>
      <c r="I6" s="17" t="s">
        <v>20</v>
      </c>
      <c r="J6" s="17" t="s">
        <v>20</v>
      </c>
      <c r="K6" s="22">
        <v>200.5</v>
      </c>
      <c r="L6" s="36" t="s">
        <v>20</v>
      </c>
      <c r="M6" s="36" t="s">
        <v>20</v>
      </c>
      <c r="O6" s="38"/>
      <c r="P6" s="38"/>
    </row>
    <row r="7" s="8" customFormat="1" ht="30" customHeight="1" spans="1:16">
      <c r="A7" s="15" t="s">
        <v>28</v>
      </c>
      <c r="B7" s="20" t="s">
        <v>197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9"/>
      <c r="O7" s="38"/>
      <c r="P7" s="38"/>
    </row>
    <row r="8" s="8" customFormat="1" ht="30" customHeight="1" spans="1:16">
      <c r="A8" s="24" t="s">
        <v>198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39"/>
      <c r="O8" s="38"/>
      <c r="P8" s="38"/>
    </row>
    <row r="9" s="10" customFormat="1" ht="30" customHeight="1" spans="1:14">
      <c r="A9" s="25" t="s">
        <v>77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8"/>
      <c r="M9" s="8"/>
      <c r="N9" s="8"/>
    </row>
    <row r="10" s="10" customFormat="1" ht="30" customHeight="1" spans="1:13">
      <c r="A10" s="27" t="s">
        <v>78</v>
      </c>
      <c r="B10" s="27" t="s">
        <v>79</v>
      </c>
      <c r="C10" s="27" t="s">
        <v>80</v>
      </c>
      <c r="D10" s="27" t="s">
        <v>119</v>
      </c>
      <c r="E10" s="27" t="s">
        <v>120</v>
      </c>
      <c r="F10" s="27" t="s">
        <v>83</v>
      </c>
      <c r="G10" s="27" t="s">
        <v>121</v>
      </c>
      <c r="H10" s="27" t="s">
        <v>85</v>
      </c>
      <c r="I10" s="27" t="s">
        <v>86</v>
      </c>
      <c r="J10" s="27" t="s">
        <v>87</v>
      </c>
      <c r="K10" s="27" t="s">
        <v>88</v>
      </c>
      <c r="L10" s="8"/>
      <c r="M10" s="8"/>
    </row>
    <row r="11" s="8" customFormat="1" ht="30" customHeight="1" spans="1:11">
      <c r="A11" s="28" t="s">
        <v>105</v>
      </c>
      <c r="B11" s="29"/>
      <c r="C11" s="28" t="s">
        <v>92</v>
      </c>
      <c r="D11" s="28">
        <v>2</v>
      </c>
      <c r="E11" s="28">
        <v>298</v>
      </c>
      <c r="F11" s="28">
        <v>0</v>
      </c>
      <c r="G11" s="30" t="s">
        <v>20</v>
      </c>
      <c r="H11" s="28" t="s">
        <v>199</v>
      </c>
      <c r="I11" s="30" t="s">
        <v>20</v>
      </c>
      <c r="J11" s="28">
        <v>2536</v>
      </c>
      <c r="K11" s="28">
        <v>0</v>
      </c>
    </row>
    <row r="12" s="8" customFormat="1" ht="30" customHeight="1" spans="1:11">
      <c r="A12" s="28" t="s">
        <v>200</v>
      </c>
      <c r="B12" s="29"/>
      <c r="C12" s="28" t="s">
        <v>92</v>
      </c>
      <c r="D12" s="28">
        <v>1</v>
      </c>
      <c r="E12" s="28">
        <v>219</v>
      </c>
      <c r="F12" s="28">
        <v>0</v>
      </c>
      <c r="G12" s="30" t="s">
        <v>20</v>
      </c>
      <c r="H12" s="28" t="s">
        <v>201</v>
      </c>
      <c r="I12" s="30" t="s">
        <v>20</v>
      </c>
      <c r="J12" s="28">
        <v>275</v>
      </c>
      <c r="K12" s="28">
        <v>0</v>
      </c>
    </row>
    <row r="13" s="8" customFormat="1" ht="30" customHeight="1" spans="1:11">
      <c r="A13" s="28" t="s">
        <v>202</v>
      </c>
      <c r="B13" s="29"/>
      <c r="C13" s="28" t="s">
        <v>92</v>
      </c>
      <c r="D13" s="28">
        <v>1</v>
      </c>
      <c r="E13" s="28">
        <v>179</v>
      </c>
      <c r="F13" s="28">
        <v>0</v>
      </c>
      <c r="G13" s="30" t="s">
        <v>20</v>
      </c>
      <c r="H13" s="28" t="s">
        <v>203</v>
      </c>
      <c r="I13" s="30" t="s">
        <v>20</v>
      </c>
      <c r="J13" s="28">
        <v>824</v>
      </c>
      <c r="K13" s="28">
        <v>0</v>
      </c>
    </row>
    <row r="14" s="8" customFormat="1" ht="30" customHeight="1" spans="1:11">
      <c r="A14" s="28" t="s">
        <v>204</v>
      </c>
      <c r="B14" s="29"/>
      <c r="C14" s="28" t="s">
        <v>92</v>
      </c>
      <c r="D14" s="28">
        <v>1</v>
      </c>
      <c r="E14" s="28">
        <v>89</v>
      </c>
      <c r="F14" s="28">
        <v>1</v>
      </c>
      <c r="G14" s="30">
        <f>D14/F14-1</f>
        <v>0</v>
      </c>
      <c r="H14" s="28" t="s">
        <v>205</v>
      </c>
      <c r="I14" s="30" t="s">
        <v>20</v>
      </c>
      <c r="J14" s="28">
        <v>1545</v>
      </c>
      <c r="K14" s="28">
        <v>0</v>
      </c>
    </row>
    <row r="15" s="8" customFormat="1" ht="30" customHeight="1" spans="1:11">
      <c r="A15" s="28" t="s">
        <v>111</v>
      </c>
      <c r="B15" s="28"/>
      <c r="C15" s="28"/>
      <c r="D15" s="28">
        <f t="shared" ref="D15:F15" si="0">SUM(D11:D14)</f>
        <v>5</v>
      </c>
      <c r="E15" s="28">
        <f t="shared" si="0"/>
        <v>785</v>
      </c>
      <c r="F15" s="28">
        <f t="shared" si="0"/>
        <v>1</v>
      </c>
      <c r="G15" s="30">
        <f>D15/F15-1</f>
        <v>4</v>
      </c>
      <c r="H15" s="31">
        <f>E15/D15</f>
        <v>157</v>
      </c>
      <c r="I15" s="30" t="s">
        <v>20</v>
      </c>
      <c r="J15" s="28">
        <f>SUM(J11:J14)</f>
        <v>5180</v>
      </c>
      <c r="K15" s="28">
        <f>SUM(K11:K14)</f>
        <v>0</v>
      </c>
    </row>
    <row r="16" s="8" customFormat="1" ht="36" customHeight="1" spans="1:11">
      <c r="A16" s="32" t="s">
        <v>28</v>
      </c>
      <c r="B16" s="33" t="s">
        <v>206</v>
      </c>
      <c r="C16" s="34"/>
      <c r="D16" s="34"/>
      <c r="E16" s="34"/>
      <c r="F16" s="34"/>
      <c r="G16" s="34"/>
      <c r="H16" s="34"/>
      <c r="I16" s="34"/>
      <c r="J16" s="34"/>
      <c r="K16" s="40"/>
    </row>
    <row r="17" s="8" customFormat="1" ht="36" customHeight="1"/>
    <row r="18" s="9" customFormat="1" ht="36" customHeight="1" spans="1:14">
      <c r="A18" s="1" t="s">
        <v>166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8"/>
      <c r="M18" s="8"/>
      <c r="N18" s="8"/>
    </row>
    <row r="19" s="8" customFormat="1" ht="53" customHeight="1" spans="1:11">
      <c r="A19" s="2" t="s">
        <v>167</v>
      </c>
      <c r="B19" s="28" t="s">
        <v>207</v>
      </c>
      <c r="C19" s="28"/>
      <c r="D19" s="28"/>
      <c r="E19" s="28"/>
      <c r="F19" s="28"/>
      <c r="G19" s="28"/>
      <c r="H19" s="28"/>
      <c r="I19" s="28"/>
      <c r="J19" s="28"/>
      <c r="K19" s="28"/>
    </row>
    <row r="20" s="8" customFormat="1" ht="46" customHeight="1" spans="1:11">
      <c r="A20" s="2" t="s">
        <v>169</v>
      </c>
      <c r="B20" s="28" t="s">
        <v>207</v>
      </c>
      <c r="C20" s="28"/>
      <c r="D20" s="28"/>
      <c r="E20" s="28"/>
      <c r="F20" s="28"/>
      <c r="G20" s="28"/>
      <c r="H20" s="28"/>
      <c r="I20" s="28"/>
      <c r="J20" s="28"/>
      <c r="K20" s="28"/>
    </row>
  </sheetData>
  <mergeCells count="10">
    <mergeCell ref="A1:P1"/>
    <mergeCell ref="B4:P4"/>
    <mergeCell ref="B7:M7"/>
    <mergeCell ref="A8:M8"/>
    <mergeCell ref="A9:K9"/>
    <mergeCell ref="A15:B15"/>
    <mergeCell ref="B16:K16"/>
    <mergeCell ref="A18:K18"/>
    <mergeCell ref="B19:K19"/>
    <mergeCell ref="B20:K20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N6" sqref="N6"/>
    </sheetView>
  </sheetViews>
  <sheetFormatPr defaultColWidth="9" defaultRowHeight="13.5" outlineLevelRow="1"/>
  <sheetData>
    <row r="1" ht="17.25" spans="1:11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  <c r="K1" s="4"/>
    </row>
    <row r="2" ht="139" customHeight="1" spans="1:11">
      <c r="A2" s="5" t="s">
        <v>208</v>
      </c>
      <c r="B2" s="6"/>
      <c r="C2" s="6"/>
      <c r="D2" s="6"/>
      <c r="E2" s="6"/>
      <c r="F2" s="6"/>
      <c r="G2" s="6"/>
      <c r="H2" s="6"/>
      <c r="I2" s="6"/>
      <c r="J2" s="6"/>
      <c r="K2" s="7"/>
    </row>
  </sheetData>
  <mergeCells count="2">
    <mergeCell ref="A1:K1"/>
    <mergeCell ref="A2:K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2" sqref="A2"/>
    </sheetView>
  </sheetViews>
  <sheetFormatPr defaultColWidth="9" defaultRowHeight="13.5" outlineLevelRow="2"/>
  <sheetData>
    <row r="1" ht="17.25" spans="1:11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  <c r="K1" s="4"/>
    </row>
    <row r="2" ht="52" customHeight="1" spans="1:11">
      <c r="A2" s="2" t="s">
        <v>167</v>
      </c>
      <c r="B2" s="3" t="s">
        <v>209</v>
      </c>
      <c r="C2" s="3"/>
      <c r="D2" s="3"/>
      <c r="E2" s="3"/>
      <c r="F2" s="3"/>
      <c r="G2" s="3"/>
      <c r="H2" s="3"/>
      <c r="I2" s="3"/>
      <c r="J2" s="3"/>
      <c r="K2" s="3"/>
    </row>
    <row r="3" ht="52" customHeight="1" spans="1:11">
      <c r="A3" s="2" t="s">
        <v>169</v>
      </c>
      <c r="B3" s="3" t="s">
        <v>210</v>
      </c>
      <c r="C3" s="3"/>
      <c r="D3" s="3"/>
      <c r="E3" s="3"/>
      <c r="F3" s="3"/>
      <c r="G3" s="3"/>
      <c r="H3" s="3"/>
      <c r="I3" s="3"/>
      <c r="J3" s="3"/>
      <c r="K3" s="3"/>
    </row>
  </sheetData>
  <mergeCells count="3">
    <mergeCell ref="A1:K1"/>
    <mergeCell ref="B2:K2"/>
    <mergeCell ref="B3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唯品</vt:lpstr>
      <vt:lpstr>京东POP</vt:lpstr>
      <vt:lpstr>好衣库</vt:lpstr>
      <vt:lpstr>爱库存</vt:lpstr>
      <vt:lpstr>京东自营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】</cp:lastModifiedBy>
  <dcterms:created xsi:type="dcterms:W3CDTF">2023-05-29T01:18:00Z</dcterms:created>
  <dcterms:modified xsi:type="dcterms:W3CDTF">2023-05-29T10:03:26Z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BF5F8B36FE4C47D2AA45BC79D579C8AA_11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false</vt:bool>
  </property>
</Properties>
</file>