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Users\sreenathn\Clients\SFL\2022-23\Stat audit\FS\Print\Updated\"/>
    </mc:Choice>
  </mc:AlternateContent>
  <xr:revisionPtr revIDLastSave="0" documentId="13_ncr:1_{073AFCFD-B49C-4C07-8AF3-FCED712D643A}" xr6:coauthVersionLast="47" xr6:coauthVersionMax="47" xr10:uidLastSave="{00000000-0000-0000-0000-000000000000}"/>
  <bookViews>
    <workbookView xWindow="-108" yWindow="-108" windowWidth="23256" windowHeight="12576" tabRatio="712" activeTab="2" xr2:uid="{00000000-000D-0000-FFFF-FFFF00000000}"/>
  </bookViews>
  <sheets>
    <sheet name="Fair Value Measurement Disclosu" sheetId="9" r:id="rId1"/>
    <sheet name="Hierarchy Disclosure" sheetId="10" r:id="rId2"/>
    <sheet name="FV" sheetId="5" r:id="rId3"/>
    <sheet name="RPT" sheetId="1" r:id="rId4"/>
    <sheet name="Sheet1" sheetId="11" state="hidden"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Fill" localSheetId="2" hidden="1">#REF!</definedName>
    <definedName name="_Fill" localSheetId="1" hidden="1">#REF!</definedName>
    <definedName name="_xlnm._FilterDatabase" localSheetId="2" hidden="1">FV!$I$195:$K$195</definedName>
    <definedName name="_xlnm._FilterDatabase" localSheetId="3" hidden="1">RPT!$C$94:$I$151</definedName>
    <definedName name="_GSRATES_1" hidden="1">"CT30000120021231        "</definedName>
    <definedName name="_GSRATES_10" hidden="1">"CF3000012002123120020331"</definedName>
    <definedName name="_GSRATES_2" hidden="1">"CT30000120031231        "</definedName>
    <definedName name="_GSRATES_3" hidden="1">"CT30000120040331        "</definedName>
    <definedName name="_GSRATES_4" hidden="1">"CF3000012004033120030331"</definedName>
    <definedName name="_GSRATES_5" hidden="1">"CF3000012002093020020331"</definedName>
    <definedName name="_GSRATES_6" hidden="1">"CF3000012003123120030331"</definedName>
    <definedName name="_GSRATES_7" hidden="1">"CT300001Latest          "</definedName>
    <definedName name="_GSRATES_8" hidden="1">"CT300001Latest          "</definedName>
    <definedName name="_GSRATES_9" hidden="1">"CF3000012002123120020331"</definedName>
    <definedName name="_GSRATES_COUNT" hidden="1">10</definedName>
    <definedName name="_Key1" localSheetId="2" hidden="1">#REF!</definedName>
    <definedName name="_Key1" localSheetId="1" hidden="1">#REF!</definedName>
    <definedName name="_Key2" localSheetId="2" hidden="1">#REF!</definedName>
    <definedName name="_Key2" localSheetId="1" hidden="1">#REF!</definedName>
    <definedName name="_Order1" hidden="1">255</definedName>
    <definedName name="_Order2" hidden="1">255</definedName>
    <definedName name="_Sort" localSheetId="2" hidden="1">#REF!</definedName>
    <definedName name="_Sort" localSheetId="1" hidden="1">#REF!</definedName>
    <definedName name="AAB" localSheetId="2" hidden="1">{"'Sch B'!$B$15:$L$17"}</definedName>
    <definedName name="AS" localSheetId="2" hidden="1">{"'Sch B'!$B$15:$L$17"}</definedName>
    <definedName name="AS2DocOpenMode" hidden="1">"AS2DocumentEdit"</definedName>
    <definedName name="BSGROUP" localSheetId="2" hidden="1">{"'Sch B'!$B$15:$L$17"}</definedName>
    <definedName name="BSSCH" localSheetId="2" hidden="1">{"'Sch B'!$B$15:$L$17"}</definedName>
    <definedName name="DDDDDDD" localSheetId="2" hidden="1">{"plansummary",#N/A,FALSE,"PlanSummary";"sales",#N/A,FALSE,"Sales Rec";"productivity",#N/A,FALSE,"Productivity Rec";"capitalspending",#N/A,FALSE,"Capital Spending"}</definedName>
    <definedName name="ERRRRRRR" localSheetId="2" hidden="1">{"'Sch B'!$B$15:$L$17"}</definedName>
    <definedName name="fll" localSheetId="2" hidden="1">[1]cashbook!$B$340:$I$340</definedName>
    <definedName name="groupings" localSheetId="2" hidden="1">{"'Sch B'!$B$15:$L$17"}</definedName>
    <definedName name="Groupings1" localSheetId="2" hidden="1">{"'Sch B'!$B$15:$L$17"}</definedName>
    <definedName name="HTML_CodePage" hidden="1">1252</definedName>
    <definedName name="HTML_Control" localSheetId="2" hidden="1">{"'Sch B'!$B$15:$L$17"}</definedName>
    <definedName name="HTML_Description" hidden="1">""</definedName>
    <definedName name="HTML_Email" hidden="1">""</definedName>
    <definedName name="HTML_Header" hidden="1">"Sch B"</definedName>
    <definedName name="HTML_LastUpdate" hidden="1">"8/2/00"</definedName>
    <definedName name="HTML_LineAfter" hidden="1">FALSE</definedName>
    <definedName name="HTML_LineBefore" hidden="1">FALSE</definedName>
    <definedName name="HTML_Name" hidden="1">"praveen"</definedName>
    <definedName name="HTML_OBDlg2" hidden="1">TRUE</definedName>
    <definedName name="HTML_OBDlg4" hidden="1">TRUE</definedName>
    <definedName name="HTML_OS" hidden="1">0</definedName>
    <definedName name="HTML_PathFile" hidden="1">"C:\Varma &amp; Varma\Statutory Audit 31.03.2000\MyHTML.htm"</definedName>
    <definedName name="HTML_Title" hidden="1">"Statutory Audit for the Year ended 31"</definedName>
    <definedName name="Investment" localSheetId="2" hidden="1">{"'Sch B'!$B$15:$L$17"}</definedName>
    <definedName name="INVT" localSheetId="2" hidden="1">{"'Sch B'!$B$15:$L$17"}</definedName>
    <definedName name="PLL" localSheetId="2" hidden="1">{"'Sch B'!$B$15:$L$17"}</definedName>
    <definedName name="PLSCH" localSheetId="2" hidden="1">{"'Sch B'!$B$15:$L$17"}</definedName>
    <definedName name="_xlnm.Print_Area" localSheetId="0">'Fair Value Measurement Disclosu'!$B$2:$L$55</definedName>
    <definedName name="_xlnm.Print_Area" localSheetId="2">FV!$B$2:$K$479</definedName>
    <definedName name="_xlnm.Print_Area" localSheetId="1">'Hierarchy Disclosure'!$B$2:$N$52</definedName>
    <definedName name="_xlnm.Print_Area" localSheetId="3">RPT!$B$2:$I$170</definedName>
    <definedName name="_xlnm.Print_Titles" localSheetId="2">FV!$2:$4</definedName>
    <definedName name="_xlnm.Print_Titles" localSheetId="3">RPT!$2:$4</definedName>
    <definedName name="review" localSheetId="2" hidden="1">{"'Sch B'!$B$15:$L$17"}</definedName>
    <definedName name="TextRefCopyRangeCount" hidden="1">15</definedName>
    <definedName name="wrn.pp97schedules." localSheetId="2" hidden="1">{"plansummary",#N/A,FALSE,"PlanSummary";"sales",#N/A,FALSE,"Sales Rec";"productivity",#N/A,FALSE,"Productivity Rec";"capitalspending",#N/A,FALSE,"Capital Spending"}</definedName>
    <definedName name="x" localSheetId="2" hidden="1">{"'Sch B'!$B$15:$L$17"}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97" i="5" l="1"/>
  <c r="F17" i="9"/>
  <c r="M207" i="5"/>
  <c r="J178" i="5" l="1"/>
  <c r="K23" i="9" l="1"/>
  <c r="G23" i="9"/>
  <c r="D111" i="1" l="1"/>
  <c r="F139" i="1" l="1"/>
  <c r="I411" i="5" l="1"/>
  <c r="I39" i="5" l="1"/>
  <c r="D152" i="1" l="1"/>
  <c r="D150" i="1"/>
  <c r="E148" i="1"/>
  <c r="D148" i="1"/>
  <c r="D146" i="1"/>
  <c r="G139" i="1"/>
  <c r="D137" i="1"/>
  <c r="D135" i="1"/>
  <c r="H129" i="1"/>
  <c r="H123" i="1"/>
  <c r="G123" i="1"/>
  <c r="F123" i="1"/>
  <c r="E123" i="1"/>
  <c r="D123" i="1"/>
  <c r="H120" i="1"/>
  <c r="G120" i="1"/>
  <c r="F120" i="1"/>
  <c r="E120" i="1"/>
  <c r="D118" i="1"/>
  <c r="D116" i="1"/>
  <c r="E104" i="1"/>
  <c r="D104" i="1"/>
  <c r="D101" i="1"/>
  <c r="D97" i="1"/>
  <c r="J148" i="1" l="1"/>
  <c r="I217" i="5"/>
  <c r="K179" i="5"/>
  <c r="K178" i="5" l="1"/>
  <c r="F40" i="5"/>
  <c r="E40" i="5"/>
  <c r="D40" i="5"/>
  <c r="F37" i="5"/>
  <c r="E37" i="5"/>
  <c r="D37" i="5"/>
  <c r="G37" i="5" l="1"/>
  <c r="K39" i="5"/>
  <c r="J177" i="5"/>
  <c r="I219" i="5"/>
  <c r="K173" i="5" l="1"/>
  <c r="J173" i="5"/>
  <c r="J172" i="5"/>
  <c r="J174" i="5" l="1"/>
  <c r="J170" i="5"/>
  <c r="K170" i="5"/>
  <c r="I92" i="5" l="1"/>
  <c r="J91" i="5"/>
  <c r="I91" i="5"/>
  <c r="I42" i="5" l="1"/>
  <c r="H42" i="5"/>
  <c r="F42" i="5"/>
  <c r="E42" i="5"/>
  <c r="D42" i="5"/>
  <c r="J41" i="5"/>
  <c r="I41" i="5"/>
  <c r="H41" i="5"/>
  <c r="F41" i="5"/>
  <c r="E41" i="5"/>
  <c r="D41" i="5"/>
  <c r="J38" i="5"/>
  <c r="I38" i="5"/>
  <c r="H38" i="5"/>
  <c r="F38" i="5"/>
  <c r="E38" i="5"/>
  <c r="D38" i="5"/>
  <c r="K140" i="5" l="1"/>
  <c r="K139" i="5"/>
  <c r="I410" i="5" l="1"/>
  <c r="I409" i="5"/>
  <c r="K193" i="5" l="1"/>
  <c r="I54" i="5"/>
  <c r="G54" i="5"/>
  <c r="F54" i="5"/>
  <c r="D54" i="5"/>
  <c r="E17" i="9"/>
  <c r="I17" i="9"/>
  <c r="I34" i="9"/>
  <c r="K21" i="9"/>
  <c r="K17" i="10"/>
  <c r="J17" i="9"/>
  <c r="K143" i="5" l="1"/>
  <c r="K42" i="5" l="1"/>
  <c r="F44" i="5" l="1"/>
  <c r="G40" i="5" l="1"/>
  <c r="G42" i="5" l="1"/>
  <c r="M35" i="9"/>
  <c r="M34" i="9"/>
  <c r="M20" i="9"/>
  <c r="M17" i="9"/>
  <c r="I412" i="5" l="1"/>
  <c r="H44" i="5" l="1"/>
  <c r="K91" i="5" l="1"/>
  <c r="D44" i="5" l="1"/>
  <c r="I44" i="5" l="1"/>
  <c r="B6" i="10" l="1"/>
  <c r="B6" i="5" s="1"/>
  <c r="B56" i="5" s="1"/>
  <c r="B112" i="5" s="1"/>
  <c r="B163" i="5" s="1"/>
  <c r="B199" i="5" s="1"/>
  <c r="B6" i="1" s="1"/>
  <c r="B93" i="1" s="1"/>
  <c r="K153" i="5" l="1"/>
  <c r="K200" i="5" s="1"/>
  <c r="K407" i="5" s="1"/>
  <c r="I153" i="5"/>
  <c r="I200" i="5" s="1"/>
  <c r="I407" i="5" s="1"/>
  <c r="K54" i="5"/>
  <c r="B3" i="10"/>
  <c r="L17" i="9" l="1"/>
  <c r="B3" i="5"/>
  <c r="B3" i="1" s="1"/>
  <c r="Q43" i="5" l="1"/>
  <c r="E20" i="10" l="1"/>
  <c r="H17" i="9" l="1"/>
  <c r="I390" i="5"/>
  <c r="B228" i="5"/>
  <c r="Q52" i="5" l="1"/>
  <c r="Q54" i="5" s="1"/>
  <c r="Q51" i="5"/>
  <c r="Q50" i="5"/>
  <c r="Q49" i="5"/>
  <c r="Q56" i="5" s="1"/>
  <c r="Q48" i="5"/>
  <c r="Q47" i="5"/>
  <c r="Q46" i="5"/>
  <c r="T52" i="5"/>
  <c r="T54" i="5" s="1"/>
  <c r="T51" i="5"/>
  <c r="T50" i="5"/>
  <c r="T49" i="5"/>
  <c r="T56" i="5" s="1"/>
  <c r="T48" i="5"/>
  <c r="T47" i="5"/>
  <c r="T46" i="5"/>
  <c r="Q57" i="5" l="1"/>
  <c r="T57" i="5"/>
  <c r="G23" i="11" l="1"/>
  <c r="F23" i="11"/>
  <c r="E23" i="11"/>
  <c r="D23" i="11"/>
  <c r="C23" i="11"/>
  <c r="J390" i="5" l="1"/>
  <c r="H390" i="5"/>
  <c r="K389" i="5" l="1"/>
  <c r="K388" i="5"/>
  <c r="K387" i="5"/>
  <c r="K380" i="5"/>
  <c r="J380" i="5"/>
  <c r="I380" i="5"/>
  <c r="H380" i="5"/>
  <c r="K390" i="5" l="1"/>
  <c r="K370" i="5"/>
  <c r="J370" i="5"/>
  <c r="I370" i="5"/>
  <c r="H370" i="5"/>
  <c r="K368" i="5"/>
  <c r="K361" i="5"/>
  <c r="J361" i="5"/>
  <c r="I361" i="5"/>
  <c r="H361" i="5"/>
  <c r="K351" i="5"/>
  <c r="J351" i="5"/>
  <c r="I351" i="5"/>
  <c r="H351" i="5"/>
  <c r="I347" i="5"/>
  <c r="H347" i="5"/>
  <c r="I363" i="5" l="1"/>
  <c r="I372" i="5" s="1"/>
  <c r="H363" i="5"/>
  <c r="J363" i="5"/>
  <c r="J372" i="5" s="1"/>
  <c r="K367" i="5"/>
  <c r="K363" i="5"/>
  <c r="K372" i="5" s="1"/>
  <c r="K382" i="5" s="1"/>
  <c r="K337" i="5"/>
  <c r="J337" i="5"/>
  <c r="I337" i="5"/>
  <c r="H337" i="5"/>
  <c r="K326" i="5"/>
  <c r="J325" i="5"/>
  <c r="I325" i="5"/>
  <c r="H325" i="5"/>
  <c r="K324" i="5"/>
  <c r="K323" i="5"/>
  <c r="K322" i="5"/>
  <c r="K321" i="5"/>
  <c r="K320" i="5"/>
  <c r="K314" i="5"/>
  <c r="J314" i="5"/>
  <c r="I314" i="5"/>
  <c r="H314" i="5"/>
  <c r="J303" i="5"/>
  <c r="I303" i="5"/>
  <c r="H303" i="5"/>
  <c r="K302" i="5"/>
  <c r="K301" i="5"/>
  <c r="K300" i="5"/>
  <c r="K299" i="5"/>
  <c r="K298" i="5"/>
  <c r="K297" i="5"/>
  <c r="K295" i="5"/>
  <c r="J293" i="5"/>
  <c r="I293" i="5"/>
  <c r="H293" i="5"/>
  <c r="K291" i="5"/>
  <c r="K290" i="5"/>
  <c r="K289" i="5"/>
  <c r="K288" i="5"/>
  <c r="K287" i="5"/>
  <c r="K286" i="5"/>
  <c r="K285" i="5"/>
  <c r="K284" i="5"/>
  <c r="K283" i="5"/>
  <c r="K282" i="5"/>
  <c r="K281" i="5"/>
  <c r="L264" i="5"/>
  <c r="L257" i="5"/>
  <c r="K245" i="5"/>
  <c r="K244" i="5"/>
  <c r="B442" i="5"/>
  <c r="B445" i="5" s="1"/>
  <c r="H372" i="5" l="1"/>
  <c r="H382" i="5" s="1"/>
  <c r="K246" i="5"/>
  <c r="J305" i="5"/>
  <c r="I305" i="5" s="1"/>
  <c r="H305" i="5" s="1"/>
  <c r="H339" i="5"/>
  <c r="H341" i="5" s="1"/>
  <c r="K325" i="5"/>
  <c r="L265" i="5"/>
  <c r="J339" i="5"/>
  <c r="K293" i="5"/>
  <c r="K292" i="5"/>
  <c r="K303" i="5"/>
  <c r="I339" i="5"/>
  <c r="J382" i="5"/>
  <c r="I382" i="5" s="1"/>
  <c r="K305" i="5" l="1"/>
  <c r="K339" i="5"/>
  <c r="K341" i="5" s="1"/>
  <c r="J341" i="5" s="1"/>
  <c r="I341" i="5" s="1"/>
  <c r="K209" i="5" l="1"/>
  <c r="I209" i="5" l="1"/>
  <c r="Q143" i="5" l="1"/>
  <c r="J97" i="5" l="1"/>
  <c r="I97" i="5"/>
  <c r="K103" i="5" s="1"/>
  <c r="K97" i="5" l="1"/>
  <c r="N96" i="5" s="1"/>
  <c r="J93" i="5" l="1"/>
  <c r="I93" i="5"/>
  <c r="I103" i="5" s="1"/>
  <c r="I104" i="5" l="1"/>
  <c r="K92" i="5"/>
  <c r="K93" i="5" l="1"/>
  <c r="O93" i="5" l="1"/>
  <c r="N93" i="5"/>
  <c r="J54" i="5"/>
  <c r="H54" i="5"/>
  <c r="E54" i="5" l="1"/>
  <c r="J44" i="5" l="1"/>
  <c r="O43" i="5" l="1"/>
  <c r="K41" i="5" l="1"/>
  <c r="G41" i="5"/>
  <c r="K40" i="5"/>
  <c r="G39" i="5" l="1"/>
  <c r="K38" i="5" l="1"/>
  <c r="G38" i="5"/>
  <c r="G44" i="5" s="1"/>
  <c r="K37" i="5"/>
  <c r="K44" i="5" l="1"/>
  <c r="M39" i="10"/>
  <c r="K39" i="10"/>
  <c r="I39" i="10"/>
  <c r="G39" i="10"/>
  <c r="E30" i="10" l="1"/>
  <c r="K26" i="10"/>
  <c r="G26" i="10" l="1"/>
  <c r="E17" i="10" l="1"/>
  <c r="J42" i="9"/>
  <c r="F42" i="9"/>
  <c r="E32" i="10" l="1"/>
  <c r="D35" i="9"/>
  <c r="E33" i="10" l="1"/>
  <c r="D36" i="9"/>
  <c r="E34" i="10" l="1"/>
  <c r="D37" i="9"/>
  <c r="E31" i="10"/>
  <c r="E35" i="10" l="1"/>
  <c r="D38" i="9"/>
  <c r="J27" i="9"/>
  <c r="E36" i="10" l="1"/>
  <c r="D39" i="9"/>
  <c r="E29" i="10"/>
  <c r="E37" i="10" l="1"/>
  <c r="D40" i="9"/>
  <c r="E38" i="10" s="1"/>
  <c r="E24" i="10" l="1"/>
  <c r="D25" i="9"/>
  <c r="E25" i="10" s="1"/>
  <c r="E23" i="10"/>
  <c r="L21" i="9"/>
  <c r="E19" i="10"/>
  <c r="D21" i="9" l="1"/>
  <c r="E21" i="10" l="1"/>
  <c r="D22" i="9"/>
  <c r="E22" i="10" s="1"/>
  <c r="K104" i="5" l="1"/>
  <c r="E18" i="10"/>
  <c r="J17" i="10" l="1"/>
  <c r="M17" i="10" l="1"/>
  <c r="N17" i="10" s="1"/>
  <c r="K121" i="5"/>
  <c r="F27" i="9"/>
  <c r="F17" i="10" l="1"/>
  <c r="Q17" i="10" l="1"/>
  <c r="I17" i="10"/>
  <c r="I121" i="5"/>
  <c r="G66" i="5" l="1"/>
  <c r="K66" i="5" s="1"/>
  <c r="G67" i="5"/>
  <c r="K67" i="5" s="1"/>
  <c r="G65" i="5"/>
  <c r="G68" i="5" s="1"/>
  <c r="K65" i="5" l="1"/>
  <c r="K68" i="5" s="1"/>
  <c r="J21" i="10"/>
  <c r="N21" i="10" s="1"/>
  <c r="M26" i="10"/>
  <c r="I26" i="10"/>
  <c r="O55" i="10"/>
  <c r="O54" i="10"/>
  <c r="B449" i="5"/>
  <c r="B453" i="5" s="1"/>
  <c r="K127" i="5" l="1"/>
  <c r="G27" i="11" l="1"/>
  <c r="F27" i="11"/>
  <c r="E27" i="11"/>
  <c r="D27" i="11"/>
  <c r="C27" i="11"/>
  <c r="L271" i="5" l="1"/>
  <c r="L275" i="5" s="1"/>
  <c r="E65" i="5" l="1"/>
  <c r="I65" i="5" l="1"/>
  <c r="E67" i="5"/>
  <c r="I67" i="5" s="1"/>
  <c r="E44" i="5"/>
  <c r="E66" i="5" s="1"/>
  <c r="E68" i="5" s="1"/>
  <c r="I66" i="5" l="1"/>
  <c r="I68" i="5" s="1"/>
  <c r="L34" i="9" l="1"/>
  <c r="J32" i="10" s="1"/>
  <c r="L32" i="10"/>
  <c r="N32" i="10" l="1"/>
  <c r="I184" i="5"/>
  <c r="J184" i="5" s="1"/>
  <c r="I227" i="5" l="1"/>
  <c r="I139" i="5" l="1"/>
  <c r="I140" i="5"/>
  <c r="I143" i="5" l="1"/>
  <c r="I144" i="5"/>
  <c r="I145" i="5" l="1"/>
  <c r="K144" i="5" l="1"/>
  <c r="K145" i="5" s="1"/>
  <c r="J185" i="5" l="1"/>
  <c r="G21" i="9" l="1"/>
  <c r="M21" i="9" l="1"/>
  <c r="H21" i="9"/>
  <c r="F21" i="10" s="1"/>
  <c r="Q21" i="10" l="1"/>
  <c r="I127" i="5"/>
  <c r="E35" i="9"/>
  <c r="I35" i="9"/>
  <c r="L33" i="10" l="1"/>
  <c r="L39" i="10" s="1"/>
  <c r="L35" i="9"/>
  <c r="J33" i="10" s="1"/>
  <c r="I42" i="9"/>
  <c r="H35" i="9"/>
  <c r="F33" i="10" s="1"/>
  <c r="H33" i="10"/>
  <c r="I20" i="9"/>
  <c r="Q33" i="10" l="1"/>
  <c r="I173" i="5"/>
  <c r="N173" i="5" s="1"/>
  <c r="N33" i="10"/>
  <c r="I186" i="5"/>
  <c r="N186" i="5" s="1"/>
  <c r="K32" i="9"/>
  <c r="L32" i="9" s="1"/>
  <c r="J30" i="10" s="1"/>
  <c r="I185" i="5" s="1"/>
  <c r="N185" i="5" s="1"/>
  <c r="L20" i="9"/>
  <c r="J20" i="10" s="1"/>
  <c r="K126" i="5" s="1"/>
  <c r="L20" i="10"/>
  <c r="L26" i="10" s="1"/>
  <c r="I27" i="9"/>
  <c r="E34" i="9"/>
  <c r="I155" i="5"/>
  <c r="I154" i="5"/>
  <c r="K155" i="5"/>
  <c r="H34" i="9" l="1"/>
  <c r="F32" i="10" s="1"/>
  <c r="H32" i="10"/>
  <c r="H39" i="10" s="1"/>
  <c r="E42" i="9"/>
  <c r="G25" i="9"/>
  <c r="E20" i="9"/>
  <c r="K25" i="9"/>
  <c r="L25" i="9" s="1"/>
  <c r="J25" i="10" s="1"/>
  <c r="G19" i="9"/>
  <c r="M19" i="9" s="1"/>
  <c r="G37" i="9"/>
  <c r="G36" i="9"/>
  <c r="G38" i="9"/>
  <c r="K38" i="9"/>
  <c r="L38" i="9" s="1"/>
  <c r="J36" i="10" s="1"/>
  <c r="K37" i="9"/>
  <c r="L37" i="9" s="1"/>
  <c r="J35" i="10" s="1"/>
  <c r="K19" i="9"/>
  <c r="L19" i="9" s="1"/>
  <c r="G39" i="9"/>
  <c r="K36" i="9" l="1"/>
  <c r="L36" i="9" s="1"/>
  <c r="J34" i="10" s="1"/>
  <c r="M39" i="9"/>
  <c r="H39" i="9"/>
  <c r="F37" i="10" s="1"/>
  <c r="N35" i="10"/>
  <c r="I189" i="5"/>
  <c r="J189" i="5" s="1"/>
  <c r="N189" i="5" s="1"/>
  <c r="M37" i="9"/>
  <c r="H37" i="9"/>
  <c r="F35" i="10" s="1"/>
  <c r="I190" i="5"/>
  <c r="J190" i="5" s="1"/>
  <c r="N190" i="5" s="1"/>
  <c r="N36" i="10"/>
  <c r="M38" i="9"/>
  <c r="H38" i="9"/>
  <c r="F36" i="10" s="1"/>
  <c r="M36" i="9"/>
  <c r="H36" i="9"/>
  <c r="F34" i="10" s="1"/>
  <c r="I171" i="5"/>
  <c r="J171" i="5" s="1"/>
  <c r="Q32" i="10"/>
  <c r="N25" i="10"/>
  <c r="K124" i="5"/>
  <c r="H19" i="9"/>
  <c r="F19" i="10" s="1"/>
  <c r="J19" i="10"/>
  <c r="H20" i="10"/>
  <c r="H26" i="10" s="1"/>
  <c r="H20" i="9"/>
  <c r="F20" i="10" s="1"/>
  <c r="E27" i="9"/>
  <c r="M25" i="9"/>
  <c r="H25" i="9"/>
  <c r="F25" i="10" s="1"/>
  <c r="G24" i="9"/>
  <c r="K22" i="9"/>
  <c r="L22" i="9" s="1"/>
  <c r="J22" i="10" s="1"/>
  <c r="K154" i="5"/>
  <c r="K156" i="5" s="1"/>
  <c r="I156" i="5" s="1"/>
  <c r="I176" i="5" l="1"/>
  <c r="J176" i="5" s="1"/>
  <c r="N176" i="5" s="1"/>
  <c r="Q35" i="10"/>
  <c r="I174" i="5"/>
  <c r="N174" i="5" s="1"/>
  <c r="Q34" i="10"/>
  <c r="I177" i="5"/>
  <c r="K177" i="5" s="1"/>
  <c r="N177" i="5" s="1"/>
  <c r="Q36" i="10"/>
  <c r="I178" i="5"/>
  <c r="N178" i="5" s="1"/>
  <c r="Q37" i="10"/>
  <c r="I187" i="5"/>
  <c r="N187" i="5" s="1"/>
  <c r="N34" i="10"/>
  <c r="G22" i="9"/>
  <c r="I124" i="5"/>
  <c r="Q25" i="10"/>
  <c r="N19" i="10"/>
  <c r="K125" i="5"/>
  <c r="Q19" i="10"/>
  <c r="I125" i="5"/>
  <c r="N22" i="10"/>
  <c r="K128" i="5"/>
  <c r="M24" i="9"/>
  <c r="H24" i="9"/>
  <c r="F24" i="10" s="1"/>
  <c r="I126" i="5"/>
  <c r="Q20" i="10"/>
  <c r="G18" i="9"/>
  <c r="K18" i="9"/>
  <c r="K39" i="9"/>
  <c r="L39" i="9" s="1"/>
  <c r="J37" i="10" s="1"/>
  <c r="N37" i="10" l="1"/>
  <c r="I191" i="5"/>
  <c r="J191" i="5" s="1"/>
  <c r="N191" i="5" s="1"/>
  <c r="M18" i="9"/>
  <c r="H18" i="9"/>
  <c r="L18" i="9"/>
  <c r="J18" i="10" s="1"/>
  <c r="I123" i="5"/>
  <c r="Q24" i="10"/>
  <c r="M22" i="9"/>
  <c r="H22" i="9"/>
  <c r="F22" i="10" s="1"/>
  <c r="K24" i="9"/>
  <c r="L24" i="9" s="1"/>
  <c r="J24" i="10" s="1"/>
  <c r="K122" i="5" l="1"/>
  <c r="N18" i="10"/>
  <c r="N24" i="10"/>
  <c r="K123" i="5"/>
  <c r="Q22" i="10"/>
  <c r="I128" i="5"/>
  <c r="F18" i="10"/>
  <c r="G33" i="9"/>
  <c r="G31" i="9"/>
  <c r="K33" i="9"/>
  <c r="I122" i="5" l="1"/>
  <c r="Q18" i="10"/>
  <c r="L23" i="9"/>
  <c r="K27" i="9"/>
  <c r="L33" i="9"/>
  <c r="M33" i="9"/>
  <c r="H33" i="9"/>
  <c r="F31" i="10" s="1"/>
  <c r="M31" i="9"/>
  <c r="H31" i="9"/>
  <c r="J31" i="10" l="1"/>
  <c r="L27" i="9"/>
  <c r="J23" i="10"/>
  <c r="Q31" i="10"/>
  <c r="I175" i="5"/>
  <c r="F29" i="10"/>
  <c r="J26" i="10" l="1"/>
  <c r="R26" i="10" s="1"/>
  <c r="N23" i="10"/>
  <c r="N26" i="10" s="1"/>
  <c r="K120" i="5"/>
  <c r="K129" i="5" s="1"/>
  <c r="I188" i="5"/>
  <c r="N31" i="10"/>
  <c r="Q29" i="10"/>
  <c r="I170" i="5"/>
  <c r="J188" i="5" l="1"/>
  <c r="N170" i="5"/>
  <c r="N188" i="5" l="1"/>
  <c r="K31" i="9" l="1"/>
  <c r="L31" i="9" l="1"/>
  <c r="J29" i="10" l="1"/>
  <c r="N29" i="10" l="1"/>
  <c r="I183" i="5"/>
  <c r="J183" i="5" l="1"/>
  <c r="N183" i="5" l="1"/>
  <c r="K40" i="9" l="1"/>
  <c r="L40" i="9" l="1"/>
  <c r="K42" i="9"/>
  <c r="J38" i="10" l="1"/>
  <c r="L42" i="9"/>
  <c r="N38" i="10" l="1"/>
  <c r="N39" i="10" s="1"/>
  <c r="I192" i="5"/>
  <c r="J39" i="10"/>
  <c r="R39" i="10" s="1"/>
  <c r="J192" i="5" l="1"/>
  <c r="J193" i="5" s="1"/>
  <c r="I193" i="5"/>
  <c r="N192" i="5" l="1"/>
  <c r="N193" i="5"/>
  <c r="M23" i="9" l="1"/>
  <c r="M27" i="9" s="1"/>
  <c r="H23" i="9"/>
  <c r="G27" i="9"/>
  <c r="F23" i="10" l="1"/>
  <c r="H27" i="9"/>
  <c r="I120" i="5" l="1"/>
  <c r="I129" i="5" s="1"/>
  <c r="Q23" i="10"/>
  <c r="Q26" i="10" s="1"/>
  <c r="F26" i="10"/>
  <c r="G40" i="9" l="1"/>
  <c r="H40" i="9" l="1"/>
  <c r="M40" i="9"/>
  <c r="F38" i="10" l="1"/>
  <c r="Q38" i="10" l="1"/>
  <c r="I179" i="5"/>
  <c r="J179" i="5" l="1"/>
  <c r="N179" i="5" s="1"/>
  <c r="K175" i="5" l="1"/>
  <c r="J175" i="5" s="1"/>
  <c r="N175" i="5" l="1"/>
  <c r="J180" i="5"/>
  <c r="I427" i="5" l="1"/>
  <c r="I420" i="5" l="1"/>
  <c r="I414" i="5" l="1"/>
  <c r="I415" i="5" l="1"/>
  <c r="G32" i="9"/>
  <c r="M32" i="9" l="1"/>
  <c r="M42" i="9" s="1"/>
  <c r="H32" i="9"/>
  <c r="G42" i="9"/>
  <c r="I422" i="5"/>
  <c r="H42" i="9" l="1"/>
  <c r="F30" i="10"/>
  <c r="I421" i="5"/>
  <c r="Q30" i="10" l="1"/>
  <c r="Q39" i="10" s="1"/>
  <c r="F39" i="10"/>
  <c r="I172" i="5"/>
  <c r="K172" i="5" l="1"/>
  <c r="K180" i="5" s="1"/>
  <c r="I180" i="5"/>
  <c r="N172" i="5" l="1"/>
  <c r="N18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tc={99BFFD3C-EDA7-412A-97A7-8A5AC245B613}</author>
  </authors>
  <commentList>
    <comment ref="E35" authorId="0" shapeId="0" xr:uid="{99BFFD3C-EDA7-412A-97A7-8A5AC245B613}">
      <text>
        <t>[Threaded comment]
Your version of Excel allows you to read this threaded comment; however, any edits to it will get removed if the file is opened in a newer version of Excel. Learn more: https://go.microsoft.com/fwlink/?linkid=870924
Comment:
    No other derivatives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tc={8980B8AC-36D4-48DA-95EB-BFAC2C287260}</author>
    <author>tc={D518867F-6347-4C94-94A6-E8B84C58BBF1}</author>
  </authors>
  <commentList>
    <comment ref="G17" authorId="0" shapeId="0" xr:uid="{8980B8AC-36D4-48DA-95EB-BFAC2C287260}">
      <text>
        <t>[Threaded comment]
Your version of Excel allows you to read this threaded comment; however, any edits to it will get removed if the file is opened in a newer version of Excel. Learn more: https://go.microsoft.com/fwlink/?linkid=870924
Comment:
    Updated</t>
      </text>
    </comment>
    <comment ref="I17" authorId="1" shapeId="0" xr:uid="{D518867F-6347-4C94-94A6-E8B84C58BBF1}">
      <text>
        <t>[Threaded comment]
Your version of Excel allows you to read this threaded comment; however, any edits to it will get removed if the file is opened in a newer version of Excel. Learn more: https://go.microsoft.com/fwlink/?linkid=870924
Comment:
    Including Ki Mobility</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Madhusudan M</author>
    <author>Govind H Chhabria</author>
    <author>Vinithra Kumar</author>
    <author>Balamurugan M</author>
    <author>D1832</author>
    <author>tc={889422C5-7180-4B87-B602-0473744D6B4D}</author>
    <author>tc={7941B7D2-5103-419C-8597-E68427EC9182}</author>
  </authors>
  <commentList>
    <comment ref="I39" authorId="0" shapeId="0" xr:uid="{A5FEAAD0-4DCB-425E-B622-8EF093088E52}">
      <text>
        <r>
          <rPr>
            <b/>
            <sz val="9"/>
            <color indexed="81"/>
            <rFont val="Tahoma"/>
            <family val="2"/>
          </rPr>
          <t>Madhusudan M:</t>
        </r>
        <r>
          <rPr>
            <sz val="9"/>
            <color indexed="81"/>
            <rFont val="Tahoma"/>
            <family val="2"/>
          </rPr>
          <t xml:space="preserve">
FG added</t>
        </r>
      </text>
    </comment>
    <comment ref="J39" authorId="0" shapeId="0" xr:uid="{89928310-8793-4BD4-8363-67829113F092}">
      <text>
        <r>
          <rPr>
            <b/>
            <sz val="9"/>
            <color indexed="81"/>
            <rFont val="Tahoma"/>
            <family val="2"/>
          </rPr>
          <t>Madhusudan M:</t>
        </r>
        <r>
          <rPr>
            <sz val="9"/>
            <color indexed="81"/>
            <rFont val="Tahoma"/>
            <family val="2"/>
          </rPr>
          <t xml:space="preserve">
From FG</t>
        </r>
      </text>
    </comment>
    <comment ref="D42" authorId="1" shapeId="0" xr:uid="{00000000-0006-0000-0200-000001000000}">
      <text>
        <r>
          <rPr>
            <b/>
            <sz val="9"/>
            <color indexed="81"/>
            <rFont val="Tahoma"/>
            <family val="2"/>
          </rPr>
          <t>Govind H Chhabria:</t>
        </r>
        <r>
          <rPr>
            <sz val="9"/>
            <color indexed="81"/>
            <rFont val="Tahoma"/>
            <family val="2"/>
          </rPr>
          <t xml:space="preserve">
Interest accrured on ECB excluding withholding tax</t>
        </r>
      </text>
    </comment>
    <comment ref="E42" authorId="2" shapeId="0" xr:uid="{00000000-0006-0000-0200-000002000000}">
      <text>
        <r>
          <rPr>
            <b/>
            <sz val="9"/>
            <color indexed="81"/>
            <rFont val="Tahoma"/>
            <family val="2"/>
          </rPr>
          <t>Vinithra Kumar:</t>
        </r>
        <r>
          <rPr>
            <sz val="9"/>
            <color indexed="81"/>
            <rFont val="Tahoma"/>
            <family val="2"/>
          </rPr>
          <t xml:space="preserve">
</t>
        </r>
        <r>
          <rPr>
            <sz val="10"/>
            <color indexed="81"/>
            <rFont val="Tahoma"/>
            <family val="2"/>
          </rPr>
          <t>Int on SIL loan</t>
        </r>
      </text>
    </comment>
    <comment ref="H42" authorId="2" shapeId="0" xr:uid="{00000000-0006-0000-0200-000003000000}">
      <text>
        <r>
          <rPr>
            <b/>
            <sz val="9"/>
            <color indexed="81"/>
            <rFont val="Tahoma"/>
            <family val="2"/>
          </rPr>
          <t>Vinithra Kumar:</t>
        </r>
        <r>
          <rPr>
            <sz val="9"/>
            <color indexed="81"/>
            <rFont val="Tahoma"/>
            <family val="2"/>
          </rPr>
          <t xml:space="preserve">
SII Loan</t>
        </r>
      </text>
    </comment>
    <comment ref="I42" authorId="2" shapeId="0" xr:uid="{00000000-0006-0000-0200-000004000000}">
      <text>
        <r>
          <rPr>
            <b/>
            <sz val="9"/>
            <color indexed="81"/>
            <rFont val="Tahoma"/>
            <family val="2"/>
          </rPr>
          <t>Vinithra Kumar:</t>
        </r>
        <r>
          <rPr>
            <sz val="9"/>
            <color indexed="81"/>
            <rFont val="Tahoma"/>
            <family val="2"/>
          </rPr>
          <t xml:space="preserve">
SIL Loan</t>
        </r>
      </text>
    </comment>
    <comment ref="D52" authorId="3" shapeId="0" xr:uid="{00000000-0006-0000-0200-000005000000}">
      <text>
        <r>
          <rPr>
            <b/>
            <sz val="9"/>
            <color indexed="81"/>
            <rFont val="Tahoma"/>
            <family val="2"/>
          </rPr>
          <t>Balamurugan M:</t>
        </r>
        <r>
          <rPr>
            <sz val="9"/>
            <color indexed="81"/>
            <rFont val="Tahoma"/>
            <family val="2"/>
          </rPr>
          <t xml:space="preserve">
Interest accrued but not due in FCY</t>
        </r>
      </text>
    </comment>
    <comment ref="F52" authorId="2" shapeId="0" xr:uid="{00000000-0006-0000-0200-000006000000}">
      <text>
        <r>
          <rPr>
            <b/>
            <sz val="9"/>
            <color indexed="81"/>
            <rFont val="Tahoma"/>
            <family val="2"/>
          </rPr>
          <t>Vinithra Kumar:</t>
        </r>
        <r>
          <rPr>
            <sz val="9"/>
            <color indexed="81"/>
            <rFont val="Tahoma"/>
            <family val="2"/>
          </rPr>
          <t xml:space="preserve">
SPCL Added</t>
        </r>
      </text>
    </comment>
    <comment ref="H52" authorId="3" shapeId="0" xr:uid="{00000000-0006-0000-0200-000007000000}">
      <text>
        <r>
          <rPr>
            <b/>
            <sz val="9"/>
            <color indexed="81"/>
            <rFont val="Tahoma"/>
            <family val="2"/>
          </rPr>
          <t>Balamurugan M:</t>
        </r>
        <r>
          <rPr>
            <sz val="9"/>
            <color indexed="81"/>
            <rFont val="Tahoma"/>
            <family val="2"/>
          </rPr>
          <t xml:space="preserve">
SII loan</t>
        </r>
      </text>
    </comment>
    <comment ref="I52" authorId="3" shapeId="0" xr:uid="{00000000-0006-0000-0200-000008000000}">
      <text>
        <r>
          <rPr>
            <b/>
            <sz val="9"/>
            <color indexed="81"/>
            <rFont val="Tahoma"/>
            <family val="2"/>
          </rPr>
          <t>Balamurugan M:</t>
        </r>
        <r>
          <rPr>
            <sz val="9"/>
            <color indexed="81"/>
            <rFont val="Tahoma"/>
            <family val="2"/>
          </rPr>
          <t xml:space="preserve">
SIL Loan</t>
        </r>
      </text>
    </comment>
    <comment ref="I140" authorId="3" shapeId="0" xr:uid="{00000000-0006-0000-0200-000009000000}">
      <text>
        <r>
          <rPr>
            <b/>
            <sz val="9"/>
            <color indexed="81"/>
            <rFont val="Tahoma"/>
            <family val="2"/>
          </rPr>
          <t>Vinithra:</t>
        </r>
        <r>
          <rPr>
            <sz val="9"/>
            <color indexed="81"/>
            <rFont val="Tahoma"/>
            <family val="2"/>
          </rPr>
          <t xml:space="preserve">
From Ageing schedule</t>
        </r>
      </text>
    </comment>
    <comment ref="K140" authorId="3" shapeId="0" xr:uid="{00000000-0006-0000-0200-00000A000000}">
      <text>
        <r>
          <rPr>
            <b/>
            <sz val="9"/>
            <color indexed="81"/>
            <rFont val="Tahoma"/>
            <family val="2"/>
          </rPr>
          <t>Balamurugan M:</t>
        </r>
        <r>
          <rPr>
            <sz val="9"/>
            <color indexed="81"/>
            <rFont val="Tahoma"/>
            <family val="2"/>
          </rPr>
          <t xml:space="preserve">
Refer Audit committee details</t>
        </r>
      </text>
    </comment>
    <comment ref="C147" authorId="4" shapeId="0" xr:uid="{00000000-0006-0000-0200-00000B000000}">
      <text>
        <r>
          <rPr>
            <b/>
            <sz val="9"/>
            <color indexed="81"/>
            <rFont val="Tahoma"/>
            <family val="2"/>
          </rPr>
          <t>D1832:</t>
        </r>
        <r>
          <rPr>
            <sz val="9"/>
            <color indexed="81"/>
            <rFont val="Tahoma"/>
            <family val="2"/>
          </rPr>
          <t xml:space="preserve">
Removed.</t>
        </r>
      </text>
    </comment>
    <comment ref="I206" authorId="5" shapeId="0" xr:uid="{889422C5-7180-4B87-B602-0473744D6B4D}">
      <text>
        <t>[Threaded comment]
Your version of Excel allows you to read this threaded comment; however, any edits to it will get removed if the file is opened in a newer version of Excel. Learn more: https://go.microsoft.com/fwlink/?linkid=870924
Comment:
    Updated</t>
      </text>
    </comment>
    <comment ref="C394" authorId="6" shapeId="0" xr:uid="{7941B7D2-5103-419C-8597-E68427EC9182}">
      <text>
        <t>[Threaded comment]
Your version of Excel allows you to read this threaded comment; however, any edits to it will get removed if the file is opened in a newer version of Excel. Learn more: https://go.microsoft.com/fwlink/?linkid=870924
Comment:
    Added</t>
      </text>
    </comment>
    <comment ref="K429" authorId="4" shapeId="0" xr:uid="{00000000-0006-0000-0200-00000D000000}">
      <text>
        <r>
          <rPr>
            <b/>
            <sz val="9"/>
            <color indexed="81"/>
            <rFont val="Tahoma"/>
            <family val="2"/>
          </rPr>
          <t>D1832:</t>
        </r>
        <r>
          <rPr>
            <sz val="9"/>
            <color indexed="81"/>
            <rFont val="Tahoma"/>
            <family val="2"/>
          </rPr>
          <t xml:space="preserve">
Removed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tc={9AD01D33-EF2C-4ABC-9BB5-C4AC3D583CCA}</author>
    <author>tc={2EAA2FD2-0007-4CA2-96F8-3F3F07432A3C}</author>
    <author>tc={A10442E9-B145-4E02-B3A4-3AC81B78EB1B}</author>
    <author>tc={94964E42-870A-41C5-9550-2684BC029552}</author>
    <author>tc={B39E7AB8-4BAD-4E02-B465-4FF1A50C788A}</author>
    <author>tc={51E6D914-E80D-437B-B2A8-14DC0C3195BD}</author>
    <author>tc={CA967722-E556-4CD7-BAB5-7B78FEDF9012}</author>
    <author>tc={C90FEF66-BF7A-49DE-87A0-9DF852C3D520}</author>
  </authors>
  <commentList>
    <comment ref="D101" authorId="0" shapeId="0" xr:uid="{9AD01D33-EF2C-4ABC-9BB5-C4AC3D583CCA}">
      <text>
        <t>[Threaded comment]
Your version of Excel allows you to read this threaded comment; however, any edits to it will get removed if the file is opened in a newer version of Excel. Learn more: https://go.microsoft.com/fwlink/?linkid=870924
Comment:
    Purchased from Next (laptop) and TUL (injection mould)</t>
      </text>
    </comment>
    <comment ref="E106" authorId="1" shapeId="0" xr:uid="{2EAA2FD2-0007-4CA2-96F8-3F3F07432A3C}">
      <text>
        <t>[Threaded comment]
Your version of Excel allows you to read this threaded comment; however, any edits to it will get removed if the file is opened in a newer version of Excel. Learn more: https://go.microsoft.com/fwlink/?linkid=870924
Comment:
    Updated</t>
      </text>
    </comment>
    <comment ref="D113" authorId="2" shapeId="0" xr:uid="{A10442E9-B145-4E02-B3A4-3AC81B78EB1B}">
      <text>
        <t>[Threaded comment]
Your version of Excel allows you to read this threaded comment; however, any edits to it will get removed if the file is opened in a newer version of Excel. Learn more: https://go.microsoft.com/fwlink/?linkid=870924
Comment:
    Added services availed from CPFL and TUL</t>
      </text>
    </comment>
    <comment ref="D125" authorId="3" shapeId="0" xr:uid="{94964E42-870A-41C5-9550-2684BC029552}">
      <text>
        <t>[Threaded comment]
Your version of Excel allows you to read this threaded comment; however, any edits to it will get removed if the file is opened in a newer version of Excel. Learn more: https://go.microsoft.com/fwlink/?linkid=870924
Comment:
    No new guarantees. There is utilisation of existing guarantee which has resulted in deemed equity</t>
      </text>
    </comment>
    <comment ref="H129" authorId="4" shapeId="0" xr:uid="{B39E7AB8-4BAD-4E02-B465-4FF1A50C788A}">
      <text>
        <t>[Threaded comment]
Your version of Excel allows you to read this threaded comment; however, any edits to it will get removed if the file is opened in a newer version of Excel. Learn more: https://go.microsoft.com/fwlink/?linkid=870924
Comment:
    Includes contribution to PF fund - 7 crs and Gratuity fund - 3 crs</t>
      </text>
    </comment>
    <comment ref="H131" authorId="5" shapeId="0" xr:uid="{51E6D914-E80D-437B-B2A8-14DC0C3195BD}">
      <text>
        <t>[Threaded comment]
Your version of Excel allows you to read this threaded comment; however, any edits to it will get removed if the file is opened in a newer version of Excel. Learn more: https://go.microsoft.com/fwlink/?linkid=870924
Comment:
    Updated</t>
      </text>
    </comment>
    <comment ref="D135" authorId="6" shapeId="0" xr:uid="{CA967722-E556-4CD7-BAB5-7B78FEDF9012}">
      <text>
        <t>[Threaded comment]
Your version of Excel allows you to read this threaded comment; however, any edits to it will get removed if the file is opened in a newer version of Excel. Learn more: https://go.microsoft.com/fwlink/?linkid=870924
Comment:
    Difference is on account of exchange gain</t>
      </text>
    </comment>
    <comment ref="D152" authorId="7" shapeId="0" xr:uid="{C90FEF66-BF7A-49DE-87A0-9DF852C3D520}">
      <text>
        <t>[Threaded comment]
Your version of Excel allows you to read this threaded comment; however, any edits to it will get removed if the file is opened in a newer version of Excel. Learn more: https://go.microsoft.com/fwlink/?linkid=870924
Comment:
    Repayment of borrowings. To check SFZL if guarantee was revoked</t>
      </text>
    </comment>
  </commentList>
</comments>
</file>

<file path=xl/sharedStrings.xml><?xml version="1.0" encoding="utf-8"?>
<sst xmlns="http://schemas.openxmlformats.org/spreadsheetml/2006/main" count="816" uniqueCount="606">
  <si>
    <t>Related Parties :</t>
  </si>
  <si>
    <t>(I) Where Control exists:</t>
  </si>
  <si>
    <t>Finance</t>
  </si>
  <si>
    <t>(Previous year figures are in brackets)</t>
  </si>
  <si>
    <t>Particulars</t>
  </si>
  <si>
    <t>Corporate</t>
  </si>
  <si>
    <t>RCA</t>
  </si>
  <si>
    <t>WEF</t>
  </si>
  <si>
    <t>KPM</t>
  </si>
  <si>
    <t>IPU</t>
  </si>
  <si>
    <t>Autolec</t>
  </si>
  <si>
    <t>SEZ</t>
  </si>
  <si>
    <t>Total</t>
  </si>
  <si>
    <t>Fair value measurement hierarchy</t>
  </si>
  <si>
    <t>Significant unobservable inputs</t>
  </si>
  <si>
    <t>Floating rate borrowings</t>
  </si>
  <si>
    <t>Fixed rate borrowings</t>
  </si>
  <si>
    <t>Financial assets</t>
  </si>
  <si>
    <t>Financial liabilities</t>
  </si>
  <si>
    <t>Interest rate risk is the risk that the fair value or future cash flows of a financial instrument will fluctuate because of changes in market interest rates. The Company’s exposure to the risk of changes in market interest rates relates primarily to the Company’s debt obligations with floating interest rates.</t>
  </si>
  <si>
    <t xml:space="preserve">As at </t>
  </si>
  <si>
    <t xml:space="preserve">Increase </t>
  </si>
  <si>
    <t>+1%</t>
  </si>
  <si>
    <t xml:space="preserve">Decrease </t>
  </si>
  <si>
    <t>-1%</t>
  </si>
  <si>
    <t xml:space="preserve">             Short term exposure</t>
  </si>
  <si>
    <t>Long-term exposure</t>
  </si>
  <si>
    <t>USD</t>
  </si>
  <si>
    <t>GBP</t>
  </si>
  <si>
    <t>Others</t>
  </si>
  <si>
    <t xml:space="preserve">Foreign currency sensitivity </t>
  </si>
  <si>
    <t xml:space="preserve">Credit risk is the risk that a counterparty will not meet its obligations under a financial instrument or customer contract, leading to a financial loss. The Company is exposed to credit risk from its operating activities (primarily trade receivables) and from its financing activities, including, foreign exchange transactions and other financial instruments. </t>
  </si>
  <si>
    <t>Not more than  180 days</t>
  </si>
  <si>
    <t>More than 180 days</t>
  </si>
  <si>
    <t>More than 6 months but not more than 1 year</t>
  </si>
  <si>
    <t>More than one year</t>
  </si>
  <si>
    <t xml:space="preserve">Less than 180 days </t>
  </si>
  <si>
    <t>Events after the reporting period</t>
  </si>
  <si>
    <t>Estimated amount of contracts remaining to be executed on capital account and not provided for</t>
  </si>
  <si>
    <t xml:space="preserve"> - Claims against the company not acknowledged as debt;</t>
  </si>
  <si>
    <t>Legal claims</t>
  </si>
  <si>
    <t>- Income-tax - under appeal</t>
  </si>
  <si>
    <t>- Others</t>
  </si>
  <si>
    <t xml:space="preserve">- Guarantees </t>
  </si>
  <si>
    <t>- Other money for which the company is contingently liable</t>
  </si>
  <si>
    <t>Claim of additional compensation against land acquisition</t>
  </si>
  <si>
    <t>For and on behalf of the Board of Directors of</t>
  </si>
  <si>
    <t>Chartered Accountants</t>
  </si>
  <si>
    <t>Joint Managing Director</t>
  </si>
  <si>
    <t>Partner</t>
  </si>
  <si>
    <t>Sundram Fasteners Limited</t>
  </si>
  <si>
    <t>(All amounts are in crores of Indian Rupees, except share data and as stated)</t>
  </si>
  <si>
    <t>Financial risk management</t>
  </si>
  <si>
    <t>The Company has exposure to the following risks arising from financial instruments:</t>
  </si>
  <si>
    <t>- Market risk</t>
  </si>
  <si>
    <t>- Liquidity risk</t>
  </si>
  <si>
    <t>- Credit risk</t>
  </si>
  <si>
    <t>Financial risk management framework</t>
  </si>
  <si>
    <t>The sources of risks which the company is exposed to and their management is given below:</t>
  </si>
  <si>
    <t>Foreign currency risk is the risk that the fair value or future cash flows of an exposure will fluctuate because of changes in foreign exchange rates.  The Company’s exposure to the risk of changes in foreign exchange rates relates primarily to the foreign currency borrowings, import of raw materials and spare parts, capital expenditure, export sales and the Company’s net investments in foreign subsidiaries.</t>
  </si>
  <si>
    <t>Borrowings</t>
  </si>
  <si>
    <t>Investments</t>
  </si>
  <si>
    <t>Interest rate exposure</t>
  </si>
  <si>
    <t>INR</t>
  </si>
  <si>
    <t>The carrying amount of financial assets represents the maximum credit exposure.</t>
  </si>
  <si>
    <t xml:space="preserve">The maximum exposure to credit risk for trade and other receivables are as follows: </t>
  </si>
  <si>
    <t>Carrying Amount</t>
  </si>
  <si>
    <t>Reference</t>
  </si>
  <si>
    <t>(i)</t>
  </si>
  <si>
    <t>Cash and cash equivalents</t>
  </si>
  <si>
    <t>(ii)</t>
  </si>
  <si>
    <t>(iii)</t>
  </si>
  <si>
    <t>(iv)</t>
  </si>
  <si>
    <t>(i) Trade receivables</t>
  </si>
  <si>
    <t>The Company’s exposure to credit risk is influenced mainly by the individual characteristics of each customer. However, management also considers the factors that may influence the credit risk of its customer base, including the default risk associated with the industry and country in which customers operate. In monitoring customer credit risk, customers are grouped according to their credit characteristics, including end-user customers, their geographic location, industry, trading history with the Company and existence of previous financial difficulties. With respect to other financial assets, the Company does not expect any credit risk against such assets except as already assessed. The Company is monitoring the economic environment in the country and is taking actions to limit its exposure to customers with customers experiencing particular economic volatility.</t>
  </si>
  <si>
    <t>Net carrying amount</t>
  </si>
  <si>
    <t xml:space="preserve">Liquidity risk is defined as the risk that the Company will not be able to settle or meet its obligations on time or at reasonable price. Prudent liquidity risk management implies maintaining sufficient cash and marketable securities and the availability of funding through an adequate amount of credit facilities to meet obligations when due. The Company’s treasury team is responsible for liquidity, funding as well as settlement management. In addition, processes and policies related to such risks are overseen by senior management. Management monitors the Company’s liquidity position through rolling forecasts on the basis of expected cash flows. </t>
  </si>
  <si>
    <t>a)</t>
  </si>
  <si>
    <t>Last years workings</t>
  </si>
  <si>
    <t>Borrowings File</t>
  </si>
  <si>
    <t>Both Current and Non current</t>
  </si>
  <si>
    <t>Borrowings file</t>
  </si>
  <si>
    <t>KPM PM</t>
  </si>
  <si>
    <t>Trade receivables</t>
  </si>
  <si>
    <t>Refer investments sch</t>
  </si>
  <si>
    <t>Retention money</t>
  </si>
  <si>
    <t>Alt code 90</t>
  </si>
  <si>
    <t xml:space="preserve">More than 180 days </t>
  </si>
  <si>
    <t>Capital commitments</t>
  </si>
  <si>
    <t>b)</t>
  </si>
  <si>
    <t>Contingent liabilities</t>
  </si>
  <si>
    <t>c)</t>
  </si>
  <si>
    <t>Contingent assets</t>
  </si>
  <si>
    <t xml:space="preserve">The Company’s board of directors has overall responsibility for the establishment and oversight of  the Company’s risk management framework. The board of directors along with the top management are responsible for developing and monitoring the Company’s risk management policies. The Company’s senior management advises on financial risks and the appropriate financial risk governance framework for the Company. </t>
  </si>
  <si>
    <t xml:space="preserve">Where the amounts to be paid and received in a specific currency are expected to largely offset one another, no further hedging activity is undertaken. </t>
  </si>
  <si>
    <t>Fair Value</t>
  </si>
  <si>
    <t>The company uses the following hierarchy for determining and disclosing the fair value of financial instruments by valuation technique:</t>
  </si>
  <si>
    <t xml:space="preserve">    Level 1: quoted (unadjusted) prices in active markets for identical assets or liabilities</t>
  </si>
  <si>
    <t xml:space="preserve">    Level 2: other techniques for which all inputs which have a significant effect on the recorded fair value are observable, either directly or indirectly</t>
  </si>
  <si>
    <t>Rs. Lakhs</t>
  </si>
  <si>
    <t>Level 1</t>
  </si>
  <si>
    <t>Level 2</t>
  </si>
  <si>
    <t>Loans</t>
  </si>
  <si>
    <t>Security deposits</t>
  </si>
  <si>
    <t>Interest receivable</t>
  </si>
  <si>
    <t>FVTPL</t>
  </si>
  <si>
    <t>FVOCI</t>
  </si>
  <si>
    <t>Financial instruments - Fair values and risk management</t>
  </si>
  <si>
    <t>A</t>
  </si>
  <si>
    <t>Accounting classification and fair values</t>
  </si>
  <si>
    <t xml:space="preserve">Trade receivables </t>
  </si>
  <si>
    <t xml:space="preserve">Loans </t>
  </si>
  <si>
    <t xml:space="preserve">Cash and cash equivalents </t>
  </si>
  <si>
    <t>Advances recoverable</t>
  </si>
  <si>
    <t>Total financial assets</t>
  </si>
  <si>
    <t>Trade payables</t>
  </si>
  <si>
    <t>Premium on financial guarantee</t>
  </si>
  <si>
    <t>Interest accrued but not due on borrowings</t>
  </si>
  <si>
    <t>Liability towards supplier bills discounted</t>
  </si>
  <si>
    <t>Unclaimed dividend</t>
  </si>
  <si>
    <t>Employee benefits payable</t>
  </si>
  <si>
    <t>Other payables</t>
  </si>
  <si>
    <t>Total financial liabilities</t>
  </si>
  <si>
    <t xml:space="preserve">Note: Security deposits and loans to employees included in other financial assets, not being material, have not been fair valued. </t>
  </si>
  <si>
    <t>Note:</t>
  </si>
  <si>
    <t>Investment in subsidiary included in above balances, for which IND AS 109 does not apply</t>
  </si>
  <si>
    <t>Carrying amount</t>
  </si>
  <si>
    <t>Trade receivables  #</t>
  </si>
  <si>
    <t>Loans  #</t>
  </si>
  <si>
    <t>Cash and cash equivalents #</t>
  </si>
  <si>
    <t>Security deposits #</t>
  </si>
  <si>
    <t>Advances recoverable #</t>
  </si>
  <si>
    <t>Interest receivable #</t>
  </si>
  <si>
    <t>Trade payables #</t>
  </si>
  <si>
    <t>Interest accrued but not due on borrowings #</t>
  </si>
  <si>
    <t>Liability towards supplier bills discounted #</t>
  </si>
  <si>
    <t>Unclaimed dividend #</t>
  </si>
  <si>
    <t>Employee benefits payable #</t>
  </si>
  <si>
    <t>Other payables #</t>
  </si>
  <si>
    <t># For those financial assets and liabilities, which are not carried at its fair value, disclosure of fair value is not required as the carrying amounts approximates the fair values.</t>
  </si>
  <si>
    <t>Accounting classification and fair values (continued)</t>
  </si>
  <si>
    <t>The following table shows the carrying amounts and fair values of financial assets and financial liabilities, including their levels in the fair value hierarchy</t>
  </si>
  <si>
    <t>Measurement of fair values</t>
  </si>
  <si>
    <t>Type</t>
  </si>
  <si>
    <t>Valuation technique used</t>
  </si>
  <si>
    <t>Inter-relationship between significant unobservable inputs and fair value measurement</t>
  </si>
  <si>
    <t>B</t>
  </si>
  <si>
    <t>C</t>
  </si>
  <si>
    <t>The Company is exposed to market risk, credit risk and liquidity risk. The Company’s overall risk management focuses on the unpredictability of financial markets and seeks to minimise potential adverse effects on the financial performance of the company. The Company uses derivative financial instruments, such as foreign exchange forward contracts that are entered to hedge foreign currency risk exposure. Derivatives are used exclusively for hedging purposes and not as trading or speculative instruments.</t>
  </si>
  <si>
    <t>i) Foreign currency risk</t>
  </si>
  <si>
    <t>Derivative liabilities</t>
  </si>
  <si>
    <t>Not applicable</t>
  </si>
  <si>
    <t>The following table shows the valuation techniques used in measuring Level 2 and Level 3 fair values for financial instruments measured at fair value in balance sheet including the related valuation techniques used</t>
  </si>
  <si>
    <t>Strengthening</t>
  </si>
  <si>
    <t>Weakening</t>
  </si>
  <si>
    <t>Increase/ (decrease) in profit and equity</t>
  </si>
  <si>
    <t>ii) Interest rate risk</t>
  </si>
  <si>
    <t>Total borrowings</t>
  </si>
  <si>
    <t>Interest rate sensitivity</t>
  </si>
  <si>
    <t>Market risk</t>
  </si>
  <si>
    <t xml:space="preserve">a) </t>
  </si>
  <si>
    <t xml:space="preserve">b) </t>
  </si>
  <si>
    <t>Credit risk</t>
  </si>
  <si>
    <t>Sub-total</t>
  </si>
  <si>
    <t>Less: Loss allowance in accordance with expected credit loss model</t>
  </si>
  <si>
    <t>Loans to related parties</t>
  </si>
  <si>
    <t>Loans to employees</t>
  </si>
  <si>
    <t>The balance is primarily constituted by loans given to related parties and to its employees. The Company does not expect any loss from non-performance by these counter-parties.</t>
  </si>
  <si>
    <t xml:space="preserve">c) </t>
  </si>
  <si>
    <t>Liquidity risk</t>
  </si>
  <si>
    <t>Carrying 
amount</t>
  </si>
  <si>
    <t>D</t>
  </si>
  <si>
    <t>Offsetting financial assets and financial liabilities</t>
  </si>
  <si>
    <t xml:space="preserve">The Company does not have any financial instruments that are offset or are subject to enforceable master netting arrangements and other similar agreements </t>
  </si>
  <si>
    <t xml:space="preserve">Employee benefits payable </t>
  </si>
  <si>
    <t xml:space="preserve">Other payables </t>
  </si>
  <si>
    <t>Net exposure</t>
  </si>
  <si>
    <t>Less than 180 days</t>
  </si>
  <si>
    <t>Forward exchange contracts maturing</t>
  </si>
  <si>
    <t>Average Rs./ USD forward contract rate</t>
  </si>
  <si>
    <t>Contingencies and commitments</t>
  </si>
  <si>
    <t>As per our report of even date attached</t>
  </si>
  <si>
    <t>SUNDRAM FASTENERS LIMITED</t>
  </si>
  <si>
    <t>(CIN: L35999TN1962PLC004943)</t>
  </si>
  <si>
    <t>S SETHURAMAN</t>
  </si>
  <si>
    <t>SURESH KRISHNA</t>
  </si>
  <si>
    <t>ARATHI KRISHNA</t>
  </si>
  <si>
    <t>Chairman</t>
  </si>
  <si>
    <t>Managing Director</t>
  </si>
  <si>
    <t>Membership No.: 203491</t>
  </si>
  <si>
    <t>(DIN: 00046919)</t>
  </si>
  <si>
    <t>(DIN: 00517456)</t>
  </si>
  <si>
    <t>ARUNDATHI KRISHNA</t>
  </si>
  <si>
    <t>(DIN: 00270935)</t>
  </si>
  <si>
    <t>(A) Key Management Personnel (KMP)</t>
  </si>
  <si>
    <t>(1) Sundram International Limited, UK and</t>
  </si>
  <si>
    <t>(2) Sundram International Inc, Michigan, USA</t>
  </si>
  <si>
    <t>(1) Mr Suresh Krishna</t>
  </si>
  <si>
    <t>(2) Ms Arathi Krishna</t>
  </si>
  <si>
    <t xml:space="preserve">(3) Ms Arundathi Krishna </t>
  </si>
  <si>
    <t xml:space="preserve">(1) Ms Usha Krishna </t>
  </si>
  <si>
    <t>(2) Ms Preethi Krishna and</t>
  </si>
  <si>
    <t>(3) Mr. K Ramesh</t>
  </si>
  <si>
    <t>Name of the body corporate</t>
  </si>
  <si>
    <t>Amount of transaction</t>
  </si>
  <si>
    <t>Fixed assets</t>
  </si>
  <si>
    <t>Leasing inward or outward/ hire purchase arrangements</t>
  </si>
  <si>
    <t>Dividend received</t>
  </si>
  <si>
    <t>Guarantees and collaterals furnished or availed</t>
  </si>
  <si>
    <t>EUR and others</t>
  </si>
  <si>
    <t>Derivative instruments</t>
  </si>
  <si>
    <t>The table below provides details regarding the remaining contractual maturities of financial liabilities at the reporting date based on contractual undiscounted payments</t>
  </si>
  <si>
    <t>Note</t>
  </si>
  <si>
    <t>This section explains the judgements and estimates made in determining the fair values of the financial instruments that are (a) recognised and measured at fair value and (b) measured at amortised cost and for which fair values are disclosed in the standalone financial statements. To provide an indication about the reliability of the inputs used in determining fair value, the Company has classified its financial instruments into the three levels prescribed under the accounting standard.</t>
  </si>
  <si>
    <t>The Company’s principal financial liabilities, other than derivatives, comprise borrowings, trade and other payables, and financial guarantee contracts. The main purpose of these financial liabilities is to finance the Company’s operations and to provide guarantees to support the operations of its group companies.  The Company’s principal financial assets include loans, trade and other receivables, investments and cash and cash equivalents that derive directly from its operations.</t>
  </si>
  <si>
    <t>The Company manages its foreign currency risk by hedging transactions through forward contracts, for the repayment of short and long term borrowings and payables arsing out of procurement of raw materials and other components.  When a derivative is entered into for the purpose of being a hedge, the Company negotiates the terms of those derivatives to match the terms of the hedged exposure.</t>
  </si>
  <si>
    <t>The sensitivity analysis is based on the Company's foreign currency financial instruments held at each reporting date.</t>
  </si>
  <si>
    <t>Year ended
March 31, 2019</t>
  </si>
  <si>
    <t>Rupee loans</t>
  </si>
  <si>
    <t>USD loans</t>
  </si>
  <si>
    <t>Equity price risk</t>
  </si>
  <si>
    <t xml:space="preserve">The Company has invested in listed and unlisted equity instruments. All investments in equity portfolio are reviewed and approved by the Board of Directors. </t>
  </si>
  <si>
    <t>(v)</t>
  </si>
  <si>
    <t>The management also assesses the credit losses on account of the financial guarantees extended by the Company. The management evaluates the credit risk associated with these companies, ability of them to repay the debts and probable exposure of the Company incase a group company fails to make payment when due in accordance with the original or modified terms of a debt instrument of such group Company.</t>
  </si>
  <si>
    <t>(ii) Investments</t>
  </si>
  <si>
    <t xml:space="preserve">(iii) Loans </t>
  </si>
  <si>
    <t xml:space="preserve">The Company has its cash and bank balances deposited with credit worthy banks as at the reporting date. The Company does not expect any loss from non-performance by these counter-parties. </t>
  </si>
  <si>
    <t>(v) Others</t>
  </si>
  <si>
    <t>The Company’s objective is to maintain a current ratio with an optimal mix of short term loans and long term loans. The Company assessed the concentration of risk with respect to refinancing its debt and concluded it to be low. The Company has access to a sufficient variety of sources of funding and debt maturing within 12 months and the management is confident that it can roll over its debt with existing lenders. The Board of Directors periodically reviews the Company's business requirements vis-a-vis the source of funding.</t>
  </si>
  <si>
    <t>Borrowings*</t>
  </si>
  <si>
    <t xml:space="preserve">Borrowings* </t>
  </si>
  <si>
    <t>*excluding contractual interest payments</t>
  </si>
  <si>
    <t>On partly paid shares of The Adyar Property Holding Company Limited (aggregating to Rs. 1,225/-)*</t>
  </si>
  <si>
    <t>*Amount less than Rs.0.01</t>
  </si>
  <si>
    <t>Transfer Pricing</t>
  </si>
  <si>
    <t>(1) Sundram Fasteners Investments Limited, Chennai,</t>
  </si>
  <si>
    <t xml:space="preserve">(2) TVS Upasana Limited, Chennai, </t>
  </si>
  <si>
    <t xml:space="preserve">     (C) Step down subsidiary companies</t>
  </si>
  <si>
    <t>(2) Cramlington Precision Forge Limited, Northumberland, United Kingdom (Subsidiary of Sundram International Limited, UK) and</t>
  </si>
  <si>
    <t>(1) Sundram Fasteners (Zhejiang) Limited, Zhejiang, Peoples Republic of China (Subsidiary of Sundram International Limited, UK);</t>
  </si>
  <si>
    <t>*Key Managerial Personnel as per Companies Act, 2013</t>
  </si>
  <si>
    <t>Nature of transaction</t>
  </si>
  <si>
    <t>(V) Terms and conditions of transactions with related parties</t>
  </si>
  <si>
    <t>The Company’s audit committee oversees how management monitors compliance with the Company’s risk management policies and procedures, and reviews the adequacy of the risk management framework in relation to the risks faced by the Company. The audit committee is assisted in its oversight role by internal audit. Internal audit undertakes both regular and ad hoc reviews of risk management controls and procedures, the results of which are reported to the audit committee.</t>
  </si>
  <si>
    <t>Foreign currency payable</t>
  </si>
  <si>
    <t xml:space="preserve">Amount </t>
  </si>
  <si>
    <t>Unit</t>
  </si>
  <si>
    <t>CHF</t>
  </si>
  <si>
    <t>EUR</t>
  </si>
  <si>
    <t>JPY</t>
  </si>
  <si>
    <t>Grand Total</t>
  </si>
  <si>
    <t>Aerospace</t>
  </si>
  <si>
    <t>CE &amp; PM</t>
  </si>
  <si>
    <t>Padi</t>
  </si>
  <si>
    <t>Pondy hex</t>
  </si>
  <si>
    <t>Pondy HWF</t>
  </si>
  <si>
    <t>SPP</t>
  </si>
  <si>
    <t>Tappet</t>
  </si>
  <si>
    <t>UKD</t>
  </si>
  <si>
    <t>Rate - (import)</t>
  </si>
  <si>
    <t>Equivalent value in INR</t>
  </si>
  <si>
    <t>Foreign currency receivable</t>
  </si>
  <si>
    <t>FD</t>
  </si>
  <si>
    <t>Pondy Hwf</t>
  </si>
  <si>
    <t>Rate - Export</t>
  </si>
  <si>
    <t>Value in INR</t>
  </si>
  <si>
    <t>Market risk is the risk of loss of future earnings, fair values or future cash flows that may result from a change in the price of a financial instrument. The value of a financial instrument may change as a result of changes in the interest rates, foreign currency exchange rates, commodity prices, equity prices and other market changes that affect market risk sensitive instruments. Market risk is attributable to all market risk sensitive financial instruments including investments and deposits, foreign currency receivables, payables and borrowings. The Company is exposed to market risk through its use of financial instruments and specifically to currency risk, interest rate risk and certain other price risks, which arise from both its operating and investing activities.</t>
  </si>
  <si>
    <t>Customer credit risk is managed by each business unit subject to the Company’s established policy, procedures and control relating to customer credit risk management. The Company enters into long term contracts with its customers whereby it mitigates the risk exposure on high risk customers. Further, none of the customers forms more than 15%-20% of the total company's revenues as the Company makes a continuous effort in expanding its customer base. Outstanding customer receivables are regularly monitored and reviewed by the Board of Directors periodically. At 31 March 2018, the top 15 customers  accounted for approximately 62% of all the receivables outstanding. At 31 March, the Company has certain trade receivables that have not been settled by the contractual due date but are not considered to be impaired. The amounts at 31 March, analysed by the length of time past due, are:</t>
  </si>
  <si>
    <t>Prior year figures have been reclassified wherever necessary to conform to current year's classification</t>
  </si>
  <si>
    <t>Investments (excluding investments in subsidiaries)</t>
  </si>
  <si>
    <t>Firm's registration number: 101248W/W-100022</t>
  </si>
  <si>
    <t>As at</t>
  </si>
  <si>
    <t>Financial instruments - Fair values and risk management (continued)</t>
  </si>
  <si>
    <t>(IV) Transactions with related parties referred in (I), (II) and (III) above, in the ordinary course of business:</t>
  </si>
  <si>
    <t>(III) Subsidiaries / joint ventures / associates of ultimate holding company:</t>
  </si>
  <si>
    <t>(3) Sundram Non-Conventional Energy Systems Limited, Chennai,</t>
  </si>
  <si>
    <t>Amalgamation</t>
  </si>
  <si>
    <t>Amount</t>
  </si>
  <si>
    <t>Property, plant and equipment</t>
  </si>
  <si>
    <t>Deferred tax assets (Net)</t>
  </si>
  <si>
    <t>Non-current tax assets (net)</t>
  </si>
  <si>
    <t xml:space="preserve"> Financial assets-others</t>
  </si>
  <si>
    <t>Other current assets</t>
  </si>
  <si>
    <t>Total assets taken over</t>
  </si>
  <si>
    <t>Non-Current provisions</t>
  </si>
  <si>
    <t>Other financial liabilities</t>
  </si>
  <si>
    <t>Other current liabilities</t>
  </si>
  <si>
    <t>Current provisions</t>
  </si>
  <si>
    <t>Total liabilities taken over</t>
  </si>
  <si>
    <t>Retained earnings</t>
  </si>
  <si>
    <t>Other Comprehensive Income</t>
  </si>
  <si>
    <t>Reserves taken over</t>
  </si>
  <si>
    <t>Net assets taken over</t>
  </si>
  <si>
    <t>Summary of the assets, liabilities and reserves taken over as mentioned below:-</t>
  </si>
  <si>
    <t>Amt( Rs.)</t>
  </si>
  <si>
    <t>Total Assets (A)</t>
  </si>
  <si>
    <t>Total Liabilities (B)</t>
  </si>
  <si>
    <t>Net assets (A)-(B)</t>
  </si>
  <si>
    <t xml:space="preserve">Reserves of the Transferer company </t>
  </si>
  <si>
    <t xml:space="preserve">Net assets after reducing reseves </t>
  </si>
  <si>
    <t>Less:Cancellation of Investment</t>
  </si>
  <si>
    <t>Less:Consideration to be given to the outsiders</t>
  </si>
  <si>
    <t>Difference between Investment value and Consideration paid and net assets (after reducing reserves) taken over Capital reserve.</t>
  </si>
  <si>
    <t>Adjustments</t>
  </si>
  <si>
    <t>Non current assets</t>
  </si>
  <si>
    <t>- Investments</t>
  </si>
  <si>
    <t>- Loans</t>
  </si>
  <si>
    <t>Other tax assets, net</t>
  </si>
  <si>
    <t>Other non-current assets</t>
  </si>
  <si>
    <t>Current assets</t>
  </si>
  <si>
    <t>- Trade receivables</t>
  </si>
  <si>
    <t>- Cash and cash equivalents</t>
  </si>
  <si>
    <t>Total assets</t>
  </si>
  <si>
    <t>EQUITY AND LIABILITIES</t>
  </si>
  <si>
    <t>Equity</t>
  </si>
  <si>
    <t>Equity share capital</t>
  </si>
  <si>
    <t>Other equity</t>
  </si>
  <si>
    <t>Total equity</t>
  </si>
  <si>
    <t>Liabilities</t>
  </si>
  <si>
    <t>Non-current liabilities</t>
  </si>
  <si>
    <t>Provisions</t>
  </si>
  <si>
    <t>Current liabilities</t>
  </si>
  <si>
    <t>- Borrowings</t>
  </si>
  <si>
    <t>- Trade payables</t>
  </si>
  <si>
    <t>Total outstanding dues of micro enterprises and small enterprises; and</t>
  </si>
  <si>
    <t xml:space="preserve">Total outstanding dues of creditors other than micro enterprises and small enterprises </t>
  </si>
  <si>
    <t>- Other financial liabilities</t>
  </si>
  <si>
    <t>Total liabilities</t>
  </si>
  <si>
    <t>Total equity and liabilities</t>
  </si>
  <si>
    <t>Amalgamation (continued)</t>
  </si>
  <si>
    <t>Income</t>
  </si>
  <si>
    <t>Revenue from operations</t>
  </si>
  <si>
    <t>Other income</t>
  </si>
  <si>
    <t>Total income</t>
  </si>
  <si>
    <t>Expenses</t>
  </si>
  <si>
    <t>Employee benefits expense</t>
  </si>
  <si>
    <t>Finance costs</t>
  </si>
  <si>
    <t>Depreciation and amortisation expense</t>
  </si>
  <si>
    <t>Other expenses</t>
  </si>
  <si>
    <t>Total expenses</t>
  </si>
  <si>
    <t>Profit before tax</t>
  </si>
  <si>
    <t>Tax expense</t>
  </si>
  <si>
    <t>- Current tax</t>
  </si>
  <si>
    <t>- MAT credit entitlement</t>
  </si>
  <si>
    <t>- Current tax relating to earlier years</t>
  </si>
  <si>
    <t>- Deferred tax</t>
  </si>
  <si>
    <t>Total tax expense</t>
  </si>
  <si>
    <t>Profit for the year</t>
  </si>
  <si>
    <t>Other comprehensive income</t>
  </si>
  <si>
    <t xml:space="preserve">Items that will not be reclassified to statement of profit or loss </t>
  </si>
  <si>
    <t>(i) Remeasurement gain/ (loss) of defined benefit liability</t>
  </si>
  <si>
    <t xml:space="preserve"> </t>
  </si>
  <si>
    <t>Total comprehensive income for the period</t>
  </si>
  <si>
    <t>Cash flows from/(used in) operating activities</t>
  </si>
  <si>
    <t>Cash flows from / (used in) investing activities</t>
  </si>
  <si>
    <t>Cash flows from / (used in) financing activities</t>
  </si>
  <si>
    <t>Net increase/ (decrease) in cash and cash equivalents</t>
  </si>
  <si>
    <t>SFL</t>
  </si>
  <si>
    <t>SPCL</t>
  </si>
  <si>
    <t>f) The impact of the above merger on the previously reported balance sheet as at March 31, 2019 is as follows:</t>
  </si>
  <si>
    <t>Capital work-in-progress</t>
  </si>
  <si>
    <t>Investment property</t>
  </si>
  <si>
    <t>Intangible assets</t>
  </si>
  <si>
    <t>Inventories</t>
  </si>
  <si>
    <t>- Bank balance other than those mentioned in cash and cash equivalents</t>
  </si>
  <si>
    <t>- Lease liabilities</t>
  </si>
  <si>
    <t>Deferred tax liabilities, net</t>
  </si>
  <si>
    <t>Other tax liabilities, net</t>
  </si>
  <si>
    <t>g) The impact of the above merger on the previously reported statement of profit and loss for the year ended March 31, 2019 is as follows:</t>
  </si>
  <si>
    <t>Cost of materials consumed</t>
  </si>
  <si>
    <t>Changes in inventories of finished goods and work-in-progress</t>
  </si>
  <si>
    <t>Excise duty</t>
  </si>
  <si>
    <t xml:space="preserve">(ii) Fair value (loss)/gains on equity instruments </t>
  </si>
  <si>
    <t>(iii) Income tax effect on above</t>
  </si>
  <si>
    <t>h) The impact of the above merger on the previously reported cash flow statement for the year ended March 31, 2019 is as follows:</t>
  </si>
  <si>
    <t>Leases</t>
  </si>
  <si>
    <t>Lease liabilities</t>
  </si>
  <si>
    <t>Maturity analysis - contractual undiscounted cash flows</t>
  </si>
  <si>
    <t>More than five years</t>
  </si>
  <si>
    <t>Current</t>
  </si>
  <si>
    <t>Non-current</t>
  </si>
  <si>
    <t>Amounts recognised in profit or loss</t>
  </si>
  <si>
    <t>Amounts recognized in the statement of cash flows</t>
  </si>
  <si>
    <t>Market comparison technique: The valuation model is based on market multiple derived from quoted prices of companies comparable to the investee and the expected EBITDA of the investee. The estimate is adjusted for the effect of non-marketability of the equity securities.</t>
  </si>
  <si>
    <t>The estimated fair value would increase/ (decrease) if:
- EBITDA margin were higher/ (lower)
- Adjusted market multiple were higher/ (lower)
- Adjustment for non-marketability of equity 
   securities were lower/ (higher)</t>
  </si>
  <si>
    <t>Market comparison technique: The fair value is determined using quoted forward exchange rates at the reporting dates based on information obtained from respective bankers.</t>
  </si>
  <si>
    <t>Short term and low value leases</t>
  </si>
  <si>
    <t>(e)</t>
  </si>
  <si>
    <t xml:space="preserve">expenses relating to short-term leases and leases of low-value assets </t>
  </si>
  <si>
    <t>Level 3</t>
  </si>
  <si>
    <t>Group code  108010</t>
  </si>
  <si>
    <t>Cancellation of investment made in  Sundram Precision Components Limited</t>
  </si>
  <si>
    <t>Currency risk (foreign exchange risk) arises on financial instruments that are denominated in a foreign currency, i.e. in a currency other than the functional currency in which they are measured. For the purpose of Ind AS, currency risk does not arise from financial instruments that are non-monetary items or from financial instruments denominated in the functional currency.</t>
  </si>
  <si>
    <t>The Company does not expect any change in interest rates on fixed rate borrowings and accordingly have not presented any sensitivities on such borrowings.The Company also does not expect any significant impact of changes in the market interest rates on account of COVID-19.</t>
  </si>
  <si>
    <t>a) Sundram Precision Components Limited  (“SPCL”) was a  Company  engaged in manufacture and sale of valve guides, valve seats, shaft idler, spacer oil lock cover idler and pulley which has applications mainly in automobile industry. SPCL is a wholly owned subsidiary of the Company as at March 31, 2019.</t>
  </si>
  <si>
    <t>b) Pursuant to the order dated April 11, 2019 by National Company Law Tribunal, Chennai bench, SPCL  (the “transferor”) was merged with the Company with an appointed date with effect from April 11, 2019.  The order has been made effective on May 6, 2019, upon complying with all the relevant requirements under the Companies Act, 2013.</t>
  </si>
  <si>
    <t xml:space="preserve">The Company has taken various premises including godowns, offices, flats, machinery and other assets under lease for which lease agreements are generally cancellable in nature and are renewable by mutual consent on agreed upon terms. </t>
  </si>
  <si>
    <t>The Company has adopted Ind AS 116 on "Leases" with effect from April 1, 2019 using modified retrospective approach along with a transition option to recognise Right of use (ROU) asset at an amount equal to the lease liability. Accordingly, there is no impact of Ind AS 116 adoption to the retained earnings as at April 1, 2019 or for the year ended March 31, 2019. The Company has recognised Rs. 17.46 as ROU and corresponding lease liability for an equivalent amount on the date of transition. Further an amount of Rs. 34.92 towards prepaid operating lease rentals has been transferred from current / non-current assets to ROU as on the date of transition.Accordingly, the comparative figures have not been presented for the following disclosures. There is no material impact on profit after tax and earnings per share for the year ended March 31, 2020, on adoption of Ind AS 116.</t>
  </si>
  <si>
    <t>The following are the disclosures that has been made pursuant to Ind AS 116 requirements</t>
  </si>
  <si>
    <t xml:space="preserve">Expenses relating to short-term leases </t>
  </si>
  <si>
    <t>Total cash outflow towards lease payments (excluding short-term leases)</t>
  </si>
  <si>
    <t>Disclosure under the eartwhile Leases standard (Ind AS 17)  with respect to the comparative periods.</t>
  </si>
  <si>
    <t>i)</t>
  </si>
  <si>
    <t>Future minimum lease payments towards non-cancellable leases</t>
  </si>
  <si>
    <t>Not later than one year</t>
  </si>
  <si>
    <t>Later than one year and not later than five years</t>
  </si>
  <si>
    <t>ii)</t>
  </si>
  <si>
    <t>Lease payments recognised in the statement of profit and loss</t>
  </si>
  <si>
    <t>Segment Reporting</t>
  </si>
  <si>
    <t>In accordance with Ind AS 108, segment information with respect to geographic segment has been provided in the consolidated financial statements of the Company and therefore no separate disclosures have been given in these standalone financial statements.</t>
  </si>
  <si>
    <t>Management believes that the Company's international transactions with related parties continue to be at arm's length and that the transfer pricing legislation will not have any impact on these financial statements, particularly on amount of tax expense and that of provision for taxation.</t>
  </si>
  <si>
    <t xml:space="preserve">     (D) Others</t>
  </si>
  <si>
    <t>Donations</t>
  </si>
  <si>
    <t>Guarantees given outstanding</t>
  </si>
  <si>
    <t>(1) Sundram Fasteners Limited Gratuity Fund</t>
  </si>
  <si>
    <t>(3) Sundram Fasteners Limited Staff Provident Fund (Employees)</t>
  </si>
  <si>
    <t>CNY</t>
  </si>
  <si>
    <t>SGD</t>
  </si>
  <si>
    <t>Capital Advance</t>
  </si>
  <si>
    <t>Ex rate</t>
  </si>
  <si>
    <t>Revenue advance</t>
  </si>
  <si>
    <t>EUR &amp; Others</t>
  </si>
  <si>
    <t>The following table illustrates the sensitivity of profit and equity with respect to the Company’s financial assets and financial liabilities and in relation to the fluctuation in the respective currencies  ‘all other things being equal’.</t>
  </si>
  <si>
    <t>Enterprises over which
 KMP are able to
 exercise significant influence</t>
  </si>
  <si>
    <t>(1) Krishna Education Society</t>
  </si>
  <si>
    <t>(1) Mr K Ramesh (Upto June 17, 2019)</t>
  </si>
  <si>
    <t>Loans given</t>
  </si>
  <si>
    <t>c) The amalgamation has been accounted for under the ‘pooling of interests’ method as prescribed by Ind AS 103 “Business Combination”. Given that the merger is a common control transaction, the prior year figures have been restated as if the merger had occurred from the beginning of the preceding period i.e., April 1, 2018. Accordingly, the assets, liabilities and reserves of the transferor company as at April 1, 2018 have been taken over and recorded at their respective book values and in the same form.</t>
  </si>
  <si>
    <t>d) Consequent to the scheme of amalgamation, the authorized share capital of the transferor company stands cancelled. Also since the merger is of the wholly owned subsidiary with its parent company, no shares were exchanged to effect the amalgamation.</t>
  </si>
  <si>
    <t>e) Summary of the assets, liabilities and reserves taken over as on April 01, 2018 as mentioned below:-</t>
  </si>
  <si>
    <t>Difference between investment value and net assets (after reducing reserves) adjusted in retained earnings</t>
  </si>
  <si>
    <t>Prior year comparatives</t>
  </si>
  <si>
    <t>Borrowings #</t>
  </si>
  <si>
    <t>(1) Mr S Mahalingam</t>
  </si>
  <si>
    <t xml:space="preserve">(2) Mr Heramb R Hajarnavis </t>
  </si>
  <si>
    <t>(3) Mr B Muthuraman</t>
  </si>
  <si>
    <t xml:space="preserve">(B) Non-executive directors </t>
  </si>
  <si>
    <t>(C) Relatives of KMP</t>
  </si>
  <si>
    <t xml:space="preserve">Total undiscounted lease liabilities </t>
  </si>
  <si>
    <t xml:space="preserve">Lease liabilities </t>
  </si>
  <si>
    <r>
      <t>Foreign currency denominated financial assets and liabilities which expose the Company to currency risk are disclosed below. The amounts shown are those reported translated at the closing rate. Unhedged foreign currency risk exposure at the end of the reporting period has been expressed</t>
    </r>
    <r>
      <rPr>
        <b/>
        <i/>
        <sz val="12"/>
        <color theme="1"/>
        <rFont val="Times New Roman"/>
        <family val="1"/>
      </rPr>
      <t xml:space="preserve"> in Rupees</t>
    </r>
    <r>
      <rPr>
        <sz val="12"/>
        <color theme="1"/>
        <rFont val="Times New Roman"/>
        <family val="1"/>
      </rPr>
      <t>.</t>
    </r>
  </si>
  <si>
    <r>
      <t xml:space="preserve">Credit risk is managed through credit approvals, establishing credit limits and continuously monitoring the credit worthiness of customers to which the Company grants credit terms in the normal course of business. The Company establishes an allowance for doubtful debts and impairment that represents its estimate of incurred losses in respect of the Company’s trade receivables, certain loans and advances and other financial assets. The Company enters into long term contracts with its customers whereby it mitigates the risk exposure on high risk customers. Further, none of the customers contributes to more than </t>
    </r>
    <r>
      <rPr>
        <sz val="12"/>
        <rFont val="Times New Roman"/>
        <family val="1"/>
      </rPr>
      <t>10%</t>
    </r>
    <r>
      <rPr>
        <sz val="12"/>
        <color theme="1"/>
        <rFont val="Times New Roman"/>
        <family val="1"/>
      </rPr>
      <t xml:space="preserve"> of the Company's total revenues as continuous efforts are made in expanding its customer base. Outstanding customer receivables are regularly monitored and reviewed by the Audit committee periodically.</t>
    </r>
  </si>
  <si>
    <r>
      <rPr>
        <i/>
        <sz val="12"/>
        <color theme="1"/>
        <rFont val="Times New Roman"/>
        <family val="1"/>
      </rPr>
      <t>for</t>
    </r>
    <r>
      <rPr>
        <sz val="12"/>
        <color theme="1"/>
        <rFont val="Times New Roman"/>
        <family val="1"/>
      </rPr>
      <t xml:space="preserve"> </t>
    </r>
    <r>
      <rPr>
        <b/>
        <sz val="12"/>
        <color theme="1"/>
        <rFont val="Times New Roman"/>
        <family val="1"/>
      </rPr>
      <t>B S R &amp; Co. LLP</t>
    </r>
  </si>
  <si>
    <r>
      <rPr>
        <b/>
        <sz val="12"/>
        <rFont val="Times New Roman"/>
        <family val="1"/>
      </rPr>
      <t>Place :</t>
    </r>
    <r>
      <rPr>
        <sz val="12"/>
        <rFont val="Times New Roman"/>
        <family val="1"/>
      </rPr>
      <t xml:space="preserve"> Chennai</t>
    </r>
  </si>
  <si>
    <r>
      <rPr>
        <b/>
        <sz val="12"/>
        <color rgb="FF231F20"/>
        <rFont val="Times New Roman"/>
        <family val="1"/>
      </rPr>
      <t>Nature of transaction</t>
    </r>
  </si>
  <si>
    <r>
      <rPr>
        <b/>
        <sz val="12"/>
        <color rgb="FF231F20"/>
        <rFont val="Times New Roman"/>
        <family val="1"/>
      </rPr>
      <t>Purchases</t>
    </r>
  </si>
  <si>
    <r>
      <rPr>
        <b/>
        <sz val="12"/>
        <color rgb="FF231F20"/>
        <rFont val="Times New Roman"/>
        <family val="1"/>
      </rPr>
      <t>Sales</t>
    </r>
  </si>
  <si>
    <r>
      <rPr>
        <b/>
        <sz val="12"/>
        <color rgb="FF231F20"/>
        <rFont val="Times New Roman"/>
        <family val="1"/>
      </rPr>
      <t>Services</t>
    </r>
  </si>
  <si>
    <t xml:space="preserve">Folder = Notes =&gt; received from units </t>
  </si>
  <si>
    <t>lease workings</t>
  </si>
  <si>
    <t>BS Face</t>
  </si>
  <si>
    <t>(2) Suresh Krishna HUF</t>
  </si>
  <si>
    <t>TVS Engineering Limited, Chennai</t>
  </si>
  <si>
    <t xml:space="preserve">Outstanding balances
</t>
  </si>
  <si>
    <t>31.03.2021</t>
  </si>
  <si>
    <t>Alt code 329</t>
  </si>
  <si>
    <t>From notes FCY Drs</t>
  </si>
  <si>
    <t>From notes FCY Crs</t>
  </si>
  <si>
    <t>Borrowings File &amp; retention money</t>
  </si>
  <si>
    <t>CFS</t>
  </si>
  <si>
    <t>ROU schedule</t>
  </si>
  <si>
    <t>P&amp;L - rent</t>
  </si>
  <si>
    <t>Investment in mutual funds</t>
  </si>
  <si>
    <t>Treasury investments</t>
  </si>
  <si>
    <t>P&amp;L - Int</t>
  </si>
  <si>
    <t>Goods and materials (including reimbursement of expenses)</t>
  </si>
  <si>
    <t>Shares</t>
  </si>
  <si>
    <t>Goods and materials</t>
  </si>
  <si>
    <t>Received</t>
  </si>
  <si>
    <t>Due to the Company</t>
  </si>
  <si>
    <t>Due by the Company</t>
  </si>
  <si>
    <t xml:space="preserve">Bank balance other than cash and cash equivalents </t>
  </si>
  <si>
    <t>Related party disclosures (continued)</t>
  </si>
  <si>
    <t>Bank balance other than cash and cash equivalents #</t>
  </si>
  <si>
    <t>Lease liabilities #</t>
  </si>
  <si>
    <r>
      <t>Exposures to customers outstanding at the end of each reporting period are reviewed by the Company  to determine incurred and expected credit losses. Historical trends of impairment of trade receivables do not reflect any significant credit losses. The Company has adopted a practical measure of computing the expected credit loss allowance for trade receivable and other financial assets, which comprise large number of small balances,  based on a provision matrix. The provision matrix takes into account historical credit loss experience and adjusted for forward-looking information including consideration for increased likelihood of credit risk</t>
    </r>
    <r>
      <rPr>
        <sz val="12"/>
        <color theme="1"/>
        <rFont val="Times New Roman"/>
        <family val="1"/>
      </rPr>
      <t xml:space="preserve">. Further, the Company also makes an allowance for doubtful debts on a case to case basis. </t>
    </r>
  </si>
  <si>
    <t>Derivative assets</t>
  </si>
  <si>
    <t>Bank balances other than cash and cash equivalents</t>
  </si>
  <si>
    <t>Investments of surplus funds are made only with approval of Board of Directors.  Investments primarily include investments in equity instruments of various listed entities, power generation companies, compulsorily convertible preference shares and other trade investments. The Company does not expect significant credit risks arising from these investments after considering impact of COVID-19 pandemic.</t>
  </si>
  <si>
    <t>(iv) Cash and cash equivalents and Bank balances other than cash and cash equivalents</t>
  </si>
  <si>
    <t>Other financial assets comprising of security deposits, derivative assets, interest receivable and advance recoverable primarily consists of deposits with TNEB for obtaining Electricity connections, rental deposits given for lease of premises. The Company does not expect any loss from non-performance by these counter-parties.</t>
  </si>
  <si>
    <t xml:space="preserve">     (A) Ultimate holding company</t>
  </si>
  <si>
    <t>(4) TVS Next Limited, Chennai,</t>
  </si>
  <si>
    <t>(3) TVS Next Inc., Michigan, USA  (Subsidiary of TVS Next Limited, Chennai, India)</t>
  </si>
  <si>
    <t>Subsidiaries / joint ventures / associates of ultimate holding company</t>
  </si>
  <si>
    <t>Purpose for which the loan / security / acquisition of shares/ guarantee utilised by recipient</t>
  </si>
  <si>
    <t>On letters of credit</t>
  </si>
  <si>
    <t>- Sales tax / Entry tax - under appeal</t>
  </si>
  <si>
    <t>- Excise duty / Customs duty / Service tax / GST - under appeal</t>
  </si>
  <si>
    <t xml:space="preserve">     (B) Subsidiary companies</t>
  </si>
  <si>
    <t xml:space="preserve"> Indian subsidiaries</t>
  </si>
  <si>
    <t xml:space="preserve">(5) Sunfast TVS Limited, Chennai </t>
  </si>
  <si>
    <t>(6) TVS Engineering Limited, Chennai</t>
  </si>
  <si>
    <t xml:space="preserve"> Foreign subsidiaries</t>
  </si>
  <si>
    <t>Foreign subsidiaries</t>
  </si>
  <si>
    <t>Post employment benefit plan</t>
  </si>
  <si>
    <t>(II) Other related parties:</t>
  </si>
  <si>
    <t>Subsidiary companies</t>
  </si>
  <si>
    <t>Ultimate holding company</t>
  </si>
  <si>
    <t>Key management personnel</t>
  </si>
  <si>
    <t>Relatives of key
management personnel</t>
  </si>
  <si>
    <t>Interest on inter-corporate loans</t>
  </si>
  <si>
    <t>Post employee benefit contribution</t>
  </si>
  <si>
    <t>- EBITDA margin
- Adjusted market multiple
- Adjustment for non-marketability of
  equity securities</t>
  </si>
  <si>
    <t>March 31, 2022</t>
  </si>
  <si>
    <t>Year ended
March 31, 2022</t>
  </si>
  <si>
    <t>Year ended March 31, 2022</t>
  </si>
  <si>
    <t>As at March 31, 2022</t>
  </si>
  <si>
    <t>As at 
March 31, 2022</t>
  </si>
  <si>
    <t>Year ended 
March 31, 2022</t>
  </si>
  <si>
    <t xml:space="preserve">(4) Ms Preethi Krishna </t>
  </si>
  <si>
    <t>(5) Dr. Nirmala Lakshman  and</t>
  </si>
  <si>
    <t xml:space="preserve">(6) Mr R Srinivasan (upto 21.09.2021) </t>
  </si>
  <si>
    <t>(2) Sundram Fasteners Limited Senior Staff Superannuation Fund and</t>
  </si>
  <si>
    <t>Till 3rd February, 2022:</t>
  </si>
  <si>
    <t>Govind</t>
  </si>
  <si>
    <t>Receivables</t>
  </si>
  <si>
    <t>External Commercial Borrowings</t>
  </si>
  <si>
    <t>Control</t>
  </si>
  <si>
    <t>Refer &lt;LC DETAILS 31.03.2022 - From AKR&gt;</t>
  </si>
  <si>
    <t>Guarantee - received from govind. Refer &lt;Corporate Template - Treasury&gt;</t>
  </si>
  <si>
    <t>31.03.2022</t>
  </si>
  <si>
    <t>Sundaram Overnight Fund Direct Growth Scheme of Sundaram Asset Management Co Limited, Chennai</t>
  </si>
  <si>
    <t>KPM - Land compulsorily acquired by govt. Claim for additional compenation</t>
  </si>
  <si>
    <t>*Amount less than 0.01</t>
  </si>
  <si>
    <t>Div movement from Umesh</t>
  </si>
  <si>
    <t>TEL</t>
  </si>
  <si>
    <t>(i) The Hon'ble Supreme Court in its ruling dated February 28, 2019 held that the allowances paid to employees are essentially a part of the basic wage, which are necessarily and ordinarily paid to all employees and are to be treated as wages for the purpose of '(PF)' Provident Fund contribution, with fewer exception to the same. With respect to a demand of Rs.1.63 pertaining to the period March 2011 to December 2013 raised earlier by PF authorities, a provision has been made, however writ petition/appeal has been filed by the Company challenging the same and pending before Tribunal. Based on legal advice, considering that the PF authorities has not commenced any proceedings claiming contribution on allowances for prior or subsequent periods and considering interpretative challenges surrounding the retrospective application of the judgement and absence of reliable measurement of provisions relating to earlier periods, this matter has been disclosed as a contingent liability.</t>
  </si>
  <si>
    <t>The Company holds derivative financial instruments such as foreign currency forward to mitigate the risk of changes in exchange rates on foreign currency exposure arising from receipt of collections from export customers and repayment of External commercial borrowings to a foreign bank. The counterparties of these contracts are generally banks. These derivative financial instruments are determined using quoted forward exchange rates at the reporting dates based on information obtained from respective bankers.</t>
  </si>
  <si>
    <t>(1) TVS Sundram Fasteners Private Limited, Chennai, India (from February 4, 2022)</t>
  </si>
  <si>
    <t>(2) TV Sundram Iyengar &amp; Sons Private Limited, Madurai, India (upto Febraury 3, 2022)</t>
  </si>
  <si>
    <t>(1) Southern Roadways Private Limited, Madurai, India (upto January 6, 2022)</t>
  </si>
  <si>
    <t>(2)  The Associated Auto Parts Private Limited, Mumbai, India (upto February 3, 2022)</t>
  </si>
  <si>
    <t>(3)  Sundaram-Clayton Limited, Chennai, India (upto February 3, 2022)</t>
  </si>
  <si>
    <t>(4)  Madurai Trans Carrier Limited, Chennai, India (upto February 3, 2022)</t>
  </si>
  <si>
    <t>(5)  TVS Electronics Limited, Chennai, India (upto February 3, 2022)</t>
  </si>
  <si>
    <t>(6)  TVS Motor Company Limited, Chennai, India (upto February 3, 2022)</t>
  </si>
  <si>
    <t>(7)  Lucas TVS Limited, Chennai, India (upto February 3, 2022)</t>
  </si>
  <si>
    <t>(8)  TVS Training and Services Limited, Chennai, India (upto February 3, 2022)</t>
  </si>
  <si>
    <t>(9)  Lucas Indian Services Limited, Mumbai, India (upto February 3, 2022)</t>
  </si>
  <si>
    <t>(10)  India Motor Parts &amp; Accessories Limited, Chennai, India (upto February 3, 2022)</t>
  </si>
  <si>
    <t>(11)  Delphi TVS Technologies Limited, Chennai, India (upto February 3, 2022)</t>
  </si>
  <si>
    <t>(12)  Wheels India Limited, Chennai, India (upto February 3, 2022)</t>
  </si>
  <si>
    <t>(13)  Brakes India Private Limited, Chennai, India (upto February 3, 2022)</t>
  </si>
  <si>
    <t>(14)  TVS Supply Chain Solutions Limited, Madurai, India (upto February 3, 2022)</t>
  </si>
  <si>
    <t>(15)  India Nippon Electricals Limited, Chennai, India (upto February 3, 2022)</t>
  </si>
  <si>
    <t>(16)  TVS Automobile Solutions Private Limited, Madurai, India (upto February 3, 2022)</t>
  </si>
  <si>
    <t>(17)  TVS Argomm Private Limited, Madurai, India (upto February 3, 2022)</t>
  </si>
  <si>
    <t xml:space="preserve">(18)  Sundaram Industries Private Limited, Madurai, India (upto February 3, 2022) and </t>
  </si>
  <si>
    <t>(19)  Ki Mobility Solutions Private Limited, Madurai, India (upto February 3, 2022)</t>
  </si>
  <si>
    <t>Rendered</t>
  </si>
  <si>
    <t>Loan given</t>
  </si>
  <si>
    <t>To chg in proof</t>
  </si>
  <si>
    <t>Dividend paid</t>
  </si>
  <si>
    <t>The Company's risk management policies established to identify and analyse the risks faced by  the Company, to set appropriate risk limits and controls and to monitor risks and adherence to limits. Risk management systems are reviewed regularly to reflect changes in market conditions and the Company’s activities. The Company, through establishment of standards and procedures, aims to maintain a disciplined and constructive control environment in which all employees understand their roles and obligations.</t>
  </si>
  <si>
    <t>For working capital purpose</t>
  </si>
  <si>
    <t>Impairment of Investments</t>
  </si>
  <si>
    <t>Loss allowance on Trade Receivables</t>
  </si>
  <si>
    <t>.</t>
  </si>
  <si>
    <t>Management contracts (including commission)</t>
  </si>
  <si>
    <t>Outstanding loan (including interest receivable)</t>
  </si>
  <si>
    <t>March 31, 2023</t>
  </si>
  <si>
    <r>
      <t xml:space="preserve">If the Indian Rupee had strengthened/ weakened against the respective currency by </t>
    </r>
    <r>
      <rPr>
        <sz val="12"/>
        <rFont val="Times New Roman"/>
        <family val="1"/>
      </rPr>
      <t>5%</t>
    </r>
    <r>
      <rPr>
        <sz val="12"/>
        <color rgb="FFFF0000"/>
        <rFont val="Times New Roman"/>
        <family val="1"/>
      </rPr>
      <t xml:space="preserve"> </t>
    </r>
    <r>
      <rPr>
        <sz val="12"/>
        <color theme="1"/>
        <rFont val="Times New Roman"/>
        <family val="1"/>
      </rPr>
      <t>during the year ended March 31, 2023 (March 31, 2022: 5%), then this would have had the following impact on profit before tax and equity:</t>
    </r>
  </si>
  <si>
    <t>Year ended
March 31, 2023</t>
  </si>
  <si>
    <t>Year ended March 31, 2023</t>
  </si>
  <si>
    <t>As at March 31, 2023</t>
  </si>
  <si>
    <t>The following table illustrates the sensitivity of profit and equity to a reasonably possible change in interest rates of +/- 1% for the year ended March 31, 2023 and March 31, 2022. These changes are considered to be reasonably possible based on observation of current market conditions. The calculations are based on a change in the average market interest rate for each period, and the financial instruments held at each reporting date that are sensitive to changes in interest rates. All other variables are held constant.</t>
  </si>
  <si>
    <t>As at 
March 31, 2023</t>
  </si>
  <si>
    <t>Year ended 
March 31, 2023</t>
  </si>
  <si>
    <t>Notes to standalone financial statements for the year ended March 31, 2023 (continued)</t>
  </si>
  <si>
    <t>(6) Mr G Anand Babu*</t>
  </si>
  <si>
    <t>(5) Mr R Dilip Kumar and</t>
  </si>
  <si>
    <t>(4) Mr S Meenakshisundaram (upto June 30, 2022)</t>
  </si>
  <si>
    <t>R DILIP KUMAR</t>
  </si>
  <si>
    <t>Chief Financial Officer</t>
  </si>
  <si>
    <t>(DIN: 00240372)</t>
  </si>
  <si>
    <t>G ANAND BABU</t>
  </si>
  <si>
    <t>Manager — Finance &amp; Company Secretary</t>
  </si>
  <si>
    <r>
      <t xml:space="preserve">Date  : </t>
    </r>
    <r>
      <rPr>
        <sz val="12"/>
        <color indexed="8"/>
        <rFont val="Times New Roman"/>
        <family val="1"/>
      </rPr>
      <t>May 04, 2023</t>
    </r>
  </si>
  <si>
    <t xml:space="preserve">    Level 3: techniques which use inputs that have a significant effect on the recorded fair value that are not based on observable market data</t>
  </si>
  <si>
    <t>The Company constantly monitors the credit markets and rebalances its financing strategies to achieve an optimal maturity profile and financing cost. The Company manages its interest rate risk by having a balanced portfolio of fixed and variable rate borrowings. The Company has Nil% (March 31, 2022: 15%) of its borrowings at a fixed rate of interest.</t>
  </si>
  <si>
    <t>Interest expense on lease liabilities</t>
  </si>
  <si>
    <t xml:space="preserve">At the reporting date, the exposure to listed equity securities at fair value was Rs. 20.58  (March 31, 2022: Rs. 18.76) </t>
  </si>
  <si>
    <t>(3) UFL Properties Private Limited</t>
  </si>
  <si>
    <t>(4) Lakshminarayana Ancillaries Private Limited</t>
  </si>
  <si>
    <t>The notes from 1 to 42 are an integral part of these standalone financial statements</t>
  </si>
  <si>
    <t>The Board of Directors of the Company has declared interim dividend in its meeting held on May 04, 2023 as disclosed under note 14B(b).</t>
  </si>
  <si>
    <t>Reimbursement of expenses</t>
  </si>
  <si>
    <t>Amortised 
cost</t>
  </si>
  <si>
    <t xml:space="preserve">      - Transactions with related parties are at arm's length and all the outstanding balances are unsecured (also refer note 41).</t>
  </si>
  <si>
    <t>Investment in power generation companies</t>
  </si>
  <si>
    <t>First Energy TN 1 Private Limited, Pune</t>
  </si>
  <si>
    <t>Investment in equity shares for purchase of power under group captive basis</t>
  </si>
  <si>
    <t>&lt;This space is intentionally left blank&gt;</t>
  </si>
  <si>
    <t>Right-of-use assets</t>
  </si>
  <si>
    <t>Amortisation of right-of-use assets (refer note 5(d))</t>
  </si>
  <si>
    <t>Refer note 5 (d) for detailed break-up of right-of-use assets and amortisation thereon.</t>
  </si>
  <si>
    <t>(ACS Membership No: A19848)</t>
  </si>
  <si>
    <t>n</t>
  </si>
  <si>
    <t>(ii) In addition to the above, the Company from time to time is also engaged in proceedings pending with various authorities in the ordinary course of business. Judgement is required in assessing the range of possible outcomes for some of these matters, which could change substantially over time as each of the matters progresses depending on experience on actual assessment proceedings by the respective authorities and other judicial precedents. Based on its internal assessment supported by external legal counsel views, as considered necessary, the Company believes that it will be able to sustain its positions if challenged by the authorities and accordingly no additional provision / disclosures are required for these matters.
Management is of the view that above matters will not have any material adverse effect on the Company’s financial position and results of operations.</t>
  </si>
  <si>
    <t>Discounted cash flows: The valuation model considers the present value of the net cash flows expected to be generated. The cash flow projections include specific estimates for projected period. The expected net cash flows are discounted using a risk-adjusted discount rate.</t>
  </si>
  <si>
    <t>- Cash flow estimates for the projected period
- Risk adjusted discount rate</t>
  </si>
  <si>
    <t>The estimated fair value would increase/ (decrease) if:
- Cash flow estimates were higher/ (lower)
- Risk adjusted discount rate lower/ (higher)</t>
  </si>
  <si>
    <t xml:space="preserve"> Guarantees including financial guarantees issued to subsidiaries and utilised (Total guarantees issued to subsidiaries: Rs.  303.90 (March 31, 2022: Rs. 302.89))</t>
  </si>
  <si>
    <t>(A) Related party disclosures</t>
  </si>
  <si>
    <t>(B) Particulars of loans, guarantees and investments under Section 186 of the Companies Act, 2013 during the financial year ended March 31,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</si>
</sst>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3">
    <numFmt numFmtId="41" formatCode="_(* #,##0_);_(* \(#,##0\);_(* &quot;-&quot;_);_(@_)"/>
    <numFmt numFmtId="44" formatCode="_(&quot;$&quot;* #,##0.00_);_(&quot;$&quot;* \(#,##0.00\);_(&quot;$&quot;* &quot;-&quot;??_);_(@_)"/>
    <numFmt numFmtId="43" formatCode="_(* #,##0.00_);_(* \(#,##0.00\);_(* &quot;-&quot;??_);_(@_)"/>
    <numFmt numFmtId="164" formatCode="_ * #,##0.00_ ;_ * \-#,##0.00_ ;_ * &quot;-&quot;??_ ;_ @_ "/>
    <numFmt numFmtId="165" formatCode="_ * #,##0_ ;_ * \-#,##0_ ;_ * &quot;-&quot;??_ ;_ @_ "/>
    <numFmt numFmtId="166" formatCode="_(* #,##0_);_(* \(#,##0\);_(* &quot;-&quot;??_);_(@_)"/>
    <numFmt numFmtId="167" formatCode="#,##0.00;[Red]\(#,##0.00\)"/>
    <numFmt numFmtId="168" formatCode="&quot;RM&quot;#,##0"/>
    <numFmt numFmtId="169" formatCode="_(* #,##0.0000_);_(* \(#,##0.0000\);_(* &quot;-&quot;_);_(@_)"/>
    <numFmt numFmtId="170" formatCode="&quot;TB&quot;#,##0"/>
    <numFmt numFmtId="171" formatCode="_(* #,##0.00000_);_(* \(#,##0.00000\);_(* &quot;-&quot;_);_(@_)"/>
    <numFmt numFmtId="172" formatCode="mmm\-d\-yy"/>
    <numFmt numFmtId="173" formatCode="yyyy"/>
    <numFmt numFmtId="174" formatCode="General_)"/>
    <numFmt numFmtId="175" formatCode="0.000"/>
    <numFmt numFmtId="176" formatCode="mmm\ d\ yy"/>
    <numFmt numFmtId="177" formatCode="m\o\n\th\ d\,\ \ yyyy"/>
    <numFmt numFmtId="178" formatCode="mmmm\-d\-yy"/>
    <numFmt numFmtId="179" formatCode="\(0.00%"/>
    <numFmt numFmtId="180" formatCode="#,##0.00\ ;&quot; (&quot;#,##0.00\);&quot; -&quot;#\ ;@\ "/>
    <numFmt numFmtId="181" formatCode="_-* #,##0.00_-;\-* #,##0.00_-;_-* &quot;-&quot;??_-;_-@_-"/>
    <numFmt numFmtId="182" formatCode="_(* #,##0.00_);_(* \(#,##0.00\);_(* \-??_);_(@_)"/>
    <numFmt numFmtId="183" formatCode="_(* #,##0.000000_);_(* \(#,##0.000000\);_(* &quot;-&quot;??_);_(@_)"/>
    <numFmt numFmtId="184" formatCode="_-* #,##0_-;\-* #,##0_-;_-* &quot;-&quot;??_-;_-@_-"/>
    <numFmt numFmtId="185" formatCode="#,##0.00;[Red]&quot;-&quot;#,##0.00"/>
    <numFmt numFmtId="186" formatCode="0.00_)"/>
    <numFmt numFmtId="187" formatCode="m\o\n\th\ d\,\ yyyy"/>
    <numFmt numFmtId="188" formatCode="\U\S\$#,##0.00;\(\U\S\$#,##0.00\)"/>
    <numFmt numFmtId="189" formatCode="_-[$€-2]\ * #,##0.00_-;\-[$€-2]\ * #,##0.00_-;_-[$€-2]\ * &quot;-&quot;??_-"/>
    <numFmt numFmtId="190" formatCode="_([$€-2]* #,##0.00_);_([$€-2]* \(#,##0.00\);_([$€-2]* &quot;-&quot;??_)"/>
    <numFmt numFmtId="191" formatCode="#.00"/>
    <numFmt numFmtId="192" formatCode="#,##0.0"/>
    <numFmt numFmtId="193" formatCode="#."/>
    <numFmt numFmtId="194" formatCode="0.0"/>
    <numFmt numFmtId="195" formatCode="_ &quot;S/&quot;* #,##0_ ;_ &quot;S/&quot;* \-#,##0_ ;_ &quot;S/&quot;* &quot;-&quot;_ ;_ @_ "/>
    <numFmt numFmtId="196" formatCode="_ &quot;S/&quot;* #,##0.00_ ;_ &quot;S/&quot;* \-#,##0.00_ ;_ &quot;S/&quot;* &quot;-&quot;??_ ;_ @_ "/>
    <numFmt numFmtId="197" formatCode="#,##0\ ;&quot; -&quot;#,##0\ ;&quot; - &quot;;@\ "/>
    <numFmt numFmtId="198" formatCode="_ &quot;\&quot;* #,##0.00_ ;_ &quot;\&quot;* \-#,##0.00_ ;_ &quot;\&quot;* &quot;-&quot;??_ ;_ @_ "/>
    <numFmt numFmtId="199" formatCode="0_);\(0\)"/>
    <numFmt numFmtId="200" formatCode="#,##0.000"/>
    <numFmt numFmtId="201" formatCode="mm/dd/yy"/>
    <numFmt numFmtId="202" formatCode="m\o\n\th\ \'yy"/>
    <numFmt numFmtId="203" formatCode="\+0.00%\+"/>
    <numFmt numFmtId="204" formatCode="mmmm\ \'yy"/>
    <numFmt numFmtId="205" formatCode="0.00%\)"/>
    <numFmt numFmtId="206" formatCode="_(* #,##0_);_(* \(#,##0\);_(* \-_);_(@_)"/>
    <numFmt numFmtId="207" formatCode="#,##0\ ;&quot; (&quot;#,##0\);&quot; - &quot;;@\ "/>
    <numFmt numFmtId="208" formatCode="_-* #,##0_-;\-* #,##0_-;_-* &quot;-&quot;_-;_-@_-"/>
    <numFmt numFmtId="209" formatCode="_-&quot;$&quot;* #,##0_-;\-&quot;$&quot;* #,##0_-;_-&quot;$&quot;* &quot;-&quot;_-;_-@_-"/>
    <numFmt numFmtId="210" formatCode="_-&quot;$&quot;* #,##0.00_-;\-&quot;$&quot;* #,##0.00_-;_-&quot;$&quot;* &quot;-&quot;??_-;_-@_-"/>
    <numFmt numFmtId="211" formatCode="_-&quot;£&quot;* #,##0_-;\-&quot;£&quot;* #,##0_-;_-&quot;£&quot;* &quot;-&quot;_-;_-@_-"/>
    <numFmt numFmtId="212" formatCode="_-&quot;£&quot;* #,##0.00_-;\-&quot;£&quot;* #,##0.00_-;_-&quot;£&quot;* &quot;-&quot;??_-;_-@_-"/>
    <numFmt numFmtId="213" formatCode="_(* #,##0.0_);_(* \(#,##0.0\);_(* &quot;-&quot;??_);_(@_)"/>
  </numFmts>
  <fonts count="132">
    <font>
      <sz val="11"/>
      <color theme="1"/>
      <name val="Calibri"/>
      <family val="2"/>
      <scheme val="minor"/>
    </font>
    <font>
      <sz val="11"/>
      <color theme="1"/>
      <name val="Calibri"/>
      <family val="2"/>
      <scheme val="minor"/>
    </font>
    <font>
      <sz val="11"/>
      <color indexed="8"/>
      <name val="Calibri"/>
      <family val="2"/>
    </font>
    <font>
      <sz val="11"/>
      <color theme="1"/>
      <name val="Garamond"/>
      <family val="1"/>
    </font>
    <font>
      <sz val="10"/>
      <color theme="1"/>
      <name val="Segoe ui"/>
      <family val="2"/>
    </font>
    <font>
      <sz val="10"/>
      <name val="Arial"/>
      <family val="2"/>
    </font>
    <font>
      <sz val="8"/>
      <name val="Arial"/>
      <family val="2"/>
    </font>
    <font>
      <sz val="10"/>
      <name val="Helv"/>
      <charset val="204"/>
    </font>
    <font>
      <sz val="10"/>
      <name val="Helv"/>
    </font>
    <font>
      <sz val="10"/>
      <name val="Helvetica 45 Light"/>
      <family val="2"/>
    </font>
    <font>
      <sz val="10"/>
      <name val="Helvetica 45 Light"/>
    </font>
    <font>
      <sz val="12"/>
      <name val="¹ÙÅÁÃ¼"/>
      <charset val="129"/>
    </font>
    <font>
      <sz val="11"/>
      <color indexed="9"/>
      <name val="Calibri"/>
      <family val="2"/>
    </font>
    <font>
      <sz val="14"/>
      <name val="AngsanaUPC"/>
      <family val="1"/>
      <charset val="222"/>
    </font>
    <font>
      <sz val="10"/>
      <name val="Geneva"/>
    </font>
    <font>
      <sz val="10"/>
      <name val="Geneva"/>
      <family val="2"/>
    </font>
    <font>
      <sz val="11"/>
      <color indexed="20"/>
      <name val="Calibri"/>
      <family val="2"/>
    </font>
    <font>
      <sz val="9"/>
      <name val="Times New Roman"/>
      <family val="1"/>
    </font>
    <font>
      <b/>
      <sz val="11"/>
      <color indexed="52"/>
      <name val="Calibri"/>
      <family val="2"/>
    </font>
    <font>
      <b/>
      <sz val="10"/>
      <name val="Helv"/>
    </font>
    <font>
      <b/>
      <sz val="11"/>
      <color indexed="9"/>
      <name val="Calibri"/>
      <family val="2"/>
    </font>
    <font>
      <sz val="10"/>
      <name val="Comic Sans MS"/>
      <family val="4"/>
    </font>
    <font>
      <sz val="10"/>
      <color indexed="8"/>
      <name val="Arial"/>
      <family val="2"/>
    </font>
    <font>
      <sz val="11"/>
      <name val="Times New Roman"/>
      <family val="1"/>
    </font>
    <font>
      <sz val="11"/>
      <color rgb="FF000000"/>
      <name val="Calibri"/>
      <family val="2"/>
      <charset val="204"/>
    </font>
    <font>
      <sz val="10"/>
      <color rgb="FF000000"/>
      <name val="Times New Roman"/>
      <family val="1"/>
    </font>
    <font>
      <sz val="10"/>
      <color theme="1"/>
      <name val="Garamond"/>
      <family val="2"/>
    </font>
    <font>
      <sz val="10"/>
      <color theme="1"/>
      <name val="Arial"/>
      <family val="2"/>
    </font>
    <font>
      <sz val="10"/>
      <name val="BERNHARD"/>
    </font>
    <font>
      <sz val="10"/>
      <name val="MS Serif"/>
      <family val="1"/>
    </font>
    <font>
      <sz val="12"/>
      <name val="Helv"/>
    </font>
    <font>
      <sz val="1"/>
      <color indexed="8"/>
      <name val="Courier"/>
      <family val="3"/>
    </font>
    <font>
      <sz val="12"/>
      <color indexed="24"/>
      <name val="Arial"/>
      <family val="2"/>
    </font>
    <font>
      <sz val="10"/>
      <name val="MS Sans Serif"/>
      <family val="2"/>
    </font>
    <font>
      <b/>
      <sz val="1"/>
      <color indexed="8"/>
      <name val="Courier"/>
      <family val="3"/>
    </font>
    <font>
      <sz val="10"/>
      <color indexed="16"/>
      <name val="MS Serif"/>
      <family val="1"/>
    </font>
    <font>
      <i/>
      <sz val="11"/>
      <color indexed="23"/>
      <name val="Calibri"/>
      <family val="2"/>
    </font>
    <font>
      <sz val="10"/>
      <name val="Times New Roman"/>
      <family val="1"/>
    </font>
    <font>
      <sz val="10"/>
      <color indexed="10"/>
      <name val="Arial"/>
      <family val="2"/>
    </font>
    <font>
      <sz val="11"/>
      <color indexed="17"/>
      <name val="Calibri"/>
      <family val="2"/>
    </font>
    <font>
      <b/>
      <sz val="12"/>
      <name val="Helv"/>
    </font>
    <font>
      <b/>
      <sz val="12"/>
      <name val="Arial"/>
      <family val="2"/>
    </font>
    <font>
      <b/>
      <sz val="12"/>
      <name val="Impress BT"/>
    </font>
    <font>
      <b/>
      <sz val="15"/>
      <color indexed="56"/>
      <name val="Calibri"/>
      <family val="2"/>
    </font>
    <font>
      <b/>
      <sz val="13"/>
      <color indexed="56"/>
      <name val="Calibri"/>
      <family val="2"/>
    </font>
    <font>
      <b/>
      <sz val="11"/>
      <color indexed="56"/>
      <name val="Calibri"/>
      <family val="2"/>
    </font>
    <font>
      <b/>
      <sz val="12"/>
      <color indexed="8"/>
      <name val="Arial"/>
      <family val="2"/>
    </font>
    <font>
      <u/>
      <sz val="10"/>
      <color indexed="12"/>
      <name val="Arial"/>
      <family val="2"/>
    </font>
    <font>
      <u/>
      <sz val="9"/>
      <color indexed="12"/>
      <name val="Arial"/>
      <family val="2"/>
    </font>
    <font>
      <sz val="11"/>
      <color indexed="62"/>
      <name val="Calibri"/>
      <family val="2"/>
    </font>
    <font>
      <b/>
      <sz val="14"/>
      <name val="Helv"/>
    </font>
    <font>
      <sz val="11"/>
      <color indexed="52"/>
      <name val="Calibri"/>
      <family val="2"/>
    </font>
    <font>
      <b/>
      <sz val="10"/>
      <name val="Times New Roman"/>
      <family val="1"/>
    </font>
    <font>
      <b/>
      <sz val="11"/>
      <name val="Helv"/>
    </font>
    <font>
      <sz val="12"/>
      <name val="Times New Roman"/>
      <family val="1"/>
    </font>
    <font>
      <sz val="11"/>
      <color indexed="60"/>
      <name val="Calibri"/>
      <family val="2"/>
    </font>
    <font>
      <sz val="7"/>
      <name val="Small Fonts"/>
      <family val="2"/>
    </font>
    <font>
      <b/>
      <i/>
      <sz val="16"/>
      <name val="Helv"/>
    </font>
    <font>
      <sz val="10"/>
      <name val="Tahoma"/>
      <family val="2"/>
    </font>
    <font>
      <sz val="14"/>
      <name val="–¾’©"/>
      <family val="3"/>
      <charset val="129"/>
    </font>
    <font>
      <b/>
      <sz val="11"/>
      <color indexed="63"/>
      <name val="Calibri"/>
      <family val="2"/>
    </font>
    <font>
      <sz val="12"/>
      <color indexed="8"/>
      <name val="Times New Roman"/>
      <family val="1"/>
    </font>
    <font>
      <b/>
      <sz val="10"/>
      <name val="Arial CE"/>
      <family val="2"/>
      <charset val="238"/>
    </font>
    <font>
      <b/>
      <sz val="10"/>
      <name val="MS Sans Serif"/>
      <family val="2"/>
    </font>
    <font>
      <sz val="8"/>
      <name val="Helv"/>
    </font>
    <font>
      <u/>
      <sz val="9"/>
      <color indexed="36"/>
      <name val="Arial"/>
      <family val="2"/>
    </font>
    <font>
      <sz val="12"/>
      <name val="Univers (WN)"/>
    </font>
    <font>
      <b/>
      <sz val="12"/>
      <name val="MS Sans Serif"/>
      <family val="2"/>
    </font>
    <font>
      <sz val="12"/>
      <name val="MS Sans Serif"/>
      <family val="2"/>
    </font>
    <font>
      <b/>
      <i/>
      <sz val="12"/>
      <color indexed="8"/>
      <name val="Arial"/>
      <family val="2"/>
    </font>
    <font>
      <u/>
      <sz val="9"/>
      <color indexed="8"/>
      <name val="Arial"/>
      <family val="2"/>
    </font>
    <font>
      <b/>
      <sz val="11"/>
      <color indexed="8"/>
      <name val="Arial"/>
      <family val="2"/>
    </font>
    <font>
      <b/>
      <sz val="8"/>
      <color indexed="8"/>
      <name val="Helv"/>
    </font>
    <font>
      <b/>
      <sz val="10"/>
      <color indexed="8"/>
      <name val="Helv"/>
    </font>
    <font>
      <b/>
      <sz val="12"/>
      <color indexed="8"/>
      <name val="Helv"/>
    </font>
    <font>
      <b/>
      <sz val="10"/>
      <color indexed="8"/>
      <name val="Arial"/>
      <family val="2"/>
    </font>
    <font>
      <sz val="10"/>
      <name val="Courier New"/>
      <family val="3"/>
    </font>
    <font>
      <b/>
      <sz val="11"/>
      <name val="Times New Roman"/>
      <family val="1"/>
    </font>
    <font>
      <sz val="24"/>
      <color indexed="13"/>
      <name val="Helv"/>
    </font>
    <font>
      <b/>
      <sz val="18"/>
      <color indexed="56"/>
      <name val="Cambria"/>
      <family val="2"/>
    </font>
    <font>
      <b/>
      <sz val="11"/>
      <color indexed="8"/>
      <name val="Calibri"/>
      <family val="2"/>
    </font>
    <font>
      <sz val="11"/>
      <color indexed="10"/>
      <name val="Calibri"/>
      <family val="2"/>
    </font>
    <font>
      <sz val="12"/>
      <name val="新細明體"/>
      <family val="1"/>
      <charset val="136"/>
    </font>
    <font>
      <sz val="12"/>
      <name val="宋体"/>
      <charset val="134"/>
    </font>
    <font>
      <sz val="11"/>
      <name val="ＭＳ 明朝"/>
      <family val="1"/>
      <charset val="128"/>
    </font>
    <font>
      <b/>
      <sz val="11"/>
      <color theme="1"/>
      <name val="Calibri"/>
      <family val="2"/>
      <scheme val="minor"/>
    </font>
    <font>
      <sz val="10"/>
      <name val="Verdana"/>
      <family val="2"/>
    </font>
    <font>
      <sz val="12"/>
      <color indexed="8"/>
      <name val="Helv"/>
    </font>
    <font>
      <b/>
      <sz val="9"/>
      <color indexed="81"/>
      <name val="Tahoma"/>
      <family val="2"/>
    </font>
    <font>
      <sz val="9"/>
      <color indexed="81"/>
      <name val="Tahoma"/>
      <family val="2"/>
    </font>
    <font>
      <sz val="11"/>
      <color theme="1"/>
      <name val="Agency FB"/>
      <family val="2"/>
    </font>
    <font>
      <b/>
      <sz val="11"/>
      <color rgb="FFFA7D00"/>
      <name val="Agency FB"/>
      <family val="2"/>
    </font>
    <font>
      <sz val="11"/>
      <color rgb="FF3F3F76"/>
      <name val="Agency FB"/>
      <family val="2"/>
    </font>
    <font>
      <sz val="10"/>
      <name val="Calibri"/>
      <family val="1"/>
      <scheme val="minor"/>
    </font>
    <font>
      <b/>
      <sz val="11"/>
      <color theme="1"/>
      <name val="Times New Roman"/>
      <family val="1"/>
    </font>
    <font>
      <sz val="11"/>
      <color theme="1"/>
      <name val="Times New Roman"/>
      <family val="1"/>
    </font>
    <font>
      <b/>
      <u/>
      <sz val="11"/>
      <color theme="1"/>
      <name val="Times New Roman"/>
      <family val="1"/>
    </font>
    <font>
      <sz val="10"/>
      <color theme="1"/>
      <name val="Times New Roman"/>
      <family val="1"/>
    </font>
    <font>
      <sz val="11"/>
      <color rgb="FFFF0000"/>
      <name val="Times New Roman"/>
      <family val="1"/>
    </font>
    <font>
      <sz val="11"/>
      <color rgb="FF000000"/>
      <name val="Times New Roman"/>
      <family val="1"/>
    </font>
    <font>
      <b/>
      <sz val="11"/>
      <color rgb="FF000000"/>
      <name val="Times New Roman"/>
      <family val="1"/>
    </font>
    <font>
      <sz val="10.5"/>
      <color theme="1"/>
      <name val="Times New Roman"/>
      <family val="1"/>
    </font>
    <font>
      <b/>
      <sz val="10.5"/>
      <color theme="1"/>
      <name val="Times New Roman"/>
      <family val="1"/>
    </font>
    <font>
      <sz val="10.4"/>
      <color theme="1"/>
      <name val="Times New Roman"/>
      <family val="1"/>
    </font>
    <font>
      <b/>
      <sz val="10.4"/>
      <color theme="1"/>
      <name val="Times New Roman"/>
      <family val="1"/>
    </font>
    <font>
      <b/>
      <sz val="11"/>
      <color theme="1"/>
      <name val="Garamond"/>
      <family val="1"/>
    </font>
    <font>
      <b/>
      <sz val="12"/>
      <color theme="1"/>
      <name val="Times New Roman"/>
      <family val="1"/>
    </font>
    <font>
      <sz val="12"/>
      <color theme="1"/>
      <name val="Times New Roman"/>
      <family val="1"/>
    </font>
    <font>
      <b/>
      <sz val="12"/>
      <name val="Times New Roman"/>
      <family val="1"/>
    </font>
    <font>
      <sz val="12"/>
      <name val="Calibri"/>
      <family val="2"/>
      <scheme val="minor"/>
    </font>
    <font>
      <b/>
      <u/>
      <sz val="12"/>
      <color theme="1"/>
      <name val="Times New Roman"/>
      <family val="1"/>
    </font>
    <font>
      <b/>
      <u/>
      <sz val="12"/>
      <name val="Times New Roman"/>
      <family val="1"/>
    </font>
    <font>
      <sz val="12"/>
      <color rgb="FFFF0000"/>
      <name val="Times New Roman"/>
      <family val="1"/>
    </font>
    <font>
      <b/>
      <sz val="12"/>
      <color indexed="8"/>
      <name val="Times New Roman"/>
      <family val="1"/>
    </font>
    <font>
      <b/>
      <i/>
      <sz val="12"/>
      <color theme="1"/>
      <name val="Times New Roman"/>
      <family val="1"/>
    </font>
    <font>
      <b/>
      <sz val="12"/>
      <color rgb="FF000000"/>
      <name val="Times New Roman"/>
      <family val="1"/>
    </font>
    <font>
      <sz val="12"/>
      <color rgb="FF000000"/>
      <name val="Times New Roman"/>
      <family val="1"/>
    </font>
    <font>
      <strike/>
      <sz val="12"/>
      <name val="Times New Roman"/>
      <family val="1"/>
    </font>
    <font>
      <sz val="12"/>
      <color theme="1"/>
      <name val="Calibri"/>
      <family val="2"/>
      <scheme val="minor"/>
    </font>
    <font>
      <b/>
      <strike/>
      <sz val="12"/>
      <color rgb="FFFF0000"/>
      <name val="Times New Roman"/>
      <family val="1"/>
    </font>
    <font>
      <strike/>
      <sz val="12"/>
      <color rgb="FFFF0000"/>
      <name val="Times New Roman"/>
      <family val="1"/>
    </font>
    <font>
      <i/>
      <sz val="12"/>
      <color theme="1"/>
      <name val="Times New Roman"/>
      <family val="1"/>
    </font>
    <font>
      <sz val="12"/>
      <color theme="1"/>
      <name val="Garamond"/>
      <family val="1"/>
    </font>
    <font>
      <sz val="12"/>
      <name val="Garamond"/>
      <family val="1"/>
    </font>
    <font>
      <i/>
      <sz val="12"/>
      <name val="Times New Roman"/>
      <family val="1"/>
    </font>
    <font>
      <b/>
      <sz val="12"/>
      <color rgb="FF231F20"/>
      <name val="Times New Roman"/>
      <family val="1"/>
    </font>
    <font>
      <sz val="12"/>
      <color rgb="FF231F20"/>
      <name val="Times New Roman"/>
      <family val="1"/>
    </font>
    <font>
      <sz val="10"/>
      <color indexed="81"/>
      <name val="Tahoma"/>
      <family val="2"/>
    </font>
    <font>
      <i/>
      <sz val="11"/>
      <color rgb="FFFF0000"/>
      <name val="Times New Roman"/>
      <family val="1"/>
    </font>
    <font>
      <sz val="10.5"/>
      <name val="Times New Roman"/>
      <family val="1"/>
    </font>
    <font>
      <sz val="10.4"/>
      <name val="Times New Roman"/>
      <family val="1"/>
    </font>
    <font>
      <b/>
      <sz val="10.4"/>
      <name val="Times New Roman"/>
      <family val="1"/>
    </font>
  </fonts>
  <fills count="3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3"/>
      </patternFill>
    </fill>
    <fill>
      <patternFill patternType="solid">
        <fgColor indexed="43"/>
      </patternFill>
    </fill>
    <fill>
      <patternFill patternType="solid">
        <fgColor indexed="26"/>
      </patternFill>
    </fill>
    <fill>
      <patternFill patternType="solid">
        <fgColor indexed="9"/>
        <bgColor indexed="64"/>
      </patternFill>
    </fill>
    <fill>
      <patternFill patternType="gray0625">
        <fgColor indexed="8"/>
      </patternFill>
    </fill>
    <fill>
      <patternFill patternType="solid">
        <fgColor indexed="41"/>
        <bgColor indexed="9"/>
      </patternFill>
    </fill>
    <fill>
      <patternFill patternType="solid">
        <fgColor indexed="12"/>
      </patternFill>
    </fill>
    <fill>
      <patternFill patternType="solid">
        <fgColor theme="0" tint="-0.14999847407452621"/>
        <bgColor indexed="64"/>
      </patternFill>
    </fill>
    <fill>
      <patternFill patternType="solid">
        <fgColor rgb="FFFFCC99"/>
      </patternFill>
    </fill>
    <fill>
      <patternFill patternType="solid">
        <fgColor rgb="FFF2F2F2"/>
      </patternFill>
    </fill>
    <fill>
      <patternFill patternType="solid">
        <fgColor theme="6" tint="0.79998168889431442"/>
        <bgColor theme="6" tint="0.79998168889431442"/>
      </patternFill>
    </fill>
    <fill>
      <patternFill patternType="solid">
        <fgColor theme="4" tint="0.79998168889431442"/>
        <bgColor theme="4" tint="0.79998168889431442"/>
      </patternFill>
    </fill>
    <fill>
      <patternFill patternType="solid">
        <fgColor rgb="FFD9D9D9"/>
        <bgColor indexed="64"/>
      </patternFill>
    </fill>
  </fills>
  <borders count="51">
    <border>
      <left/>
      <right/>
      <top/>
      <bottom/>
      <diagonal/>
    </border>
    <border>
      <left style="thin">
        <color auto="1"/>
      </left>
      <right/>
      <top/>
      <bottom/>
      <diagonal/>
    </border>
    <border>
      <left style="thin">
        <color indexed="64"/>
      </left>
      <right style="thin">
        <color indexed="64"/>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right/>
      <top style="double">
        <color indexed="64"/>
      </top>
      <bottom style="double">
        <color indexed="64"/>
      </bottom>
      <diagonal/>
    </border>
    <border>
      <left/>
      <right style="medium">
        <color indexed="64"/>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right style="thin">
        <color auto="1"/>
      </right>
      <top/>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style="thick">
        <color indexed="64"/>
      </right>
      <top/>
      <bottom/>
      <diagonal/>
    </border>
    <border>
      <left/>
      <right/>
      <top style="thin">
        <color indexed="62"/>
      </top>
      <bottom style="double">
        <color indexed="62"/>
      </bottom>
      <diagonal/>
    </border>
    <border>
      <left style="thin">
        <color indexed="8"/>
      </left>
      <right style="thin">
        <color indexed="8"/>
      </right>
      <top style="double">
        <color indexed="8"/>
      </top>
      <bottom style="thin">
        <color indexed="8"/>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top style="thin">
        <color auto="1"/>
      </top>
      <bottom style="thin">
        <color auto="1"/>
      </bottom>
      <diagonal/>
    </border>
    <border>
      <left style="thin">
        <color indexed="64"/>
      </left>
      <right style="thin">
        <color auto="1"/>
      </right>
      <top style="thin">
        <color indexed="64"/>
      </top>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rgb="FF231F20"/>
      </top>
      <bottom style="thin">
        <color rgb="FF231F20"/>
      </bottom>
      <diagonal/>
    </border>
    <border>
      <left/>
      <right/>
      <top style="thin">
        <color rgb="FF231F20"/>
      </top>
      <bottom/>
      <diagonal/>
    </border>
    <border>
      <left/>
      <right/>
      <top/>
      <bottom style="thin">
        <color rgb="FF231F20"/>
      </bottom>
      <diagonal/>
    </border>
    <border>
      <left/>
      <right style="thin">
        <color indexed="64"/>
      </right>
      <top style="thin">
        <color rgb="FF231F20"/>
      </top>
      <bottom style="thin">
        <color rgb="FF231F20"/>
      </bottom>
      <diagonal/>
    </border>
    <border>
      <left/>
      <right style="thin">
        <color indexed="64"/>
      </right>
      <top style="thin">
        <color rgb="FF231F20"/>
      </top>
      <bottom/>
      <diagonal/>
    </border>
    <border>
      <left/>
      <right style="thin">
        <color indexed="64"/>
      </right>
      <top/>
      <bottom style="thin">
        <color rgb="FF231F20"/>
      </bottom>
      <diagonal/>
    </border>
    <border>
      <left/>
      <right/>
      <top style="thin">
        <color auto="1"/>
      </top>
      <bottom style="thin">
        <color auto="1"/>
      </bottom>
      <diagonal/>
    </border>
    <border>
      <left/>
      <right/>
      <top style="thin">
        <color auto="1"/>
      </top>
      <bottom style="double">
        <color indexed="64"/>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thin">
        <color auto="1"/>
      </left>
      <right/>
      <top style="thin">
        <color rgb="FF231F20"/>
      </top>
      <bottom/>
      <diagonal/>
    </border>
  </borders>
  <cellStyleXfs count="771">
    <xf numFmtId="0" fontId="0" fillId="0" borderId="0"/>
    <xf numFmtId="43" fontId="1" fillId="0" borderId="0" applyFont="0" applyFill="0" applyBorder="0" applyAlignment="0" applyProtection="0"/>
    <xf numFmtId="0" fontId="2" fillId="0" borderId="0">
      <alignment vertical="center"/>
    </xf>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xf numFmtId="0" fontId="8" fillId="0" borderId="0"/>
    <xf numFmtId="0" fontId="7"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applyFill="0" applyBorder="0" applyAlignment="0" applyProtection="0"/>
    <xf numFmtId="0" fontId="10" fillId="0" borderId="0" applyFill="0" applyBorder="0" applyAlignment="0" applyProtection="0"/>
    <xf numFmtId="0" fontId="7" fillId="0" borderId="0"/>
    <xf numFmtId="0" fontId="7"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8" fillId="0" borderId="0"/>
    <xf numFmtId="0" fontId="7" fillId="0" borderId="0"/>
    <xf numFmtId="0" fontId="8" fillId="0" borderId="0"/>
    <xf numFmtId="0" fontId="7"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xf numFmtId="0" fontId="7" fillId="0" borderId="0"/>
    <xf numFmtId="0" fontId="8" fillId="0" borderId="0"/>
    <xf numFmtId="0" fontId="8"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applyFill="0" applyBorder="0" applyAlignment="0" applyProtection="0"/>
    <xf numFmtId="0" fontId="10" fillId="0" borderId="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167" fontId="5" fillId="0" borderId="0">
      <alignment horizontal="center" wrapText="1"/>
    </xf>
    <xf numFmtId="167" fontId="5" fillId="0" borderId="0">
      <alignment horizontal="center" wrapText="1"/>
    </xf>
    <xf numFmtId="167" fontId="5" fillId="0" borderId="0">
      <alignment horizontal="center" wrapText="1"/>
    </xf>
    <xf numFmtId="9" fontId="11" fillId="0" borderId="0" applyFont="0" applyFill="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9" fontId="13" fillId="0" borderId="0"/>
    <xf numFmtId="0" fontId="14" fillId="0" borderId="0"/>
    <xf numFmtId="0" fontId="15" fillId="0" borderId="0"/>
    <xf numFmtId="0" fontId="14" fillId="0" borderId="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21" borderId="0" applyNumberFormat="0" applyBorder="0" applyAlignment="0" applyProtection="0"/>
    <xf numFmtId="0" fontId="6" fillId="0" borderId="0" applyNumberFormat="0" applyAlignment="0"/>
    <xf numFmtId="168" fontId="5" fillId="0" borderId="0" applyFont="0" applyFill="0" applyBorder="0" applyAlignment="0" applyProtection="0"/>
    <xf numFmtId="169" fontId="5" fillId="0" borderId="0" applyFont="0" applyFill="0" applyBorder="0" applyAlignment="0" applyProtection="0"/>
    <xf numFmtId="170" fontId="5" fillId="0" borderId="0" applyFont="0" applyFill="0" applyBorder="0" applyAlignment="0" applyProtection="0"/>
    <xf numFmtId="171" fontId="5" fillId="0" borderId="0" applyFont="0" applyFill="0" applyBorder="0" applyAlignment="0" applyProtection="0"/>
    <xf numFmtId="0" fontId="16" fillId="5" borderId="0" applyNumberFormat="0" applyBorder="0" applyAlignment="0" applyProtection="0"/>
    <xf numFmtId="0" fontId="11" fillId="0" borderId="0"/>
    <xf numFmtId="172" fontId="5" fillId="0" borderId="0" applyFill="0" applyBorder="0" applyAlignment="0"/>
    <xf numFmtId="173" fontId="5" fillId="0" borderId="0" applyFill="0" applyBorder="0" applyAlignment="0"/>
    <xf numFmtId="173" fontId="5" fillId="0" borderId="0" applyFill="0" applyBorder="0" applyAlignment="0"/>
    <xf numFmtId="173" fontId="5" fillId="0" borderId="0" applyFill="0" applyBorder="0" applyAlignment="0"/>
    <xf numFmtId="174" fontId="17" fillId="0" borderId="0" applyFill="0" applyBorder="0" applyAlignment="0"/>
    <xf numFmtId="175" fontId="17" fillId="0" borderId="0" applyFill="0" applyBorder="0" applyAlignment="0"/>
    <xf numFmtId="176" fontId="5" fillId="0" borderId="0" applyFill="0" applyBorder="0" applyAlignment="0"/>
    <xf numFmtId="177" fontId="5" fillId="0" borderId="0" applyFill="0" applyBorder="0" applyAlignment="0"/>
    <xf numFmtId="172" fontId="5" fillId="0" borderId="0" applyFill="0" applyBorder="0" applyAlignment="0"/>
    <xf numFmtId="173" fontId="5" fillId="0" borderId="0" applyFill="0" applyBorder="0" applyAlignment="0"/>
    <xf numFmtId="173" fontId="5" fillId="0" borderId="0" applyFill="0" applyBorder="0" applyAlignment="0"/>
    <xf numFmtId="173" fontId="5" fillId="0" borderId="0" applyFill="0" applyBorder="0" applyAlignment="0"/>
    <xf numFmtId="178" fontId="5" fillId="0" borderId="0" applyFill="0" applyBorder="0" applyAlignment="0"/>
    <xf numFmtId="179" fontId="5" fillId="0" borderId="0" applyFill="0" applyBorder="0" applyAlignment="0"/>
    <xf numFmtId="179" fontId="5" fillId="0" borderId="0" applyFill="0" applyBorder="0" applyAlignment="0"/>
    <xf numFmtId="179" fontId="5" fillId="0" borderId="0" applyFill="0" applyBorder="0" applyAlignment="0"/>
    <xf numFmtId="174" fontId="17" fillId="0" borderId="0" applyFill="0" applyBorder="0" applyAlignment="0"/>
    <xf numFmtId="0" fontId="18" fillId="22" borderId="9" applyNumberFormat="0" applyAlignment="0" applyProtection="0"/>
    <xf numFmtId="0" fontId="18" fillId="22" borderId="9" applyNumberFormat="0" applyAlignment="0" applyProtection="0"/>
    <xf numFmtId="0" fontId="19" fillId="0" borderId="0"/>
    <xf numFmtId="0" fontId="20" fillId="23" borderId="10" applyNumberFormat="0" applyAlignment="0" applyProtection="0"/>
    <xf numFmtId="2" fontId="2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1" fontId="2" fillId="0" borderId="0" applyFont="0" applyFill="0" applyBorder="0" applyAlignment="0" applyProtection="0"/>
    <xf numFmtId="41" fontId="5"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alignment vertical="top"/>
    </xf>
    <xf numFmtId="180" fontId="23" fillId="0" borderId="0" applyFont="0" applyFill="0" applyBorder="0" applyAlignment="0" applyProtection="0"/>
    <xf numFmtId="180" fontId="23" fillId="0" borderId="0" applyFont="0" applyFill="0" applyBorder="0" applyAlignment="0" applyProtection="0"/>
    <xf numFmtId="180" fontId="23" fillId="0" borderId="0" applyFont="0" applyFill="0" applyBorder="0" applyAlignment="0" applyProtection="0"/>
    <xf numFmtId="180" fontId="23" fillId="0" borderId="0" applyFont="0" applyFill="0" applyBorder="0" applyAlignment="0" applyProtection="0"/>
    <xf numFmtId="180" fontId="23" fillId="0" borderId="0" applyFont="0" applyFill="0" applyBorder="0" applyAlignment="0" applyProtection="0"/>
    <xf numFmtId="180" fontId="23" fillId="0" borderId="0" applyFont="0" applyFill="0" applyBorder="0" applyAlignment="0" applyProtection="0"/>
    <xf numFmtId="43" fontId="5" fillId="0" borderId="0" applyFont="0" applyFill="0" applyBorder="0" applyAlignment="0" applyProtection="0"/>
    <xf numFmtId="181" fontId="5" fillId="0" borderId="0" applyFont="0" applyFill="0" applyBorder="0" applyAlignment="0" applyProtection="0"/>
    <xf numFmtId="181" fontId="5" fillId="0" borderId="0" applyFont="0" applyFill="0" applyBorder="0" applyAlignment="0" applyProtection="0"/>
    <xf numFmtId="181" fontId="5" fillId="0" borderId="0" applyFont="0" applyFill="0" applyBorder="0" applyAlignment="0" applyProtection="0"/>
    <xf numFmtId="181" fontId="5" fillId="0" borderId="0" applyFont="0" applyFill="0" applyBorder="0" applyAlignment="0" applyProtection="0"/>
    <xf numFmtId="181" fontId="5" fillId="0" borderId="0" applyFont="0" applyFill="0" applyBorder="0" applyAlignment="0" applyProtection="0"/>
    <xf numFmtId="181" fontId="5" fillId="0" borderId="0" applyFont="0" applyFill="0" applyBorder="0" applyAlignment="0" applyProtection="0"/>
    <xf numFmtId="181" fontId="5" fillId="0" borderId="0" applyFont="0" applyFill="0" applyBorder="0" applyAlignment="0" applyProtection="0"/>
    <xf numFmtId="181" fontId="5" fillId="0" borderId="0" applyFont="0" applyFill="0" applyBorder="0" applyAlignment="0" applyProtection="0"/>
    <xf numFmtId="181" fontId="5" fillId="0" borderId="0" applyFont="0" applyFill="0" applyBorder="0" applyAlignment="0" applyProtection="0"/>
    <xf numFmtId="181" fontId="5" fillId="0" borderId="0" applyFont="0" applyFill="0" applyBorder="0" applyAlignment="0" applyProtection="0"/>
    <xf numFmtId="182" fontId="5" fillId="0" borderId="0" applyFill="0" applyBorder="0" applyAlignment="0" applyProtection="0"/>
    <xf numFmtId="183" fontId="2" fillId="0" borderId="0" applyFont="0" applyFill="0" applyBorder="0" applyAlignment="0" applyProtection="0"/>
    <xf numFmtId="166" fontId="5" fillId="0" borderId="0" applyFont="0" applyFill="0" applyBorder="0" applyAlignment="0" applyProtection="0"/>
    <xf numFmtId="181" fontId="5" fillId="0" borderId="0" applyFont="0" applyFill="0" applyBorder="0" applyAlignment="0" applyProtection="0"/>
    <xf numFmtId="181" fontId="5" fillId="0" borderId="0" applyFont="0" applyFill="0" applyBorder="0" applyAlignment="0" applyProtection="0"/>
    <xf numFmtId="181" fontId="5" fillId="0" borderId="0" applyFont="0" applyFill="0" applyBorder="0" applyAlignment="0" applyProtection="0"/>
    <xf numFmtId="181" fontId="5" fillId="0" borderId="0" applyFont="0" applyFill="0" applyBorder="0" applyAlignment="0" applyProtection="0"/>
    <xf numFmtId="181" fontId="5" fillId="0" borderId="0" applyFont="0" applyFill="0" applyBorder="0" applyAlignment="0" applyProtection="0"/>
    <xf numFmtId="181" fontId="5" fillId="0" borderId="0" applyFont="0" applyFill="0" applyBorder="0" applyAlignment="0" applyProtection="0"/>
    <xf numFmtId="181" fontId="5" fillId="0" borderId="0" applyFont="0" applyFill="0" applyBorder="0" applyAlignment="0" applyProtection="0"/>
    <xf numFmtId="181" fontId="5" fillId="0" borderId="0" applyFont="0" applyFill="0" applyBorder="0" applyAlignment="0" applyProtection="0"/>
    <xf numFmtId="181" fontId="5" fillId="0" borderId="0" applyFont="0" applyFill="0" applyBorder="0" applyAlignment="0" applyProtection="0"/>
    <xf numFmtId="181" fontId="5" fillId="0" borderId="0" applyFont="0" applyFill="0" applyBorder="0" applyAlignment="0" applyProtection="0"/>
    <xf numFmtId="181" fontId="2" fillId="0" borderId="0" applyBorder="0" applyProtection="0"/>
    <xf numFmtId="181" fontId="5" fillId="0" borderId="0" applyFont="0" applyFill="0" applyBorder="0" applyAlignment="0" applyProtection="0"/>
    <xf numFmtId="181"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1" fontId="2" fillId="0" borderId="0" applyBorder="0" applyProtection="0"/>
    <xf numFmtId="181" fontId="5" fillId="0" borderId="0" applyFont="0" applyFill="0" applyBorder="0" applyAlignment="0" applyProtection="0"/>
    <xf numFmtId="43" fontId="1" fillId="0" borderId="0" applyFont="0" applyFill="0" applyBorder="0" applyAlignment="0" applyProtection="0"/>
    <xf numFmtId="181" fontId="5" fillId="0" borderId="0" applyFont="0" applyFill="0" applyBorder="0" applyAlignment="0" applyProtection="0"/>
    <xf numFmtId="181" fontId="5" fillId="0" borderId="0" applyFont="0" applyFill="0" applyBorder="0" applyAlignment="0" applyProtection="0"/>
    <xf numFmtId="181" fontId="5" fillId="0" borderId="0" applyFont="0" applyFill="0" applyBorder="0" applyAlignment="0" applyProtection="0"/>
    <xf numFmtId="181" fontId="5" fillId="0" borderId="0" applyFont="0" applyFill="0" applyBorder="0" applyAlignment="0" applyProtection="0"/>
    <xf numFmtId="180" fontId="23" fillId="0" borderId="0" applyFont="0" applyFill="0" applyBorder="0" applyAlignment="0" applyProtection="0"/>
    <xf numFmtId="180" fontId="23" fillId="0" borderId="0" applyFont="0" applyFill="0" applyBorder="0" applyAlignment="0" applyProtection="0"/>
    <xf numFmtId="180" fontId="23" fillId="0" borderId="0" applyFont="0" applyFill="0" applyBorder="0" applyAlignment="0" applyProtection="0"/>
    <xf numFmtId="180" fontId="23" fillId="0" borderId="0" applyFont="0" applyFill="0" applyBorder="0" applyAlignment="0" applyProtection="0"/>
    <xf numFmtId="43" fontId="2" fillId="0" borderId="0" applyFont="0" applyFill="0" applyBorder="0" applyAlignment="0" applyProtection="0"/>
    <xf numFmtId="180" fontId="23" fillId="0" borderId="0" applyFont="0" applyFill="0" applyBorder="0" applyAlignment="0" applyProtection="0"/>
    <xf numFmtId="180" fontId="23" fillId="0" borderId="0" applyFont="0" applyFill="0" applyBorder="0" applyAlignment="0" applyProtection="0"/>
    <xf numFmtId="180" fontId="23" fillId="0" borderId="0" applyFont="0" applyFill="0" applyBorder="0" applyAlignment="0" applyProtection="0"/>
    <xf numFmtId="180" fontId="23" fillId="0" borderId="0" applyFont="0" applyFill="0" applyBorder="0" applyAlignment="0" applyProtection="0"/>
    <xf numFmtId="180" fontId="23" fillId="0" borderId="0" applyFont="0" applyFill="0" applyBorder="0" applyAlignment="0" applyProtection="0"/>
    <xf numFmtId="180" fontId="23" fillId="0" borderId="0" applyFont="0" applyFill="0" applyBorder="0" applyAlignment="0" applyProtection="0"/>
    <xf numFmtId="180" fontId="23"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180" fontId="23" fillId="0" borderId="0" applyFont="0" applyFill="0" applyBorder="0" applyAlignment="0" applyProtection="0"/>
    <xf numFmtId="180" fontId="2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81" fontId="2" fillId="0" borderId="0" applyBorder="0" applyProtection="0"/>
    <xf numFmtId="43" fontId="24" fillId="0" borderId="0" applyFont="0" applyFill="0" applyBorder="0" applyAlignment="0" applyProtection="0"/>
    <xf numFmtId="43" fontId="25" fillId="0" borderId="0" applyFont="0" applyFill="0" applyBorder="0" applyAlignment="0" applyProtection="0"/>
    <xf numFmtId="164" fontId="4" fillId="0" borderId="0" applyFont="0" applyFill="0" applyBorder="0" applyAlignment="0" applyProtection="0"/>
    <xf numFmtId="43" fontId="26" fillId="0" borderId="0" applyFont="0" applyFill="0" applyBorder="0" applyAlignment="0" applyProtection="0"/>
    <xf numFmtId="43" fontId="27" fillId="0" borderId="0" applyFont="0" applyFill="0" applyBorder="0" applyAlignment="0" applyProtection="0"/>
    <xf numFmtId="181" fontId="2"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184"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180" fontId="2" fillId="0" borderId="0" applyFont="0" applyFill="0" applyBorder="0" applyAlignment="0" applyProtection="0"/>
    <xf numFmtId="166" fontId="5" fillId="0" borderId="0" applyFont="0" applyFill="0" applyBorder="0" applyAlignment="0" applyProtection="0"/>
    <xf numFmtId="182" fontId="5" fillId="0" borderId="0" applyFill="0" applyBorder="0" applyAlignment="0" applyProtection="0"/>
    <xf numFmtId="166" fontId="5" fillId="0" borderId="0" applyFont="0" applyFill="0" applyBorder="0" applyAlignment="0" applyProtection="0"/>
    <xf numFmtId="43" fontId="2" fillId="0" borderId="0" applyFont="0" applyFill="0" applyBorder="0" applyAlignment="0" applyProtection="0"/>
    <xf numFmtId="166" fontId="5" fillId="0" borderId="0" applyFont="0" applyFill="0" applyBorder="0" applyAlignment="0" applyProtection="0"/>
    <xf numFmtId="43" fontId="1" fillId="0" borderId="0" applyFont="0" applyFill="0" applyBorder="0" applyAlignment="0" applyProtection="0"/>
    <xf numFmtId="0" fontId="28" fillId="0" borderId="0"/>
    <xf numFmtId="0" fontId="8" fillId="0" borderId="0"/>
    <xf numFmtId="0" fontId="28" fillId="0" borderId="0"/>
    <xf numFmtId="0" fontId="8" fillId="0" borderId="0"/>
    <xf numFmtId="0" fontId="29" fillId="0" borderId="0" applyNumberFormat="0" applyAlignment="0">
      <alignment horizontal="left"/>
    </xf>
    <xf numFmtId="185" fontId="5" fillId="0" borderId="0">
      <alignment horizontal="center"/>
    </xf>
    <xf numFmtId="174" fontId="17"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186" fontId="22" fillId="0" borderId="0" applyBorder="0" applyAlignment="0" applyProtection="0">
      <alignment vertical="center"/>
    </xf>
    <xf numFmtId="0" fontId="30" fillId="0" borderId="11"/>
    <xf numFmtId="0" fontId="30" fillId="0" borderId="11"/>
    <xf numFmtId="187" fontId="31" fillId="0" borderId="0">
      <protection locked="0"/>
    </xf>
    <xf numFmtId="14" fontId="22" fillId="0" borderId="0" applyFill="0" applyBorder="0" applyAlignment="0"/>
    <xf numFmtId="14" fontId="22" fillId="0" borderId="0" applyFill="0" applyBorder="0" applyAlignment="0"/>
    <xf numFmtId="14" fontId="22" fillId="0" borderId="0" applyFill="0" applyBorder="0" applyAlignment="0"/>
    <xf numFmtId="14" fontId="22" fillId="0" borderId="0" applyFill="0" applyBorder="0" applyAlignment="0"/>
    <xf numFmtId="0" fontId="32" fillId="0" borderId="0" applyFont="0" applyFill="0" applyBorder="0" applyAlignment="0" applyProtection="0"/>
    <xf numFmtId="38" fontId="33" fillId="0" borderId="12">
      <alignment vertical="center"/>
    </xf>
    <xf numFmtId="188" fontId="5" fillId="0" borderId="12">
      <alignment vertical="center"/>
    </xf>
    <xf numFmtId="188" fontId="5" fillId="0" borderId="12">
      <alignment vertical="center"/>
    </xf>
    <xf numFmtId="188" fontId="5" fillId="0" borderId="12">
      <alignment vertical="center"/>
    </xf>
    <xf numFmtId="38" fontId="33" fillId="0" borderId="0" applyFont="0" applyFill="0" applyBorder="0" applyAlignment="0" applyProtection="0"/>
    <xf numFmtId="4" fontId="8" fillId="0" borderId="0" applyFont="0" applyFill="0" applyBorder="0" applyAlignment="0" applyProtection="0"/>
    <xf numFmtId="0" fontId="31" fillId="0" borderId="0">
      <protection locked="0"/>
    </xf>
    <xf numFmtId="0" fontId="34" fillId="0" borderId="0">
      <protection locked="0"/>
    </xf>
    <xf numFmtId="0" fontId="34" fillId="0" borderId="0">
      <protection locked="0"/>
    </xf>
    <xf numFmtId="172" fontId="5" fillId="0" borderId="0" applyFill="0" applyBorder="0" applyAlignment="0"/>
    <xf numFmtId="173" fontId="5" fillId="0" borderId="0" applyFill="0" applyBorder="0" applyAlignment="0"/>
    <xf numFmtId="173" fontId="5" fillId="0" borderId="0" applyFill="0" applyBorder="0" applyAlignment="0"/>
    <xf numFmtId="173" fontId="5" fillId="0" borderId="0" applyFill="0" applyBorder="0" applyAlignment="0"/>
    <xf numFmtId="174" fontId="17" fillId="0" borderId="0" applyFill="0" applyBorder="0" applyAlignment="0"/>
    <xf numFmtId="172" fontId="5" fillId="0" borderId="0" applyFill="0" applyBorder="0" applyAlignment="0"/>
    <xf numFmtId="173" fontId="5" fillId="0" borderId="0" applyFill="0" applyBorder="0" applyAlignment="0"/>
    <xf numFmtId="173" fontId="5" fillId="0" borderId="0" applyFill="0" applyBorder="0" applyAlignment="0"/>
    <xf numFmtId="173" fontId="5" fillId="0" borderId="0" applyFill="0" applyBorder="0" applyAlignment="0"/>
    <xf numFmtId="178" fontId="5" fillId="0" borderId="0" applyFill="0" applyBorder="0" applyAlignment="0"/>
    <xf numFmtId="179" fontId="5" fillId="0" borderId="0" applyFill="0" applyBorder="0" applyAlignment="0"/>
    <xf numFmtId="179" fontId="5" fillId="0" borderId="0" applyFill="0" applyBorder="0" applyAlignment="0"/>
    <xf numFmtId="179" fontId="5" fillId="0" borderId="0" applyFill="0" applyBorder="0" applyAlignment="0"/>
    <xf numFmtId="174" fontId="17" fillId="0" borderId="0" applyFill="0" applyBorder="0" applyAlignment="0"/>
    <xf numFmtId="0" fontId="35" fillId="0" borderId="0" applyNumberFormat="0" applyAlignment="0">
      <alignment horizontal="left"/>
    </xf>
    <xf numFmtId="189" fontId="5" fillId="0" borderId="0" applyFont="0" applyFill="0" applyBorder="0" applyAlignment="0" applyProtection="0"/>
    <xf numFmtId="189" fontId="5" fillId="0" borderId="0" applyFont="0" applyFill="0" applyBorder="0" applyAlignment="0" applyProtection="0"/>
    <xf numFmtId="190" fontId="6" fillId="0" borderId="0" applyFont="0" applyFill="0" applyBorder="0" applyAlignment="0" applyProtection="0"/>
    <xf numFmtId="0" fontId="36" fillId="0" borderId="0" applyNumberFormat="0" applyFill="0" applyBorder="0" applyAlignment="0" applyProtection="0"/>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191" fontId="31" fillId="0" borderId="0">
      <protection locked="0"/>
    </xf>
    <xf numFmtId="0" fontId="37" fillId="0" borderId="13" applyNumberFormat="0" applyFill="0" applyBorder="0" applyAlignment="0" applyProtection="0">
      <protection locked="0"/>
    </xf>
    <xf numFmtId="0" fontId="37" fillId="0" borderId="13" applyNumberFormat="0" applyFill="0" applyBorder="0" applyAlignment="0" applyProtection="0">
      <protection locked="0"/>
    </xf>
    <xf numFmtId="0" fontId="37" fillId="0" borderId="13" applyNumberFormat="0" applyFill="0" applyBorder="0" applyAlignment="0" applyProtection="0">
      <protection locked="0"/>
    </xf>
    <xf numFmtId="192" fontId="38" fillId="0" borderId="14">
      <alignment horizontal="right"/>
    </xf>
    <xf numFmtId="0" fontId="39" fillId="6" borderId="0" applyNumberFormat="0" applyBorder="0" applyAlignment="0" applyProtection="0"/>
    <xf numFmtId="38" fontId="6" fillId="24" borderId="0" applyNumberFormat="0" applyBorder="0" applyAlignment="0" applyProtection="0"/>
    <xf numFmtId="38" fontId="6" fillId="24" borderId="0" applyNumberFormat="0" applyBorder="0" applyAlignment="0" applyProtection="0"/>
    <xf numFmtId="38" fontId="6" fillId="24" borderId="0" applyNumberFormat="0" applyBorder="0" applyAlignment="0" applyProtection="0"/>
    <xf numFmtId="38" fontId="6" fillId="24" borderId="0" applyNumberFormat="0" applyBorder="0" applyAlignment="0" applyProtection="0"/>
    <xf numFmtId="0" fontId="40" fillId="0" borderId="0">
      <alignment horizontal="left"/>
    </xf>
    <xf numFmtId="0" fontId="41" fillId="0" borderId="15" applyNumberFormat="0" applyAlignment="0" applyProtection="0">
      <alignment horizontal="left" vertical="center"/>
    </xf>
    <xf numFmtId="0" fontId="41" fillId="0" borderId="8">
      <alignment horizontal="left" vertical="center"/>
    </xf>
    <xf numFmtId="0" fontId="41" fillId="0" borderId="8">
      <alignment horizontal="left" vertical="center"/>
    </xf>
    <xf numFmtId="0" fontId="42" fillId="0" borderId="3">
      <alignment horizontal="centerContinuous"/>
    </xf>
    <xf numFmtId="0" fontId="43" fillId="0" borderId="16" applyNumberFormat="0" applyFill="0" applyAlignment="0" applyProtection="0"/>
    <xf numFmtId="0" fontId="44" fillId="0" borderId="17" applyNumberFormat="0" applyFill="0" applyAlignment="0" applyProtection="0"/>
    <xf numFmtId="0" fontId="45" fillId="0" borderId="18" applyNumberFormat="0" applyFill="0" applyAlignment="0" applyProtection="0"/>
    <xf numFmtId="0" fontId="45" fillId="0" borderId="0" applyNumberFormat="0" applyFill="0" applyBorder="0" applyAlignment="0" applyProtection="0"/>
    <xf numFmtId="193" fontId="34" fillId="0" borderId="0">
      <protection locked="0"/>
    </xf>
    <xf numFmtId="193" fontId="34" fillId="0" borderId="0">
      <protection locked="0"/>
    </xf>
    <xf numFmtId="0" fontId="46" fillId="0" borderId="0"/>
    <xf numFmtId="0" fontId="47"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10" fontId="6" fillId="25" borderId="3" applyNumberFormat="0" applyBorder="0" applyAlignment="0" applyProtection="0"/>
    <xf numFmtId="10" fontId="6" fillId="25" borderId="3" applyNumberFormat="0" applyBorder="0" applyAlignment="0" applyProtection="0"/>
    <xf numFmtId="10" fontId="6" fillId="25" borderId="3" applyNumberFormat="0" applyBorder="0" applyAlignment="0" applyProtection="0"/>
    <xf numFmtId="10" fontId="6" fillId="25" borderId="3" applyNumberFormat="0" applyBorder="0" applyAlignment="0" applyProtection="0"/>
    <xf numFmtId="0" fontId="49" fillId="9" borderId="19" applyNumberFormat="0" applyAlignment="0" applyProtection="0"/>
    <xf numFmtId="0" fontId="49" fillId="9" borderId="19" applyNumberFormat="0" applyAlignment="0" applyProtection="0"/>
    <xf numFmtId="0" fontId="49" fillId="9" borderId="19" applyNumberFormat="0" applyAlignment="0" applyProtection="0"/>
    <xf numFmtId="0" fontId="49" fillId="9" borderId="19" applyNumberFormat="0" applyAlignment="0" applyProtection="0"/>
    <xf numFmtId="0" fontId="50" fillId="26" borderId="20"/>
    <xf numFmtId="0" fontId="50" fillId="26" borderId="20"/>
    <xf numFmtId="172" fontId="5" fillId="0" borderId="0" applyFill="0" applyBorder="0" applyAlignment="0"/>
    <xf numFmtId="173" fontId="5" fillId="0" borderId="0" applyFill="0" applyBorder="0" applyAlignment="0"/>
    <xf numFmtId="173" fontId="5" fillId="0" borderId="0" applyFill="0" applyBorder="0" applyAlignment="0"/>
    <xf numFmtId="173" fontId="5" fillId="0" borderId="0" applyFill="0" applyBorder="0" applyAlignment="0"/>
    <xf numFmtId="174" fontId="17" fillId="0" borderId="0" applyFill="0" applyBorder="0" applyAlignment="0"/>
    <xf numFmtId="172" fontId="5" fillId="0" borderId="0" applyFill="0" applyBorder="0" applyAlignment="0"/>
    <xf numFmtId="173" fontId="5" fillId="0" borderId="0" applyFill="0" applyBorder="0" applyAlignment="0"/>
    <xf numFmtId="173" fontId="5" fillId="0" borderId="0" applyFill="0" applyBorder="0" applyAlignment="0"/>
    <xf numFmtId="173" fontId="5" fillId="0" borderId="0" applyFill="0" applyBorder="0" applyAlignment="0"/>
    <xf numFmtId="178" fontId="5" fillId="0" borderId="0" applyFill="0" applyBorder="0" applyAlignment="0"/>
    <xf numFmtId="179" fontId="5" fillId="0" borderId="0" applyFill="0" applyBorder="0" applyAlignment="0"/>
    <xf numFmtId="179" fontId="5" fillId="0" borderId="0" applyFill="0" applyBorder="0" applyAlignment="0"/>
    <xf numFmtId="179" fontId="5" fillId="0" borderId="0" applyFill="0" applyBorder="0" applyAlignment="0"/>
    <xf numFmtId="174" fontId="17" fillId="0" borderId="0" applyFill="0" applyBorder="0" applyAlignment="0"/>
    <xf numFmtId="0" fontId="51" fillId="0" borderId="21" applyNumberFormat="0" applyFill="0" applyAlignment="0" applyProtection="0"/>
    <xf numFmtId="194" fontId="52" fillId="0" borderId="22">
      <alignment horizontal="right"/>
    </xf>
    <xf numFmtId="41" fontId="5" fillId="0" borderId="0" applyFont="0" applyFill="0" applyBorder="0" applyAlignment="0" applyProtection="0"/>
    <xf numFmtId="43" fontId="5" fillId="0" borderId="0" applyFont="0" applyFill="0" applyBorder="0" applyAlignment="0" applyProtection="0"/>
    <xf numFmtId="38" fontId="33" fillId="0" borderId="0" applyFont="0" applyFill="0" applyBorder="0" applyAlignment="0" applyProtection="0"/>
    <xf numFmtId="40" fontId="33" fillId="0" borderId="0" applyFont="0" applyFill="0" applyBorder="0" applyAlignment="0" applyProtection="0"/>
    <xf numFmtId="0" fontId="53" fillId="0" borderId="23"/>
    <xf numFmtId="0" fontId="33" fillId="0" borderId="0" applyFont="0" applyFill="0" applyBorder="0" applyAlignment="0" applyProtection="0"/>
    <xf numFmtId="0" fontId="54" fillId="0" borderId="0" applyFont="0" applyFill="0" applyBorder="0" applyAlignment="0" applyProtection="0"/>
    <xf numFmtId="195" fontId="5" fillId="0" borderId="0" applyFont="0" applyFill="0" applyBorder="0" applyAlignment="0" applyProtection="0"/>
    <xf numFmtId="196" fontId="5" fillId="0" borderId="0" applyFont="0" applyFill="0" applyBorder="0" applyAlignment="0" applyProtection="0"/>
    <xf numFmtId="0" fontId="31" fillId="0" borderId="0">
      <protection locked="0"/>
    </xf>
    <xf numFmtId="0" fontId="55" fillId="27" borderId="0" applyNumberFormat="0" applyBorder="0" applyAlignment="0" applyProtection="0"/>
    <xf numFmtId="37" fontId="56" fillId="0" borderId="0"/>
    <xf numFmtId="0" fontId="5" fillId="0" borderId="0"/>
    <xf numFmtId="186" fontId="57" fillId="0" borderId="0"/>
    <xf numFmtId="197" fontId="5" fillId="0" borderId="0"/>
    <xf numFmtId="0" fontId="2" fillId="0" borderId="0">
      <alignment vertical="center"/>
    </xf>
    <xf numFmtId="0" fontId="2" fillId="0" borderId="0">
      <alignment vertical="center"/>
    </xf>
    <xf numFmtId="0" fontId="2" fillId="0" borderId="0"/>
    <xf numFmtId="0" fontId="58" fillId="0" borderId="0"/>
    <xf numFmtId="0" fontId="58" fillId="0" borderId="0"/>
    <xf numFmtId="0" fontId="2" fillId="0" borderId="0"/>
    <xf numFmtId="0" fontId="5" fillId="0" borderId="0"/>
    <xf numFmtId="0" fontId="5" fillId="0" borderId="0"/>
    <xf numFmtId="0" fontId="5" fillId="0" borderId="0"/>
    <xf numFmtId="0" fontId="5" fillId="0" borderId="0"/>
    <xf numFmtId="0" fontId="2"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98" fontId="5" fillId="0" borderId="0" applyNumberFormat="0" applyFill="0" applyBorder="0" applyAlignment="0" applyProtection="0"/>
    <xf numFmtId="0" fontId="5" fillId="0" borderId="0"/>
    <xf numFmtId="0" fontId="5" fillId="0" borderId="0"/>
    <xf numFmtId="0" fontId="1" fillId="0" borderId="0"/>
    <xf numFmtId="0" fontId="5" fillId="0" borderId="0"/>
    <xf numFmtId="0" fontId="1" fillId="0" borderId="0"/>
    <xf numFmtId="0" fontId="5" fillId="0" borderId="0"/>
    <xf numFmtId="198"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198"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5" fillId="0" borderId="0"/>
    <xf numFmtId="0" fontId="1" fillId="0" borderId="0"/>
    <xf numFmtId="0" fontId="2" fillId="0" borderId="0">
      <alignment vertical="center"/>
    </xf>
    <xf numFmtId="0" fontId="24" fillId="0" borderId="0"/>
    <xf numFmtId="0" fontId="27" fillId="0" borderId="0"/>
    <xf numFmtId="0" fontId="5" fillId="0" borderId="0"/>
    <xf numFmtId="0" fontId="25" fillId="0" borderId="0"/>
    <xf numFmtId="0" fontId="26" fillId="0" borderId="0"/>
    <xf numFmtId="0" fontId="5" fillId="0" borderId="0"/>
    <xf numFmtId="0" fontId="2" fillId="0" borderId="0"/>
    <xf numFmtId="0" fontId="2" fillId="0" borderId="0"/>
    <xf numFmtId="0" fontId="2" fillId="0" borderId="0">
      <alignment vertical="center"/>
    </xf>
    <xf numFmtId="0" fontId="5" fillId="0" borderId="0"/>
    <xf numFmtId="0" fontId="1" fillId="0" borderId="0"/>
    <xf numFmtId="0" fontId="1" fillId="0" borderId="0"/>
    <xf numFmtId="0" fontId="22" fillId="0" borderId="0">
      <alignment vertical="top"/>
    </xf>
    <xf numFmtId="0" fontId="1" fillId="0" borderId="0"/>
    <xf numFmtId="0" fontId="2" fillId="0" borderId="0"/>
    <xf numFmtId="0" fontId="1" fillId="0" borderId="0"/>
    <xf numFmtId="0" fontId="2" fillId="0" borderId="0">
      <alignment vertical="center"/>
    </xf>
    <xf numFmtId="0" fontId="1" fillId="0" borderId="0"/>
    <xf numFmtId="0" fontId="5" fillId="28" borderId="24" applyNumberFormat="0" applyFont="0" applyAlignment="0" applyProtection="0"/>
    <xf numFmtId="0" fontId="5" fillId="28" borderId="24" applyNumberFormat="0" applyFont="0" applyAlignment="0" applyProtection="0"/>
    <xf numFmtId="40" fontId="59" fillId="0" borderId="0" applyFont="0" applyFill="0" applyBorder="0" applyAlignment="0" applyProtection="0"/>
    <xf numFmtId="38" fontId="59" fillId="0" borderId="0" applyFont="0" applyFill="0" applyBorder="0" applyAlignment="0" applyProtection="0"/>
    <xf numFmtId="0" fontId="60" fillId="22" borderId="25" applyNumberFormat="0" applyAlignment="0" applyProtection="0"/>
    <xf numFmtId="0" fontId="60" fillId="22" borderId="25" applyNumberFormat="0" applyAlignment="0" applyProtection="0"/>
    <xf numFmtId="0" fontId="61" fillId="29" borderId="0"/>
    <xf numFmtId="177" fontId="5" fillId="0" borderId="0" applyFont="0" applyFill="0" applyBorder="0" applyAlignment="0" applyProtection="0"/>
    <xf numFmtId="199" fontId="5" fillId="0" borderId="0" applyFont="0" applyFill="0" applyBorder="0" applyAlignment="0" applyProtection="0"/>
    <xf numFmtId="200" fontId="5" fillId="0" borderId="0" applyFont="0" applyFill="0" applyBorder="0" applyAlignment="0" applyProtection="0"/>
    <xf numFmtId="200" fontId="5" fillId="0" borderId="0" applyFont="0" applyFill="0" applyBorder="0" applyAlignment="0" applyProtection="0"/>
    <xf numFmtId="20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alignment vertical="center"/>
    </xf>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alignment vertical="center"/>
    </xf>
    <xf numFmtId="9" fontId="5" fillId="0" borderId="0" applyFill="0" applyBorder="0" applyAlignment="0" applyProtection="0"/>
    <xf numFmtId="9" fontId="5" fillId="0" borderId="0" applyFont="0" applyFill="0" applyBorder="0" applyAlignment="0" applyProtection="0">
      <alignment vertical="center"/>
    </xf>
    <xf numFmtId="9" fontId="5" fillId="0" borderId="0" applyFont="0" applyFill="0" applyBorder="0" applyAlignment="0" applyProtection="0">
      <alignment vertical="center"/>
    </xf>
    <xf numFmtId="9" fontId="5" fillId="0" borderId="0" applyFont="0" applyFill="0" applyBorder="0" applyAlignment="0" applyProtection="0">
      <alignment vertical="center"/>
    </xf>
    <xf numFmtId="9" fontId="33" fillId="0" borderId="26" applyNumberFormat="0" applyBorder="0"/>
    <xf numFmtId="0" fontId="62" fillId="0" borderId="0" applyFont="0"/>
    <xf numFmtId="0" fontId="31" fillId="0" borderId="0">
      <protection locked="0"/>
    </xf>
    <xf numFmtId="172" fontId="5" fillId="0" borderId="0" applyFill="0" applyBorder="0" applyAlignment="0"/>
    <xf numFmtId="173" fontId="5" fillId="0" borderId="0" applyFill="0" applyBorder="0" applyAlignment="0"/>
    <xf numFmtId="173" fontId="5" fillId="0" borderId="0" applyFill="0" applyBorder="0" applyAlignment="0"/>
    <xf numFmtId="173" fontId="5" fillId="0" borderId="0" applyFill="0" applyBorder="0" applyAlignment="0"/>
    <xf numFmtId="174" fontId="17" fillId="0" borderId="0" applyFill="0" applyBorder="0" applyAlignment="0"/>
    <xf numFmtId="172" fontId="5" fillId="0" borderId="0" applyFill="0" applyBorder="0" applyAlignment="0"/>
    <xf numFmtId="173" fontId="5" fillId="0" borderId="0" applyFill="0" applyBorder="0" applyAlignment="0"/>
    <xf numFmtId="173" fontId="5" fillId="0" borderId="0" applyFill="0" applyBorder="0" applyAlignment="0"/>
    <xf numFmtId="173" fontId="5" fillId="0" borderId="0" applyFill="0" applyBorder="0" applyAlignment="0"/>
    <xf numFmtId="178" fontId="5" fillId="0" borderId="0" applyFill="0" applyBorder="0" applyAlignment="0"/>
    <xf numFmtId="179" fontId="5" fillId="0" borderId="0" applyFill="0" applyBorder="0" applyAlignment="0"/>
    <xf numFmtId="179" fontId="5" fillId="0" borderId="0" applyFill="0" applyBorder="0" applyAlignment="0"/>
    <xf numFmtId="179" fontId="5" fillId="0" borderId="0" applyFill="0" applyBorder="0" applyAlignment="0"/>
    <xf numFmtId="174" fontId="17" fillId="0" borderId="0" applyFill="0" applyBorder="0" applyAlignment="0"/>
    <xf numFmtId="10" fontId="8" fillId="0" borderId="27" applyFont="0" applyFill="0" applyBorder="0" applyAlignment="0" applyProtection="0"/>
    <xf numFmtId="0" fontId="33" fillId="0" borderId="0" applyNumberFormat="0" applyFont="0" applyFill="0" applyBorder="0" applyAlignment="0" applyProtection="0">
      <alignment horizontal="left"/>
    </xf>
    <xf numFmtId="0" fontId="63" fillId="0" borderId="23">
      <alignment horizontal="center"/>
    </xf>
    <xf numFmtId="0" fontId="30" fillId="0" borderId="0"/>
    <xf numFmtId="201" fontId="64" fillId="0" borderId="0" applyNumberFormat="0" applyFill="0" applyBorder="0" applyAlignment="0" applyProtection="0">
      <alignment horizontal="left"/>
    </xf>
    <xf numFmtId="38" fontId="64" fillId="0" borderId="0"/>
    <xf numFmtId="0" fontId="65" fillId="0" borderId="0" applyNumberFormat="0" applyFill="0" applyBorder="0" applyAlignment="0" applyProtection="0">
      <alignment vertical="top"/>
      <protection locked="0"/>
    </xf>
    <xf numFmtId="0" fontId="8" fillId="0" borderId="0"/>
    <xf numFmtId="0" fontId="66" fillId="0" borderId="0"/>
    <xf numFmtId="0" fontId="67" fillId="0" borderId="20">
      <alignment horizontal="center"/>
    </xf>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67" fillId="0" borderId="0">
      <alignment horizontal="center" vertical="center"/>
    </xf>
    <xf numFmtId="0" fontId="68" fillId="0" borderId="0" applyNumberFormat="0" applyFill="0">
      <alignment horizontal="left" vertical="center"/>
    </xf>
    <xf numFmtId="0" fontId="69" fillId="0" borderId="0" applyNumberFormat="0" applyBorder="0" applyAlignment="0"/>
    <xf numFmtId="0" fontId="70" fillId="0" borderId="0" applyNumberFormat="0" applyBorder="0" applyAlignment="0"/>
    <xf numFmtId="0" fontId="71" fillId="0" borderId="0" applyNumberFormat="0" applyBorder="0" applyAlignment="0"/>
    <xf numFmtId="0" fontId="53" fillId="0" borderId="0"/>
    <xf numFmtId="40" fontId="72" fillId="0" borderId="0" applyBorder="0">
      <alignment horizontal="right"/>
    </xf>
    <xf numFmtId="0" fontId="73" fillId="30" borderId="0" applyNumberFormat="0" applyProtection="0">
      <protection locked="0"/>
    </xf>
    <xf numFmtId="0" fontId="74" fillId="0" borderId="0">
      <protection locked="0"/>
    </xf>
    <xf numFmtId="0" fontId="75" fillId="31" borderId="0" applyNumberFormat="0" applyProtection="0"/>
    <xf numFmtId="0" fontId="30" fillId="0" borderId="20"/>
    <xf numFmtId="0" fontId="30" fillId="0" borderId="20"/>
    <xf numFmtId="49" fontId="22" fillId="0" borderId="0" applyFill="0" applyBorder="0" applyAlignment="0"/>
    <xf numFmtId="49" fontId="22" fillId="0" borderId="0" applyFill="0" applyBorder="0" applyAlignment="0"/>
    <xf numFmtId="49" fontId="22" fillId="0" borderId="0" applyFill="0" applyBorder="0" applyAlignment="0"/>
    <xf numFmtId="49" fontId="22" fillId="0" borderId="0" applyFill="0" applyBorder="0" applyAlignment="0"/>
    <xf numFmtId="202" fontId="5" fillId="0" borderId="0" applyFill="0" applyBorder="0" applyAlignment="0"/>
    <xf numFmtId="203" fontId="5" fillId="0" borderId="0" applyFill="0" applyBorder="0" applyAlignment="0"/>
    <xf numFmtId="203" fontId="5" fillId="0" borderId="0" applyFill="0" applyBorder="0" applyAlignment="0"/>
    <xf numFmtId="203" fontId="5" fillId="0" borderId="0" applyFill="0" applyBorder="0" applyAlignment="0"/>
    <xf numFmtId="204" fontId="5" fillId="0" borderId="0" applyFill="0" applyBorder="0" applyAlignment="0"/>
    <xf numFmtId="205" fontId="5" fillId="0" borderId="0" applyFill="0" applyBorder="0" applyAlignment="0"/>
    <xf numFmtId="205" fontId="5" fillId="0" borderId="0" applyFill="0" applyBorder="0" applyAlignment="0"/>
    <xf numFmtId="205" fontId="5" fillId="0" borderId="0" applyFill="0" applyBorder="0" applyAlignment="0"/>
    <xf numFmtId="206" fontId="76" fillId="0" borderId="0" applyFill="0" applyBorder="0" applyAlignment="0" applyProtection="0"/>
    <xf numFmtId="207" fontId="76" fillId="0" borderId="0" applyFill="0" applyBorder="0" applyAlignment="0" applyProtection="0"/>
    <xf numFmtId="0" fontId="5" fillId="0" borderId="0"/>
    <xf numFmtId="0" fontId="5" fillId="0" borderId="0"/>
    <xf numFmtId="0" fontId="5" fillId="0" borderId="0"/>
    <xf numFmtId="0" fontId="5" fillId="0" borderId="0"/>
    <xf numFmtId="0" fontId="5" fillId="0" borderId="0"/>
    <xf numFmtId="40" fontId="77" fillId="0" borderId="0"/>
    <xf numFmtId="0" fontId="78" fillId="32" borderId="0"/>
    <xf numFmtId="0" fontId="79" fillId="0" borderId="0" applyNumberFormat="0" applyFill="0" applyBorder="0" applyAlignment="0" applyProtection="0"/>
    <xf numFmtId="0" fontId="80" fillId="0" borderId="28" applyNumberFormat="0" applyFill="0" applyAlignment="0" applyProtection="0"/>
    <xf numFmtId="0" fontId="80" fillId="0" borderId="28" applyNumberFormat="0" applyFill="0" applyAlignment="0" applyProtection="0"/>
    <xf numFmtId="0" fontId="50" fillId="0" borderId="29"/>
    <xf numFmtId="0" fontId="50" fillId="0" borderId="20"/>
    <xf numFmtId="0" fontId="50" fillId="0" borderId="20"/>
    <xf numFmtId="208" fontId="5" fillId="0" borderId="0" applyFont="0" applyFill="0" applyBorder="0" applyAlignment="0" applyProtection="0"/>
    <xf numFmtId="181" fontId="5" fillId="0" borderId="0" applyFont="0" applyFill="0" applyBorder="0" applyAlignment="0" applyProtection="0"/>
    <xf numFmtId="209" fontId="5" fillId="0" borderId="0" applyFont="0" applyFill="0" applyBorder="0" applyAlignment="0" applyProtection="0"/>
    <xf numFmtId="210" fontId="5" fillId="0" borderId="0" applyFont="0" applyFill="0" applyBorder="0" applyAlignment="0" applyProtection="0"/>
    <xf numFmtId="211" fontId="5" fillId="0" borderId="0" applyFont="0" applyFill="0" applyBorder="0" applyAlignment="0" applyProtection="0"/>
    <xf numFmtId="212" fontId="5" fillId="0" borderId="0" applyFont="0" applyFill="0" applyBorder="0" applyAlignment="0" applyProtection="0"/>
    <xf numFmtId="0" fontId="81" fillId="0" borderId="0" applyNumberFormat="0" applyFill="0" applyBorder="0" applyAlignment="0" applyProtection="0"/>
    <xf numFmtId="0" fontId="22" fillId="0" borderId="0"/>
    <xf numFmtId="0" fontId="82" fillId="0" borderId="0"/>
    <xf numFmtId="43" fontId="5" fillId="0" borderId="0" applyFont="0" applyFill="0" applyBorder="0" applyAlignment="0" applyProtection="0"/>
    <xf numFmtId="0" fontId="83" fillId="0" borderId="0"/>
    <xf numFmtId="0" fontId="84"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86" fillId="29" borderId="0">
      <alignment horizontal="center"/>
    </xf>
    <xf numFmtId="0" fontId="1" fillId="0" borderId="0"/>
    <xf numFmtId="0" fontId="1" fillId="0" borderId="0"/>
    <xf numFmtId="0" fontId="1" fillId="0" borderId="0"/>
    <xf numFmtId="0" fontId="1" fillId="0" borderId="0"/>
    <xf numFmtId="0" fontId="1" fillId="0" borderId="0"/>
    <xf numFmtId="0" fontId="1"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0" fontId="87" fillId="0" borderId="0" applyNumberFormat="0" applyBorder="0" applyAlignment="0" applyProtection="0">
      <alignment vertical="center"/>
    </xf>
    <xf numFmtId="0" fontId="90" fillId="36" borderId="0" applyNumberFormat="0" applyBorder="0" applyAlignment="0" applyProtection="0"/>
    <xf numFmtId="0" fontId="91" fillId="35" borderId="34" applyNumberFormat="0" applyAlignment="0" applyProtection="0"/>
    <xf numFmtId="44" fontId="5" fillId="0" borderId="0" applyFont="0" applyFill="0" applyBorder="0" applyAlignment="0" applyProtection="0"/>
    <xf numFmtId="0" fontId="92" fillId="34" borderId="34" applyNumberFormat="0" applyAlignment="0" applyProtection="0"/>
    <xf numFmtId="0" fontId="93" fillId="0" borderId="0"/>
  </cellStyleXfs>
  <cellXfs count="859">
    <xf numFmtId="0" fontId="0" fillId="0" borderId="0" xfId="0"/>
    <xf numFmtId="0" fontId="94" fillId="0" borderId="0" xfId="0" applyFont="1" applyFill="1"/>
    <xf numFmtId="0" fontId="95" fillId="0" borderId="0" xfId="0" applyFont="1" applyFill="1"/>
    <xf numFmtId="0" fontId="95" fillId="0" borderId="0" xfId="0" applyFont="1" applyFill="1" applyBorder="1"/>
    <xf numFmtId="0" fontId="95" fillId="0" borderId="0" xfId="0" applyFont="1" applyFill="1" applyAlignment="1">
      <alignment wrapText="1"/>
    </xf>
    <xf numFmtId="0" fontId="95" fillId="0" borderId="0" xfId="0" applyFont="1" applyFill="1" applyBorder="1" applyAlignment="1">
      <alignment wrapText="1"/>
    </xf>
    <xf numFmtId="0" fontId="94" fillId="0" borderId="0" xfId="0" applyFont="1" applyFill="1" applyBorder="1"/>
    <xf numFmtId="0" fontId="95" fillId="0" borderId="1" xfId="0" applyFont="1" applyFill="1" applyBorder="1"/>
    <xf numFmtId="43" fontId="95" fillId="0" borderId="1" xfId="1" applyFont="1" applyFill="1" applyBorder="1"/>
    <xf numFmtId="43" fontId="95" fillId="0" borderId="0" xfId="1" applyFont="1" applyFill="1" applyBorder="1"/>
    <xf numFmtId="43" fontId="94" fillId="0" borderId="0" xfId="1" applyFont="1" applyFill="1" applyBorder="1"/>
    <xf numFmtId="43" fontId="95" fillId="0" borderId="0" xfId="0" applyNumberFormat="1" applyFont="1" applyFill="1" applyBorder="1"/>
    <xf numFmtId="43" fontId="94" fillId="0" borderId="22" xfId="1" applyFont="1" applyFill="1" applyBorder="1"/>
    <xf numFmtId="0" fontId="95" fillId="0" borderId="0" xfId="0" applyFont="1" applyFill="1" applyBorder="1" applyAlignment="1">
      <alignment vertical="top" wrapText="1"/>
    </xf>
    <xf numFmtId="43" fontId="95" fillId="0" borderId="1" xfId="1" applyFont="1" applyFill="1" applyBorder="1" applyAlignment="1">
      <alignment vertical="top"/>
    </xf>
    <xf numFmtId="43" fontId="95" fillId="0" borderId="0" xfId="1" applyFont="1" applyFill="1" applyBorder="1" applyAlignment="1">
      <alignment vertical="top"/>
    </xf>
    <xf numFmtId="0" fontId="95" fillId="0" borderId="0" xfId="0" applyFont="1" applyFill="1" applyBorder="1" applyAlignment="1">
      <alignment vertical="top"/>
    </xf>
    <xf numFmtId="0" fontId="95" fillId="0" borderId="0" xfId="0" applyFont="1" applyFill="1" applyAlignment="1">
      <alignment vertical="top"/>
    </xf>
    <xf numFmtId="43" fontId="94" fillId="0" borderId="0" xfId="0" applyNumberFormat="1" applyFont="1" applyFill="1" applyBorder="1"/>
    <xf numFmtId="43" fontId="94" fillId="0" borderId="7" xfId="1" applyFont="1" applyFill="1" applyBorder="1"/>
    <xf numFmtId="43" fontId="94" fillId="0" borderId="37" xfId="1" applyFont="1" applyFill="1" applyBorder="1"/>
    <xf numFmtId="43" fontId="95" fillId="0" borderId="0" xfId="0" applyNumberFormat="1" applyFont="1" applyFill="1"/>
    <xf numFmtId="0" fontId="94" fillId="0" borderId="0" xfId="0" applyFont="1" applyFill="1" applyAlignment="1">
      <alignment horizontal="right"/>
    </xf>
    <xf numFmtId="0" fontId="94" fillId="0" borderId="22" xfId="0" applyFont="1" applyFill="1" applyBorder="1"/>
    <xf numFmtId="43" fontId="94" fillId="0" borderId="22" xfId="1" applyFont="1" applyFill="1" applyBorder="1" applyAlignment="1">
      <alignment vertical="top"/>
    </xf>
    <xf numFmtId="0" fontId="94" fillId="0" borderId="0" xfId="0" applyFont="1" applyFill="1" applyBorder="1" applyAlignment="1">
      <alignment horizontal="right"/>
    </xf>
    <xf numFmtId="43" fontId="95" fillId="0" borderId="0" xfId="1" applyFont="1" applyFill="1"/>
    <xf numFmtId="43" fontId="95" fillId="0" borderId="0" xfId="1" applyFont="1" applyFill="1" applyBorder="1" applyAlignment="1">
      <alignment vertical="center"/>
    </xf>
    <xf numFmtId="43" fontId="95" fillId="0" borderId="0" xfId="0" applyNumberFormat="1" applyFont="1" applyFill="1" applyBorder="1" applyAlignment="1">
      <alignment vertical="center"/>
    </xf>
    <xf numFmtId="0" fontId="95" fillId="0" borderId="0" xfId="0" applyFont="1" applyFill="1" applyAlignment="1">
      <alignment vertical="center"/>
    </xf>
    <xf numFmtId="43" fontId="95" fillId="0" borderId="0" xfId="0" applyNumberFormat="1" applyFont="1" applyFill="1" applyAlignment="1">
      <alignment vertical="center"/>
    </xf>
    <xf numFmtId="0" fontId="95" fillId="0" borderId="0" xfId="0" applyFont="1" applyFill="1" applyBorder="1" applyAlignment="1"/>
    <xf numFmtId="0" fontId="95" fillId="0" borderId="0" xfId="0" applyFont="1" applyFill="1" applyBorder="1" applyAlignment="1">
      <alignment horizontal="center"/>
    </xf>
    <xf numFmtId="0" fontId="94" fillId="0" borderId="0" xfId="0" applyFont="1" applyFill="1" applyBorder="1" applyAlignment="1">
      <alignment vertical="top"/>
    </xf>
    <xf numFmtId="0" fontId="95" fillId="0" borderId="0" xfId="0" applyFont="1" applyBorder="1"/>
    <xf numFmtId="0" fontId="95" fillId="0" borderId="0" xfId="0" applyFont="1" applyFill="1" applyBorder="1" applyAlignment="1">
      <alignment horizontal="right" wrapText="1"/>
    </xf>
    <xf numFmtId="0" fontId="98" fillId="0" borderId="0" xfId="0" applyFont="1" applyFill="1"/>
    <xf numFmtId="0" fontId="95" fillId="0" borderId="0" xfId="0" applyFont="1" applyFill="1" applyBorder="1" applyAlignment="1">
      <alignment horizontal="right"/>
    </xf>
    <xf numFmtId="0" fontId="23" fillId="0" borderId="0" xfId="0" applyFont="1" applyFill="1" applyBorder="1"/>
    <xf numFmtId="0" fontId="94" fillId="0" borderId="0" xfId="0" applyFont="1" applyFill="1" applyBorder="1" applyAlignment="1">
      <alignment horizontal="right" vertical="top" wrapText="1"/>
    </xf>
    <xf numFmtId="43" fontId="99" fillId="0" borderId="0" xfId="1" applyFont="1" applyFill="1" applyBorder="1" applyAlignment="1">
      <alignment horizontal="right" vertical="center" wrapText="1"/>
    </xf>
    <xf numFmtId="4" fontId="95" fillId="0" borderId="0" xfId="0" applyNumberFormat="1" applyFont="1" applyFill="1"/>
    <xf numFmtId="10" fontId="95" fillId="0" borderId="0" xfId="764" applyNumberFormat="1" applyFont="1" applyFill="1"/>
    <xf numFmtId="0" fontId="23" fillId="0" borderId="0" xfId="0" applyFont="1" applyFill="1" applyBorder="1" applyAlignment="1">
      <alignment horizontal="justify" vertical="center" wrapText="1"/>
    </xf>
    <xf numFmtId="43" fontId="94" fillId="0" borderId="0" xfId="1" applyFont="1" applyFill="1" applyBorder="1" applyAlignment="1">
      <alignment vertical="top" wrapText="1"/>
    </xf>
    <xf numFmtId="43" fontId="98" fillId="0" borderId="0" xfId="0" applyNumberFormat="1" applyFont="1" applyFill="1"/>
    <xf numFmtId="0" fontId="95" fillId="0" borderId="0" xfId="0" applyFont="1"/>
    <xf numFmtId="0" fontId="94" fillId="0" borderId="0" xfId="0" applyFont="1" applyFill="1" applyBorder="1" applyAlignment="1">
      <alignment horizontal="left" wrapText="1"/>
    </xf>
    <xf numFmtId="15" fontId="96" fillId="0" borderId="0" xfId="0" applyNumberFormat="1" applyFont="1" applyFill="1" applyBorder="1"/>
    <xf numFmtId="4" fontId="95" fillId="0" borderId="0" xfId="0" applyNumberFormat="1" applyFont="1" applyFill="1" applyBorder="1"/>
    <xf numFmtId="43" fontId="95" fillId="0" borderId="0" xfId="1" applyFont="1" applyFill="1" applyBorder="1" applyAlignment="1">
      <alignment horizontal="left" wrapText="1"/>
    </xf>
    <xf numFmtId="166" fontId="95" fillId="0" borderId="0" xfId="1" applyNumberFormat="1" applyFont="1" applyFill="1"/>
    <xf numFmtId="166" fontId="95" fillId="0" borderId="0" xfId="0" applyNumberFormat="1" applyFont="1" applyFill="1"/>
    <xf numFmtId="9" fontId="95" fillId="0" borderId="0" xfId="0" applyNumberFormat="1" applyFont="1" applyFill="1"/>
    <xf numFmtId="0" fontId="94" fillId="0" borderId="0" xfId="0" applyFont="1" applyFill="1" applyAlignment="1">
      <alignment vertical="top"/>
    </xf>
    <xf numFmtId="0" fontId="94" fillId="0" borderId="0" xfId="0" applyFont="1" applyFill="1" applyBorder="1" applyAlignment="1">
      <alignment horizontal="right" vertical="top"/>
    </xf>
    <xf numFmtId="0" fontId="52" fillId="0" borderId="0" xfId="539" applyFont="1"/>
    <xf numFmtId="0" fontId="37" fillId="0" borderId="0" xfId="539" applyFont="1"/>
    <xf numFmtId="0" fontId="37" fillId="0" borderId="0" xfId="539" applyFont="1" applyAlignment="1">
      <alignment horizontal="right"/>
    </xf>
    <xf numFmtId="0" fontId="52" fillId="0" borderId="32" xfId="539" applyFont="1" applyBorder="1" applyAlignment="1">
      <alignment horizontal="left"/>
    </xf>
    <xf numFmtId="0" fontId="52" fillId="0" borderId="32" xfId="539" applyFont="1" applyBorder="1" applyAlignment="1">
      <alignment horizontal="right"/>
    </xf>
    <xf numFmtId="0" fontId="37" fillId="0" borderId="2" xfId="539" applyFont="1" applyBorder="1" applyAlignment="1">
      <alignment horizontal="left"/>
    </xf>
    <xf numFmtId="43" fontId="37" fillId="0" borderId="2" xfId="1" applyFont="1" applyBorder="1" applyAlignment="1">
      <alignment horizontal="right"/>
    </xf>
    <xf numFmtId="43" fontId="52" fillId="0" borderId="32" xfId="1" applyFont="1" applyBorder="1" applyAlignment="1">
      <alignment horizontal="right"/>
    </xf>
    <xf numFmtId="0" fontId="37" fillId="0" borderId="32" xfId="539" applyFont="1" applyBorder="1"/>
    <xf numFmtId="43" fontId="37" fillId="0" borderId="32" xfId="1" applyFont="1" applyBorder="1"/>
    <xf numFmtId="0" fontId="85" fillId="37" borderId="32" xfId="0" applyFont="1" applyFill="1" applyBorder="1"/>
    <xf numFmtId="0" fontId="85" fillId="37" borderId="32" xfId="0" applyFont="1" applyFill="1" applyBorder="1" applyAlignment="1">
      <alignment horizontal="center"/>
    </xf>
    <xf numFmtId="0" fontId="0" fillId="0" borderId="32" xfId="0" applyBorder="1" applyAlignment="1">
      <alignment horizontal="left"/>
    </xf>
    <xf numFmtId="43" fontId="0" fillId="0" borderId="32" xfId="1" applyFont="1" applyBorder="1"/>
    <xf numFmtId="0" fontId="85" fillId="0" borderId="32" xfId="0" applyFont="1" applyBorder="1" applyAlignment="1">
      <alignment horizontal="left"/>
    </xf>
    <xf numFmtId="43" fontId="85" fillId="0" borderId="32" xfId="0" applyNumberFormat="1" applyFont="1" applyBorder="1"/>
    <xf numFmtId="43" fontId="52" fillId="0" borderId="32" xfId="1" applyFont="1" applyBorder="1"/>
    <xf numFmtId="43" fontId="94" fillId="0" borderId="0" xfId="1" applyFont="1" applyFill="1" applyBorder="1" applyAlignment="1">
      <alignment horizontal="right" vertical="top"/>
    </xf>
    <xf numFmtId="0" fontId="94" fillId="0" borderId="0" xfId="0" applyFont="1" applyFill="1" applyBorder="1" applyAlignment="1">
      <alignment horizontal="center"/>
    </xf>
    <xf numFmtId="0" fontId="95" fillId="0" borderId="0" xfId="0" applyFont="1" applyFill="1" applyAlignment="1">
      <alignment horizontal="center"/>
    </xf>
    <xf numFmtId="0" fontId="23" fillId="0" borderId="0" xfId="0" applyFont="1" applyFill="1" applyAlignment="1">
      <alignment horizontal="center"/>
    </xf>
    <xf numFmtId="43" fontId="94" fillId="0" borderId="0" xfId="1" applyFont="1" applyFill="1" applyBorder="1" applyAlignment="1">
      <alignment vertical="center"/>
    </xf>
    <xf numFmtId="0" fontId="23" fillId="0" borderId="0" xfId="0" applyFont="1"/>
    <xf numFmtId="43" fontId="23" fillId="0" borderId="0" xfId="1" applyFont="1"/>
    <xf numFmtId="0" fontId="77" fillId="0" borderId="45" xfId="0" applyFont="1" applyBorder="1" applyAlignment="1">
      <alignment horizontal="center" vertical="top"/>
    </xf>
    <xf numFmtId="43" fontId="94" fillId="0" borderId="45" xfId="1" applyFont="1" applyBorder="1"/>
    <xf numFmtId="0" fontId="23" fillId="0" borderId="0" xfId="0" applyFont="1" applyAlignment="1">
      <alignment vertical="center"/>
    </xf>
    <xf numFmtId="43" fontId="23" fillId="0" borderId="0" xfId="1" applyFont="1" applyAlignment="1">
      <alignment vertical="center"/>
    </xf>
    <xf numFmtId="43" fontId="94" fillId="0" borderId="0" xfId="0" applyNumberFormat="1" applyFont="1" applyBorder="1"/>
    <xf numFmtId="43" fontId="94" fillId="0" borderId="0" xfId="1" applyFont="1" applyBorder="1"/>
    <xf numFmtId="0" fontId="23" fillId="0" borderId="0" xfId="0" quotePrefix="1" applyFont="1" applyBorder="1" applyAlignment="1">
      <alignment horizontal="justify" vertical="top" wrapText="1"/>
    </xf>
    <xf numFmtId="4" fontId="95" fillId="0" borderId="0" xfId="0" applyNumberFormat="1" applyFont="1" applyFill="1" applyBorder="1" applyAlignment="1">
      <alignment horizontal="left"/>
    </xf>
    <xf numFmtId="4" fontId="94" fillId="0" borderId="0" xfId="0" applyNumberFormat="1" applyFont="1" applyFill="1" applyBorder="1"/>
    <xf numFmtId="0" fontId="94" fillId="0" borderId="48" xfId="0" applyFont="1" applyFill="1" applyBorder="1" applyAlignment="1">
      <alignment horizontal="right" vertical="top"/>
    </xf>
    <xf numFmtId="43" fontId="94" fillId="0" borderId="48" xfId="1" applyFont="1" applyFill="1" applyBorder="1" applyAlignment="1">
      <alignment horizontal="right" vertical="top"/>
    </xf>
    <xf numFmtId="0" fontId="94" fillId="0" borderId="2" xfId="0" applyFont="1" applyFill="1" applyBorder="1" applyAlignment="1">
      <alignment horizontal="right" vertical="top"/>
    </xf>
    <xf numFmtId="43" fontId="94" fillId="0" borderId="2" xfId="1" applyFont="1" applyFill="1" applyBorder="1" applyAlignment="1">
      <alignment horizontal="right" vertical="top"/>
    </xf>
    <xf numFmtId="43" fontId="94" fillId="0" borderId="3" xfId="0" applyNumberFormat="1" applyFont="1" applyFill="1" applyBorder="1" applyAlignment="1">
      <alignment vertical="top"/>
    </xf>
    <xf numFmtId="4" fontId="94" fillId="0" borderId="3" xfId="0" applyNumberFormat="1" applyFont="1" applyFill="1" applyBorder="1" applyAlignment="1">
      <alignment horizontal="right"/>
    </xf>
    <xf numFmtId="4" fontId="94" fillId="0" borderId="2" xfId="0" applyNumberFormat="1" applyFont="1" applyFill="1" applyBorder="1" applyAlignment="1">
      <alignment horizontal="right"/>
    </xf>
    <xf numFmtId="43" fontId="94" fillId="0" borderId="2" xfId="1" applyFont="1" applyFill="1" applyBorder="1"/>
    <xf numFmtId="0" fontId="95" fillId="0" borderId="0" xfId="0" applyFont="1" applyFill="1" applyBorder="1" applyAlignment="1">
      <alignment horizontal="justify" vertical="top" wrapText="1"/>
    </xf>
    <xf numFmtId="0" fontId="95" fillId="0" borderId="0" xfId="0" applyFont="1" applyFill="1" applyBorder="1" applyAlignment="1">
      <alignment horizontal="left" wrapText="1"/>
    </xf>
    <xf numFmtId="0" fontId="23" fillId="0" borderId="0" xfId="0" applyFont="1" applyFill="1" applyBorder="1" applyAlignment="1">
      <alignment horizontal="justify" vertical="top" wrapText="1"/>
    </xf>
    <xf numFmtId="0" fontId="23" fillId="0" borderId="0" xfId="0" applyFont="1" applyBorder="1" applyAlignment="1">
      <alignment horizontal="justify" vertical="top" wrapText="1"/>
    </xf>
    <xf numFmtId="166" fontId="95" fillId="0" borderId="0" xfId="0" applyNumberFormat="1" applyFont="1" applyFill="1" applyBorder="1"/>
    <xf numFmtId="43" fontId="23" fillId="0" borderId="0" xfId="1" applyFont="1" applyBorder="1"/>
    <xf numFmtId="43" fontId="23" fillId="0" borderId="0" xfId="0" applyNumberFormat="1" applyFont="1" applyBorder="1"/>
    <xf numFmtId="43" fontId="77" fillId="0" borderId="45" xfId="0" applyNumberFormat="1" applyFont="1" applyBorder="1" applyAlignment="1">
      <alignment horizontal="right"/>
    </xf>
    <xf numFmtId="43" fontId="23" fillId="0" borderId="31" xfId="0" applyNumberFormat="1" applyFont="1" applyBorder="1"/>
    <xf numFmtId="43" fontId="95" fillId="0" borderId="0" xfId="1" applyFont="1" applyBorder="1" applyAlignment="1">
      <alignment horizontal="center"/>
    </xf>
    <xf numFmtId="43" fontId="23" fillId="0" borderId="31" xfId="0" applyNumberFormat="1" applyFont="1" applyBorder="1" applyAlignment="1">
      <alignment horizontal="justify" vertical="top"/>
    </xf>
    <xf numFmtId="43" fontId="23" fillId="0" borderId="0" xfId="0" applyNumberFormat="1" applyFont="1" applyBorder="1" applyAlignment="1">
      <alignment horizontal="justify" vertical="top"/>
    </xf>
    <xf numFmtId="0" fontId="23" fillId="0" borderId="0" xfId="0" applyFont="1" applyBorder="1" applyAlignment="1">
      <alignment horizontal="justify" vertical="top"/>
    </xf>
    <xf numFmtId="43" fontId="23" fillId="0" borderId="0" xfId="0" applyNumberFormat="1" applyFont="1" applyBorder="1" applyAlignment="1">
      <alignment horizontal="justify" vertical="top" wrapText="1"/>
    </xf>
    <xf numFmtId="43" fontId="77" fillId="0" borderId="6" xfId="0" applyNumberFormat="1" applyFont="1" applyBorder="1" applyAlignment="1">
      <alignment horizontal="justify" vertical="top" wrapText="1"/>
    </xf>
    <xf numFmtId="0" fontId="23" fillId="0" borderId="0" xfId="0" applyFont="1" applyBorder="1"/>
    <xf numFmtId="166" fontId="23" fillId="0" borderId="0" xfId="1" applyNumberFormat="1" applyFont="1" applyBorder="1"/>
    <xf numFmtId="43" fontId="77" fillId="0" borderId="0" xfId="1" applyFont="1" applyBorder="1"/>
    <xf numFmtId="0" fontId="23" fillId="0" borderId="0" xfId="0" applyFont="1" applyBorder="1" applyAlignment="1">
      <alignment vertical="center"/>
    </xf>
    <xf numFmtId="0" fontId="95" fillId="0" borderId="0" xfId="0" applyFont="1" applyBorder="1" applyAlignment="1">
      <alignment horizontal="right"/>
    </xf>
    <xf numFmtId="166" fontId="95" fillId="0" borderId="0" xfId="1" applyNumberFormat="1" applyFont="1" applyFill="1" applyBorder="1"/>
    <xf numFmtId="0" fontId="23" fillId="0" borderId="0" xfId="0" applyFont="1" applyBorder="1" applyAlignment="1">
      <alignment vertical="center" wrapText="1"/>
    </xf>
    <xf numFmtId="0" fontId="94" fillId="0" borderId="0" xfId="0" applyFont="1" applyFill="1" applyBorder="1" applyAlignment="1">
      <alignment horizontal="center" vertical="center" wrapText="1"/>
    </xf>
    <xf numFmtId="43" fontId="95" fillId="0" borderId="0" xfId="1" applyFont="1" applyFill="1" applyBorder="1" applyAlignment="1">
      <alignment horizontal="right" wrapText="1"/>
    </xf>
    <xf numFmtId="15" fontId="100" fillId="0" borderId="0" xfId="0" quotePrefix="1" applyNumberFormat="1" applyFont="1" applyFill="1" applyBorder="1" applyAlignment="1">
      <alignment horizontal="right" vertical="center"/>
    </xf>
    <xf numFmtId="164" fontId="95" fillId="0" borderId="0" xfId="0" applyNumberFormat="1" applyFont="1" applyFill="1" applyBorder="1" applyAlignment="1">
      <alignment horizontal="right" vertical="top" wrapText="1"/>
    </xf>
    <xf numFmtId="0" fontId="95" fillId="3" borderId="0" xfId="0" applyFont="1" applyFill="1" applyBorder="1" applyAlignment="1">
      <alignment horizontal="right" vertical="top" wrapText="1"/>
    </xf>
    <xf numFmtId="0" fontId="23" fillId="0" borderId="0" xfId="0" applyFont="1" applyFill="1" applyBorder="1" applyAlignment="1">
      <alignment vertical="top" wrapText="1"/>
    </xf>
    <xf numFmtId="0" fontId="23" fillId="0" borderId="0" xfId="0" applyFont="1" applyBorder="1" applyAlignment="1">
      <alignment vertical="top" wrapText="1"/>
    </xf>
    <xf numFmtId="0" fontId="95" fillId="0" borderId="32" xfId="0" applyFont="1" applyFill="1" applyBorder="1" applyAlignment="1">
      <alignment vertical="top"/>
    </xf>
    <xf numFmtId="43" fontId="95" fillId="0" borderId="32" xfId="1" applyFont="1" applyFill="1" applyBorder="1"/>
    <xf numFmtId="4" fontId="95" fillId="0" borderId="32" xfId="0" applyNumberFormat="1" applyFont="1" applyFill="1" applyBorder="1" applyAlignment="1">
      <alignment horizontal="left"/>
    </xf>
    <xf numFmtId="4" fontId="95" fillId="0" borderId="32" xfId="0" applyNumberFormat="1" applyFont="1" applyFill="1" applyBorder="1" applyAlignment="1"/>
    <xf numFmtId="166" fontId="95" fillId="0" borderId="32" xfId="1" applyNumberFormat="1" applyFont="1" applyFill="1" applyBorder="1"/>
    <xf numFmtId="166" fontId="95" fillId="0" borderId="32" xfId="1" applyNumberFormat="1" applyFont="1" applyFill="1" applyBorder="1" applyAlignment="1">
      <alignment horizontal="left"/>
    </xf>
    <xf numFmtId="43" fontId="95" fillId="0" borderId="32" xfId="1" applyFont="1" applyFill="1" applyBorder="1" applyAlignment="1">
      <alignment horizontal="left"/>
    </xf>
    <xf numFmtId="166" fontId="94" fillId="0" borderId="32" xfId="1" applyNumberFormat="1" applyFont="1" applyFill="1" applyBorder="1"/>
    <xf numFmtId="0" fontId="95" fillId="0" borderId="32" xfId="0" applyFont="1" applyFill="1" applyBorder="1" applyAlignment="1"/>
    <xf numFmtId="0" fontId="94" fillId="0" borderId="38" xfId="0" applyFont="1" applyFill="1" applyBorder="1" applyAlignment="1"/>
    <xf numFmtId="0" fontId="94" fillId="0" borderId="49" xfId="0" applyFont="1" applyFill="1" applyBorder="1"/>
    <xf numFmtId="166" fontId="94" fillId="0" borderId="49" xfId="0" applyNumberFormat="1" applyFont="1" applyFill="1" applyBorder="1"/>
    <xf numFmtId="166" fontId="94" fillId="0" borderId="33" xfId="0" applyNumberFormat="1" applyFont="1" applyFill="1" applyBorder="1"/>
    <xf numFmtId="0" fontId="94" fillId="0" borderId="1" xfId="0" applyFont="1" applyFill="1" applyBorder="1" applyAlignment="1"/>
    <xf numFmtId="166" fontId="94" fillId="0" borderId="0" xfId="0" applyNumberFormat="1" applyFont="1" applyFill="1" applyBorder="1"/>
    <xf numFmtId="166" fontId="94" fillId="0" borderId="22" xfId="0" applyNumberFormat="1" applyFont="1" applyFill="1" applyBorder="1"/>
    <xf numFmtId="0" fontId="94" fillId="0" borderId="4" xfId="0" applyFont="1" applyFill="1" applyBorder="1"/>
    <xf numFmtId="0" fontId="94" fillId="0" borderId="6" xfId="0" applyFont="1" applyFill="1" applyBorder="1"/>
    <xf numFmtId="166" fontId="94" fillId="0" borderId="6" xfId="0" applyNumberFormat="1" applyFont="1" applyFill="1" applyBorder="1"/>
    <xf numFmtId="166" fontId="94" fillId="0" borderId="30" xfId="0" applyNumberFormat="1" applyFont="1" applyFill="1" applyBorder="1"/>
    <xf numFmtId="43" fontId="23" fillId="0" borderId="0" xfId="1" applyFont="1" applyFill="1"/>
    <xf numFmtId="43" fontId="23" fillId="0" borderId="0" xfId="0" applyNumberFormat="1" applyFont="1" applyFill="1" applyBorder="1"/>
    <xf numFmtId="0" fontId="23" fillId="0" borderId="0" xfId="0" applyFont="1" applyFill="1"/>
    <xf numFmtId="43" fontId="95" fillId="0" borderId="0" xfId="1" quotePrefix="1" applyFont="1" applyFill="1" applyBorder="1"/>
    <xf numFmtId="0" fontId="106" fillId="0" borderId="0" xfId="0" applyFont="1" applyFill="1"/>
    <xf numFmtId="0" fontId="107" fillId="0" borderId="0" xfId="0" applyFont="1" applyFill="1"/>
    <xf numFmtId="0" fontId="54" fillId="0" borderId="0" xfId="0" applyFont="1" applyFill="1" applyAlignment="1">
      <alignment horizontal="center"/>
    </xf>
    <xf numFmtId="0" fontId="106" fillId="0" borderId="0" xfId="0" applyFont="1" applyFill="1" applyAlignment="1">
      <alignment horizontal="center"/>
    </xf>
    <xf numFmtId="0" fontId="108" fillId="0" borderId="0" xfId="0" applyFont="1" applyFill="1" applyAlignment="1">
      <alignment horizontal="center"/>
    </xf>
    <xf numFmtId="0" fontId="107" fillId="0" borderId="0" xfId="0" applyFont="1" applyFill="1" applyAlignment="1">
      <alignment horizontal="right"/>
    </xf>
    <xf numFmtId="0" fontId="107" fillId="0" borderId="0" xfId="0" applyFont="1" applyFill="1" applyAlignment="1">
      <alignment wrapText="1"/>
    </xf>
    <xf numFmtId="0" fontId="106" fillId="33" borderId="7" xfId="0" applyFont="1" applyFill="1" applyBorder="1" applyAlignment="1">
      <alignment horizontal="right" vertical="top" wrapText="1"/>
    </xf>
    <xf numFmtId="0" fontId="106" fillId="33" borderId="35" xfId="0" applyFont="1" applyFill="1" applyBorder="1" applyAlignment="1">
      <alignment horizontal="right" vertical="top" wrapText="1"/>
    </xf>
    <xf numFmtId="0" fontId="106" fillId="0" borderId="35" xfId="0" applyFont="1" applyFill="1" applyBorder="1" applyAlignment="1">
      <alignment horizontal="right" vertical="top" wrapText="1"/>
    </xf>
    <xf numFmtId="0" fontId="107" fillId="0" borderId="0" xfId="0" applyFont="1" applyFill="1" applyBorder="1"/>
    <xf numFmtId="0" fontId="54" fillId="0" borderId="22" xfId="0" applyFont="1" applyFill="1" applyBorder="1" applyAlignment="1">
      <alignment horizontal="center"/>
    </xf>
    <xf numFmtId="0" fontId="107" fillId="33" borderId="38" xfId="0" applyFont="1" applyFill="1" applyBorder="1"/>
    <xf numFmtId="0" fontId="107" fillId="33" borderId="31" xfId="0" applyFont="1" applyFill="1" applyBorder="1"/>
    <xf numFmtId="0" fontId="107" fillId="0" borderId="31" xfId="0" applyFont="1" applyFill="1" applyBorder="1"/>
    <xf numFmtId="0" fontId="106" fillId="0" borderId="0" xfId="0" applyFont="1" applyFill="1" applyBorder="1"/>
    <xf numFmtId="0" fontId="107" fillId="33" borderId="1" xfId="0" applyFont="1" applyFill="1" applyBorder="1"/>
    <xf numFmtId="0" fontId="107" fillId="33" borderId="0" xfId="0" applyFont="1" applyFill="1" applyBorder="1"/>
    <xf numFmtId="0" fontId="106" fillId="33" borderId="0" xfId="0" applyFont="1" applyFill="1" applyBorder="1"/>
    <xf numFmtId="0" fontId="107" fillId="0" borderId="0" xfId="0" applyFont="1" applyFill="1" applyAlignment="1">
      <alignment vertical="center"/>
    </xf>
    <xf numFmtId="0" fontId="107" fillId="0" borderId="0" xfId="0" applyFont="1" applyFill="1" applyBorder="1" applyAlignment="1">
      <alignment vertical="center" wrapText="1"/>
    </xf>
    <xf numFmtId="0" fontId="54" fillId="0" borderId="22" xfId="0" applyFont="1" applyFill="1" applyBorder="1" applyAlignment="1">
      <alignment horizontal="center" vertical="center"/>
    </xf>
    <xf numFmtId="43" fontId="108" fillId="33" borderId="0" xfId="1" applyFont="1" applyFill="1" applyBorder="1" applyAlignment="1">
      <alignment vertical="center"/>
    </xf>
    <xf numFmtId="43" fontId="54" fillId="0" borderId="0" xfId="1" applyFont="1" applyFill="1" applyBorder="1" applyAlignment="1">
      <alignment vertical="center"/>
    </xf>
    <xf numFmtId="43" fontId="108" fillId="33" borderId="0" xfId="0" applyNumberFormat="1" applyFont="1" applyFill="1" applyBorder="1" applyAlignment="1">
      <alignment vertical="center"/>
    </xf>
    <xf numFmtId="43" fontId="54" fillId="0" borderId="0" xfId="0" applyNumberFormat="1" applyFont="1" applyFill="1" applyBorder="1" applyAlignment="1">
      <alignment vertical="center"/>
    </xf>
    <xf numFmtId="0" fontId="107" fillId="0" borderId="0" xfId="0" applyFont="1" applyFill="1" applyBorder="1" applyAlignment="1">
      <alignment vertical="top" wrapText="1"/>
    </xf>
    <xf numFmtId="0" fontId="54" fillId="0" borderId="22" xfId="0" applyFont="1" applyFill="1" applyBorder="1" applyAlignment="1">
      <alignment horizontal="center" vertical="top"/>
    </xf>
    <xf numFmtId="0" fontId="54" fillId="33" borderId="4" xfId="0" applyFont="1" applyFill="1" applyBorder="1"/>
    <xf numFmtId="0" fontId="54" fillId="33" borderId="6" xfId="0" applyFont="1" applyFill="1" applyBorder="1"/>
    <xf numFmtId="0" fontId="54" fillId="33" borderId="0" xfId="0" applyFont="1" applyFill="1"/>
    <xf numFmtId="0" fontId="108" fillId="33" borderId="6" xfId="0" applyFont="1" applyFill="1" applyBorder="1"/>
    <xf numFmtId="0" fontId="54" fillId="0" borderId="6" xfId="0" applyFont="1" applyFill="1" applyBorder="1"/>
    <xf numFmtId="0" fontId="108" fillId="0" borderId="0" xfId="0" applyFont="1" applyFill="1" applyBorder="1"/>
    <xf numFmtId="0" fontId="106" fillId="0" borderId="35" xfId="0" applyFont="1" applyFill="1" applyBorder="1" applyAlignment="1">
      <alignment horizontal="left"/>
    </xf>
    <xf numFmtId="0" fontId="108" fillId="0" borderId="37" xfId="0" applyFont="1" applyFill="1" applyBorder="1" applyAlignment="1">
      <alignment horizontal="center"/>
    </xf>
    <xf numFmtId="43" fontId="106" fillId="33" borderId="7" xfId="1" applyFont="1" applyFill="1" applyBorder="1"/>
    <xf numFmtId="43" fontId="106" fillId="33" borderId="35" xfId="1" applyFont="1" applyFill="1" applyBorder="1"/>
    <xf numFmtId="43" fontId="106" fillId="0" borderId="35" xfId="1" applyFont="1" applyFill="1" applyBorder="1"/>
    <xf numFmtId="0" fontId="106" fillId="0" borderId="31" xfId="0" applyFont="1" applyFill="1" applyBorder="1"/>
    <xf numFmtId="0" fontId="107" fillId="0" borderId="1" xfId="0" applyFont="1" applyFill="1" applyBorder="1"/>
    <xf numFmtId="0" fontId="107" fillId="0" borderId="0" xfId="0" applyFont="1" applyFill="1" applyBorder="1" applyAlignment="1">
      <alignment wrapText="1"/>
    </xf>
    <xf numFmtId="43" fontId="106" fillId="33" borderId="35" xfId="0" applyNumberFormat="1" applyFont="1" applyFill="1" applyBorder="1"/>
    <xf numFmtId="43" fontId="106" fillId="0" borderId="35" xfId="0" applyNumberFormat="1" applyFont="1" applyFill="1" applyBorder="1"/>
    <xf numFmtId="0" fontId="106" fillId="0" borderId="0" xfId="0" applyFont="1" applyFill="1" applyBorder="1" applyAlignment="1">
      <alignment horizontal="left"/>
    </xf>
    <xf numFmtId="0" fontId="108" fillId="0" borderId="0" xfId="0" applyFont="1" applyFill="1" applyBorder="1" applyAlignment="1">
      <alignment horizontal="center"/>
    </xf>
    <xf numFmtId="43" fontId="106" fillId="0" borderId="0" xfId="0" applyNumberFormat="1" applyFont="1" applyFill="1" applyBorder="1"/>
    <xf numFmtId="43" fontId="106" fillId="0" borderId="0" xfId="1" applyFont="1" applyFill="1"/>
    <xf numFmtId="164" fontId="106" fillId="0" borderId="0" xfId="0" applyNumberFormat="1" applyFont="1" applyFill="1"/>
    <xf numFmtId="0" fontId="110" fillId="0" borderId="0" xfId="0" applyFont="1" applyFill="1"/>
    <xf numFmtId="0" fontId="111" fillId="0" borderId="0" xfId="0" applyFont="1" applyFill="1" applyAlignment="1">
      <alignment horizontal="center"/>
    </xf>
    <xf numFmtId="0" fontId="107" fillId="0" borderId="0" xfId="0" applyFont="1" applyFill="1" applyAlignment="1">
      <alignment horizontal="center"/>
    </xf>
    <xf numFmtId="0" fontId="106" fillId="33" borderId="7" xfId="0" applyFont="1" applyFill="1" applyBorder="1" applyAlignment="1">
      <alignment horizontal="center"/>
    </xf>
    <xf numFmtId="0" fontId="106" fillId="33" borderId="35" xfId="0" applyFont="1" applyFill="1" applyBorder="1" applyAlignment="1">
      <alignment horizontal="center"/>
    </xf>
    <xf numFmtId="0" fontId="106" fillId="33" borderId="37" xfId="0" applyFont="1" applyFill="1" applyBorder="1" applyAlignment="1">
      <alignment horizontal="center"/>
    </xf>
    <xf numFmtId="0" fontId="106" fillId="0" borderId="7" xfId="0" applyFont="1" applyFill="1" applyBorder="1" applyAlignment="1">
      <alignment horizontal="center"/>
    </xf>
    <xf numFmtId="0" fontId="106" fillId="0" borderId="35" xfId="0" applyFont="1" applyFill="1" applyBorder="1" applyAlignment="1">
      <alignment horizontal="center"/>
    </xf>
    <xf numFmtId="0" fontId="106" fillId="0" borderId="22" xfId="0" applyFont="1" applyFill="1" applyBorder="1" applyAlignment="1">
      <alignment horizontal="center"/>
    </xf>
    <xf numFmtId="0" fontId="107" fillId="33" borderId="2" xfId="0" applyFont="1" applyFill="1" applyBorder="1"/>
    <xf numFmtId="0" fontId="107" fillId="33" borderId="22" xfId="0" applyFont="1" applyFill="1" applyBorder="1"/>
    <xf numFmtId="43" fontId="107" fillId="0" borderId="2" xfId="1" applyFont="1" applyFill="1" applyBorder="1"/>
    <xf numFmtId="43" fontId="107" fillId="0" borderId="1" xfId="1" applyFont="1" applyFill="1" applyBorder="1"/>
    <xf numFmtId="43" fontId="107" fillId="0" borderId="0" xfId="1" applyFont="1" applyFill="1" applyBorder="1"/>
    <xf numFmtId="0" fontId="107" fillId="0" borderId="0" xfId="0" applyFont="1" applyFill="1" applyBorder="1" applyAlignment="1">
      <alignment vertical="center"/>
    </xf>
    <xf numFmtId="0" fontId="107" fillId="0" borderId="0" xfId="0" quotePrefix="1" applyFont="1" applyFill="1" applyBorder="1"/>
    <xf numFmtId="0" fontId="107" fillId="0" borderId="22" xfId="0" quotePrefix="1" applyFont="1" applyFill="1" applyBorder="1" applyAlignment="1">
      <alignment horizontal="center"/>
    </xf>
    <xf numFmtId="43" fontId="107" fillId="33" borderId="1" xfId="1" applyFont="1" applyFill="1" applyBorder="1"/>
    <xf numFmtId="43" fontId="107" fillId="33" borderId="0" xfId="1" applyFont="1" applyFill="1" applyBorder="1"/>
    <xf numFmtId="43" fontId="107" fillId="33" borderId="22" xfId="1" applyFont="1" applyFill="1" applyBorder="1"/>
    <xf numFmtId="43" fontId="54" fillId="0" borderId="1" xfId="1" applyFont="1" applyFill="1" applyBorder="1"/>
    <xf numFmtId="43" fontId="54" fillId="0" borderId="0" xfId="1" applyFont="1" applyFill="1" applyBorder="1"/>
    <xf numFmtId="0" fontId="107" fillId="0" borderId="22" xfId="0" applyFont="1" applyFill="1" applyBorder="1" applyAlignment="1">
      <alignment horizontal="center"/>
    </xf>
    <xf numFmtId="0" fontId="107" fillId="0" borderId="0" xfId="0" applyFont="1" applyFill="1" applyBorder="1" applyAlignment="1">
      <alignment vertical="top"/>
    </xf>
    <xf numFmtId="0" fontId="107" fillId="0" borderId="22" xfId="0" applyFont="1" applyFill="1" applyBorder="1" applyAlignment="1">
      <alignment horizontal="center" vertical="top"/>
    </xf>
    <xf numFmtId="43" fontId="107" fillId="33" borderId="1" xfId="1" applyFont="1" applyFill="1" applyBorder="1" applyAlignment="1">
      <alignment vertical="top"/>
    </xf>
    <xf numFmtId="43" fontId="107" fillId="33" borderId="0" xfId="1" applyFont="1" applyFill="1" applyBorder="1" applyAlignment="1">
      <alignment vertical="top"/>
    </xf>
    <xf numFmtId="43" fontId="107" fillId="33" borderId="22" xfId="1" applyFont="1" applyFill="1" applyBorder="1" applyAlignment="1">
      <alignment vertical="top"/>
    </xf>
    <xf numFmtId="43" fontId="107" fillId="0" borderId="2" xfId="1" applyFont="1" applyFill="1" applyBorder="1" applyAlignment="1">
      <alignment vertical="top"/>
    </xf>
    <xf numFmtId="0" fontId="107" fillId="0" borderId="22" xfId="0" applyFont="1" applyFill="1" applyBorder="1" applyAlignment="1">
      <alignment horizontal="center" vertical="top" wrapText="1"/>
    </xf>
    <xf numFmtId="0" fontId="106" fillId="0" borderId="35" xfId="0" applyFont="1" applyFill="1" applyBorder="1" applyAlignment="1">
      <alignment horizontal="left" wrapText="1"/>
    </xf>
    <xf numFmtId="0" fontId="106" fillId="0" borderId="37" xfId="0" applyFont="1" applyFill="1" applyBorder="1" applyAlignment="1">
      <alignment horizontal="center"/>
    </xf>
    <xf numFmtId="43" fontId="106" fillId="33" borderId="32" xfId="1" applyFont="1" applyFill="1" applyBorder="1"/>
    <xf numFmtId="43" fontId="106" fillId="33" borderId="37" xfId="1" applyFont="1" applyFill="1" applyBorder="1"/>
    <xf numFmtId="43" fontId="106" fillId="0" borderId="32" xfId="1" applyFont="1" applyFill="1" applyBorder="1"/>
    <xf numFmtId="43" fontId="106" fillId="0" borderId="7" xfId="1" applyFont="1" applyFill="1" applyBorder="1"/>
    <xf numFmtId="0" fontId="106" fillId="0" borderId="0" xfId="0" applyFont="1" applyFill="1" applyBorder="1" applyAlignment="1">
      <alignment wrapText="1"/>
    </xf>
    <xf numFmtId="43" fontId="107" fillId="33" borderId="22" xfId="0" applyNumberFormat="1" applyFont="1" applyFill="1" applyBorder="1"/>
    <xf numFmtId="0" fontId="106" fillId="0" borderId="0" xfId="0" applyFont="1" applyFill="1" applyBorder="1" applyAlignment="1">
      <alignment horizontal="right"/>
    </xf>
    <xf numFmtId="0" fontId="106" fillId="0" borderId="0" xfId="0" applyFont="1" applyFill="1" applyBorder="1" applyAlignment="1">
      <alignment horizontal="center"/>
    </xf>
    <xf numFmtId="43" fontId="106" fillId="0" borderId="0" xfId="1" applyFont="1" applyFill="1" applyBorder="1"/>
    <xf numFmtId="0" fontId="107" fillId="0" borderId="0" xfId="0" applyFont="1" applyFill="1" applyBorder="1" applyAlignment="1"/>
    <xf numFmtId="0" fontId="107" fillId="0" borderId="0" xfId="0" applyFont="1" applyFill="1" applyBorder="1" applyAlignment="1">
      <alignment horizontal="center"/>
    </xf>
    <xf numFmtId="0" fontId="106" fillId="0" borderId="0" xfId="0" applyFont="1" applyFill="1" applyBorder="1" applyAlignment="1"/>
    <xf numFmtId="0" fontId="106" fillId="0" borderId="35" xfId="0" applyFont="1" applyFill="1" applyBorder="1" applyAlignment="1">
      <alignment vertical="center"/>
    </xf>
    <xf numFmtId="0" fontId="106" fillId="0" borderId="35" xfId="0" applyFont="1" applyFill="1" applyBorder="1" applyAlignment="1">
      <alignment horizontal="center" vertical="center"/>
    </xf>
    <xf numFmtId="43" fontId="106" fillId="0" borderId="0" xfId="1" applyFont="1" applyFill="1" applyBorder="1" applyAlignment="1">
      <alignment vertical="center"/>
    </xf>
    <xf numFmtId="0" fontId="107" fillId="0" borderId="35" xfId="0" applyFont="1" applyFill="1" applyBorder="1" applyAlignment="1">
      <alignment vertical="top"/>
    </xf>
    <xf numFmtId="0" fontId="113" fillId="0" borderId="0" xfId="2" applyFont="1" applyFill="1" applyBorder="1" applyAlignment="1">
      <alignment vertical="top"/>
    </xf>
    <xf numFmtId="0" fontId="107" fillId="0" borderId="0" xfId="0" applyFont="1" applyBorder="1"/>
    <xf numFmtId="0" fontId="61" fillId="0" borderId="0" xfId="2" applyFont="1" applyFill="1" applyBorder="1" applyAlignment="1">
      <alignment vertical="top"/>
    </xf>
    <xf numFmtId="0" fontId="106" fillId="0" borderId="0" xfId="0" applyFont="1" applyFill="1" applyBorder="1" applyAlignment="1">
      <alignment vertical="top" wrapText="1"/>
    </xf>
    <xf numFmtId="0" fontId="54" fillId="0" borderId="0" xfId="0" applyFont="1" applyFill="1" applyBorder="1" applyAlignment="1">
      <alignment horizontal="left" wrapText="1"/>
    </xf>
    <xf numFmtId="0" fontId="108" fillId="0" borderId="6" xfId="0" applyFont="1" applyFill="1" applyBorder="1" applyAlignment="1">
      <alignment horizontal="center" vertical="center" wrapText="1"/>
    </xf>
    <xf numFmtId="0" fontId="54" fillId="0" borderId="0" xfId="0" applyFont="1" applyFill="1" applyBorder="1" applyAlignment="1">
      <alignment horizontal="left" vertical="top" wrapText="1"/>
    </xf>
    <xf numFmtId="0" fontId="108" fillId="0" borderId="35" xfId="0" applyFont="1" applyFill="1" applyBorder="1" applyAlignment="1">
      <alignment horizontal="right" vertical="top" wrapText="1"/>
    </xf>
    <xf numFmtId="0" fontId="108" fillId="33" borderId="0" xfId="0" applyFont="1" applyFill="1" applyBorder="1" applyAlignment="1">
      <alignment horizontal="right" vertical="top" wrapText="1"/>
    </xf>
    <xf numFmtId="164" fontId="54" fillId="33" borderId="0" xfId="0" applyNumberFormat="1" applyFont="1" applyFill="1" applyBorder="1" applyAlignment="1">
      <alignment horizontal="right" wrapText="1"/>
    </xf>
    <xf numFmtId="43" fontId="54" fillId="33" borderId="0" xfId="1" applyFont="1" applyFill="1" applyBorder="1" applyAlignment="1">
      <alignment horizontal="right"/>
    </xf>
    <xf numFmtId="0" fontId="54" fillId="33" borderId="0" xfId="0" applyFont="1" applyFill="1" applyBorder="1" applyAlignment="1">
      <alignment horizontal="right" wrapText="1"/>
    </xf>
    <xf numFmtId="15" fontId="54" fillId="0" borderId="0" xfId="0" quotePrefix="1" applyNumberFormat="1" applyFont="1" applyFill="1" applyBorder="1" applyAlignment="1">
      <alignment horizontal="left" wrapText="1"/>
    </xf>
    <xf numFmtId="43" fontId="108" fillId="33" borderId="8" xfId="1" applyFont="1" applyFill="1" applyBorder="1" applyAlignment="1">
      <alignment horizontal="right"/>
    </xf>
    <xf numFmtId="0" fontId="112" fillId="0" borderId="0" xfId="0" applyFont="1" applyFill="1" applyBorder="1" applyAlignment="1">
      <alignment horizontal="left" vertical="top" wrapText="1"/>
    </xf>
    <xf numFmtId="0" fontId="54" fillId="0" borderId="0" xfId="0" applyFont="1" applyFill="1" applyBorder="1" applyAlignment="1">
      <alignment horizontal="right" wrapText="1"/>
    </xf>
    <xf numFmtId="43" fontId="54" fillId="0" borderId="0" xfId="1" applyFont="1" applyFill="1" applyBorder="1" applyAlignment="1">
      <alignment horizontal="right"/>
    </xf>
    <xf numFmtId="43" fontId="108" fillId="0" borderId="8" xfId="1" applyFont="1" applyFill="1" applyBorder="1" applyAlignment="1">
      <alignment horizontal="right"/>
    </xf>
    <xf numFmtId="0" fontId="107" fillId="0" borderId="0" xfId="0" applyFont="1" applyFill="1" applyBorder="1" applyAlignment="1">
      <alignment horizontal="justify" vertical="top" wrapText="1"/>
    </xf>
    <xf numFmtId="0" fontId="106" fillId="0" borderId="0" xfId="0" applyFont="1" applyFill="1" applyBorder="1" applyAlignment="1">
      <alignment horizontal="justify" vertical="top" wrapText="1"/>
    </xf>
    <xf numFmtId="0" fontId="107" fillId="0" borderId="0" xfId="0" applyFont="1" applyFill="1" applyBorder="1" applyAlignment="1">
      <alignment horizontal="right" wrapText="1"/>
    </xf>
    <xf numFmtId="0" fontId="106" fillId="0" borderId="0" xfId="0" applyFont="1" applyFill="1" applyBorder="1" applyAlignment="1">
      <alignment horizontal="left" vertical="center"/>
    </xf>
    <xf numFmtId="0" fontId="107" fillId="0" borderId="0" xfId="0" applyFont="1" applyFill="1" applyBorder="1" applyAlignment="1">
      <alignment horizontal="left" vertical="center"/>
    </xf>
    <xf numFmtId="43" fontId="106" fillId="0" borderId="0" xfId="1" applyFont="1" applyFill="1" applyBorder="1" applyAlignment="1">
      <alignment horizontal="right"/>
    </xf>
    <xf numFmtId="43" fontId="107" fillId="0" borderId="0" xfId="1" applyFont="1" applyFill="1" applyBorder="1" applyAlignment="1">
      <alignment horizontal="right"/>
    </xf>
    <xf numFmtId="0" fontId="107" fillId="0" borderId="35" xfId="0" applyFont="1" applyFill="1" applyBorder="1"/>
    <xf numFmtId="0" fontId="107" fillId="33" borderId="35" xfId="0" applyFont="1" applyFill="1" applyBorder="1"/>
    <xf numFmtId="43" fontId="107" fillId="33" borderId="35" xfId="1" applyFont="1" applyFill="1" applyBorder="1" applyAlignment="1">
      <alignment horizontal="right"/>
    </xf>
    <xf numFmtId="0" fontId="106" fillId="0" borderId="0" xfId="0" applyFont="1" applyFill="1" applyBorder="1" applyAlignment="1">
      <alignment horizontal="left" wrapText="1"/>
    </xf>
    <xf numFmtId="0" fontId="106" fillId="33" borderId="0" xfId="0" applyFont="1" applyFill="1" applyBorder="1" applyAlignment="1">
      <alignment horizontal="left" wrapText="1"/>
    </xf>
    <xf numFmtId="0" fontId="107" fillId="0" borderId="0" xfId="0" applyFont="1" applyFill="1" applyBorder="1" applyAlignment="1">
      <alignment horizontal="left" wrapText="1"/>
    </xf>
    <xf numFmtId="0" fontId="107" fillId="33" borderId="0" xfId="0" applyFont="1" applyFill="1" applyBorder="1" applyAlignment="1">
      <alignment horizontal="left" wrapText="1"/>
    </xf>
    <xf numFmtId="43" fontId="107" fillId="33" borderId="0" xfId="1" applyFont="1" applyFill="1" applyBorder="1" applyAlignment="1">
      <alignment horizontal="left" wrapText="1"/>
    </xf>
    <xf numFmtId="43" fontId="107" fillId="0" borderId="0" xfId="1" applyFont="1" applyFill="1" applyBorder="1" applyAlignment="1">
      <alignment horizontal="left" wrapText="1"/>
    </xf>
    <xf numFmtId="0" fontId="107" fillId="0" borderId="6" xfId="0" applyFont="1" applyFill="1" applyBorder="1" applyAlignment="1">
      <alignment horizontal="left" wrapText="1"/>
    </xf>
    <xf numFmtId="0" fontId="106" fillId="33" borderId="6" xfId="0" applyFont="1" applyFill="1" applyBorder="1" applyAlignment="1">
      <alignment horizontal="left" wrapText="1"/>
    </xf>
    <xf numFmtId="43" fontId="107" fillId="33" borderId="6" xfId="1" applyFont="1" applyFill="1" applyBorder="1" applyAlignment="1">
      <alignment horizontal="left" wrapText="1"/>
    </xf>
    <xf numFmtId="0" fontId="107" fillId="33" borderId="6" xfId="0" applyFont="1" applyFill="1" applyBorder="1" applyAlignment="1">
      <alignment horizontal="left" wrapText="1"/>
    </xf>
    <xf numFmtId="43" fontId="107" fillId="0" borderId="6" xfId="1" applyFont="1" applyFill="1" applyBorder="1" applyAlignment="1">
      <alignment horizontal="left" wrapText="1"/>
    </xf>
    <xf numFmtId="0" fontId="54" fillId="0" borderId="0" xfId="0" applyFont="1" applyFill="1" applyBorder="1"/>
    <xf numFmtId="0" fontId="108" fillId="0" borderId="35" xfId="0" applyFont="1" applyFill="1" applyBorder="1" applyAlignment="1">
      <alignment vertical="center"/>
    </xf>
    <xf numFmtId="0" fontId="108" fillId="33" borderId="35" xfId="0" applyFont="1" applyFill="1" applyBorder="1" applyAlignment="1">
      <alignment horizontal="right" vertical="top" wrapText="1"/>
    </xf>
    <xf numFmtId="0" fontId="108" fillId="33" borderId="8" xfId="0" applyFont="1" applyFill="1" applyBorder="1" applyAlignment="1">
      <alignment horizontal="right" vertical="top" wrapText="1"/>
    </xf>
    <xf numFmtId="43" fontId="54" fillId="33" borderId="0" xfId="1" applyFont="1" applyFill="1" applyBorder="1"/>
    <xf numFmtId="43" fontId="54" fillId="33" borderId="0" xfId="0" applyNumberFormat="1" applyFont="1" applyFill="1" applyBorder="1"/>
    <xf numFmtId="0" fontId="108" fillId="0" borderId="35" xfId="0" applyFont="1" applyFill="1" applyBorder="1"/>
    <xf numFmtId="43" fontId="108" fillId="33" borderId="35" xfId="0" applyNumberFormat="1" applyFont="1" applyFill="1" applyBorder="1"/>
    <xf numFmtId="43" fontId="108" fillId="0" borderId="35" xfId="0" applyNumberFormat="1" applyFont="1" applyFill="1" applyBorder="1"/>
    <xf numFmtId="49" fontId="106" fillId="0" borderId="0" xfId="0" applyNumberFormat="1" applyFont="1" applyFill="1" applyBorder="1" applyAlignment="1">
      <alignment vertical="top"/>
    </xf>
    <xf numFmtId="0" fontId="106" fillId="0" borderId="0" xfId="0" applyFont="1" applyFill="1" applyBorder="1" applyAlignment="1">
      <alignment vertical="top"/>
    </xf>
    <xf numFmtId="0" fontId="106" fillId="33" borderId="0" xfId="0" applyFont="1" applyFill="1" applyBorder="1" applyAlignment="1">
      <alignment horizontal="right" vertical="top" wrapText="1"/>
    </xf>
    <xf numFmtId="0" fontId="106" fillId="0" borderId="0" xfId="0" applyFont="1" applyFill="1" applyBorder="1" applyAlignment="1">
      <alignment horizontal="right" vertical="top" wrapText="1"/>
    </xf>
    <xf numFmtId="0" fontId="106" fillId="0" borderId="6" xfId="0" applyFont="1" applyFill="1" applyBorder="1" applyAlignment="1">
      <alignment horizontal="left" vertical="center"/>
    </xf>
    <xf numFmtId="0" fontId="107" fillId="0" borderId="6" xfId="0" applyFont="1" applyFill="1" applyBorder="1"/>
    <xf numFmtId="15" fontId="115" fillId="33" borderId="6" xfId="0" quotePrefix="1" applyNumberFormat="1" applyFont="1" applyFill="1" applyBorder="1" applyAlignment="1">
      <alignment horizontal="right" vertical="center"/>
    </xf>
    <xf numFmtId="15" fontId="115" fillId="0" borderId="6" xfId="0" quotePrefix="1" applyNumberFormat="1" applyFont="1" applyFill="1" applyBorder="1" applyAlignment="1">
      <alignment horizontal="right" vertical="center"/>
    </xf>
    <xf numFmtId="0" fontId="115" fillId="0" borderId="0" xfId="0" quotePrefix="1" applyFont="1" applyFill="1" applyBorder="1" applyAlignment="1">
      <alignment horizontal="center" vertical="center" wrapText="1"/>
    </xf>
    <xf numFmtId="43" fontId="116" fillId="0" borderId="0" xfId="1" applyFont="1" applyFill="1" applyBorder="1" applyAlignment="1">
      <alignment horizontal="right" vertical="center" wrapText="1"/>
    </xf>
    <xf numFmtId="0" fontId="107" fillId="0" borderId="6" xfId="0" applyFont="1" applyFill="1" applyBorder="1" applyAlignment="1">
      <alignment horizontal="left" vertical="center"/>
    </xf>
    <xf numFmtId="0" fontId="115" fillId="0" borderId="6" xfId="0" applyFont="1" applyFill="1" applyBorder="1" applyAlignment="1">
      <alignment horizontal="center" vertical="center" wrapText="1"/>
    </xf>
    <xf numFmtId="0" fontId="115" fillId="0" borderId="6" xfId="0" quotePrefix="1" applyFont="1" applyFill="1" applyBorder="1" applyAlignment="1">
      <alignment horizontal="center" vertical="center" wrapText="1"/>
    </xf>
    <xf numFmtId="0" fontId="54" fillId="0" borderId="0" xfId="0" applyFont="1" applyFill="1" applyBorder="1" applyAlignment="1">
      <alignment horizontal="justify" vertical="center" wrapText="1"/>
    </xf>
    <xf numFmtId="0" fontId="108" fillId="0" borderId="35" xfId="0" applyFont="1" applyFill="1" applyBorder="1" applyAlignment="1">
      <alignment horizontal="justify" vertical="center" wrapText="1"/>
    </xf>
    <xf numFmtId="0" fontId="54" fillId="0" borderId="0" xfId="0" applyFont="1" applyFill="1" applyBorder="1" applyAlignment="1">
      <alignment horizontal="center" vertical="center" wrapText="1"/>
    </xf>
    <xf numFmtId="0" fontId="54" fillId="33" borderId="0" xfId="0" applyFont="1" applyFill="1" applyBorder="1" applyAlignment="1">
      <alignment horizontal="justify" vertical="center" wrapText="1"/>
    </xf>
    <xf numFmtId="43" fontId="54" fillId="0" borderId="0" xfId="1" applyFont="1" applyFill="1" applyBorder="1" applyAlignment="1">
      <alignment horizontal="justify" vertical="center" wrapText="1"/>
    </xf>
    <xf numFmtId="0" fontId="54" fillId="0" borderId="0" xfId="0" applyFont="1" applyFill="1" applyBorder="1" applyAlignment="1">
      <alignment horizontal="left" vertical="center"/>
    </xf>
    <xf numFmtId="0" fontId="108" fillId="33" borderId="35" xfId="0" applyFont="1" applyFill="1" applyBorder="1" applyAlignment="1">
      <alignment horizontal="justify" vertical="center" wrapText="1"/>
    </xf>
    <xf numFmtId="43" fontId="108" fillId="33" borderId="35" xfId="0" applyNumberFormat="1" applyFont="1" applyFill="1" applyBorder="1" applyAlignment="1">
      <alignment horizontal="justify" vertical="center" wrapText="1"/>
    </xf>
    <xf numFmtId="43" fontId="108" fillId="0" borderId="35" xfId="0" applyNumberFormat="1" applyFont="1" applyFill="1" applyBorder="1" applyAlignment="1">
      <alignment horizontal="justify" vertical="center" wrapText="1"/>
    </xf>
    <xf numFmtId="0" fontId="54" fillId="0" borderId="0" xfId="0" applyFont="1" applyFill="1" applyBorder="1" applyAlignment="1">
      <alignment horizontal="left" vertical="top"/>
    </xf>
    <xf numFmtId="0" fontId="107" fillId="0" borderId="0" xfId="0" applyFont="1" applyFill="1" applyBorder="1" applyAlignment="1">
      <alignment horizontal="right"/>
    </xf>
    <xf numFmtId="0" fontId="108" fillId="0" borderId="0" xfId="0" applyFont="1" applyFill="1" applyBorder="1" applyAlignment="1">
      <alignment horizontal="right" vertical="top" wrapText="1"/>
    </xf>
    <xf numFmtId="15" fontId="108" fillId="33" borderId="0" xfId="0" quotePrefix="1" applyNumberFormat="1" applyFont="1" applyFill="1" applyBorder="1" applyAlignment="1">
      <alignment horizontal="right" vertical="center"/>
    </xf>
    <xf numFmtId="15" fontId="108" fillId="0" borderId="0" xfId="0" quotePrefix="1" applyNumberFormat="1" applyFont="1" applyFill="1" applyBorder="1" applyAlignment="1">
      <alignment horizontal="right" vertical="center"/>
    </xf>
    <xf numFmtId="0" fontId="107" fillId="0" borderId="31" xfId="0" applyFont="1" applyFill="1" applyBorder="1" applyAlignment="1">
      <alignment vertical="top"/>
    </xf>
    <xf numFmtId="0" fontId="107" fillId="0" borderId="31" xfId="0" applyFont="1" applyFill="1" applyBorder="1" applyAlignment="1">
      <alignment vertical="top" wrapText="1"/>
    </xf>
    <xf numFmtId="43" fontId="54" fillId="0" borderId="31" xfId="1" applyFont="1" applyFill="1" applyBorder="1"/>
    <xf numFmtId="0" fontId="106" fillId="0" borderId="31" xfId="0" applyFont="1" applyFill="1" applyBorder="1" applyAlignment="1">
      <alignment vertical="top" wrapText="1"/>
    </xf>
    <xf numFmtId="43" fontId="108" fillId="0" borderId="31" xfId="1" applyFont="1" applyFill="1" applyBorder="1" applyAlignment="1">
      <alignment vertical="top" wrapText="1"/>
    </xf>
    <xf numFmtId="0" fontId="107" fillId="0" borderId="6" xfId="0" applyFont="1" applyFill="1" applyBorder="1" applyAlignment="1">
      <alignment vertical="top"/>
    </xf>
    <xf numFmtId="0" fontId="106" fillId="0" borderId="6" xfId="0" applyFont="1" applyFill="1" applyBorder="1" applyAlignment="1">
      <alignment vertical="top" wrapText="1"/>
    </xf>
    <xf numFmtId="0" fontId="107" fillId="0" borderId="6" xfId="0" applyFont="1" applyFill="1" applyBorder="1" applyAlignment="1">
      <alignment vertical="top" wrapText="1"/>
    </xf>
    <xf numFmtId="43" fontId="108" fillId="0" borderId="6" xfId="1" applyFont="1" applyFill="1" applyBorder="1" applyAlignment="1">
      <alignment vertical="top" wrapText="1"/>
    </xf>
    <xf numFmtId="0" fontId="106" fillId="0" borderId="35" xfId="0" applyFont="1" applyFill="1" applyBorder="1" applyAlignment="1">
      <alignment vertical="top" wrapText="1"/>
    </xf>
    <xf numFmtId="0" fontId="107" fillId="0" borderId="35" xfId="0" applyFont="1" applyFill="1" applyBorder="1" applyAlignment="1">
      <alignment vertical="top" wrapText="1"/>
    </xf>
    <xf numFmtId="43" fontId="108" fillId="0" borderId="35" xfId="1" applyFont="1" applyFill="1" applyBorder="1" applyAlignment="1">
      <alignment vertical="top" wrapText="1"/>
    </xf>
    <xf numFmtId="43" fontId="106" fillId="0" borderId="0" xfId="1" applyFont="1" applyFill="1" applyBorder="1" applyAlignment="1">
      <alignment vertical="top" wrapText="1"/>
    </xf>
    <xf numFmtId="0" fontId="108" fillId="0" borderId="0" xfId="0" applyFont="1" applyFill="1" applyBorder="1" applyAlignment="1">
      <alignment horizontal="justify" vertical="top" wrapText="1"/>
    </xf>
    <xf numFmtId="0" fontId="54" fillId="0" borderId="0" xfId="0" applyFont="1" applyFill="1" applyBorder="1" applyAlignment="1">
      <alignment horizontal="justify" vertical="top" wrapText="1"/>
    </xf>
    <xf numFmtId="0" fontId="54" fillId="0" borderId="6" xfId="0" applyFont="1" applyFill="1" applyBorder="1" applyAlignment="1">
      <alignment horizontal="justify" vertical="top" wrapText="1"/>
    </xf>
    <xf numFmtId="0" fontId="108" fillId="0" borderId="35" xfId="0" applyFont="1" applyFill="1" applyBorder="1" applyAlignment="1">
      <alignment horizontal="justify" vertical="top" wrapText="1"/>
    </xf>
    <xf numFmtId="43" fontId="107" fillId="0" borderId="31" xfId="1" applyFont="1" applyFill="1" applyBorder="1" applyAlignment="1">
      <alignment vertical="center" wrapText="1"/>
    </xf>
    <xf numFmtId="43" fontId="107" fillId="0" borderId="31" xfId="1" applyFont="1" applyFill="1" applyBorder="1" applyAlignment="1">
      <alignment vertical="center"/>
    </xf>
    <xf numFmtId="43" fontId="107" fillId="0" borderId="0" xfId="1" applyFont="1" applyFill="1" applyBorder="1" applyAlignment="1">
      <alignment vertical="center" wrapText="1"/>
    </xf>
    <xf numFmtId="43" fontId="107" fillId="0" borderId="0" xfId="1" applyFont="1" applyFill="1" applyBorder="1" applyAlignment="1">
      <alignment vertical="center"/>
    </xf>
    <xf numFmtId="0" fontId="106" fillId="0" borderId="35" xfId="0" applyFont="1" applyFill="1" applyBorder="1"/>
    <xf numFmtId="0" fontId="107" fillId="0" borderId="0" xfId="0" applyFont="1"/>
    <xf numFmtId="0" fontId="107" fillId="0" borderId="31" xfId="0" applyFont="1" applyBorder="1"/>
    <xf numFmtId="43" fontId="54" fillId="0" borderId="31" xfId="1" applyFont="1" applyFill="1" applyBorder="1" applyAlignment="1">
      <alignment vertical="center" wrapText="1"/>
    </xf>
    <xf numFmtId="43" fontId="54" fillId="0" borderId="31" xfId="1" applyFont="1" applyFill="1" applyBorder="1" applyAlignment="1">
      <alignment vertical="center"/>
    </xf>
    <xf numFmtId="43" fontId="54" fillId="0" borderId="0" xfId="1" applyFont="1" applyFill="1" applyBorder="1" applyAlignment="1">
      <alignment vertical="center" wrapText="1"/>
    </xf>
    <xf numFmtId="43" fontId="108" fillId="0" borderId="35" xfId="1" applyFont="1" applyFill="1" applyBorder="1"/>
    <xf numFmtId="0" fontId="106" fillId="0" borderId="0" xfId="0" applyFont="1" applyAlignment="1">
      <alignment horizontal="center"/>
    </xf>
    <xf numFmtId="0" fontId="106" fillId="0" borderId="0" xfId="0" applyFont="1"/>
    <xf numFmtId="0" fontId="108" fillId="0" borderId="0" xfId="0" applyFont="1" applyFill="1" applyBorder="1" applyAlignment="1">
      <alignment vertical="top" wrapText="1"/>
    </xf>
    <xf numFmtId="0" fontId="108" fillId="33" borderId="0" xfId="0" applyFont="1" applyFill="1" applyBorder="1" applyAlignment="1">
      <alignment horizontal="right" vertical="top"/>
    </xf>
    <xf numFmtId="0" fontId="108" fillId="0" borderId="0" xfId="0" applyFont="1" applyFill="1" applyBorder="1" applyAlignment="1">
      <alignment horizontal="right" vertical="top"/>
    </xf>
    <xf numFmtId="0" fontId="108" fillId="0" borderId="6" xfId="0" applyFont="1" applyFill="1" applyBorder="1" applyAlignment="1">
      <alignment vertical="top"/>
    </xf>
    <xf numFmtId="0" fontId="108" fillId="0" borderId="6" xfId="0" applyFont="1" applyFill="1" applyBorder="1" applyAlignment="1">
      <alignment horizontal="right" vertical="top"/>
    </xf>
    <xf numFmtId="0" fontId="108" fillId="0" borderId="0" xfId="2" applyFont="1" applyFill="1" applyBorder="1" applyAlignment="1">
      <alignment horizontal="center" vertical="top"/>
    </xf>
    <xf numFmtId="0" fontId="106" fillId="0" borderId="0" xfId="0" quotePrefix="1" applyFont="1" applyFill="1" applyBorder="1"/>
    <xf numFmtId="0" fontId="107" fillId="0" borderId="0" xfId="0" applyFont="1" applyFill="1" applyBorder="1" applyAlignment="1">
      <alignment horizontal="left"/>
    </xf>
    <xf numFmtId="0" fontId="107" fillId="0" borderId="0" xfId="0" quotePrefix="1" applyFont="1" applyFill="1" applyBorder="1" applyAlignment="1">
      <alignment horizontal="left" indent="2"/>
    </xf>
    <xf numFmtId="43" fontId="106" fillId="33" borderId="0" xfId="1" applyFont="1" applyFill="1" applyBorder="1"/>
    <xf numFmtId="164" fontId="107" fillId="0" borderId="0" xfId="0" applyNumberFormat="1" applyFont="1" applyFill="1" applyBorder="1"/>
    <xf numFmtId="164" fontId="106" fillId="33" borderId="0" xfId="0" applyNumberFormat="1" applyFont="1" applyFill="1" applyBorder="1"/>
    <xf numFmtId="0" fontId="107" fillId="0" borderId="0" xfId="0" applyFont="1" applyFill="1" applyBorder="1" applyAlignment="1">
      <alignment horizontal="left" vertical="top" indent="1"/>
    </xf>
    <xf numFmtId="0" fontId="107" fillId="0" borderId="0" xfId="0" applyFont="1" applyFill="1" applyBorder="1" applyAlignment="1">
      <alignment horizontal="justify" vertical="top"/>
    </xf>
    <xf numFmtId="0" fontId="106" fillId="33" borderId="0" xfId="0" applyFont="1" applyFill="1" applyBorder="1" applyAlignment="1">
      <alignment vertical="top" wrapText="1"/>
    </xf>
    <xf numFmtId="0" fontId="106" fillId="0" borderId="0" xfId="0" quotePrefix="1" applyFont="1" applyFill="1" applyBorder="1" applyAlignment="1">
      <alignment horizontal="left" vertical="top"/>
    </xf>
    <xf numFmtId="0" fontId="106" fillId="33" borderId="0" xfId="0" applyFont="1" applyFill="1" applyBorder="1" applyAlignment="1">
      <alignment horizontal="justify" vertical="top" wrapText="1"/>
    </xf>
    <xf numFmtId="0" fontId="107" fillId="0" borderId="0" xfId="0" applyFont="1" applyFill="1" applyBorder="1" applyAlignment="1">
      <alignment horizontal="left" vertical="top"/>
    </xf>
    <xf numFmtId="15" fontId="110" fillId="33" borderId="0" xfId="0" applyNumberFormat="1" applyFont="1" applyFill="1" applyBorder="1"/>
    <xf numFmtId="15" fontId="110" fillId="0" borderId="0" xfId="0" applyNumberFormat="1" applyFont="1" applyFill="1" applyBorder="1"/>
    <xf numFmtId="4" fontId="107" fillId="0" borderId="0" xfId="0" applyNumberFormat="1" applyFont="1" applyFill="1" applyBorder="1"/>
    <xf numFmtId="0" fontId="108" fillId="0" borderId="0" xfId="0" applyFont="1" applyAlignment="1">
      <alignment horizontal="left" vertical="top"/>
    </xf>
    <xf numFmtId="0" fontId="54" fillId="0" borderId="0" xfId="0" applyFont="1" applyAlignment="1">
      <alignment horizontal="justify" vertical="top" wrapText="1"/>
    </xf>
    <xf numFmtId="0" fontId="108" fillId="0" borderId="0" xfId="0" applyFont="1" applyAlignment="1">
      <alignment horizontal="center"/>
    </xf>
    <xf numFmtId="0" fontId="54" fillId="0" borderId="0" xfId="0" applyFont="1" applyAlignment="1">
      <alignment horizontal="center"/>
    </xf>
    <xf numFmtId="0" fontId="108" fillId="0" borderId="0" xfId="0" applyFont="1" applyAlignment="1">
      <alignment horizontal="justify" vertical="top"/>
    </xf>
    <xf numFmtId="0" fontId="54" fillId="0" borderId="0" xfId="0" applyFont="1" applyAlignment="1">
      <alignment horizontal="left" vertical="top"/>
    </xf>
    <xf numFmtId="0" fontId="108" fillId="0" borderId="0" xfId="0" applyFont="1" applyFill="1" applyAlignment="1">
      <alignment horizontal="left" vertical="top"/>
    </xf>
    <xf numFmtId="0" fontId="54" fillId="0" borderId="0" xfId="0" applyFont="1" applyFill="1" applyAlignment="1">
      <alignment horizontal="justify" vertical="top"/>
    </xf>
    <xf numFmtId="0" fontId="54" fillId="0" borderId="0" xfId="0" applyFont="1" applyAlignment="1">
      <alignment horizontal="justify" vertical="top"/>
    </xf>
    <xf numFmtId="0" fontId="106" fillId="0" borderId="45" xfId="0" applyFont="1" applyBorder="1" applyAlignment="1">
      <alignment horizontal="left"/>
    </xf>
    <xf numFmtId="0" fontId="107" fillId="0" borderId="45" xfId="0" applyFont="1" applyBorder="1"/>
    <xf numFmtId="0" fontId="54" fillId="0" borderId="45" xfId="0" applyFont="1" applyBorder="1"/>
    <xf numFmtId="0" fontId="54" fillId="0" borderId="45" xfId="0" applyFont="1" applyBorder="1" applyAlignment="1">
      <alignment horizontal="justify" vertical="top"/>
    </xf>
    <xf numFmtId="0" fontId="108" fillId="0" borderId="45" xfId="0" applyFont="1" applyBorder="1" applyAlignment="1">
      <alignment horizontal="center" vertical="top"/>
    </xf>
    <xf numFmtId="0" fontId="107" fillId="0" borderId="0" xfId="0" applyFont="1" applyAlignment="1">
      <alignment horizontal="left" vertical="center"/>
    </xf>
    <xf numFmtId="0" fontId="54" fillId="0" borderId="0" xfId="0" applyFont="1"/>
    <xf numFmtId="43" fontId="54" fillId="0" borderId="0" xfId="0" applyNumberFormat="1" applyFont="1" applyAlignment="1">
      <alignment horizontal="right"/>
    </xf>
    <xf numFmtId="0" fontId="107" fillId="0" borderId="0" xfId="0" applyFont="1" applyAlignment="1">
      <alignment horizontal="left"/>
    </xf>
    <xf numFmtId="43" fontId="107" fillId="0" borderId="0" xfId="1" applyFont="1"/>
    <xf numFmtId="0" fontId="106" fillId="0" borderId="31" xfId="0" applyFont="1" applyBorder="1" applyAlignment="1">
      <alignment horizontal="left"/>
    </xf>
    <xf numFmtId="0" fontId="54" fillId="0" borderId="31" xfId="0" applyFont="1" applyBorder="1"/>
    <xf numFmtId="0" fontId="54" fillId="0" borderId="31" xfId="0" applyFont="1" applyBorder="1" applyAlignment="1">
      <alignment horizontal="justify" vertical="top"/>
    </xf>
    <xf numFmtId="43" fontId="107" fillId="0" borderId="31" xfId="1" applyFont="1" applyBorder="1"/>
    <xf numFmtId="0" fontId="108" fillId="0" borderId="46" xfId="0" applyFont="1" applyBorder="1" applyAlignment="1">
      <alignment horizontal="left" vertical="top"/>
    </xf>
    <xf numFmtId="0" fontId="108" fillId="0" borderId="46" xfId="0" applyFont="1" applyBorder="1" applyAlignment="1">
      <alignment horizontal="justify" vertical="top" wrapText="1"/>
    </xf>
    <xf numFmtId="43" fontId="108" fillId="0" borderId="46" xfId="1" applyFont="1" applyBorder="1" applyAlignment="1">
      <alignment horizontal="justify" vertical="top" wrapText="1"/>
    </xf>
    <xf numFmtId="0" fontId="106" fillId="0" borderId="0" xfId="0" applyFont="1" applyAlignment="1">
      <alignment horizontal="left"/>
    </xf>
    <xf numFmtId="43" fontId="107" fillId="0" borderId="0" xfId="0" applyNumberFormat="1" applyFont="1"/>
    <xf numFmtId="43" fontId="106" fillId="0" borderId="0" xfId="1" applyFont="1"/>
    <xf numFmtId="43" fontId="54" fillId="0" borderId="0" xfId="0" applyNumberFormat="1" applyFont="1" applyAlignment="1">
      <alignment horizontal="justify" vertical="top"/>
    </xf>
    <xf numFmtId="0" fontId="106" fillId="0" borderId="47" xfId="0" applyFont="1" applyBorder="1" applyAlignment="1">
      <alignment horizontal="left"/>
    </xf>
    <xf numFmtId="0" fontId="108" fillId="0" borderId="32" xfId="0" applyFont="1" applyBorder="1" applyAlignment="1">
      <alignment horizontal="center" vertical="top"/>
    </xf>
    <xf numFmtId="0" fontId="107" fillId="0" borderId="1" xfId="0" applyFont="1" applyBorder="1" applyAlignment="1">
      <alignment vertical="center"/>
    </xf>
    <xf numFmtId="43" fontId="54" fillId="0" borderId="2" xfId="1" applyFont="1" applyBorder="1" applyAlignment="1">
      <alignment horizontal="justify" vertical="top"/>
    </xf>
    <xf numFmtId="0" fontId="107" fillId="0" borderId="1" xfId="0" applyFont="1" applyBorder="1" applyAlignment="1">
      <alignment horizontal="left" vertical="center"/>
    </xf>
    <xf numFmtId="43" fontId="107" fillId="0" borderId="2" xfId="1" applyFont="1" applyBorder="1"/>
    <xf numFmtId="0" fontId="106" fillId="0" borderId="47" xfId="0" applyFont="1" applyBorder="1" applyAlignment="1">
      <alignment horizontal="center" vertical="center"/>
    </xf>
    <xf numFmtId="0" fontId="54" fillId="0" borderId="37" xfId="0" applyFont="1" applyBorder="1" applyAlignment="1">
      <alignment horizontal="justify" vertical="top"/>
    </xf>
    <xf numFmtId="43" fontId="54" fillId="0" borderId="32" xfId="0" applyNumberFormat="1" applyFont="1" applyBorder="1" applyAlignment="1">
      <alignment horizontal="justify" vertical="top"/>
    </xf>
    <xf numFmtId="43" fontId="54" fillId="0" borderId="36" xfId="1" applyFont="1" applyBorder="1" applyAlignment="1">
      <alignment horizontal="justify" vertical="top"/>
    </xf>
    <xf numFmtId="0" fontId="106" fillId="0" borderId="47" xfId="0" applyFont="1" applyBorder="1" applyAlignment="1">
      <alignment horizontal="left" wrapText="1"/>
    </xf>
    <xf numFmtId="0" fontId="54" fillId="0" borderId="32" xfId="0" applyFont="1" applyBorder="1" applyAlignment="1">
      <alignment horizontal="justify" vertical="top"/>
    </xf>
    <xf numFmtId="0" fontId="106" fillId="0" borderId="1" xfId="0" applyFont="1" applyBorder="1" applyAlignment="1">
      <alignment horizontal="left"/>
    </xf>
    <xf numFmtId="0" fontId="54" fillId="0" borderId="36" xfId="0" applyFont="1" applyBorder="1" applyAlignment="1">
      <alignment horizontal="justify" vertical="top"/>
    </xf>
    <xf numFmtId="0" fontId="54" fillId="0" borderId="2" xfId="0" applyFont="1" applyBorder="1" applyAlignment="1">
      <alignment horizontal="justify" vertical="top"/>
    </xf>
    <xf numFmtId="0" fontId="107" fillId="0" borderId="1" xfId="0" applyFont="1" applyBorder="1"/>
    <xf numFmtId="213" fontId="54" fillId="0" borderId="2" xfId="1" applyNumberFormat="1" applyFont="1" applyBorder="1" applyAlignment="1">
      <alignment horizontal="justify" vertical="top"/>
    </xf>
    <xf numFmtId="0" fontId="108" fillId="0" borderId="1" xfId="0" applyFont="1" applyBorder="1" applyAlignment="1">
      <alignment horizontal="left" vertical="top"/>
    </xf>
    <xf numFmtId="0" fontId="54" fillId="0" borderId="2" xfId="0" applyFont="1" applyBorder="1" applyAlignment="1">
      <alignment horizontal="justify" vertical="top" wrapText="1"/>
    </xf>
    <xf numFmtId="0" fontId="54" fillId="0" borderId="1" xfId="0" applyFont="1" applyBorder="1" applyAlignment="1">
      <alignment horizontal="left" vertical="top"/>
    </xf>
    <xf numFmtId="43" fontId="54" fillId="0" borderId="2" xfId="1" applyFont="1" applyBorder="1" applyAlignment="1">
      <alignment horizontal="right" vertical="top" wrapText="1"/>
    </xf>
    <xf numFmtId="0" fontId="108" fillId="0" borderId="47" xfId="0" applyFont="1" applyBorder="1" applyAlignment="1">
      <alignment horizontal="left" vertical="top"/>
    </xf>
    <xf numFmtId="0" fontId="54" fillId="0" borderId="45" xfId="0" applyFont="1" applyBorder="1" applyAlignment="1">
      <alignment horizontal="justify" vertical="top" wrapText="1"/>
    </xf>
    <xf numFmtId="0" fontId="54" fillId="0" borderId="37" xfId="0" applyFont="1" applyBorder="1" applyAlignment="1">
      <alignment horizontal="justify" vertical="top" wrapText="1"/>
    </xf>
    <xf numFmtId="0" fontId="54" fillId="0" borderId="5" xfId="0" applyFont="1" applyBorder="1" applyAlignment="1">
      <alignment horizontal="justify" vertical="top" wrapText="1"/>
    </xf>
    <xf numFmtId="0" fontId="118" fillId="0" borderId="0" xfId="0" applyFont="1"/>
    <xf numFmtId="0" fontId="108" fillId="0" borderId="45" xfId="0" applyFont="1" applyBorder="1" applyAlignment="1">
      <alignment horizontal="justify" vertical="top" wrapText="1"/>
    </xf>
    <xf numFmtId="0" fontId="108" fillId="0" borderId="45" xfId="0" applyFont="1" applyBorder="1" applyAlignment="1">
      <alignment horizontal="center" vertical="top" wrapText="1"/>
    </xf>
    <xf numFmtId="0" fontId="107" fillId="0" borderId="0" xfId="0" applyFont="1" applyAlignment="1">
      <alignment horizontal="left" indent="1"/>
    </xf>
    <xf numFmtId="0" fontId="107" fillId="0" borderId="0" xfId="0" applyFont="1" applyAlignment="1"/>
    <xf numFmtId="0" fontId="118" fillId="0" borderId="45" xfId="0" applyFont="1" applyBorder="1"/>
    <xf numFmtId="43" fontId="106" fillId="0" borderId="45" xfId="0" applyNumberFormat="1" applyFont="1" applyBorder="1"/>
    <xf numFmtId="0" fontId="106" fillId="0" borderId="45" xfId="0" applyFont="1" applyBorder="1"/>
    <xf numFmtId="43" fontId="106" fillId="0" borderId="0" xfId="0" applyNumberFormat="1" applyFont="1"/>
    <xf numFmtId="0" fontId="106" fillId="0" borderId="46" xfId="0" applyFont="1" applyBorder="1"/>
    <xf numFmtId="0" fontId="118" fillId="0" borderId="46" xfId="0" applyFont="1" applyBorder="1"/>
    <xf numFmtId="0" fontId="54" fillId="0" borderId="46" xfId="0" applyFont="1" applyBorder="1"/>
    <xf numFmtId="43" fontId="108" fillId="0" borderId="46" xfId="1" applyFont="1" applyBorder="1"/>
    <xf numFmtId="43" fontId="108" fillId="0" borderId="0" xfId="1" applyFont="1"/>
    <xf numFmtId="43" fontId="54" fillId="0" borderId="0" xfId="1" applyFont="1"/>
    <xf numFmtId="43" fontId="108" fillId="0" borderId="45" xfId="1" applyFont="1" applyBorder="1"/>
    <xf numFmtId="43" fontId="108" fillId="0" borderId="31" xfId="1" applyFont="1" applyBorder="1"/>
    <xf numFmtId="0" fontId="107" fillId="0" borderId="0" xfId="0" applyFont="1" applyAlignment="1">
      <alignment horizontal="left" indent="2"/>
    </xf>
    <xf numFmtId="0" fontId="107" fillId="0" borderId="0" xfId="0" applyFont="1" applyAlignment="1">
      <alignment horizontal="left" indent="4"/>
    </xf>
    <xf numFmtId="0" fontId="107" fillId="0" borderId="0" xfId="0" quotePrefix="1" applyFont="1" applyAlignment="1">
      <alignment horizontal="left" indent="2"/>
    </xf>
    <xf numFmtId="43" fontId="107" fillId="0" borderId="0" xfId="0" applyNumberFormat="1" applyFont="1" applyAlignment="1"/>
    <xf numFmtId="43" fontId="106" fillId="0" borderId="46" xfId="0" applyNumberFormat="1" applyFont="1" applyBorder="1"/>
    <xf numFmtId="43" fontId="106" fillId="0" borderId="46" xfId="1" applyFont="1" applyBorder="1"/>
    <xf numFmtId="0" fontId="108" fillId="0" borderId="0" xfId="0" applyFont="1" applyAlignment="1">
      <alignment horizontal="left"/>
    </xf>
    <xf numFmtId="0" fontId="54" fillId="0" borderId="0" xfId="0" applyFont="1" applyAlignment="1">
      <alignment horizontal="center" vertical="center"/>
    </xf>
    <xf numFmtId="0" fontId="108" fillId="0" borderId="45" xfId="0" applyFont="1" applyBorder="1" applyAlignment="1">
      <alignment horizontal="justify" vertical="center" wrapText="1"/>
    </xf>
    <xf numFmtId="0" fontId="54" fillId="0" borderId="45" xfId="0" applyFont="1" applyBorder="1" applyAlignment="1">
      <alignment vertical="center"/>
    </xf>
    <xf numFmtId="0" fontId="108" fillId="0" borderId="45" xfId="0" applyFont="1" applyBorder="1" applyAlignment="1">
      <alignment horizontal="center" vertical="center" wrapText="1"/>
    </xf>
    <xf numFmtId="43" fontId="106" fillId="0" borderId="45" xfId="1" applyFont="1" applyBorder="1"/>
    <xf numFmtId="43" fontId="107" fillId="0" borderId="31" xfId="0" applyNumberFormat="1" applyFont="1" applyBorder="1"/>
    <xf numFmtId="0" fontId="107" fillId="0" borderId="46" xfId="0" applyFont="1" applyBorder="1"/>
    <xf numFmtId="0" fontId="108" fillId="0" borderId="45" xfId="0" applyFont="1" applyBorder="1" applyAlignment="1">
      <alignment horizontal="right" vertical="center" wrapText="1"/>
    </xf>
    <xf numFmtId="43" fontId="54" fillId="0" borderId="0" xfId="1" applyFont="1" applyAlignment="1">
      <alignment horizontal="justify" vertical="top"/>
    </xf>
    <xf numFmtId="43" fontId="108" fillId="0" borderId="45" xfId="1" applyFont="1" applyBorder="1" applyAlignment="1">
      <alignment horizontal="justify" vertical="top"/>
    </xf>
    <xf numFmtId="0" fontId="106" fillId="0" borderId="0" xfId="0" applyFont="1" applyBorder="1" applyAlignment="1">
      <alignment horizontal="left"/>
    </xf>
    <xf numFmtId="0" fontId="106" fillId="0" borderId="0" xfId="0" applyFont="1" applyBorder="1"/>
    <xf numFmtId="43" fontId="106" fillId="0" borderId="0" xfId="0" applyNumberFormat="1" applyFont="1" applyBorder="1"/>
    <xf numFmtId="43" fontId="106" fillId="0" borderId="0" xfId="1" applyFont="1" applyBorder="1"/>
    <xf numFmtId="43" fontId="108" fillId="0" borderId="0" xfId="1" applyFont="1" applyBorder="1" applyAlignment="1">
      <alignment horizontal="justify" vertical="top"/>
    </xf>
    <xf numFmtId="0" fontId="54" fillId="0" borderId="0" xfId="0" applyFont="1" applyAlignment="1">
      <alignment horizontal="center" wrapText="1"/>
    </xf>
    <xf numFmtId="0" fontId="108" fillId="0" borderId="0" xfId="0" applyFont="1" applyAlignment="1">
      <alignment horizontal="center" vertical="top" wrapText="1"/>
    </xf>
    <xf numFmtId="0" fontId="108" fillId="0" borderId="0" xfId="0" applyFont="1" applyAlignment="1">
      <alignment horizontal="right" vertical="top" wrapText="1"/>
    </xf>
    <xf numFmtId="43" fontId="106" fillId="0" borderId="0" xfId="0" applyNumberFormat="1" applyFont="1" applyFill="1" applyBorder="1" applyAlignment="1">
      <alignment wrapText="1"/>
    </xf>
    <xf numFmtId="43" fontId="106" fillId="0" borderId="0" xfId="1" applyFont="1" applyFill="1" applyBorder="1" applyAlignment="1">
      <alignment wrapText="1"/>
    </xf>
    <xf numFmtId="43" fontId="108" fillId="0" borderId="0" xfId="1" applyFont="1" applyFill="1" applyBorder="1" applyAlignment="1">
      <alignment horizontal="justify" vertical="top" wrapText="1"/>
    </xf>
    <xf numFmtId="0" fontId="107" fillId="0" borderId="0" xfId="0" applyFont="1" applyBorder="1" applyAlignment="1">
      <alignment horizontal="left" vertical="top"/>
    </xf>
    <xf numFmtId="0" fontId="106" fillId="0" borderId="0" xfId="0" applyFont="1" applyBorder="1" applyAlignment="1">
      <alignment wrapText="1"/>
    </xf>
    <xf numFmtId="43" fontId="106" fillId="0" borderId="0" xfId="0" applyNumberFormat="1" applyFont="1" applyBorder="1" applyAlignment="1">
      <alignment wrapText="1"/>
    </xf>
    <xf numFmtId="43" fontId="106" fillId="0" borderId="0" xfId="1" applyFont="1" applyBorder="1" applyAlignment="1">
      <alignment wrapText="1"/>
    </xf>
    <xf numFmtId="43" fontId="108" fillId="0" borderId="0" xfId="1" applyFont="1" applyBorder="1" applyAlignment="1">
      <alignment horizontal="justify" vertical="top" wrapText="1"/>
    </xf>
    <xf numFmtId="43" fontId="108" fillId="3" borderId="0" xfId="1" applyFont="1" applyFill="1" applyBorder="1" applyAlignment="1">
      <alignment horizontal="justify" vertical="top"/>
    </xf>
    <xf numFmtId="43" fontId="108" fillId="0" borderId="0" xfId="1" applyFont="1" applyFill="1" applyBorder="1" applyAlignment="1">
      <alignment horizontal="justify" vertical="top"/>
    </xf>
    <xf numFmtId="43" fontId="108" fillId="3" borderId="45" xfId="1" applyFont="1" applyFill="1" applyBorder="1" applyAlignment="1">
      <alignment horizontal="justify" vertical="top"/>
    </xf>
    <xf numFmtId="0" fontId="106" fillId="0" borderId="6" xfId="0" applyFont="1" applyBorder="1"/>
    <xf numFmtId="0" fontId="54" fillId="0" borderId="0" xfId="0" quotePrefix="1" applyFont="1" applyAlignment="1">
      <alignment horizontal="justify" vertical="top" wrapText="1"/>
    </xf>
    <xf numFmtId="0" fontId="118" fillId="0" borderId="0" xfId="0" applyFont="1" applyFill="1"/>
    <xf numFmtId="0" fontId="107" fillId="0" borderId="49" xfId="0" applyFont="1" applyBorder="1"/>
    <xf numFmtId="0" fontId="54" fillId="0" borderId="45" xfId="0" quotePrefix="1" applyFont="1" applyBorder="1" applyAlignment="1">
      <alignment horizontal="justify" vertical="top" wrapText="1"/>
    </xf>
    <xf numFmtId="0" fontId="54" fillId="3" borderId="45" xfId="0" quotePrefix="1" applyFont="1" applyFill="1" applyBorder="1" applyAlignment="1">
      <alignment horizontal="justify" vertical="top" wrapText="1"/>
    </xf>
    <xf numFmtId="0" fontId="54" fillId="0" borderId="0" xfId="0" quotePrefix="1" applyFont="1" applyBorder="1" applyAlignment="1">
      <alignment horizontal="justify" vertical="top" wrapText="1"/>
    </xf>
    <xf numFmtId="0" fontId="108" fillId="3" borderId="0" xfId="0" applyFont="1" applyFill="1" applyAlignment="1">
      <alignment horizontal="center"/>
    </xf>
    <xf numFmtId="0" fontId="108" fillId="3" borderId="0" xfId="0" applyFont="1" applyFill="1"/>
    <xf numFmtId="0" fontId="54" fillId="3" borderId="0" xfId="0" quotePrefix="1" applyFont="1" applyFill="1" applyBorder="1" applyAlignment="1">
      <alignment horizontal="justify" vertical="top" wrapText="1"/>
    </xf>
    <xf numFmtId="0" fontId="109" fillId="3" borderId="0" xfId="0" applyFont="1" applyFill="1"/>
    <xf numFmtId="0" fontId="108" fillId="3" borderId="0" xfId="0" applyFont="1" applyFill="1" applyBorder="1"/>
    <xf numFmtId="0" fontId="108" fillId="3" borderId="45" xfId="0" applyFont="1" applyFill="1" applyBorder="1"/>
    <xf numFmtId="43" fontId="108" fillId="3" borderId="45" xfId="0" applyNumberFormat="1" applyFont="1" applyFill="1" applyBorder="1"/>
    <xf numFmtId="43" fontId="108" fillId="3" borderId="45" xfId="1" applyFont="1" applyFill="1" applyBorder="1"/>
    <xf numFmtId="0" fontId="119" fillId="3" borderId="0" xfId="0" applyFont="1" applyFill="1" applyAlignment="1">
      <alignment horizontal="center" vertical="top"/>
    </xf>
    <xf numFmtId="0" fontId="120" fillId="3" borderId="0" xfId="0" applyFont="1" applyFill="1" applyAlignment="1">
      <alignment horizontal="center"/>
    </xf>
    <xf numFmtId="0" fontId="119" fillId="3" borderId="0" xfId="0" applyFont="1" applyFill="1" applyBorder="1" applyAlignment="1">
      <alignment horizontal="left"/>
    </xf>
    <xf numFmtId="0" fontId="119" fillId="3" borderId="0" xfId="0" applyFont="1" applyFill="1" applyBorder="1"/>
    <xf numFmtId="43" fontId="119" fillId="3" borderId="0" xfId="0" applyNumberFormat="1" applyFont="1" applyFill="1" applyBorder="1"/>
    <xf numFmtId="43" fontId="119" fillId="3" borderId="0" xfId="1" applyFont="1" applyFill="1" applyBorder="1"/>
    <xf numFmtId="43" fontId="119" fillId="3" borderId="0" xfId="1" applyFont="1" applyFill="1" applyBorder="1" applyAlignment="1">
      <alignment horizontal="justify" vertical="top"/>
    </xf>
    <xf numFmtId="0" fontId="119" fillId="3" borderId="0" xfId="0" applyFont="1" applyFill="1" applyAlignment="1">
      <alignment horizontal="right"/>
    </xf>
    <xf numFmtId="0" fontId="119" fillId="3" borderId="0" xfId="0" applyFont="1" applyFill="1"/>
    <xf numFmtId="0" fontId="120" fillId="3" borderId="0" xfId="0" applyFont="1" applyFill="1" applyBorder="1" applyAlignment="1">
      <alignment horizontal="left"/>
    </xf>
    <xf numFmtId="43" fontId="119" fillId="3" borderId="0" xfId="1" quotePrefix="1" applyFont="1" applyFill="1" applyBorder="1" applyAlignment="1">
      <alignment horizontal="right" vertical="top" wrapText="1"/>
    </xf>
    <xf numFmtId="43" fontId="120" fillId="3" borderId="0" xfId="1" quotePrefix="1" applyFont="1" applyFill="1" applyBorder="1" applyAlignment="1">
      <alignment horizontal="right" vertical="top"/>
    </xf>
    <xf numFmtId="0" fontId="120" fillId="3" borderId="6" xfId="0" applyFont="1" applyFill="1" applyBorder="1" applyAlignment="1">
      <alignment horizontal="left"/>
    </xf>
    <xf numFmtId="0" fontId="120" fillId="3" borderId="6" xfId="0" applyFont="1" applyFill="1" applyBorder="1"/>
    <xf numFmtId="43" fontId="120" fillId="3" borderId="6" xfId="0" applyNumberFormat="1" applyFont="1" applyFill="1" applyBorder="1"/>
    <xf numFmtId="43" fontId="120" fillId="3" borderId="6" xfId="1" applyFont="1" applyFill="1" applyBorder="1"/>
    <xf numFmtId="43" fontId="120" fillId="3" borderId="6" xfId="1" applyFont="1" applyFill="1" applyBorder="1" applyAlignment="1">
      <alignment horizontal="justify" vertical="top"/>
    </xf>
    <xf numFmtId="0" fontId="120" fillId="3" borderId="0" xfId="0" applyFont="1" applyFill="1"/>
    <xf numFmtId="43" fontId="120" fillId="3" borderId="0" xfId="1" applyFont="1" applyFill="1" applyBorder="1" applyAlignment="1">
      <alignment horizontal="justify" vertical="top"/>
    </xf>
    <xf numFmtId="0" fontId="108" fillId="0" borderId="0" xfId="0" applyFont="1" applyFill="1" applyAlignment="1">
      <alignment horizontal="right"/>
    </xf>
    <xf numFmtId="0" fontId="54" fillId="0" borderId="0" xfId="0" applyFont="1" applyFill="1"/>
    <xf numFmtId="43" fontId="54" fillId="0" borderId="0" xfId="1" applyFont="1" applyFill="1" applyBorder="1" applyAlignment="1">
      <alignment horizontal="justify" vertical="top"/>
    </xf>
    <xf numFmtId="0" fontId="108" fillId="0" borderId="0" xfId="0" applyFont="1" applyFill="1"/>
    <xf numFmtId="0" fontId="108" fillId="2" borderId="0" xfId="0" applyFont="1" applyFill="1"/>
    <xf numFmtId="0" fontId="54" fillId="2" borderId="0" xfId="0" applyFont="1" applyFill="1"/>
    <xf numFmtId="165" fontId="54" fillId="2" borderId="0" xfId="390" applyNumberFormat="1" applyFont="1" applyFill="1"/>
    <xf numFmtId="0" fontId="107" fillId="0" borderId="0" xfId="0" applyFont="1" applyAlignment="1">
      <alignment horizontal="center"/>
    </xf>
    <xf numFmtId="166" fontId="107" fillId="0" borderId="0" xfId="1" applyNumberFormat="1" applyFont="1"/>
    <xf numFmtId="166" fontId="107" fillId="0" borderId="0" xfId="1" applyNumberFormat="1" applyFont="1" applyFill="1"/>
    <xf numFmtId="0" fontId="54" fillId="0" borderId="6" xfId="0" applyFont="1" applyBorder="1"/>
    <xf numFmtId="166" fontId="107" fillId="0" borderId="31" xfId="1" applyNumberFormat="1" applyFont="1" applyBorder="1"/>
    <xf numFmtId="165" fontId="54" fillId="2" borderId="31" xfId="390" applyNumberFormat="1" applyFont="1" applyFill="1" applyBorder="1"/>
    <xf numFmtId="0" fontId="54" fillId="0" borderId="0" xfId="765" applyFont="1">
      <alignment vertical="center"/>
    </xf>
    <xf numFmtId="0" fontId="54" fillId="0" borderId="0" xfId="529" applyFont="1" applyAlignment="1">
      <alignment horizontal="right" vertical="center"/>
    </xf>
    <xf numFmtId="0" fontId="121" fillId="0" borderId="0" xfId="0" applyFont="1"/>
    <xf numFmtId="0" fontId="54" fillId="0" borderId="0" xfId="529" applyFont="1">
      <alignment vertical="center"/>
    </xf>
    <xf numFmtId="43" fontId="54" fillId="0" borderId="0" xfId="1" applyFont="1" applyAlignment="1">
      <alignment vertical="center"/>
    </xf>
    <xf numFmtId="0" fontId="108" fillId="0" borderId="0" xfId="0" applyFont="1" applyAlignment="1">
      <alignment horizontal="right"/>
    </xf>
    <xf numFmtId="0" fontId="122" fillId="0" borderId="0" xfId="0" applyFont="1"/>
    <xf numFmtId="0" fontId="123" fillId="0" borderId="0" xfId="0" applyFont="1"/>
    <xf numFmtId="0" fontId="54" fillId="0" borderId="0" xfId="0" applyFont="1" applyAlignment="1">
      <alignment horizontal="right"/>
    </xf>
    <xf numFmtId="49" fontId="108" fillId="0" borderId="0" xfId="0" applyNumberFormat="1" applyFont="1" applyAlignment="1">
      <alignment horizontal="right"/>
    </xf>
    <xf numFmtId="0" fontId="54" fillId="0" borderId="0" xfId="566" applyFont="1" applyAlignment="1">
      <alignment vertical="center"/>
    </xf>
    <xf numFmtId="49" fontId="124" fillId="0" borderId="0" xfId="0" applyNumberFormat="1" applyFont="1" applyAlignment="1">
      <alignment horizontal="right"/>
    </xf>
    <xf numFmtId="49" fontId="54" fillId="0" borderId="0" xfId="0" applyNumberFormat="1" applyFont="1" applyAlignment="1">
      <alignment horizontal="right"/>
    </xf>
    <xf numFmtId="49" fontId="108" fillId="0" borderId="0" xfId="0" applyNumberFormat="1" applyFont="1" applyAlignment="1">
      <alignment horizontal="right" indent="8"/>
    </xf>
    <xf numFmtId="0" fontId="106" fillId="0" borderId="0" xfId="0" applyFont="1" applyAlignment="1">
      <alignment horizontal="left" indent="3"/>
    </xf>
    <xf numFmtId="49" fontId="54" fillId="0" borderId="0" xfId="0" applyNumberFormat="1" applyFont="1" applyAlignment="1">
      <alignment horizontal="right" indent="8"/>
    </xf>
    <xf numFmtId="0" fontId="107" fillId="0" borderId="0" xfId="0" applyFont="1" applyAlignment="1">
      <alignment horizontal="left" indent="3"/>
    </xf>
    <xf numFmtId="0" fontId="106" fillId="0" borderId="0" xfId="0" applyFont="1" applyAlignment="1">
      <alignment horizontal="right"/>
    </xf>
    <xf numFmtId="43" fontId="122" fillId="0" borderId="0" xfId="1" applyFont="1"/>
    <xf numFmtId="0" fontId="121" fillId="0" borderId="0" xfId="0" applyFont="1" applyAlignment="1">
      <alignment horizontal="right"/>
    </xf>
    <xf numFmtId="0" fontId="107" fillId="0" borderId="0" xfId="0" applyFont="1" applyAlignment="1">
      <alignment horizontal="right"/>
    </xf>
    <xf numFmtId="0" fontId="106" fillId="0" borderId="0" xfId="0" applyFont="1" applyAlignment="1">
      <alignment horizontal="left" indent="22"/>
    </xf>
    <xf numFmtId="0" fontId="113" fillId="0" borderId="0" xfId="529" applyFont="1" applyAlignment="1">
      <alignment vertical="top"/>
    </xf>
    <xf numFmtId="43" fontId="108" fillId="33" borderId="0" xfId="1" applyFont="1" applyFill="1" applyBorder="1" applyAlignment="1">
      <alignment horizontal="justify" vertical="top"/>
    </xf>
    <xf numFmtId="43" fontId="108" fillId="33" borderId="45" xfId="1" applyFont="1" applyFill="1" applyBorder="1" applyAlignment="1">
      <alignment horizontal="justify" vertical="top"/>
    </xf>
    <xf numFmtId="0" fontId="106" fillId="33" borderId="6" xfId="0" applyFont="1" applyFill="1" applyBorder="1"/>
    <xf numFmtId="0" fontId="108" fillId="33" borderId="0" xfId="0" applyFont="1" applyFill="1" applyBorder="1" applyAlignment="1">
      <alignment horizontal="right"/>
    </xf>
    <xf numFmtId="0" fontId="108" fillId="0" borderId="0" xfId="0" applyFont="1" applyFill="1" applyBorder="1" applyAlignment="1">
      <alignment horizontal="right"/>
    </xf>
    <xf numFmtId="0" fontId="108" fillId="0" borderId="6" xfId="0" applyFont="1" applyFill="1" applyBorder="1" applyAlignment="1">
      <alignment horizontal="right"/>
    </xf>
    <xf numFmtId="43" fontId="54" fillId="0" borderId="4" xfId="1" applyFont="1" applyFill="1" applyBorder="1" applyAlignment="1">
      <alignment horizontal="right" vertical="top"/>
    </xf>
    <xf numFmtId="43" fontId="54" fillId="0" borderId="6" xfId="1" applyFont="1" applyFill="1" applyBorder="1" applyAlignment="1">
      <alignment horizontal="right" vertical="top"/>
    </xf>
    <xf numFmtId="43" fontId="54" fillId="0" borderId="0" xfId="1" applyFont="1" applyFill="1" applyBorder="1" applyAlignment="1">
      <alignment horizontal="right" vertical="top"/>
    </xf>
    <xf numFmtId="43" fontId="54" fillId="0" borderId="41" xfId="1" quotePrefix="1" applyFont="1" applyFill="1" applyBorder="1" applyAlignment="1">
      <alignment horizontal="right" vertical="top"/>
    </xf>
    <xf numFmtId="43" fontId="54" fillId="0" borderId="41" xfId="1" applyFont="1" applyFill="1" applyBorder="1" applyAlignment="1">
      <alignment horizontal="right" vertical="top"/>
    </xf>
    <xf numFmtId="43" fontId="54" fillId="0" borderId="49" xfId="1" applyFont="1" applyFill="1" applyBorder="1" applyAlignment="1">
      <alignment horizontal="right" vertical="top"/>
    </xf>
    <xf numFmtId="43" fontId="54" fillId="0" borderId="22" xfId="1" applyFont="1" applyFill="1" applyBorder="1" applyAlignment="1">
      <alignment horizontal="right" vertical="top" wrapText="1"/>
    </xf>
    <xf numFmtId="43" fontId="54" fillId="0" borderId="0" xfId="1" quotePrefix="1" applyFont="1" applyFill="1" applyBorder="1" applyAlignment="1">
      <alignment horizontal="right" vertical="top"/>
    </xf>
    <xf numFmtId="15" fontId="108" fillId="0" borderId="0" xfId="0" quotePrefix="1" applyNumberFormat="1" applyFont="1" applyFill="1" applyBorder="1" applyAlignment="1">
      <alignment horizontal="left" wrapText="1"/>
    </xf>
    <xf numFmtId="0" fontId="106" fillId="0" borderId="45" xfId="0" applyFont="1" applyFill="1" applyBorder="1" applyAlignment="1">
      <alignment horizontal="left"/>
    </xf>
    <xf numFmtId="0" fontId="112" fillId="0" borderId="0" xfId="0" applyFont="1" applyFill="1"/>
    <xf numFmtId="0" fontId="54" fillId="0" borderId="31" xfId="0" applyFont="1" applyFill="1" applyBorder="1"/>
    <xf numFmtId="0" fontId="54" fillId="0" borderId="31" xfId="0" applyFont="1" applyFill="1" applyBorder="1" applyAlignment="1">
      <alignment horizontal="center"/>
    </xf>
    <xf numFmtId="0" fontId="124" fillId="0" borderId="0" xfId="0" applyFont="1" applyFill="1" applyAlignment="1">
      <alignment horizontal="right"/>
    </xf>
    <xf numFmtId="0" fontId="54" fillId="0" borderId="45" xfId="0" quotePrefix="1" applyFont="1" applyBorder="1" applyAlignment="1">
      <alignment vertical="top"/>
    </xf>
    <xf numFmtId="0" fontId="106" fillId="33" borderId="49" xfId="0" applyFont="1" applyFill="1" applyBorder="1"/>
    <xf numFmtId="43" fontId="106" fillId="33" borderId="45" xfId="1" applyFont="1" applyFill="1" applyBorder="1"/>
    <xf numFmtId="0" fontId="108" fillId="0" borderId="0" xfId="0" quotePrefix="1" applyFont="1" applyBorder="1" applyAlignment="1">
      <alignment horizontal="justify" vertical="top" wrapText="1"/>
    </xf>
    <xf numFmtId="0" fontId="108" fillId="3" borderId="0" xfId="0" quotePrefix="1" applyFont="1" applyFill="1" applyBorder="1" applyAlignment="1">
      <alignment horizontal="justify" vertical="top" wrapText="1"/>
    </xf>
    <xf numFmtId="0" fontId="54" fillId="0" borderId="0" xfId="0" applyFont="1" applyFill="1" applyBorder="1" applyAlignment="1">
      <alignment horizontal="justify" vertical="center" wrapText="1"/>
    </xf>
    <xf numFmtId="164" fontId="95" fillId="0" borderId="0" xfId="0" applyNumberFormat="1" applyFont="1" applyFill="1" applyBorder="1" applyAlignment="1">
      <alignment vertical="top"/>
    </xf>
    <xf numFmtId="43" fontId="54" fillId="0" borderId="45" xfId="1" applyFont="1" applyFill="1" applyBorder="1" applyAlignment="1">
      <alignment horizontal="justify" vertical="top"/>
    </xf>
    <xf numFmtId="0" fontId="77" fillId="0" borderId="0" xfId="0" applyFont="1" applyFill="1"/>
    <xf numFmtId="0" fontId="54" fillId="0" borderId="0" xfId="0" applyFont="1" applyFill="1" applyBorder="1" applyAlignment="1">
      <alignment vertical="center" wrapText="1"/>
    </xf>
    <xf numFmtId="43" fontId="106" fillId="33" borderId="2" xfId="1" applyFont="1" applyFill="1" applyBorder="1"/>
    <xf numFmtId="43" fontId="106" fillId="33" borderId="2" xfId="1" applyFont="1" applyFill="1" applyBorder="1" applyAlignment="1">
      <alignment vertical="top"/>
    </xf>
    <xf numFmtId="43" fontId="107" fillId="33" borderId="6" xfId="1" applyFont="1" applyFill="1" applyBorder="1"/>
    <xf numFmtId="43" fontId="107" fillId="0" borderId="6" xfId="1" applyFont="1" applyFill="1" applyBorder="1"/>
    <xf numFmtId="43" fontId="116" fillId="0" borderId="6" xfId="1" applyFont="1" applyFill="1" applyBorder="1" applyAlignment="1">
      <alignment horizontal="right" vertical="center" wrapText="1"/>
    </xf>
    <xf numFmtId="43" fontId="108" fillId="33" borderId="0" xfId="1" applyFont="1" applyFill="1" applyBorder="1"/>
    <xf numFmtId="43" fontId="106" fillId="33" borderId="1" xfId="1" applyFont="1" applyFill="1" applyBorder="1"/>
    <xf numFmtId="43" fontId="106" fillId="33" borderId="22" xfId="1" applyFont="1" applyFill="1" applyBorder="1"/>
    <xf numFmtId="43" fontId="108" fillId="33" borderId="1" xfId="1" applyFont="1" applyFill="1" applyBorder="1" applyAlignment="1">
      <alignment vertical="center"/>
    </xf>
    <xf numFmtId="43" fontId="108" fillId="33" borderId="1" xfId="0" applyNumberFormat="1" applyFont="1" applyFill="1" applyBorder="1" applyAlignment="1">
      <alignment vertical="center"/>
    </xf>
    <xf numFmtId="0" fontId="54" fillId="0" borderId="6" xfId="0" applyFont="1" applyFill="1" applyBorder="1" applyAlignment="1">
      <alignment horizontal="center"/>
    </xf>
    <xf numFmtId="0" fontId="107" fillId="0" borderId="6" xfId="0" applyFont="1" applyFill="1" applyBorder="1" applyAlignment="1">
      <alignment horizontal="center"/>
    </xf>
    <xf numFmtId="15" fontId="108" fillId="33" borderId="6" xfId="0" applyNumberFormat="1" applyFont="1" applyFill="1" applyBorder="1" applyAlignment="1">
      <alignment horizontal="right" vertical="top"/>
    </xf>
    <xf numFmtId="15" fontId="108" fillId="33" borderId="6" xfId="0" applyNumberFormat="1" applyFont="1" applyFill="1" applyBorder="1" applyAlignment="1">
      <alignment horizontal="right"/>
    </xf>
    <xf numFmtId="43" fontId="108" fillId="33" borderId="0" xfId="1" quotePrefix="1" applyFont="1" applyFill="1" applyAlignment="1">
      <alignment horizontal="justify" vertical="top"/>
    </xf>
    <xf numFmtId="43" fontId="106" fillId="33" borderId="0" xfId="1" applyFont="1" applyFill="1" applyAlignment="1">
      <alignment wrapText="1"/>
    </xf>
    <xf numFmtId="0" fontId="124" fillId="0" borderId="0" xfId="0" applyFont="1" applyAlignment="1">
      <alignment horizontal="right"/>
    </xf>
    <xf numFmtId="0" fontId="107" fillId="0" borderId="0" xfId="0" applyFont="1" applyFill="1" applyBorder="1" applyAlignment="1">
      <alignment horizontal="left" wrapText="1"/>
    </xf>
    <xf numFmtId="0" fontId="121" fillId="0" borderId="0" xfId="0" applyFont="1" applyFill="1" applyBorder="1" applyAlignment="1">
      <alignment horizontal="left" wrapText="1"/>
    </xf>
    <xf numFmtId="0" fontId="121" fillId="0" borderId="0" xfId="0" applyFont="1" applyFill="1"/>
    <xf numFmtId="43" fontId="128" fillId="0" borderId="0" xfId="1" quotePrefix="1" applyFont="1" applyFill="1" applyBorder="1"/>
    <xf numFmtId="0" fontId="98" fillId="0" borderId="0" xfId="0" applyFont="1" applyFill="1" applyBorder="1" applyAlignment="1">
      <alignment horizontal="justify" vertical="top" wrapText="1"/>
    </xf>
    <xf numFmtId="0" fontId="107" fillId="38" borderId="0" xfId="0" applyFont="1" applyFill="1" applyBorder="1"/>
    <xf numFmtId="43" fontId="106" fillId="38" borderId="35" xfId="0" applyNumberFormat="1" applyFont="1" applyFill="1" applyBorder="1"/>
    <xf numFmtId="43" fontId="54" fillId="38" borderId="0" xfId="1" applyFont="1" applyFill="1" applyBorder="1"/>
    <xf numFmtId="43" fontId="94" fillId="0" borderId="35" xfId="1" applyNumberFormat="1" applyFont="1" applyFill="1" applyBorder="1"/>
    <xf numFmtId="43" fontId="94" fillId="0" borderId="35" xfId="1" applyFont="1" applyFill="1" applyBorder="1"/>
    <xf numFmtId="43" fontId="54" fillId="0" borderId="0" xfId="1" applyFont="1" applyFill="1" applyBorder="1" applyAlignment="1">
      <alignment vertical="top"/>
    </xf>
    <xf numFmtId="43" fontId="54" fillId="0" borderId="0" xfId="1" applyFont="1" applyFill="1" applyBorder="1" applyAlignment="1">
      <alignment horizontal="right" vertical="top" wrapText="1"/>
    </xf>
    <xf numFmtId="43" fontId="108" fillId="0" borderId="35" xfId="1" applyFont="1" applyFill="1" applyBorder="1" applyAlignment="1">
      <alignment horizontal="justify" vertical="top"/>
    </xf>
    <xf numFmtId="43" fontId="108" fillId="33" borderId="0" xfId="1" applyFont="1" applyFill="1" applyBorder="1" applyAlignment="1">
      <alignment horizontal="center" vertical="top"/>
    </xf>
    <xf numFmtId="43" fontId="108" fillId="33" borderId="35" xfId="1" applyFont="1" applyFill="1" applyBorder="1" applyAlignment="1">
      <alignment horizontal="center" vertical="top"/>
    </xf>
    <xf numFmtId="43" fontId="54" fillId="0" borderId="0" xfId="1" applyFont="1" applyFill="1" applyBorder="1" applyAlignment="1">
      <alignment horizontal="center" vertical="top"/>
    </xf>
    <xf numFmtId="43" fontId="108" fillId="0" borderId="35" xfId="1" applyFont="1" applyFill="1" applyBorder="1" applyAlignment="1">
      <alignment horizontal="center" vertical="top"/>
    </xf>
    <xf numFmtId="43" fontId="54" fillId="0" borderId="1" xfId="1" applyFont="1" applyFill="1" applyBorder="1" applyAlignment="1">
      <alignment horizontal="right" vertical="top"/>
    </xf>
    <xf numFmtId="43" fontId="54" fillId="0" borderId="40" xfId="1" applyFont="1" applyFill="1" applyBorder="1" applyAlignment="1">
      <alignment horizontal="right" vertical="top"/>
    </xf>
    <xf numFmtId="43" fontId="54" fillId="0" borderId="6" xfId="1" applyFont="1" applyFill="1" applyBorder="1" applyAlignment="1">
      <alignment horizontal="right" vertical="center"/>
    </xf>
    <xf numFmtId="166" fontId="103" fillId="0" borderId="0" xfId="1" applyNumberFormat="1" applyFont="1" applyFill="1" applyBorder="1"/>
    <xf numFmtId="166" fontId="101" fillId="0" borderId="0" xfId="1" applyNumberFormat="1" applyFont="1" applyFill="1" applyBorder="1"/>
    <xf numFmtId="0" fontId="54" fillId="0" borderId="0" xfId="0" quotePrefix="1" applyFont="1" applyFill="1" applyBorder="1" applyAlignment="1">
      <alignment horizontal="left" indent="2"/>
    </xf>
    <xf numFmtId="164" fontId="54" fillId="0" borderId="0" xfId="0" applyNumberFormat="1" applyFont="1" applyFill="1" applyBorder="1"/>
    <xf numFmtId="164" fontId="108" fillId="33" borderId="0" xfId="0" applyNumberFormat="1" applyFont="1" applyFill="1" applyBorder="1"/>
    <xf numFmtId="0" fontId="54" fillId="0" borderId="0" xfId="0" applyFont="1" applyAlignment="1">
      <alignment vertical="top"/>
    </xf>
    <xf numFmtId="0" fontId="120" fillId="0" borderId="0" xfId="0" applyFont="1" applyFill="1" applyAlignment="1">
      <alignment horizontal="center"/>
    </xf>
    <xf numFmtId="43" fontId="120" fillId="0" borderId="0" xfId="1" applyFont="1" applyFill="1"/>
    <xf numFmtId="0" fontId="61" fillId="0" borderId="6" xfId="2" applyFont="1" applyFill="1" applyBorder="1" applyAlignment="1">
      <alignment vertical="top"/>
    </xf>
    <xf numFmtId="0" fontId="107" fillId="0" borderId="6" xfId="0" applyFont="1" applyBorder="1"/>
    <xf numFmtId="0" fontId="113" fillId="0" borderId="6" xfId="2" applyFont="1" applyFill="1" applyBorder="1" applyAlignment="1">
      <alignment vertical="top"/>
    </xf>
    <xf numFmtId="164" fontId="108" fillId="0" borderId="0" xfId="0" applyNumberFormat="1" applyFont="1" applyFill="1" applyBorder="1" applyAlignment="1">
      <alignment horizontal="right" vertical="top" wrapText="1"/>
    </xf>
    <xf numFmtId="164" fontId="94" fillId="0" borderId="0" xfId="0" applyNumberFormat="1" applyFont="1" applyFill="1" applyBorder="1" applyAlignment="1">
      <alignment horizontal="right" vertical="top" wrapText="1"/>
    </xf>
    <xf numFmtId="0" fontId="106" fillId="33" borderId="6" xfId="0" applyFont="1" applyFill="1" applyBorder="1" applyAlignment="1">
      <alignment horizontal="right" wrapText="1"/>
    </xf>
    <xf numFmtId="0" fontId="108" fillId="0" borderId="6" xfId="0" applyFont="1" applyFill="1" applyBorder="1" applyAlignment="1">
      <alignment horizontal="center" vertical="center" wrapText="1"/>
    </xf>
    <xf numFmtId="0" fontId="106" fillId="0" borderId="45" xfId="0" applyFont="1" applyFill="1" applyBorder="1"/>
    <xf numFmtId="0" fontId="107" fillId="0" borderId="45" xfId="0" applyFont="1" applyFill="1" applyBorder="1"/>
    <xf numFmtId="0" fontId="108" fillId="0" borderId="45" xfId="0" applyFont="1" applyFill="1" applyBorder="1" applyAlignment="1">
      <alignment horizontal="center"/>
    </xf>
    <xf numFmtId="0" fontId="54" fillId="0" borderId="0" xfId="0" applyFont="1" applyFill="1" applyBorder="1" applyAlignment="1">
      <alignment horizontal="center"/>
    </xf>
    <xf numFmtId="0" fontId="106" fillId="0" borderId="45" xfId="0" applyFont="1" applyFill="1" applyBorder="1" applyAlignment="1">
      <alignment horizontal="center"/>
    </xf>
    <xf numFmtId="0" fontId="106" fillId="0" borderId="45" xfId="0" applyFont="1" applyFill="1" applyBorder="1" applyAlignment="1">
      <alignment wrapText="1"/>
    </xf>
    <xf numFmtId="43" fontId="107" fillId="0" borderId="45" xfId="1" applyFont="1" applyFill="1" applyBorder="1"/>
    <xf numFmtId="0" fontId="54" fillId="0" borderId="49" xfId="0" applyFont="1" applyFill="1" applyBorder="1" applyAlignment="1">
      <alignment horizontal="justify" vertical="center" wrapText="1"/>
    </xf>
    <xf numFmtId="0" fontId="106" fillId="0" borderId="45" xfId="0" applyFont="1" applyFill="1" applyBorder="1" applyAlignment="1">
      <alignment vertical="top"/>
    </xf>
    <xf numFmtId="0" fontId="108" fillId="0" borderId="45" xfId="0" applyFont="1" applyFill="1" applyBorder="1" applyAlignment="1">
      <alignment horizontal="right" vertical="top" wrapText="1"/>
    </xf>
    <xf numFmtId="0" fontId="106" fillId="0" borderId="45" xfId="0" applyFont="1" applyFill="1" applyBorder="1" applyAlignment="1">
      <alignment horizontal="right" vertical="top" wrapText="1"/>
    </xf>
    <xf numFmtId="0" fontId="106" fillId="33" borderId="45" xfId="0" applyFont="1" applyFill="1" applyBorder="1" applyAlignment="1">
      <alignment horizontal="right" vertical="top" wrapText="1"/>
    </xf>
    <xf numFmtId="0" fontId="54" fillId="0" borderId="0" xfId="0" applyFont="1" applyFill="1" applyBorder="1" applyAlignment="1">
      <alignment horizontal="right" vertical="top" wrapText="1"/>
    </xf>
    <xf numFmtId="43" fontId="54" fillId="0" borderId="6" xfId="1" applyFont="1" applyFill="1" applyBorder="1" applyAlignment="1">
      <alignment vertical="top" wrapText="1"/>
    </xf>
    <xf numFmtId="43" fontId="108" fillId="33" borderId="31" xfId="1" applyFont="1" applyFill="1" applyBorder="1"/>
    <xf numFmtId="43" fontId="108" fillId="33" borderId="31" xfId="1" applyFont="1" applyFill="1" applyBorder="1" applyAlignment="1">
      <alignment vertical="top" wrapText="1"/>
    </xf>
    <xf numFmtId="43" fontId="108" fillId="33" borderId="0" xfId="1" applyFont="1" applyFill="1" applyBorder="1" applyAlignment="1">
      <alignment wrapText="1"/>
    </xf>
    <xf numFmtId="43" fontId="108" fillId="33" borderId="35" xfId="1" applyFont="1" applyFill="1" applyBorder="1" applyAlignment="1">
      <alignment vertical="top" wrapText="1"/>
    </xf>
    <xf numFmtId="43" fontId="54" fillId="0" borderId="6" xfId="1" quotePrefix="1" applyFont="1" applyFill="1" applyBorder="1" applyAlignment="1">
      <alignment horizontal="right" vertical="top"/>
    </xf>
    <xf numFmtId="43" fontId="95" fillId="0" borderId="0" xfId="1" applyFont="1" applyFill="1" applyAlignment="1">
      <alignment vertical="top"/>
    </xf>
    <xf numFmtId="43" fontId="54" fillId="0" borderId="0" xfId="1" applyFont="1" applyFill="1" applyBorder="1" applyAlignment="1">
      <alignment horizontal="left" vertical="top"/>
    </xf>
    <xf numFmtId="43" fontId="37" fillId="0" borderId="0" xfId="1" applyFont="1" applyFill="1" applyBorder="1" applyAlignment="1">
      <alignment horizontal="right" vertical="top"/>
    </xf>
    <xf numFmtId="43" fontId="103" fillId="0" borderId="0" xfId="1" applyFont="1" applyFill="1"/>
    <xf numFmtId="43" fontId="130" fillId="0" borderId="0" xfId="1" applyFont="1" applyFill="1" applyBorder="1"/>
    <xf numFmtId="213" fontId="103" fillId="0" borderId="0" xfId="1" applyNumberFormat="1" applyFont="1" applyFill="1" applyBorder="1"/>
    <xf numFmtId="213" fontId="104" fillId="0" borderId="0" xfId="1" applyNumberFormat="1" applyFont="1" applyFill="1" applyBorder="1"/>
    <xf numFmtId="166" fontId="3" fillId="0" borderId="0" xfId="1" applyNumberFormat="1" applyFont="1" applyFill="1" applyBorder="1"/>
    <xf numFmtId="43" fontId="54" fillId="0" borderId="50" xfId="1" applyFont="1" applyFill="1" applyBorder="1" applyAlignment="1">
      <alignment horizontal="right"/>
    </xf>
    <xf numFmtId="43" fontId="54" fillId="0" borderId="40" xfId="1" applyFont="1" applyFill="1" applyBorder="1" applyAlignment="1">
      <alignment horizontal="right"/>
    </xf>
    <xf numFmtId="43" fontId="103" fillId="0" borderId="0" xfId="1" applyFont="1" applyFill="1" applyBorder="1"/>
    <xf numFmtId="43" fontId="101" fillId="0" borderId="0" xfId="1" applyFont="1" applyFill="1" applyBorder="1"/>
    <xf numFmtId="43" fontId="54" fillId="0" borderId="1" xfId="1" applyFont="1" applyFill="1" applyBorder="1" applyAlignment="1">
      <alignment horizontal="right"/>
    </xf>
    <xf numFmtId="166" fontId="102" fillId="0" borderId="0" xfId="1" applyNumberFormat="1" applyFont="1" applyFill="1" applyBorder="1"/>
    <xf numFmtId="43" fontId="54" fillId="33" borderId="0" xfId="1" applyFont="1" applyFill="1" applyBorder="1" applyAlignment="1">
      <alignment horizontal="left" wrapText="1"/>
    </xf>
    <xf numFmtId="43" fontId="54" fillId="33" borderId="6" xfId="1" applyFont="1" applyFill="1" applyBorder="1" applyAlignment="1">
      <alignment horizontal="left" wrapText="1"/>
    </xf>
    <xf numFmtId="0" fontId="108" fillId="0" borderId="0" xfId="2" applyFont="1" applyAlignment="1">
      <alignment vertical="top"/>
    </xf>
    <xf numFmtId="0" fontId="108" fillId="0" borderId="6" xfId="2" applyFont="1" applyBorder="1" applyAlignment="1">
      <alignment vertical="top"/>
    </xf>
    <xf numFmtId="0" fontId="106" fillId="0" borderId="0" xfId="0" applyFont="1" applyAlignment="1">
      <alignment horizontal="left" indent="2"/>
    </xf>
    <xf numFmtId="0" fontId="106" fillId="0" borderId="0" xfId="0" applyFont="1" applyAlignment="1">
      <alignment horizontal="left" indent="4"/>
    </xf>
    <xf numFmtId="0" fontId="108" fillId="0" borderId="0" xfId="0" applyFont="1"/>
    <xf numFmtId="0" fontId="95" fillId="0" borderId="0" xfId="0" applyFont="1" applyAlignment="1">
      <alignment vertical="top" wrapText="1"/>
    </xf>
    <xf numFmtId="0" fontId="95" fillId="0" borderId="0" xfId="0" applyFont="1" applyAlignment="1">
      <alignment vertical="top"/>
    </xf>
    <xf numFmtId="0" fontId="106" fillId="0" borderId="0" xfId="0" applyFont="1" applyAlignment="1">
      <alignment horizontal="left" vertical="center" indent="4"/>
    </xf>
    <xf numFmtId="43" fontId="95" fillId="0" borderId="0" xfId="0" applyNumberFormat="1" applyFont="1"/>
    <xf numFmtId="0" fontId="54" fillId="0" borderId="0" xfId="0" applyFont="1" applyAlignment="1">
      <alignment horizontal="left" indent="4"/>
    </xf>
    <xf numFmtId="166" fontId="95" fillId="0" borderId="0" xfId="0" applyNumberFormat="1" applyFont="1"/>
    <xf numFmtId="0" fontId="108" fillId="0" borderId="0" xfId="0" applyFont="1" applyAlignment="1">
      <alignment horizontal="left" indent="2"/>
    </xf>
    <xf numFmtId="0" fontId="108" fillId="0" borderId="0" xfId="0" applyFont="1" applyAlignment="1">
      <alignment horizontal="left" indent="4"/>
    </xf>
    <xf numFmtId="0" fontId="54" fillId="0" borderId="0" xfId="0" applyFont="1" applyAlignment="1">
      <alignment horizontal="left" indent="2"/>
    </xf>
    <xf numFmtId="0" fontId="107" fillId="0" borderId="0" xfId="0" applyFont="1" applyAlignment="1">
      <alignment horizontal="left" indent="6"/>
    </xf>
    <xf numFmtId="0" fontId="54" fillId="0" borderId="0" xfId="0" applyFont="1" applyAlignment="1">
      <alignment horizontal="left" indent="6"/>
    </xf>
    <xf numFmtId="0" fontId="117" fillId="0" borderId="0" xfId="0" applyFont="1" applyAlignment="1">
      <alignment horizontal="left" indent="4"/>
    </xf>
    <xf numFmtId="0" fontId="54" fillId="0" borderId="0" xfId="0" applyFont="1" applyAlignment="1">
      <alignment horizontal="left"/>
    </xf>
    <xf numFmtId="0" fontId="54" fillId="0" borderId="0" xfId="0" applyFont="1" applyAlignment="1">
      <alignment vertical="center"/>
    </xf>
    <xf numFmtId="0" fontId="107" fillId="0" borderId="0" xfId="0" applyFont="1" applyAlignment="1">
      <alignment vertical="top"/>
    </xf>
    <xf numFmtId="0" fontId="108" fillId="0" borderId="42" xfId="0" applyFont="1" applyBorder="1" applyAlignment="1">
      <alignment horizontal="left" vertical="top" wrapText="1"/>
    </xf>
    <xf numFmtId="0" fontId="108" fillId="0" borderId="39" xfId="0" applyFont="1" applyBorder="1" applyAlignment="1">
      <alignment horizontal="center" vertical="top" wrapText="1"/>
    </xf>
    <xf numFmtId="0" fontId="37" fillId="0" borderId="0" xfId="0" applyFont="1" applyAlignment="1">
      <alignment vertical="top" wrapText="1"/>
    </xf>
    <xf numFmtId="0" fontId="97" fillId="0" borderId="0" xfId="0" applyFont="1" applyAlignment="1">
      <alignment vertical="top"/>
    </xf>
    <xf numFmtId="0" fontId="108" fillId="0" borderId="43" xfId="0" applyFont="1" applyBorder="1" applyAlignment="1">
      <alignment horizontal="left" vertical="top" wrapText="1"/>
    </xf>
    <xf numFmtId="0" fontId="130" fillId="0" borderId="0" xfId="0" applyFont="1"/>
    <xf numFmtId="0" fontId="103" fillId="0" borderId="0" xfId="0" applyFont="1"/>
    <xf numFmtId="0" fontId="131" fillId="0" borderId="0" xfId="0" applyFont="1"/>
    <xf numFmtId="0" fontId="103" fillId="0" borderId="0" xfId="0" applyFont="1" applyAlignment="1">
      <alignment horizontal="center"/>
    </xf>
    <xf numFmtId="0" fontId="126" fillId="0" borderId="22" xfId="0" applyFont="1" applyBorder="1" applyAlignment="1">
      <alignment horizontal="left" vertical="top" wrapText="1"/>
    </xf>
    <xf numFmtId="0" fontId="54" fillId="0" borderId="22" xfId="0" applyFont="1" applyBorder="1" applyAlignment="1">
      <alignment horizontal="left" vertical="top" wrapText="1"/>
    </xf>
    <xf numFmtId="0" fontId="130" fillId="0" borderId="0" xfId="0" applyFont="1" applyAlignment="1">
      <alignment horizontal="right"/>
    </xf>
    <xf numFmtId="0" fontId="54" fillId="0" borderId="30" xfId="0" applyFont="1" applyBorder="1" applyAlignment="1">
      <alignment horizontal="left" vertical="top" wrapText="1"/>
    </xf>
    <xf numFmtId="0" fontId="108" fillId="0" borderId="33" xfId="0" applyFont="1" applyBorder="1" applyAlignment="1">
      <alignment horizontal="left" vertical="top" wrapText="1"/>
    </xf>
    <xf numFmtId="0" fontId="107" fillId="0" borderId="22" xfId="0" applyFont="1" applyBorder="1" applyAlignment="1">
      <alignment horizontal="left" vertical="top" wrapText="1"/>
    </xf>
    <xf numFmtId="4" fontId="103" fillId="0" borderId="0" xfId="0" applyNumberFormat="1" applyFont="1"/>
    <xf numFmtId="0" fontId="54" fillId="0" borderId="44" xfId="0" applyFont="1" applyBorder="1" applyAlignment="1">
      <alignment horizontal="left" vertical="top" wrapText="1"/>
    </xf>
    <xf numFmtId="0" fontId="125" fillId="0" borderId="43" xfId="0" applyFont="1" applyBorder="1" applyAlignment="1">
      <alignment horizontal="left" vertical="top" wrapText="1"/>
    </xf>
    <xf numFmtId="0" fontId="104" fillId="0" borderId="0" xfId="0" applyFont="1"/>
    <xf numFmtId="2" fontId="103" fillId="0" borderId="0" xfId="0" applyNumberFormat="1" applyFont="1"/>
    <xf numFmtId="0" fontId="3" fillId="0" borderId="0" xfId="0" applyFont="1"/>
    <xf numFmtId="43" fontId="3" fillId="0" borderId="0" xfId="1" applyFont="1" applyFill="1" applyBorder="1"/>
    <xf numFmtId="166" fontId="3" fillId="0" borderId="0" xfId="0" applyNumberFormat="1" applyFont="1"/>
    <xf numFmtId="166" fontId="105" fillId="0" borderId="0" xfId="0" applyNumberFormat="1" applyFont="1"/>
    <xf numFmtId="0" fontId="104" fillId="0" borderId="0" xfId="0" applyFont="1" applyAlignment="1">
      <alignment horizontal="center"/>
    </xf>
    <xf numFmtId="0" fontId="103" fillId="0" borderId="0" xfId="0" applyFont="1" applyAlignment="1">
      <alignment vertical="center" wrapText="1"/>
    </xf>
    <xf numFmtId="2" fontId="3" fillId="0" borderId="0" xfId="0" applyNumberFormat="1" applyFont="1"/>
    <xf numFmtId="0" fontId="125" fillId="0" borderId="33" xfId="0" applyFont="1" applyBorder="1" applyAlignment="1">
      <alignment horizontal="left" vertical="top" wrapText="1"/>
    </xf>
    <xf numFmtId="0" fontId="125" fillId="0" borderId="22" xfId="0" applyFont="1" applyBorder="1" applyAlignment="1">
      <alignment horizontal="left" vertical="top" wrapText="1"/>
    </xf>
    <xf numFmtId="43" fontId="104" fillId="0" borderId="0" xfId="0" applyNumberFormat="1" applyFont="1"/>
    <xf numFmtId="43" fontId="130" fillId="0" borderId="0" xfId="0" applyNumberFormat="1" applyFont="1"/>
    <xf numFmtId="0" fontId="131" fillId="0" borderId="0" xfId="0" applyFont="1" applyAlignment="1">
      <alignment horizontal="center" vertical="top"/>
    </xf>
    <xf numFmtId="0" fontId="37" fillId="0" borderId="0" xfId="0" applyFont="1"/>
    <xf numFmtId="0" fontId="52" fillId="0" borderId="0" xfId="0" applyFont="1" applyAlignment="1">
      <alignment horizontal="center" vertical="top"/>
    </xf>
    <xf numFmtId="0" fontId="104" fillId="0" borderId="0" xfId="0" applyFont="1" applyAlignment="1">
      <alignment horizontal="left" vertical="top"/>
    </xf>
    <xf numFmtId="0" fontId="104" fillId="0" borderId="0" xfId="0" applyFont="1" applyAlignment="1">
      <alignment horizontal="right"/>
    </xf>
    <xf numFmtId="0" fontId="97" fillId="0" borderId="0" xfId="0" applyFont="1"/>
    <xf numFmtId="0" fontId="129" fillId="0" borderId="0" xfId="0" applyFont="1"/>
    <xf numFmtId="0" fontId="103" fillId="0" borderId="0" xfId="0" applyFont="1" applyAlignment="1">
      <alignment horizontal="left" vertical="top"/>
    </xf>
    <xf numFmtId="0" fontId="101" fillId="0" borderId="0" xfId="0" applyFont="1"/>
    <xf numFmtId="0" fontId="54" fillId="0" borderId="49" xfId="0" applyFont="1" applyBorder="1"/>
    <xf numFmtId="0" fontId="97" fillId="0" borderId="0" xfId="0" applyFont="1" applyAlignment="1">
      <alignment horizontal="left" vertical="top"/>
    </xf>
    <xf numFmtId="43" fontId="54" fillId="0" borderId="0" xfId="0" applyNumberFormat="1" applyFont="1"/>
    <xf numFmtId="43" fontId="101" fillId="0" borderId="0" xfId="0" applyNumberFormat="1" applyFont="1"/>
    <xf numFmtId="0" fontId="125" fillId="0" borderId="45" xfId="0" applyFont="1" applyBorder="1" applyAlignment="1">
      <alignment horizontal="left" vertical="top" wrapText="1"/>
    </xf>
    <xf numFmtId="0" fontId="54" fillId="0" borderId="0" xfId="0" applyFont="1" applyAlignment="1">
      <alignment horizontal="left" vertical="top" wrapText="1"/>
    </xf>
    <xf numFmtId="0" fontId="108" fillId="0" borderId="6" xfId="0" applyFont="1" applyBorder="1" applyAlignment="1">
      <alignment horizontal="center"/>
    </xf>
    <xf numFmtId="0" fontId="104" fillId="0" borderId="0" xfId="0" applyFont="1" applyAlignment="1">
      <alignment horizontal="center"/>
    </xf>
    <xf numFmtId="0" fontId="103" fillId="0" borderId="0" xfId="0" applyFont="1" applyAlignment="1">
      <alignment horizontal="center" vertical="center" wrapText="1"/>
    </xf>
    <xf numFmtId="0" fontId="126" fillId="0" borderId="22" xfId="0" applyFont="1" applyBorder="1" applyAlignment="1">
      <alignment horizontal="left" vertical="top" wrapText="1"/>
    </xf>
    <xf numFmtId="0" fontId="54" fillId="0" borderId="22" xfId="0" applyFont="1" applyBorder="1" applyAlignment="1">
      <alignment horizontal="left" vertical="top" wrapText="1"/>
    </xf>
    <xf numFmtId="0" fontId="54" fillId="0" borderId="0" xfId="0" applyFont="1" applyFill="1" applyBorder="1" applyAlignment="1">
      <alignment horizontal="justify" vertical="justify" wrapText="1"/>
    </xf>
    <xf numFmtId="0" fontId="54" fillId="0" borderId="0" xfId="0" applyFont="1" applyFill="1" applyBorder="1" applyAlignment="1">
      <alignment horizontal="justify" vertical="top" wrapText="1"/>
    </xf>
    <xf numFmtId="0" fontId="54" fillId="0" borderId="0" xfId="0" applyFont="1" applyFill="1" applyBorder="1" applyAlignment="1">
      <alignment horizontal="left" vertical="top" wrapText="1"/>
    </xf>
    <xf numFmtId="43" fontId="108" fillId="0" borderId="0" xfId="1" applyFont="1" applyFill="1" applyBorder="1" applyAlignment="1">
      <alignment horizontal="right"/>
    </xf>
    <xf numFmtId="2" fontId="106" fillId="33" borderId="0" xfId="0" applyNumberFormat="1" applyFont="1" applyFill="1" applyBorder="1"/>
    <xf numFmtId="0" fontId="129" fillId="0" borderId="0" xfId="0" applyFont="1" applyAlignment="1">
      <alignment vertical="top"/>
    </xf>
    <xf numFmtId="0" fontId="101" fillId="0" borderId="0" xfId="0" applyFont="1" applyAlignment="1">
      <alignment vertical="top"/>
    </xf>
    <xf numFmtId="0" fontId="54" fillId="0" borderId="6" xfId="0" applyFont="1" applyBorder="1" applyAlignment="1">
      <alignment vertical="top"/>
    </xf>
    <xf numFmtId="0" fontId="129" fillId="0" borderId="6" xfId="0" applyFont="1" applyBorder="1" applyAlignment="1">
      <alignment vertical="top"/>
    </xf>
    <xf numFmtId="0" fontId="102" fillId="0" borderId="0" xfId="0" applyFont="1" applyAlignment="1">
      <alignment horizontal="center"/>
    </xf>
    <xf numFmtId="0" fontId="54" fillId="0" borderId="0" xfId="0" quotePrefix="1" applyFont="1" applyBorder="1" applyAlignment="1">
      <alignment horizontal="left"/>
    </xf>
    <xf numFmtId="0" fontId="106" fillId="0" borderId="35" xfId="0" applyFont="1" applyFill="1" applyBorder="1" applyAlignment="1">
      <alignment horizontal="center" vertical="center" wrapText="1"/>
    </xf>
    <xf numFmtId="15" fontId="106" fillId="33" borderId="7" xfId="0" quotePrefix="1" applyNumberFormat="1" applyFont="1" applyFill="1" applyBorder="1" applyAlignment="1">
      <alignment horizontal="center" wrapText="1"/>
    </xf>
    <xf numFmtId="15" fontId="106" fillId="33" borderId="35" xfId="0" applyNumberFormat="1" applyFont="1" applyFill="1" applyBorder="1" applyAlignment="1">
      <alignment horizontal="center" wrapText="1"/>
    </xf>
    <xf numFmtId="15" fontId="106" fillId="0" borderId="35" xfId="0" applyNumberFormat="1" applyFont="1" applyFill="1" applyBorder="1" applyAlignment="1">
      <alignment horizontal="center" wrapText="1"/>
    </xf>
    <xf numFmtId="0" fontId="108" fillId="0" borderId="33" xfId="0" applyFont="1" applyFill="1" applyBorder="1" applyAlignment="1">
      <alignment horizontal="center" vertical="center" wrapText="1"/>
    </xf>
    <xf numFmtId="0" fontId="109" fillId="0" borderId="30" xfId="0" applyFont="1" applyBorder="1" applyAlignment="1">
      <alignment horizontal="center" vertical="center" wrapText="1"/>
    </xf>
    <xf numFmtId="0" fontId="107" fillId="0" borderId="0" xfId="0" applyFont="1" applyFill="1" applyAlignment="1">
      <alignment horizontal="justify" wrapText="1"/>
    </xf>
    <xf numFmtId="0" fontId="106" fillId="0" borderId="31" xfId="0" applyFont="1" applyFill="1" applyBorder="1" applyAlignment="1">
      <alignment horizontal="left" vertical="center"/>
    </xf>
    <xf numFmtId="0" fontId="106" fillId="0" borderId="0" xfId="0" applyFont="1" applyFill="1" applyBorder="1" applyAlignment="1">
      <alignment horizontal="left" vertical="center"/>
    </xf>
    <xf numFmtId="0" fontId="106" fillId="0" borderId="6" xfId="0" applyFont="1" applyFill="1" applyBorder="1" applyAlignment="1">
      <alignment horizontal="left" vertical="center"/>
    </xf>
    <xf numFmtId="15" fontId="106" fillId="33" borderId="38" xfId="0" applyNumberFormat="1" applyFont="1" applyFill="1" applyBorder="1" applyAlignment="1">
      <alignment horizontal="center" wrapText="1"/>
    </xf>
    <xf numFmtId="15" fontId="106" fillId="33" borderId="31" xfId="0" applyNumberFormat="1" applyFont="1" applyFill="1" applyBorder="1" applyAlignment="1">
      <alignment horizontal="center" wrapText="1"/>
    </xf>
    <xf numFmtId="15" fontId="106" fillId="0" borderId="38" xfId="0" applyNumberFormat="1" applyFont="1" applyFill="1" applyBorder="1" applyAlignment="1">
      <alignment horizontal="center" wrapText="1"/>
    </xf>
    <xf numFmtId="15" fontId="106" fillId="0" borderId="31" xfId="0" applyNumberFormat="1" applyFont="1" applyFill="1" applyBorder="1" applyAlignment="1">
      <alignment horizontal="center" wrapText="1"/>
    </xf>
    <xf numFmtId="0" fontId="106" fillId="33" borderId="36" xfId="0" applyFont="1" applyFill="1" applyBorder="1" applyAlignment="1">
      <alignment horizontal="center" vertical="center" wrapText="1"/>
    </xf>
    <xf numFmtId="0" fontId="106" fillId="33" borderId="5" xfId="0" applyFont="1" applyFill="1" applyBorder="1" applyAlignment="1">
      <alignment horizontal="center" vertical="center"/>
    </xf>
    <xf numFmtId="0" fontId="106" fillId="33" borderId="32" xfId="0" applyFont="1" applyFill="1" applyBorder="1" applyAlignment="1">
      <alignment horizontal="center"/>
    </xf>
    <xf numFmtId="0" fontId="106" fillId="0" borderId="36" xfId="0" applyFont="1" applyFill="1" applyBorder="1" applyAlignment="1">
      <alignment horizontal="center" vertical="center" wrapText="1"/>
    </xf>
    <xf numFmtId="0" fontId="106" fillId="0" borderId="5" xfId="0" applyFont="1" applyFill="1" applyBorder="1" applyAlignment="1">
      <alignment horizontal="center" vertical="center"/>
    </xf>
    <xf numFmtId="0" fontId="106" fillId="0" borderId="7" xfId="0" applyFont="1" applyFill="1" applyBorder="1" applyAlignment="1">
      <alignment horizontal="center"/>
    </xf>
    <xf numFmtId="0" fontId="106" fillId="0" borderId="35" xfId="0" applyFont="1" applyFill="1" applyBorder="1" applyAlignment="1">
      <alignment horizontal="center"/>
    </xf>
    <xf numFmtId="0" fontId="106" fillId="0" borderId="38" xfId="0" applyFont="1" applyFill="1" applyBorder="1" applyAlignment="1">
      <alignment horizontal="center" vertical="center"/>
    </xf>
    <xf numFmtId="0" fontId="106" fillId="0" borderId="6" xfId="0" applyFont="1" applyFill="1" applyBorder="1" applyAlignment="1">
      <alignment horizontal="center" vertical="center"/>
    </xf>
    <xf numFmtId="0" fontId="95" fillId="0" borderId="35" xfId="0" applyFont="1" applyFill="1" applyBorder="1" applyAlignment="1">
      <alignment horizontal="justify" vertical="top" wrapText="1"/>
    </xf>
    <xf numFmtId="0" fontId="95" fillId="0" borderId="35" xfId="0" quotePrefix="1" applyFont="1" applyFill="1" applyBorder="1" applyAlignment="1">
      <alignment horizontal="left" vertical="top" wrapText="1"/>
    </xf>
    <xf numFmtId="0" fontId="95" fillId="0" borderId="35" xfId="0" applyFont="1" applyFill="1" applyBorder="1" applyAlignment="1">
      <alignment horizontal="left" vertical="top" wrapText="1"/>
    </xf>
    <xf numFmtId="0" fontId="94" fillId="0" borderId="37" xfId="0" applyFont="1" applyFill="1" applyBorder="1" applyAlignment="1">
      <alignment horizontal="center" vertical="center"/>
    </xf>
    <xf numFmtId="0" fontId="94" fillId="0" borderId="7" xfId="0" applyFont="1" applyFill="1" applyBorder="1" applyAlignment="1">
      <alignment horizontal="center" vertical="center"/>
    </xf>
    <xf numFmtId="0" fontId="107" fillId="0" borderId="0" xfId="0" applyFont="1" applyFill="1" applyBorder="1" applyAlignment="1"/>
    <xf numFmtId="0" fontId="106" fillId="0" borderId="45" xfId="0" applyFont="1" applyFill="1" applyBorder="1" applyAlignment="1">
      <alignment vertical="center" wrapText="1"/>
    </xf>
    <xf numFmtId="0" fontId="107" fillId="0" borderId="35" xfId="0" applyFont="1" applyFill="1" applyBorder="1" applyAlignment="1">
      <alignment horizontal="justify" vertical="top" wrapText="1"/>
    </xf>
    <xf numFmtId="0" fontId="107" fillId="0" borderId="35" xfId="0" quotePrefix="1" applyFont="1" applyFill="1" applyBorder="1" applyAlignment="1">
      <alignment horizontal="left" vertical="top" wrapText="1" indent="1"/>
    </xf>
    <xf numFmtId="0" fontId="107" fillId="0" borderId="35" xfId="0" applyFont="1" applyFill="1" applyBorder="1" applyAlignment="1">
      <alignment horizontal="left" vertical="top" wrapText="1" indent="1"/>
    </xf>
    <xf numFmtId="0" fontId="107" fillId="0" borderId="35" xfId="0" quotePrefix="1" applyFont="1" applyFill="1" applyBorder="1" applyAlignment="1">
      <alignment horizontal="left" vertical="top" wrapText="1"/>
    </xf>
    <xf numFmtId="0" fontId="107" fillId="0" borderId="35" xfId="0" applyFont="1" applyFill="1" applyBorder="1" applyAlignment="1">
      <alignment horizontal="left" vertical="top" wrapText="1"/>
    </xf>
    <xf numFmtId="0" fontId="106" fillId="0" borderId="33" xfId="0" applyFont="1" applyFill="1" applyBorder="1" applyAlignment="1">
      <alignment horizontal="center" vertical="center"/>
    </xf>
    <xf numFmtId="0" fontId="106" fillId="0" borderId="22" xfId="0" applyFont="1" applyFill="1" applyBorder="1" applyAlignment="1">
      <alignment horizontal="center" vertical="center"/>
    </xf>
    <xf numFmtId="0" fontId="106" fillId="0" borderId="30" xfId="0" applyFont="1" applyFill="1" applyBorder="1" applyAlignment="1">
      <alignment horizontal="center" vertical="center"/>
    </xf>
    <xf numFmtId="0" fontId="107" fillId="0" borderId="6" xfId="0" applyFont="1" applyFill="1" applyBorder="1" applyAlignment="1">
      <alignment vertical="top" wrapText="1"/>
    </xf>
    <xf numFmtId="0" fontId="54" fillId="0" borderId="0" xfId="0" applyFont="1" applyFill="1" applyBorder="1" applyAlignment="1">
      <alignment horizontal="left" vertical="top" wrapText="1"/>
    </xf>
    <xf numFmtId="0" fontId="108" fillId="0" borderId="49" xfId="0" applyFont="1" applyFill="1" applyBorder="1" applyAlignment="1">
      <alignment horizontal="center" vertical="center" wrapText="1"/>
    </xf>
    <xf numFmtId="0" fontId="108" fillId="0" borderId="6" xfId="0" applyFont="1" applyFill="1" applyBorder="1" applyAlignment="1">
      <alignment horizontal="center" vertical="center" wrapText="1"/>
    </xf>
    <xf numFmtId="0" fontId="108" fillId="0" borderId="49" xfId="0" applyFont="1" applyFill="1" applyBorder="1" applyAlignment="1">
      <alignment horizontal="left" vertical="center" wrapText="1"/>
    </xf>
    <xf numFmtId="0" fontId="108" fillId="0" borderId="6" xfId="0" applyFont="1" applyFill="1" applyBorder="1" applyAlignment="1">
      <alignment horizontal="left" vertical="center" wrapText="1"/>
    </xf>
    <xf numFmtId="0" fontId="107" fillId="0" borderId="0" xfId="0" applyFont="1" applyFill="1" applyBorder="1" applyAlignment="1">
      <alignment horizontal="justify" vertical="top" wrapText="1"/>
    </xf>
    <xf numFmtId="0" fontId="54" fillId="0" borderId="0" xfId="0" applyFont="1" applyFill="1" applyBorder="1" applyAlignment="1">
      <alignment horizontal="justify" vertical="top" wrapText="1"/>
    </xf>
    <xf numFmtId="0" fontId="119" fillId="3" borderId="0" xfId="0" applyFont="1" applyFill="1" applyBorder="1" applyAlignment="1">
      <alignment vertical="center"/>
    </xf>
    <xf numFmtId="43" fontId="119" fillId="3" borderId="0" xfId="1" quotePrefix="1" applyFont="1" applyFill="1" applyBorder="1" applyAlignment="1">
      <alignment horizontal="right" vertical="top" wrapText="1"/>
    </xf>
    <xf numFmtId="43" fontId="119" fillId="3" borderId="6" xfId="1" quotePrefix="1" applyFont="1" applyFill="1" applyBorder="1" applyAlignment="1">
      <alignment horizontal="right" vertical="top" wrapText="1"/>
    </xf>
    <xf numFmtId="43" fontId="108" fillId="0" borderId="49" xfId="1" quotePrefix="1" applyFont="1" applyBorder="1" applyAlignment="1">
      <alignment horizontal="right" wrapText="1"/>
    </xf>
    <xf numFmtId="43" fontId="108" fillId="0" borderId="0" xfId="1" quotePrefix="1" applyFont="1" applyBorder="1" applyAlignment="1">
      <alignment horizontal="right" wrapText="1"/>
    </xf>
    <xf numFmtId="43" fontId="108" fillId="33" borderId="49" xfId="1" quotePrefix="1" applyFont="1" applyFill="1" applyBorder="1" applyAlignment="1">
      <alignment horizontal="right" wrapText="1"/>
    </xf>
    <xf numFmtId="43" fontId="108" fillId="33" borderId="0" xfId="1" quotePrefix="1" applyFont="1" applyFill="1" applyBorder="1" applyAlignment="1">
      <alignment horizontal="right" wrapText="1"/>
    </xf>
    <xf numFmtId="0" fontId="54" fillId="0" borderId="0" xfId="0" applyFont="1" applyAlignment="1">
      <alignment horizontal="justify" vertical="top" wrapText="1"/>
    </xf>
    <xf numFmtId="0" fontId="54" fillId="0" borderId="0" xfId="0" applyFont="1" applyFill="1" applyAlignment="1">
      <alignment horizontal="justify" vertical="top" wrapText="1"/>
    </xf>
    <xf numFmtId="0" fontId="106" fillId="0" borderId="6" xfId="0" applyFont="1" applyBorder="1" applyAlignment="1">
      <alignment horizontal="right" wrapText="1"/>
    </xf>
    <xf numFmtId="0" fontId="94" fillId="0" borderId="0" xfId="0" applyFont="1" applyFill="1" applyBorder="1" applyAlignment="1">
      <alignment horizontal="center"/>
    </xf>
    <xf numFmtId="0" fontId="106" fillId="0" borderId="0" xfId="0" applyFont="1" applyFill="1" applyBorder="1" applyAlignment="1">
      <alignment wrapText="1"/>
    </xf>
    <xf numFmtId="0" fontId="106" fillId="0" borderId="0" xfId="0" applyFont="1" applyFill="1" applyBorder="1" applyAlignment="1">
      <alignment vertical="top" wrapText="1"/>
    </xf>
    <xf numFmtId="15" fontId="115" fillId="33" borderId="35" xfId="0" quotePrefix="1" applyNumberFormat="1" applyFont="1" applyFill="1" applyBorder="1" applyAlignment="1">
      <alignment horizontal="right" vertical="center" wrapText="1"/>
    </xf>
    <xf numFmtId="15" fontId="115" fillId="0" borderId="35" xfId="0" quotePrefix="1" applyNumberFormat="1" applyFont="1" applyFill="1" applyBorder="1" applyAlignment="1">
      <alignment horizontal="right" vertical="center" wrapText="1"/>
    </xf>
    <xf numFmtId="0" fontId="54" fillId="0" borderId="0" xfId="0" applyFont="1" applyFill="1" applyBorder="1" applyAlignment="1">
      <alignment horizontal="justify" vertical="justify" wrapText="1"/>
    </xf>
    <xf numFmtId="0" fontId="106" fillId="0" borderId="6" xfId="0" applyFont="1" applyFill="1" applyBorder="1" applyAlignment="1">
      <alignment horizontal="center" vertical="top" wrapText="1"/>
    </xf>
    <xf numFmtId="0" fontId="106" fillId="33" borderId="6" xfId="0" applyFont="1" applyFill="1" applyBorder="1" applyAlignment="1">
      <alignment horizontal="center" vertical="top" wrapText="1"/>
    </xf>
    <xf numFmtId="0" fontId="107" fillId="0" borderId="31" xfId="0" applyFont="1" applyFill="1" applyBorder="1" applyAlignment="1">
      <alignment wrapText="1"/>
    </xf>
    <xf numFmtId="0" fontId="108" fillId="0" borderId="45" xfId="0" applyFont="1" applyFill="1" applyBorder="1" applyAlignment="1">
      <alignment horizontal="center" vertical="top" wrapText="1"/>
    </xf>
    <xf numFmtId="0" fontId="107" fillId="0" borderId="0" xfId="0" applyFont="1" applyFill="1" applyBorder="1" applyAlignment="1">
      <alignment horizontal="justify" vertical="top"/>
    </xf>
    <xf numFmtId="0" fontId="107" fillId="3" borderId="0" xfId="0" applyFont="1" applyFill="1" applyBorder="1" applyAlignment="1">
      <alignment horizontal="justify" vertical="top" wrapText="1"/>
    </xf>
    <xf numFmtId="0" fontId="54" fillId="0" borderId="0" xfId="0" applyFont="1" applyFill="1" applyBorder="1" applyAlignment="1">
      <alignment horizontal="justify" vertical="center" wrapText="1"/>
    </xf>
    <xf numFmtId="0" fontId="106" fillId="0" borderId="0" xfId="0" applyFont="1" applyFill="1" applyBorder="1" applyAlignment="1">
      <alignment horizontal="justify" vertical="top"/>
    </xf>
    <xf numFmtId="0" fontId="107" fillId="0" borderId="0" xfId="0" applyFont="1" applyFill="1" applyBorder="1" applyAlignment="1">
      <alignment horizontal="left" vertical="top" wrapText="1"/>
    </xf>
    <xf numFmtId="0" fontId="54" fillId="0" borderId="0" xfId="0" applyFont="1" applyBorder="1" applyAlignment="1">
      <alignment horizontal="justify" vertical="top" wrapText="1"/>
    </xf>
    <xf numFmtId="0" fontId="107" fillId="0" borderId="0" xfId="0" applyFont="1" applyFill="1" applyBorder="1" applyAlignment="1">
      <alignment horizontal="justify" vertical="justify" wrapText="1"/>
    </xf>
    <xf numFmtId="165" fontId="124" fillId="0" borderId="0" xfId="3" applyNumberFormat="1" applyFont="1" applyAlignment="1">
      <alignment horizontal="center"/>
    </xf>
    <xf numFmtId="0" fontId="54" fillId="0" borderId="0" xfId="0" applyFont="1" applyAlignment="1">
      <alignment horizontal="left" vertical="top"/>
    </xf>
    <xf numFmtId="0" fontId="54" fillId="2" borderId="0" xfId="0" applyFont="1" applyFill="1" applyAlignment="1">
      <alignment horizontal="justify" vertical="top" wrapText="1"/>
    </xf>
    <xf numFmtId="0" fontId="117" fillId="0" borderId="0" xfId="0" applyFont="1" applyFill="1" applyBorder="1" applyAlignment="1">
      <alignment horizontal="justify" vertical="top" wrapText="1"/>
    </xf>
    <xf numFmtId="0" fontId="108" fillId="33" borderId="45" xfId="0" applyFont="1" applyFill="1" applyBorder="1" applyAlignment="1">
      <alignment horizontal="right" vertical="top" wrapText="1"/>
    </xf>
    <xf numFmtId="0" fontId="108" fillId="0" borderId="45" xfId="0" applyFont="1" applyFill="1" applyBorder="1" applyAlignment="1">
      <alignment horizontal="right" vertical="top" wrapText="1"/>
    </xf>
    <xf numFmtId="0" fontId="107" fillId="0" borderId="0" xfId="0" applyFont="1" applyFill="1" applyBorder="1" applyAlignment="1">
      <alignment horizontal="left" wrapText="1"/>
    </xf>
    <xf numFmtId="0" fontId="54" fillId="0" borderId="6" xfId="0" applyFont="1" applyBorder="1" applyAlignment="1">
      <alignment vertical="top" wrapText="1"/>
    </xf>
    <xf numFmtId="0" fontId="54" fillId="0" borderId="6" xfId="0" applyFont="1" applyBorder="1" applyAlignment="1">
      <alignment horizontal="justify" vertical="top" wrapText="1"/>
    </xf>
    <xf numFmtId="0" fontId="54" fillId="0" borderId="0" xfId="0" applyFont="1" applyAlignment="1">
      <alignment horizontal="left" vertical="top" wrapText="1"/>
    </xf>
    <xf numFmtId="2" fontId="54" fillId="0" borderId="0" xfId="0" applyNumberFormat="1" applyFont="1" applyAlignment="1">
      <alignment horizontal="left" vertical="top" wrapText="1"/>
    </xf>
    <xf numFmtId="0" fontId="109" fillId="0" borderId="0" xfId="0" applyFont="1" applyAlignment="1">
      <alignment horizontal="left" vertical="top" wrapText="1"/>
    </xf>
    <xf numFmtId="0" fontId="102" fillId="0" borderId="0" xfId="0" applyFont="1" applyAlignment="1">
      <alignment horizontal="center"/>
    </xf>
    <xf numFmtId="0" fontId="108" fillId="0" borderId="45" xfId="0" applyFont="1" applyBorder="1" applyAlignment="1">
      <alignment horizontal="left" vertical="top" wrapText="1"/>
    </xf>
    <xf numFmtId="0" fontId="103" fillId="0" borderId="0" xfId="0" applyFont="1" applyAlignment="1">
      <alignment horizontal="center" vertical="center" wrapText="1"/>
    </xf>
    <xf numFmtId="0" fontId="103" fillId="0" borderId="0" xfId="0" applyFont="1" applyAlignment="1">
      <alignment horizontal="center" wrapText="1"/>
    </xf>
    <xf numFmtId="0" fontId="104" fillId="0" borderId="0" xfId="0" applyFont="1" applyAlignment="1">
      <alignment horizontal="center"/>
    </xf>
    <xf numFmtId="0" fontId="126" fillId="0" borderId="22" xfId="0" applyFont="1" applyBorder="1" applyAlignment="1">
      <alignment horizontal="left" vertical="top" wrapText="1"/>
    </xf>
    <xf numFmtId="0" fontId="54" fillId="0" borderId="30" xfId="0" applyFont="1" applyBorder="1" applyAlignment="1">
      <alignment horizontal="left" vertical="top" wrapText="1"/>
    </xf>
    <xf numFmtId="0" fontId="54" fillId="0" borderId="22" xfId="0" applyFont="1" applyBorder="1" applyAlignment="1">
      <alignment horizontal="left" vertical="top" wrapText="1"/>
    </xf>
    <xf numFmtId="0" fontId="107" fillId="0" borderId="22" xfId="0" applyFont="1" applyBorder="1" applyAlignment="1">
      <alignment horizontal="left" vertical="top" wrapText="1"/>
    </xf>
    <xf numFmtId="43" fontId="108" fillId="33" borderId="0" xfId="1" applyFont="1" applyFill="1" applyBorder="1" applyAlignment="1">
      <alignment horizontal="justify" vertical="center" wrapText="1"/>
    </xf>
    <xf numFmtId="43" fontId="106" fillId="38" borderId="31" xfId="1" applyFont="1" applyFill="1" applyBorder="1" applyAlignment="1">
      <alignment vertical="center" wrapText="1"/>
    </xf>
    <xf numFmtId="43" fontId="106" fillId="38" borderId="31" xfId="1" applyFont="1" applyFill="1" applyBorder="1" applyAlignment="1">
      <alignment vertical="center"/>
    </xf>
    <xf numFmtId="43" fontId="106" fillId="38" borderId="0" xfId="1" applyFont="1" applyFill="1" applyBorder="1" applyAlignment="1">
      <alignment vertical="center" wrapText="1"/>
    </xf>
    <xf numFmtId="43" fontId="106" fillId="38" borderId="0" xfId="1" applyFont="1" applyFill="1" applyBorder="1" applyAlignment="1">
      <alignment vertical="center"/>
    </xf>
    <xf numFmtId="43" fontId="108" fillId="38" borderId="0" xfId="1" applyFont="1" applyFill="1" applyBorder="1" applyAlignment="1">
      <alignment vertical="center" wrapText="1"/>
    </xf>
    <xf numFmtId="43" fontId="108" fillId="38" borderId="0" xfId="1" applyFont="1" applyFill="1" applyBorder="1" applyAlignment="1">
      <alignment vertical="center"/>
    </xf>
    <xf numFmtId="43" fontId="106" fillId="33" borderId="0" xfId="1" applyFont="1" applyFill="1" applyBorder="1" applyAlignment="1">
      <alignment vertical="center" wrapText="1"/>
    </xf>
    <xf numFmtId="43" fontId="106" fillId="33" borderId="0" xfId="1" applyFont="1" applyFill="1" applyBorder="1" applyAlignment="1">
      <alignment vertical="center"/>
    </xf>
    <xf numFmtId="43" fontId="108" fillId="33" borderId="0" xfId="1" applyFont="1" applyFill="1" applyBorder="1" applyAlignment="1">
      <alignment vertical="center" wrapText="1"/>
    </xf>
    <xf numFmtId="43" fontId="106" fillId="33" borderId="0" xfId="1" applyFont="1" applyFill="1" applyBorder="1" applyAlignment="1">
      <alignment vertical="top"/>
    </xf>
    <xf numFmtId="43" fontId="107" fillId="0" borderId="0" xfId="1" applyFont="1" applyFill="1" applyBorder="1" applyAlignment="1">
      <alignment vertical="top"/>
    </xf>
    <xf numFmtId="0" fontId="102" fillId="0" borderId="0" xfId="0" applyFont="1"/>
    <xf numFmtId="0" fontId="95" fillId="0" borderId="49" xfId="0" applyFont="1" applyFill="1" applyBorder="1" applyAlignment="1">
      <alignment vertical="top"/>
    </xf>
    <xf numFmtId="0" fontId="95" fillId="0" borderId="6" xfId="0" applyFont="1" applyFill="1" applyBorder="1" applyAlignment="1">
      <alignment vertical="top"/>
    </xf>
  </cellXfs>
  <cellStyles count="771">
    <cellStyle name=" Task]_x000d__x000a_TaskName=Scan At_x000d__x000a_TaskID=3_x000d__x000a_WorkstationName=SmarTone_x000d__x000a_LastExecuted=0_x000d__x000a_LastSt" xfId="4" xr:uid="{00000000-0005-0000-0000-000000000000}"/>
    <cellStyle name=" Task]_x000d__x000a_TaskName=Scan At_x000d__x000a_TaskID=3_x000d__x000a_WorkstationName=SmarTone_x000d__x000a_LastExecuted=0_x000d__x000a_LastSt 2" xfId="5" xr:uid="{00000000-0005-0000-0000-000001000000}"/>
    <cellStyle name=" Task]_x000d__x000a_TaskName=Scan At_x000d__x000a_TaskID=3_x000d__x000a_WorkstationName=SmarTone_x000d__x000a_LastExecuted=0_x000d__x000a_LastSt_BalanceSheetAbstract31032012(1)(1)" xfId="6" xr:uid="{00000000-0005-0000-0000-000002000000}"/>
    <cellStyle name="%" xfId="7" xr:uid="{00000000-0005-0000-0000-000003000000}"/>
    <cellStyle name="% 2" xfId="8" xr:uid="{00000000-0005-0000-0000-000004000000}"/>
    <cellStyle name="%_BalanceSheetAbstract31032012(1)(1)" xfId="9" xr:uid="{00000000-0005-0000-0000-000005000000}"/>
    <cellStyle name="%_Financials 2010-12_With Clause 41 GT_FinalPublished(1)" xfId="10" xr:uid="{00000000-0005-0000-0000-000006000000}"/>
    <cellStyle name="%_Financials 2010-12_With Clause 41 GT_FinalPublished(1)_Jan 010212-1PM - Final" xfId="11" xr:uid="{00000000-0005-0000-0000-000007000000}"/>
    <cellStyle name="%_Financials 2010-12_With Clause 41 GT_FinalPublished(1)_Jan 010212-1PM - Final 2" xfId="12" xr:uid="{00000000-0005-0000-0000-000008000000}"/>
    <cellStyle name="%_Jan 010212-1PM - Final" xfId="13" xr:uid="{00000000-0005-0000-0000-000009000000}"/>
    <cellStyle name="%_Jan 010212-1PM - Final 2" xfId="14" xr:uid="{00000000-0005-0000-0000-00000A000000}"/>
    <cellStyle name="_2. Fixed Assets final for explorer" xfId="15" xr:uid="{00000000-0005-0000-0000-00000B000000}"/>
    <cellStyle name="_2. Fixed Assets final for explorer_Jan 010212-1PM - Final" xfId="16" xr:uid="{00000000-0005-0000-0000-00000C000000}"/>
    <cellStyle name="_2. Fixed Assets final for explorer_Jan 010212-1PM - Final 2" xfId="17" xr:uid="{00000000-0005-0000-0000-00000D000000}"/>
    <cellStyle name="_2011 Plan (2)" xfId="18" xr:uid="{00000000-0005-0000-0000-00000E000000}"/>
    <cellStyle name="_5.SBU Analytics" xfId="19" xr:uid="{00000000-0005-0000-0000-00000F000000}"/>
    <cellStyle name="_5.SBU Analytics 2" xfId="20" xr:uid="{00000000-0005-0000-0000-000010000000}"/>
    <cellStyle name="_5.SBU Analytics 2_Jan 010212-1PM - Final" xfId="21" xr:uid="{00000000-0005-0000-0000-000011000000}"/>
    <cellStyle name="_5.SBU Analytics 2_Jan 010212-1PM - Final 2" xfId="22" xr:uid="{00000000-0005-0000-0000-000012000000}"/>
    <cellStyle name="_5.SBU Analytics 2_Jan 010212-1PM - Final_Book1" xfId="23" xr:uid="{00000000-0005-0000-0000-000013000000}"/>
    <cellStyle name="_5.SBU Analytics 2_Jan 010212-1PM - Final_BS-2011-12_-120512- 3PM" xfId="24" xr:uid="{00000000-0005-0000-0000-000014000000}"/>
    <cellStyle name="_5.SBU Analytics 2_Jan 010212-1PM - Final_BS-2011-12_-170512.xls-11PM" xfId="25" xr:uid="{00000000-0005-0000-0000-000015000000}"/>
    <cellStyle name="_5.SBU Analytics 2_Jan 010212-1PM - Final_Q4.xls-revised.xls-170512" xfId="26" xr:uid="{00000000-0005-0000-0000-000016000000}"/>
    <cellStyle name="_5.SBU Analytics_Jan 010212-1PM - Final" xfId="27" xr:uid="{00000000-0005-0000-0000-000017000000}"/>
    <cellStyle name="_5.SBU Analytics_Jan 010212-1PM - Final 2" xfId="28" xr:uid="{00000000-0005-0000-0000-000018000000}"/>
    <cellStyle name="_5.SBU Analytics_Jan 010212-1PM - Final_Book1" xfId="29" xr:uid="{00000000-0005-0000-0000-000019000000}"/>
    <cellStyle name="_5.SBU Analytics_Jan 010212-1PM - Final_BS-2011-12_-120512- 3PM" xfId="30" xr:uid="{00000000-0005-0000-0000-00001A000000}"/>
    <cellStyle name="_5.SBU Analytics_Jan 010212-1PM - Final_BS-2011-12_-170512.xls-11PM" xfId="31" xr:uid="{00000000-0005-0000-0000-00001B000000}"/>
    <cellStyle name="_5.SBU Analytics_Jan 010212-1PM - Final_Q4.xls-revised.xls-170512" xfId="32" xr:uid="{00000000-0005-0000-0000-00001C000000}"/>
    <cellStyle name="_80.Wabag IPO financials 2009-03 V46" xfId="33" xr:uid="{00000000-0005-0000-0000-00001D000000}"/>
    <cellStyle name="_80.Wabag IPO financials 2009-03 V46 2" xfId="34" xr:uid="{00000000-0005-0000-0000-00001E000000}"/>
    <cellStyle name="_80.Wabag IPO financials 2009-03 V46 2_Jan 010212-1PM - Final" xfId="35" xr:uid="{00000000-0005-0000-0000-00001F000000}"/>
    <cellStyle name="_80.Wabag IPO financials 2009-03 V46 2_Jan 010212-1PM - Final 2" xfId="36" xr:uid="{00000000-0005-0000-0000-000020000000}"/>
    <cellStyle name="_80.Wabag IPO financials 2009-03 V46 2_Jan 010212-1PM - Final_Book1" xfId="37" xr:uid="{00000000-0005-0000-0000-000021000000}"/>
    <cellStyle name="_80.Wabag IPO financials 2009-03 V46 2_Jan 010212-1PM - Final_BS-2011-12_-120512- 3PM" xfId="38" xr:uid="{00000000-0005-0000-0000-000022000000}"/>
    <cellStyle name="_80.Wabag IPO financials 2009-03 V46 2_Jan 010212-1PM - Final_BS-2011-12_-170512.xls-11PM" xfId="39" xr:uid="{00000000-0005-0000-0000-000023000000}"/>
    <cellStyle name="_80.Wabag IPO financials 2009-03 V46 2_Jan 010212-1PM - Final_Q4.xls-revised.xls-170512" xfId="40" xr:uid="{00000000-0005-0000-0000-000024000000}"/>
    <cellStyle name="_80.Wabag IPO financials 2009-03 V46_BalanceSheetAbstract31032012(1)(1)" xfId="41" xr:uid="{00000000-0005-0000-0000-000025000000}"/>
    <cellStyle name="_80.Wabag IPO financials 2009-03 V46_Financials 2010-12_With Clause 41 GT_FinalPublished(1)" xfId="42" xr:uid="{00000000-0005-0000-0000-000026000000}"/>
    <cellStyle name="_80.Wabag IPO financials 2009-03 V46_Financials 2010-12_With Clause 41 GT_FinalPublished(1)_Jan 010212-1PM - Final" xfId="43" xr:uid="{00000000-0005-0000-0000-000027000000}"/>
    <cellStyle name="_80.Wabag IPO financials 2009-03 V46_Financials 2010-12_With Clause 41 GT_FinalPublished(1)_Jan 010212-1PM - Final 2" xfId="44" xr:uid="{00000000-0005-0000-0000-000028000000}"/>
    <cellStyle name="_80.Wabag IPO financials 2009-03 V46_Financials 2010-12_With Clause 41 GT_FinalPublished(1)_Jan 010212-1PM - Final_Book1" xfId="45" xr:uid="{00000000-0005-0000-0000-000029000000}"/>
    <cellStyle name="_80.Wabag IPO financials 2009-03 V46_Financials 2010-12_With Clause 41 GT_FinalPublished(1)_Jan 010212-1PM - Final_BS-2011-12_-120512- 3PM" xfId="46" xr:uid="{00000000-0005-0000-0000-00002A000000}"/>
    <cellStyle name="_80.Wabag IPO financials 2009-03 V46_Financials 2010-12_With Clause 41 GT_FinalPublished(1)_Jan 010212-1PM - Final_BS-2011-12_-170512.xls-11PM" xfId="47" xr:uid="{00000000-0005-0000-0000-00002B000000}"/>
    <cellStyle name="_80.Wabag IPO financials 2009-03 V46_Financials 2010-12_With Clause 41 GT_FinalPublished(1)_Jan 010212-1PM - Final_Q4.xls-revised.xls-170512" xfId="48" xr:uid="{00000000-0005-0000-0000-00002C000000}"/>
    <cellStyle name="_80.Wabag IPO financials 2009-03 V46_Jan 010212-1PM - Final" xfId="49" xr:uid="{00000000-0005-0000-0000-00002D000000}"/>
    <cellStyle name="_80.Wabag IPO financials 2009-03 V46_Jan 010212-1PM - Final 2" xfId="50" xr:uid="{00000000-0005-0000-0000-00002E000000}"/>
    <cellStyle name="_80.Wabag IPO financials 2009-03 V46_Jan 010212-1PM - Final_Book1" xfId="51" xr:uid="{00000000-0005-0000-0000-00002F000000}"/>
    <cellStyle name="_80.Wabag IPO financials 2009-03 V46_Jan 010212-1PM - Final_BS-2011-12_-120512- 3PM" xfId="52" xr:uid="{00000000-0005-0000-0000-000030000000}"/>
    <cellStyle name="_80.Wabag IPO financials 2009-03 V46_Jan 010212-1PM - Final_BS-2011-12_-170512.xls-11PM" xfId="53" xr:uid="{00000000-0005-0000-0000-000031000000}"/>
    <cellStyle name="_80.Wabag IPO financials 2009-03 V46_Jan 010212-1PM - Final_Q4.xls-revised.xls-170512" xfId="54" xr:uid="{00000000-0005-0000-0000-000032000000}"/>
    <cellStyle name="_81.Wabag IPO financials 2009-03 V47" xfId="55" xr:uid="{00000000-0005-0000-0000-000033000000}"/>
    <cellStyle name="_81.Wabag IPO financials 2009-03 V47 2" xfId="56" xr:uid="{00000000-0005-0000-0000-000034000000}"/>
    <cellStyle name="_81.Wabag IPO financials 2009-03 V47 2_Jan 010212-1PM - Final" xfId="57" xr:uid="{00000000-0005-0000-0000-000035000000}"/>
    <cellStyle name="_81.Wabag IPO financials 2009-03 V47 2_Jan 010212-1PM - Final 2" xfId="58" xr:uid="{00000000-0005-0000-0000-000036000000}"/>
    <cellStyle name="_81.Wabag IPO financials 2009-03 V47 2_Jan 010212-1PM - Final_Book1" xfId="59" xr:uid="{00000000-0005-0000-0000-000037000000}"/>
    <cellStyle name="_81.Wabag IPO financials 2009-03 V47 2_Jan 010212-1PM - Final_BS-2011-12_-120512- 3PM" xfId="60" xr:uid="{00000000-0005-0000-0000-000038000000}"/>
    <cellStyle name="_81.Wabag IPO financials 2009-03 V47 2_Jan 010212-1PM - Final_BS-2011-12_-170512.xls-11PM" xfId="61" xr:uid="{00000000-0005-0000-0000-000039000000}"/>
    <cellStyle name="_81.Wabag IPO financials 2009-03 V47 2_Jan 010212-1PM - Final_Q4.xls-revised.xls-170512" xfId="62" xr:uid="{00000000-0005-0000-0000-00003A000000}"/>
    <cellStyle name="_81.Wabag IPO financials 2009-03 V47_BalanceSheetAbstract31032012(1)(1)" xfId="63" xr:uid="{00000000-0005-0000-0000-00003B000000}"/>
    <cellStyle name="_81.Wabag IPO financials 2009-03 V47_Financials 2010-12_With Clause 41 GT_FinalPublished(1)" xfId="64" xr:uid="{00000000-0005-0000-0000-00003C000000}"/>
    <cellStyle name="_81.Wabag IPO financials 2009-03 V47_Financials 2010-12_With Clause 41 GT_FinalPublished(1)_Jan 010212-1PM - Final" xfId="65" xr:uid="{00000000-0005-0000-0000-00003D000000}"/>
    <cellStyle name="_81.Wabag IPO financials 2009-03 V47_Financials 2010-12_With Clause 41 GT_FinalPublished(1)_Jan 010212-1PM - Final 2" xfId="66" xr:uid="{00000000-0005-0000-0000-00003E000000}"/>
    <cellStyle name="_81.Wabag IPO financials 2009-03 V47_Financials 2010-12_With Clause 41 GT_FinalPublished(1)_Jan 010212-1PM - Final_Book1" xfId="67" xr:uid="{00000000-0005-0000-0000-00003F000000}"/>
    <cellStyle name="_81.Wabag IPO financials 2009-03 V47_Financials 2010-12_With Clause 41 GT_FinalPublished(1)_Jan 010212-1PM - Final_BS-2011-12_-120512- 3PM" xfId="68" xr:uid="{00000000-0005-0000-0000-000040000000}"/>
    <cellStyle name="_81.Wabag IPO financials 2009-03 V47_Financials 2010-12_With Clause 41 GT_FinalPublished(1)_Jan 010212-1PM - Final_BS-2011-12_-170512.xls-11PM" xfId="69" xr:uid="{00000000-0005-0000-0000-000041000000}"/>
    <cellStyle name="_81.Wabag IPO financials 2009-03 V47_Financials 2010-12_With Clause 41 GT_FinalPublished(1)_Jan 010212-1PM - Final_Q4.xls-revised.xls-170512" xfId="70" xr:uid="{00000000-0005-0000-0000-000042000000}"/>
    <cellStyle name="_81.Wabag IPO financials 2009-03 V47_Jan 010212-1PM - Final" xfId="71" xr:uid="{00000000-0005-0000-0000-000043000000}"/>
    <cellStyle name="_81.Wabag IPO financials 2009-03 V47_Jan 010212-1PM - Final 2" xfId="72" xr:uid="{00000000-0005-0000-0000-000044000000}"/>
    <cellStyle name="_81.Wabag IPO financials 2009-03 V47_Jan 010212-1PM - Final_Book1" xfId="73" xr:uid="{00000000-0005-0000-0000-000045000000}"/>
    <cellStyle name="_81.Wabag IPO financials 2009-03 V47_Jan 010212-1PM - Final_BS-2011-12_-120512- 3PM" xfId="74" xr:uid="{00000000-0005-0000-0000-000046000000}"/>
    <cellStyle name="_81.Wabag IPO financials 2009-03 V47_Jan 010212-1PM - Final_BS-2011-12_-170512.xls-11PM" xfId="75" xr:uid="{00000000-0005-0000-0000-000047000000}"/>
    <cellStyle name="_81.Wabag IPO financials 2009-03 V47_Jan 010212-1PM - Final_Q4.xls-revised.xls-170512" xfId="76" xr:uid="{00000000-0005-0000-0000-000048000000}"/>
    <cellStyle name="_ACL Loan Book" xfId="77" xr:uid="{00000000-0005-0000-0000-000049000000}"/>
    <cellStyle name="_ACL Loan Book 2" xfId="78" xr:uid="{00000000-0005-0000-0000-00004A000000}"/>
    <cellStyle name="_ACL Loan Book 2_Jan 010212-1PM - Final" xfId="79" xr:uid="{00000000-0005-0000-0000-00004B000000}"/>
    <cellStyle name="_ACL Loan Book 2_Jan 010212-1PM - Final 2" xfId="80" xr:uid="{00000000-0005-0000-0000-00004C000000}"/>
    <cellStyle name="_ACL Loan Book_BalanceSheetAbstract31032012(1)(1)" xfId="81" xr:uid="{00000000-0005-0000-0000-00004D000000}"/>
    <cellStyle name="_ACL Loan Book_Financials 2010-12_With Clause 41 GT_FinalPublished(1)" xfId="82" xr:uid="{00000000-0005-0000-0000-00004E000000}"/>
    <cellStyle name="_ACL Loan Book_Financials 2010-12_With Clause 41 GT_FinalPublished(1)_Jan 010212-1PM - Final" xfId="83" xr:uid="{00000000-0005-0000-0000-00004F000000}"/>
    <cellStyle name="_ACL Loan Book_Financials 2010-12_With Clause 41 GT_FinalPublished(1)_Jan 010212-1PM - Final 2" xfId="84" xr:uid="{00000000-0005-0000-0000-000050000000}"/>
    <cellStyle name="_ACL Loan Book_Jan 010212-1PM - Final" xfId="85" xr:uid="{00000000-0005-0000-0000-000051000000}"/>
    <cellStyle name="_ACL Loan Book_Jan 010212-1PM - Final 2" xfId="86" xr:uid="{00000000-0005-0000-0000-000052000000}"/>
    <cellStyle name="_Aircel Material contracts" xfId="87" xr:uid="{00000000-0005-0000-0000-000053000000}"/>
    <cellStyle name="_Aircel Material contracts_Jan 010212-1PM - Final" xfId="88" xr:uid="{00000000-0005-0000-0000-000054000000}"/>
    <cellStyle name="_Aircel Material contracts-040805-final" xfId="89" xr:uid="{00000000-0005-0000-0000-000055000000}"/>
    <cellStyle name="_Aircel Material contracts-040805-final_Jan 010212-1PM - Final" xfId="90" xr:uid="{00000000-0005-0000-0000-000056000000}"/>
    <cellStyle name="_Bank confirmations format" xfId="91" xr:uid="{00000000-0005-0000-0000-000057000000}"/>
    <cellStyle name="_Bank confirmations format 2" xfId="92" xr:uid="{00000000-0005-0000-0000-000058000000}"/>
    <cellStyle name="_Bank confirmations format 2_Jan 010212-1PM - Final" xfId="93" xr:uid="{00000000-0005-0000-0000-000059000000}"/>
    <cellStyle name="_Bank confirmations format 2_Jan 010212-1PM - Final 2" xfId="94" xr:uid="{00000000-0005-0000-0000-00005A000000}"/>
    <cellStyle name="_Bank confirmations format_BalanceSheetAbstract31032012(1)(1)" xfId="95" xr:uid="{00000000-0005-0000-0000-00005B000000}"/>
    <cellStyle name="_Bank confirmations format_Financials 2010-12_With Clause 41 GT_FinalPublished(1)" xfId="96" xr:uid="{00000000-0005-0000-0000-00005C000000}"/>
    <cellStyle name="_Bank confirmations format_Financials 2010-12_With Clause 41 GT_FinalPublished(1)_Jan 010212-1PM - Final" xfId="97" xr:uid="{00000000-0005-0000-0000-00005D000000}"/>
    <cellStyle name="_Bank confirmations format_Financials 2010-12_With Clause 41 GT_FinalPublished(1)_Jan 010212-1PM - Final 2" xfId="98" xr:uid="{00000000-0005-0000-0000-00005E000000}"/>
    <cellStyle name="_Bank confirmations format_Jan 010212-1PM - Final" xfId="99" xr:uid="{00000000-0005-0000-0000-00005F000000}"/>
    <cellStyle name="_Bank confirmations format_Jan 010212-1PM - Final 2" xfId="100" xr:uid="{00000000-0005-0000-0000-000060000000}"/>
    <cellStyle name="_budget-2009-10-MBU" xfId="101" xr:uid="{00000000-0005-0000-0000-000061000000}"/>
    <cellStyle name="_budget-2009-10-MBU_Jan 010212-1PM - Final" xfId="102" xr:uid="{00000000-0005-0000-0000-000062000000}"/>
    <cellStyle name="_cl 17(f) and 27" xfId="103" xr:uid="{00000000-0005-0000-0000-000063000000}"/>
    <cellStyle name="_Copy of Dishnet Material contracts- Financial 150905" xfId="104" xr:uid="{00000000-0005-0000-0000-000064000000}"/>
    <cellStyle name="_Copy of Dishnet Material contracts- Financial 150905_Jan 010212-1PM - Final" xfId="105" xr:uid="{00000000-0005-0000-0000-000065000000}"/>
    <cellStyle name="_Dep as per IT act" xfId="106" xr:uid="{00000000-0005-0000-0000-000066000000}"/>
    <cellStyle name="_Dep as per IT act 2" xfId="107" xr:uid="{00000000-0005-0000-0000-000067000000}"/>
    <cellStyle name="_Dep as per IT act 2_Jan 010212-1PM - Final" xfId="108" xr:uid="{00000000-0005-0000-0000-000068000000}"/>
    <cellStyle name="_Dep as per IT act 2_Jan 010212-1PM - Final 2" xfId="109" xr:uid="{00000000-0005-0000-0000-000069000000}"/>
    <cellStyle name="_Dep as per IT act 2_Jan 010212-1PM - Final_Book1" xfId="110" xr:uid="{00000000-0005-0000-0000-00006A000000}"/>
    <cellStyle name="_Dep as per IT act 2_Jan 010212-1PM - Final_BS-2011-12_-120512- 3PM" xfId="111" xr:uid="{00000000-0005-0000-0000-00006B000000}"/>
    <cellStyle name="_Dep as per IT act 2_Jan 010212-1PM - Final_BS-2011-12_-170512.xls-11PM" xfId="112" xr:uid="{00000000-0005-0000-0000-00006C000000}"/>
    <cellStyle name="_Dep as per IT act 2_Jan 010212-1PM - Final_Q4.xls-revised.xls-170512" xfId="113" xr:uid="{00000000-0005-0000-0000-00006D000000}"/>
    <cellStyle name="_Dep as per IT act_BalanceSheetAbstract31032012(1)(1)" xfId="114" xr:uid="{00000000-0005-0000-0000-00006E000000}"/>
    <cellStyle name="_Dep as per IT act_Financials 2010-12_With Clause 41 GT_FinalPublished(1)" xfId="115" xr:uid="{00000000-0005-0000-0000-00006F000000}"/>
    <cellStyle name="_Dep as per IT act_Financials 2010-12_With Clause 41 GT_FinalPublished(1)_Jan 010212-1PM - Final" xfId="116" xr:uid="{00000000-0005-0000-0000-000070000000}"/>
    <cellStyle name="_Dep as per IT act_Financials 2010-12_With Clause 41 GT_FinalPublished(1)_Jan 010212-1PM - Final 2" xfId="117" xr:uid="{00000000-0005-0000-0000-000071000000}"/>
    <cellStyle name="_Dep as per IT act_Financials 2010-12_With Clause 41 GT_FinalPublished(1)_Jan 010212-1PM - Final_Book1" xfId="118" xr:uid="{00000000-0005-0000-0000-000072000000}"/>
    <cellStyle name="_Dep as per IT act_Financials 2010-12_With Clause 41 GT_FinalPublished(1)_Jan 010212-1PM - Final_BS-2011-12_-120512- 3PM" xfId="119" xr:uid="{00000000-0005-0000-0000-000073000000}"/>
    <cellStyle name="_Dep as per IT act_Financials 2010-12_With Clause 41 GT_FinalPublished(1)_Jan 010212-1PM - Final_BS-2011-12_-170512.xls-11PM" xfId="120" xr:uid="{00000000-0005-0000-0000-000074000000}"/>
    <cellStyle name="_Dep as per IT act_Financials 2010-12_With Clause 41 GT_FinalPublished(1)_Jan 010212-1PM - Final_Q4.xls-revised.xls-170512" xfId="121" xr:uid="{00000000-0005-0000-0000-000075000000}"/>
    <cellStyle name="_Dep as per IT act_Jan 010212-1PM - Final" xfId="122" xr:uid="{00000000-0005-0000-0000-000076000000}"/>
    <cellStyle name="_Dep as per IT act_Jan 010212-1PM - Final 2" xfId="123" xr:uid="{00000000-0005-0000-0000-000077000000}"/>
    <cellStyle name="_Dep as per IT act_Jan 010212-1PM - Final_Book1" xfId="124" xr:uid="{00000000-0005-0000-0000-000078000000}"/>
    <cellStyle name="_Dep as per IT act_Jan 010212-1PM - Final_BS-2011-12_-120512- 3PM" xfId="125" xr:uid="{00000000-0005-0000-0000-000079000000}"/>
    <cellStyle name="_Dep as per IT act_Jan 010212-1PM - Final_BS-2011-12_-170512.xls-11PM" xfId="126" xr:uid="{00000000-0005-0000-0000-00007A000000}"/>
    <cellStyle name="_Dep as per IT act_Jan 010212-1PM - Final_Q4.xls-revised.xls-170512" xfId="127" xr:uid="{00000000-0005-0000-0000-00007B000000}"/>
    <cellStyle name="_Depn-US GAAP-Audit schedule s on 01-07-2004 - Prasad" xfId="128" xr:uid="{00000000-0005-0000-0000-00007C000000}"/>
    <cellStyle name="_Depn-US GAAP-Audit schedule s on 01-07-2004 - Prasad_Jan 010212-1PM - Final" xfId="129" xr:uid="{00000000-0005-0000-0000-00007D000000}"/>
    <cellStyle name="_Dishnet Material contracts" xfId="130" xr:uid="{00000000-0005-0000-0000-00007E000000}"/>
    <cellStyle name="_Dishnet Material contracts_Jan 010212-1PM - Final" xfId="131" xr:uid="{00000000-0005-0000-0000-00007F000000}"/>
    <cellStyle name="_Dishnet Material contracts-040805 Final" xfId="132" xr:uid="{00000000-0005-0000-0000-000080000000}"/>
    <cellStyle name="_Dishnet Material contracts-040805 Final_Jan 010212-1PM - Final" xfId="133" xr:uid="{00000000-0005-0000-0000-000081000000}"/>
    <cellStyle name="_Employee Strength-monthwise 09-10(1)" xfId="134" xr:uid="{00000000-0005-0000-0000-000082000000}"/>
    <cellStyle name="_Employee Strength-monthwise 09-10(1)_Jan 010212-1PM - Final" xfId="135" xr:uid="{00000000-0005-0000-0000-000083000000}"/>
    <cellStyle name="_Employee Strength-monthwise 09-10(1)_Jan 010212-1PM - Final 2" xfId="136" xr:uid="{00000000-0005-0000-0000-000084000000}"/>
    <cellStyle name="_Employee Strength-monthwise 09-10(1)_MIS-AUG'09 presentation 16.9.09" xfId="137" xr:uid="{00000000-0005-0000-0000-000085000000}"/>
    <cellStyle name="_Employee Strength-monthwise 09-10(1)_MIS-AUG'09 presentation 16.9.09_Jan 010212-1PM - Final" xfId="138" xr:uid="{00000000-0005-0000-0000-000086000000}"/>
    <cellStyle name="_Employee Strength-monthwise 09-10(1)_MIS-AUG'09 presentation 16.9.09_Jan 010212-1PM - Final 2" xfId="139" xr:uid="{00000000-0005-0000-0000-000087000000}"/>
    <cellStyle name="_Entries 251109" xfId="140" xr:uid="{00000000-0005-0000-0000-000088000000}"/>
    <cellStyle name="_Entries 251109 2" xfId="141" xr:uid="{00000000-0005-0000-0000-000089000000}"/>
    <cellStyle name="_Entries 251109 2_Jan 010212-1PM - Final" xfId="142" xr:uid="{00000000-0005-0000-0000-00008A000000}"/>
    <cellStyle name="_Entries 251109 2_Jan 010212-1PM - Final 2" xfId="143" xr:uid="{00000000-0005-0000-0000-00008B000000}"/>
    <cellStyle name="_Entries 251109_BalanceSheetAbstract31032012(1)(1)" xfId="144" xr:uid="{00000000-0005-0000-0000-00008C000000}"/>
    <cellStyle name="_Entries 251109_Financials 2010-12_With Clause 41 GT_FinalPublished(1)" xfId="145" xr:uid="{00000000-0005-0000-0000-00008D000000}"/>
    <cellStyle name="_Entries 251109_Financials 2010-12_With Clause 41 GT_FinalPublished(1)_Jan 010212-1PM - Final" xfId="146" xr:uid="{00000000-0005-0000-0000-00008E000000}"/>
    <cellStyle name="_Entries 251109_Financials 2010-12_With Clause 41 GT_FinalPublished(1)_Jan 010212-1PM - Final 2" xfId="147" xr:uid="{00000000-0005-0000-0000-00008F000000}"/>
    <cellStyle name="_Entries 251109_Jan 010212-1PM - Final" xfId="148" xr:uid="{00000000-0005-0000-0000-000090000000}"/>
    <cellStyle name="_Entries 251109_Jan 010212-1PM - Final 2" xfId="149" xr:uid="{00000000-0005-0000-0000-000091000000}"/>
    <cellStyle name="_FA" xfId="150" xr:uid="{00000000-0005-0000-0000-000092000000}"/>
    <cellStyle name="_FA Reg-YE 30-6-2004 on04_07_2004-final-prasad" xfId="151" xr:uid="{00000000-0005-0000-0000-000093000000}"/>
    <cellStyle name="_FA Reg-YE 30-6-2004 on04_07_2004-final-prasad_Jan 010212-1PM - Final" xfId="152" xr:uid="{00000000-0005-0000-0000-000094000000}"/>
    <cellStyle name="_FA_Jan 010212-1PM - Final" xfId="153" xr:uid="{00000000-0005-0000-0000-000095000000}"/>
    <cellStyle name="_Fixed assets" xfId="154" xr:uid="{00000000-0005-0000-0000-000096000000}"/>
    <cellStyle name="_Fixed assets_Jan 010212-1PM - Final" xfId="155" xr:uid="{00000000-0005-0000-0000-000097000000}"/>
    <cellStyle name="_Fixed assets_Jan 010212-1PM - Final 2" xfId="156" xr:uid="{00000000-0005-0000-0000-000098000000}"/>
    <cellStyle name="_for Das-10-7-08 - msbu 31-3-08" xfId="157" xr:uid="{00000000-0005-0000-0000-000099000000}"/>
    <cellStyle name="_for Das-10-7-08 - msbu 31-3-08 2" xfId="158" xr:uid="{00000000-0005-0000-0000-00009A000000}"/>
    <cellStyle name="_for Das-10-7-08 - msbu 31-3-08 2_Jan 010212-1PM - Final" xfId="159" xr:uid="{00000000-0005-0000-0000-00009B000000}"/>
    <cellStyle name="_for Das-10-7-08 - msbu 31-3-08 2_Jan 010212-1PM - Final 2" xfId="160" xr:uid="{00000000-0005-0000-0000-00009C000000}"/>
    <cellStyle name="_for Das-10-7-08 - msbu 31-3-08_BalanceSheetAbstract31032012(1)(1)" xfId="161" xr:uid="{00000000-0005-0000-0000-00009D000000}"/>
    <cellStyle name="_for Das-10-7-08 - msbu 31-3-08_COST" xfId="162" xr:uid="{00000000-0005-0000-0000-00009E000000}"/>
    <cellStyle name="_for Das-10-7-08 - msbu 31-3-08_COST_Jan 010212-1PM - Final" xfId="163" xr:uid="{00000000-0005-0000-0000-00009F000000}"/>
    <cellStyle name="_for Das-10-7-08 - msbu 31-3-08_COST_Jan 010212-1PM - Final 2" xfId="164" xr:uid="{00000000-0005-0000-0000-0000A0000000}"/>
    <cellStyle name="_for Das-10-7-08 - msbu 31-3-08_Financials 2010-12_With Clause 41 GT_FinalPublished(1)" xfId="165" xr:uid="{00000000-0005-0000-0000-0000A1000000}"/>
    <cellStyle name="_for Das-10-7-08 - msbu 31-3-08_Financials 2010-12_With Clause 41 GT_FinalPublished(1)_Jan 010212-1PM - Final" xfId="166" xr:uid="{00000000-0005-0000-0000-0000A2000000}"/>
    <cellStyle name="_for Das-10-7-08 - msbu 31-3-08_Financials 2010-12_With Clause 41 GT_FinalPublished(1)_Jan 010212-1PM - Final 2" xfId="167" xr:uid="{00000000-0005-0000-0000-0000A3000000}"/>
    <cellStyle name="_for Das-10-7-08 - msbu 31-3-08_Ind" xfId="168" xr:uid="{00000000-0005-0000-0000-0000A4000000}"/>
    <cellStyle name="_for Das-10-7-08 - msbu 31-3-08_Ind_Jan 010212-1PM - Final" xfId="169" xr:uid="{00000000-0005-0000-0000-0000A5000000}"/>
    <cellStyle name="_for Das-10-7-08 - msbu 31-3-08_Ind_Jan 010212-1PM - Final 2" xfId="170" xr:uid="{00000000-0005-0000-0000-0000A6000000}"/>
    <cellStyle name="_for Das-10-7-08 - msbu 31-3-08_Jan 010212-1PM - Final" xfId="171" xr:uid="{00000000-0005-0000-0000-0000A7000000}"/>
    <cellStyle name="_for Das-10-7-08 - msbu 31-3-08_Jan 010212-1PM - Final 2" xfId="172" xr:uid="{00000000-0005-0000-0000-0000A8000000}"/>
    <cellStyle name="_for Das-10-7-08 - msbu 31-3-08_MIS REPORTrevised - Sep'08" xfId="173" xr:uid="{00000000-0005-0000-0000-0000A9000000}"/>
    <cellStyle name="_for Das-10-7-08 - msbu 31-3-08_MIS REPORTrevised - Sep'08_Jan 010212-1PM - Final" xfId="174" xr:uid="{00000000-0005-0000-0000-0000AA000000}"/>
    <cellStyle name="_for Das-10-7-08 - msbu 31-3-08_MIS REPORTrevised - Sep'08_Jan 010212-1PM - Final 2" xfId="175" xr:uid="{00000000-0005-0000-0000-0000AB000000}"/>
    <cellStyle name="_for Das-10-7-08 - msbu 31-3-08_MIS-AUG'09 presentation 16.9.09" xfId="176" xr:uid="{00000000-0005-0000-0000-0000AC000000}"/>
    <cellStyle name="_for Das-10-7-08 - msbu 31-3-08_MIS-AUG'09 presentation 16.9.09_Jan 010212-1PM - Final" xfId="177" xr:uid="{00000000-0005-0000-0000-0000AD000000}"/>
    <cellStyle name="_for Das-10-7-08 - msbu 31-3-08_MIS-AUG'09 presentation 16.9.09_Jan 010212-1PM - Final 2" xfId="178" xr:uid="{00000000-0005-0000-0000-0000AE000000}"/>
    <cellStyle name="_for Das-10-7-08 - msbu 31-3-08_MIS-MAY'10" xfId="179" xr:uid="{00000000-0005-0000-0000-0000AF000000}"/>
    <cellStyle name="_for Das-10-7-08 - msbu 31-3-08_MIS-MAY'10_Jan 010212-1PM - Final" xfId="180" xr:uid="{00000000-0005-0000-0000-0000B0000000}"/>
    <cellStyle name="_for Das-10-7-08 - msbu 31-3-08_MIS-MAY'10_Jan 010212-1PM - Final 2" xfId="181" xr:uid="{00000000-0005-0000-0000-0000B1000000}"/>
    <cellStyle name="_for Das-10-7-08 - msbu 31-3-08_ORDER BACKLOG STATUS AS ON 31.12.09" xfId="182" xr:uid="{00000000-0005-0000-0000-0000B2000000}"/>
    <cellStyle name="_for Das-10-7-08 - msbu 31-3-08_ORDER BACKLOG STATUS AS ON 31.12.09_Jan 010212-1PM - Final" xfId="183" xr:uid="{00000000-0005-0000-0000-0000B3000000}"/>
    <cellStyle name="_for Das-10-7-08 - msbu 31-3-08_ORDER BACKLOG STATUS AS ON 31.12.09_Jan 010212-1PM - Final 2" xfId="184" xr:uid="{00000000-0005-0000-0000-0000B4000000}"/>
    <cellStyle name="_June &amp; July '09 Breakup" xfId="185" xr:uid="{00000000-0005-0000-0000-0000B5000000}"/>
    <cellStyle name="_June &amp; July '09 Breakup_Jan 010212-1PM - Final" xfId="186" xr:uid="{00000000-0005-0000-0000-0000B6000000}"/>
    <cellStyle name="_June &amp; July '09 Breakup_Jan 010212-1PM - Final 2" xfId="187" xr:uid="{00000000-0005-0000-0000-0000B7000000}"/>
    <cellStyle name="_June &amp; July '09 Breakup_MIS-AUG'09 presentation 16.9.09" xfId="188" xr:uid="{00000000-0005-0000-0000-0000B8000000}"/>
    <cellStyle name="_June &amp; July '09 Breakup_MIS-AUG'09 presentation 16.9.09_Jan 010212-1PM - Final" xfId="189" xr:uid="{00000000-0005-0000-0000-0000B9000000}"/>
    <cellStyle name="_June &amp; July '09 Breakup_MIS-AUG'09 presentation 16.9.09_Jan 010212-1PM - Final 2" xfId="190" xr:uid="{00000000-0005-0000-0000-0000BA000000}"/>
    <cellStyle name="_Lender Agreement - Disclosure Schedule 4 08 05 Aircel Limited" xfId="191" xr:uid="{00000000-0005-0000-0000-0000BB000000}"/>
    <cellStyle name="_Lender Agreement - Disclosure Schedule 4 08 05 Aircel Limited 2" xfId="192" xr:uid="{00000000-0005-0000-0000-0000BC000000}"/>
    <cellStyle name="_Lender Agreement - Disclosure Schedule 4 08 05 Aircel Limited 2_Jan 010212-1PM - Final" xfId="193" xr:uid="{00000000-0005-0000-0000-0000BD000000}"/>
    <cellStyle name="_Lender Agreement - Disclosure Schedule 4 08 05 Aircel Limited 2_Jan 010212-1PM - Final 2" xfId="194" xr:uid="{00000000-0005-0000-0000-0000BE000000}"/>
    <cellStyle name="_Lender Agreement - Disclosure Schedule 4 08 05 Aircel Limited_BalanceSheetAbstract31032012(1)(1)" xfId="195" xr:uid="{00000000-0005-0000-0000-0000BF000000}"/>
    <cellStyle name="_Lender Agreement - Disclosure Schedule 4 08 05 Aircel Limited_Financials 2010-12_With Clause 41 GT_FinalPublished(1)" xfId="196" xr:uid="{00000000-0005-0000-0000-0000C0000000}"/>
    <cellStyle name="_Lender Agreement - Disclosure Schedule 4 08 05 Aircel Limited_Financials 2010-12_With Clause 41 GT_FinalPublished(1)_Jan 010212-1PM - Final" xfId="197" xr:uid="{00000000-0005-0000-0000-0000C1000000}"/>
    <cellStyle name="_Lender Agreement - Disclosure Schedule 4 08 05 Aircel Limited_Financials 2010-12_With Clause 41 GT_FinalPublished(1)_Jan 010212-1PM - Final 2" xfId="198" xr:uid="{00000000-0005-0000-0000-0000C2000000}"/>
    <cellStyle name="_Lender Agreement - Disclosure Schedule 4 08 05 Aircel Limited_Jan 010212-1PM - Final" xfId="199" xr:uid="{00000000-0005-0000-0000-0000C3000000}"/>
    <cellStyle name="_Lender Agreement - Disclosure Schedule 4 08 05 Aircel Limited_Jan 010212-1PM - Final 2" xfId="200" xr:uid="{00000000-0005-0000-0000-0000C4000000}"/>
    <cellStyle name="_MBG Emp count July09" xfId="201" xr:uid="{00000000-0005-0000-0000-0000C5000000}"/>
    <cellStyle name="_MBG Emp count July09_Jan 010212-1PM - Final" xfId="202" xr:uid="{00000000-0005-0000-0000-0000C6000000}"/>
    <cellStyle name="_MBG Emp count July09_Jan 010212-1PM - Final 2" xfId="203" xr:uid="{00000000-0005-0000-0000-0000C7000000}"/>
    <cellStyle name="_MBG Emp count July09_MIS-AUG'09 presentation 16.9.09" xfId="204" xr:uid="{00000000-0005-0000-0000-0000C8000000}"/>
    <cellStyle name="_MBG Emp count July09_MIS-AUG'09 presentation 16.9.09_Jan 010212-1PM - Final" xfId="205" xr:uid="{00000000-0005-0000-0000-0000C9000000}"/>
    <cellStyle name="_MBG Emp count July09_MIS-AUG'09 presentation 16.9.09_Jan 010212-1PM - Final 2" xfId="206" xr:uid="{00000000-0005-0000-0000-0000CA000000}"/>
    <cellStyle name="_MBG nosJuly09(1)" xfId="207" xr:uid="{00000000-0005-0000-0000-0000CB000000}"/>
    <cellStyle name="_MBG nosJuly09(1)_Jan 010212-1PM - Final" xfId="208" xr:uid="{00000000-0005-0000-0000-0000CC000000}"/>
    <cellStyle name="_MBG nosJuly09(1)_Jan 010212-1PM - Final 2" xfId="209" xr:uid="{00000000-0005-0000-0000-0000CD000000}"/>
    <cellStyle name="_MBG nosJuly09(1)_MIS-AUG'09 presentation 16.9.09" xfId="210" xr:uid="{00000000-0005-0000-0000-0000CE000000}"/>
    <cellStyle name="_MBG nosJuly09(1)_MIS-AUG'09 presentation 16.9.09_Jan 010212-1PM - Final" xfId="211" xr:uid="{00000000-0005-0000-0000-0000CF000000}"/>
    <cellStyle name="_MBG nosJuly09(1)_MIS-AUG'09 presentation 16.9.09_Jan 010212-1PM - Final 2" xfId="212" xr:uid="{00000000-0005-0000-0000-0000D0000000}"/>
    <cellStyle name="_Monthwise Employee strength (09-10)(1)" xfId="213" xr:uid="{00000000-0005-0000-0000-0000D1000000}"/>
    <cellStyle name="_Monthwise Employee strength (09-10)(1)_Jan 010212-1PM - Final" xfId="214" xr:uid="{00000000-0005-0000-0000-0000D2000000}"/>
    <cellStyle name="_Monthwise Employee strength (09-10)(1)_Jan 010212-1PM - Final 2" xfId="215" xr:uid="{00000000-0005-0000-0000-0000D3000000}"/>
    <cellStyle name="_Monthwise Employee strength (09-10)(1)_MIS-AUG'09 presentation 16.9.09" xfId="216" xr:uid="{00000000-0005-0000-0000-0000D4000000}"/>
    <cellStyle name="_Monthwise Employee strength (09-10)(1)_MIS-AUG'09 presentation 16.9.09_Jan 010212-1PM - Final" xfId="217" xr:uid="{00000000-0005-0000-0000-0000D5000000}"/>
    <cellStyle name="_Monthwise Employee strength (09-10)(1)_MIS-AUG'09 presentation 16.9.09_Jan 010212-1PM - Final 2" xfId="218" xr:uid="{00000000-0005-0000-0000-0000D6000000}"/>
    <cellStyle name="_MRP" xfId="219" xr:uid="{00000000-0005-0000-0000-0000D7000000}"/>
    <cellStyle name="_personnel cost-09-10" xfId="220" xr:uid="{00000000-0005-0000-0000-0000D8000000}"/>
    <cellStyle name="_personnel cost-09-10_Jan 010212-1PM - Final" xfId="221" xr:uid="{00000000-0005-0000-0000-0000D9000000}"/>
    <cellStyle name="_personnel cost-09-10_Jan 010212-1PM - Final 2" xfId="222" xr:uid="{00000000-0005-0000-0000-0000DA000000}"/>
    <cellStyle name="_personnel cost-09-10_MIS-AUG'09 presentation 16.9.09" xfId="223" xr:uid="{00000000-0005-0000-0000-0000DB000000}"/>
    <cellStyle name="_personnel cost-09-10_MIS-AUG'09 presentation 16.9.09_Jan 010212-1PM - Final" xfId="224" xr:uid="{00000000-0005-0000-0000-0000DC000000}"/>
    <cellStyle name="_personnel cost-09-10_MIS-AUG'09 presentation 16.9.09_Jan 010212-1PM - Final 2" xfId="225" xr:uid="{00000000-0005-0000-0000-0000DD000000}"/>
    <cellStyle name="_Purchase Value for upto Jan'11" xfId="226" xr:uid="{00000000-0005-0000-0000-0000DE000000}"/>
    <cellStyle name="_REVISED FI OFRECAST 09-10-13.8.09" xfId="227" xr:uid="{00000000-0005-0000-0000-0000DF000000}"/>
    <cellStyle name="_REVISED FI OFRECAST 09-10-13.8.09_Jan 010212-1PM - Final" xfId="228" xr:uid="{00000000-0005-0000-0000-0000E0000000}"/>
    <cellStyle name="_Site Employees Deployment as on 20 JULY 09-1(1)" xfId="229" xr:uid="{00000000-0005-0000-0000-0000E1000000}"/>
    <cellStyle name="_Site Employees Deployment as on 20 JULY 09-1(1)_Jan 010212-1PM - Final" xfId="230" xr:uid="{00000000-0005-0000-0000-0000E2000000}"/>
    <cellStyle name="_Site Employees Deployment as on 20 JULY 09-1(1)_Jan 010212-1PM - Final 2" xfId="231" xr:uid="{00000000-0005-0000-0000-0000E3000000}"/>
    <cellStyle name="_Site Employees Deployment as on 20 JULY 09-1(1)_MIS-AUG'09 presentation 16.9.09" xfId="232" xr:uid="{00000000-0005-0000-0000-0000E4000000}"/>
    <cellStyle name="_Site Employees Deployment as on 20 JULY 09-1(1)_MIS-AUG'09 presentation 16.9.09_Jan 010212-1PM - Final" xfId="233" xr:uid="{00000000-0005-0000-0000-0000E5000000}"/>
    <cellStyle name="_Site Employees Deployment as on 20 JULY 09-1(1)_MIS-AUG'09 presentation 16.9.09_Jan 010212-1PM - Final 2" xfId="234" xr:uid="{00000000-0005-0000-0000-0000E6000000}"/>
    <cellStyle name="=C:\WINNT\SYSTEM32\COMMAND.COM" xfId="235" xr:uid="{00000000-0005-0000-0000-0000E7000000}"/>
    <cellStyle name="=C:\WINNT\SYSTEM32\COMMAND.COM 2" xfId="236" xr:uid="{00000000-0005-0000-0000-0000E8000000}"/>
    <cellStyle name="=C:\WINNT\SYSTEM32\COMMAND.COM 3" xfId="237" xr:uid="{00000000-0005-0000-0000-0000E9000000}"/>
    <cellStyle name="=C:\WINNT\SYSTEM32\COMMAND.COM 4" xfId="238" xr:uid="{00000000-0005-0000-0000-0000EA000000}"/>
    <cellStyle name="=C:\WINNT\SYSTEM32\COMMAND.COM?AVD=3?CDSRV=Embla?COMPUTERNAME=W5013" xfId="239" xr:uid="{00000000-0005-0000-0000-0000EB000000}"/>
    <cellStyle name="=C:\WINNT\SYSTEM32\COMMAND.COM?AVD=3?CDSRV=Embla?COMPUTERNAME=W5013 2" xfId="240" xr:uid="{00000000-0005-0000-0000-0000EC000000}"/>
    <cellStyle name="=C:\WINNT\SYSTEM32\COMMAND.COM_Book1" xfId="241" xr:uid="{00000000-0005-0000-0000-0000ED000000}"/>
    <cellStyle name="0" xfId="242" xr:uid="{00000000-0005-0000-0000-0000EE000000}"/>
    <cellStyle name="0_Jan 010212-1PM - Final" xfId="243" xr:uid="{00000000-0005-0000-0000-0000EF000000}"/>
    <cellStyle name="0_Jan 010212-1PM - Final 2" xfId="244" xr:uid="{00000000-0005-0000-0000-0000F0000000}"/>
    <cellStyle name="¹éºÐÀ²_±âÅ¸" xfId="245" xr:uid="{00000000-0005-0000-0000-0000F1000000}"/>
    <cellStyle name="20% - Accent1 2" xfId="246" xr:uid="{00000000-0005-0000-0000-0000F2000000}"/>
    <cellStyle name="20% - Accent2 2" xfId="247" xr:uid="{00000000-0005-0000-0000-0000F3000000}"/>
    <cellStyle name="20% - Accent3 2" xfId="248" xr:uid="{00000000-0005-0000-0000-0000F4000000}"/>
    <cellStyle name="20% - Accent3 3" xfId="766" xr:uid="{00000000-0005-0000-0000-0000F5000000}"/>
    <cellStyle name="20% - Accent4 2" xfId="249" xr:uid="{00000000-0005-0000-0000-0000F6000000}"/>
    <cellStyle name="20% - Accent5 2" xfId="250" xr:uid="{00000000-0005-0000-0000-0000F7000000}"/>
    <cellStyle name="20% - Accent6 2" xfId="251" xr:uid="{00000000-0005-0000-0000-0000F8000000}"/>
    <cellStyle name="40% - Accent1 2" xfId="252" xr:uid="{00000000-0005-0000-0000-0000F9000000}"/>
    <cellStyle name="40% - Accent2 2" xfId="253" xr:uid="{00000000-0005-0000-0000-0000FA000000}"/>
    <cellStyle name="40% - Accent3 2" xfId="254" xr:uid="{00000000-0005-0000-0000-0000FB000000}"/>
    <cellStyle name="40% - Accent4 2" xfId="255" xr:uid="{00000000-0005-0000-0000-0000FC000000}"/>
    <cellStyle name="40% - Accent5 2" xfId="256" xr:uid="{00000000-0005-0000-0000-0000FD000000}"/>
    <cellStyle name="40% - Accent6 2" xfId="257" xr:uid="{00000000-0005-0000-0000-0000FE000000}"/>
    <cellStyle name="60% - Accent1 2" xfId="258" xr:uid="{00000000-0005-0000-0000-0000FF000000}"/>
    <cellStyle name="60% - Accent2 2" xfId="259" xr:uid="{00000000-0005-0000-0000-000000010000}"/>
    <cellStyle name="60% - Accent3 2" xfId="260" xr:uid="{00000000-0005-0000-0000-000001010000}"/>
    <cellStyle name="60% - Accent4 2" xfId="261" xr:uid="{00000000-0005-0000-0000-000002010000}"/>
    <cellStyle name="60% - Accent5 2" xfId="262" xr:uid="{00000000-0005-0000-0000-000003010000}"/>
    <cellStyle name="60% - Accent6 2" xfId="263" xr:uid="{00000000-0005-0000-0000-000004010000}"/>
    <cellStyle name="75" xfId="264" xr:uid="{00000000-0005-0000-0000-000005010000}"/>
    <cellStyle name="9" xfId="265" xr:uid="{00000000-0005-0000-0000-000006010000}"/>
    <cellStyle name="9_3CD plslfinal" xfId="266" xr:uid="{00000000-0005-0000-0000-000007010000}"/>
    <cellStyle name="9_PLSL-TaxMemoAY0910-1" xfId="267" xr:uid="{00000000-0005-0000-0000-000008010000}"/>
    <cellStyle name="Accent1 2" xfId="268" xr:uid="{00000000-0005-0000-0000-000009010000}"/>
    <cellStyle name="Accent2 2" xfId="269" xr:uid="{00000000-0005-0000-0000-00000A010000}"/>
    <cellStyle name="Accent3 2" xfId="270" xr:uid="{00000000-0005-0000-0000-00000B010000}"/>
    <cellStyle name="Accent4 2" xfId="271" xr:uid="{00000000-0005-0000-0000-00000C010000}"/>
    <cellStyle name="Accent5 2" xfId="272" xr:uid="{00000000-0005-0000-0000-00000D010000}"/>
    <cellStyle name="Accent6 2" xfId="273" xr:uid="{00000000-0005-0000-0000-00000E010000}"/>
    <cellStyle name="active" xfId="274" xr:uid="{00000000-0005-0000-0000-00000F010000}"/>
    <cellStyle name="ÅëÈ­ [0]_±âÅ¸" xfId="275" xr:uid="{00000000-0005-0000-0000-000010010000}"/>
    <cellStyle name="ÅëÈ­_±âÅ¸" xfId="276" xr:uid="{00000000-0005-0000-0000-000011010000}"/>
    <cellStyle name="ÄÞ¸¶ [0]_±âÅ¸" xfId="277" xr:uid="{00000000-0005-0000-0000-000012010000}"/>
    <cellStyle name="ÄÞ¸¶_±âÅ¸" xfId="278" xr:uid="{00000000-0005-0000-0000-000013010000}"/>
    <cellStyle name="Bad 2" xfId="279" xr:uid="{00000000-0005-0000-0000-000014010000}"/>
    <cellStyle name="Ç¥ÁØ_¿¬°£´©°è¿¹»ó" xfId="280" xr:uid="{00000000-0005-0000-0000-000015010000}"/>
    <cellStyle name="Calc Currency (0)" xfId="281" xr:uid="{00000000-0005-0000-0000-000016010000}"/>
    <cellStyle name="Calc Currency (0) 2" xfId="282" xr:uid="{00000000-0005-0000-0000-000017010000}"/>
    <cellStyle name="Calc Currency (0) 3" xfId="283" xr:uid="{00000000-0005-0000-0000-000018010000}"/>
    <cellStyle name="Calc Currency (0) 4" xfId="284" xr:uid="{00000000-0005-0000-0000-000019010000}"/>
    <cellStyle name="Calc Currency (2)" xfId="285" xr:uid="{00000000-0005-0000-0000-00001A010000}"/>
    <cellStyle name="Calc Percent (0)" xfId="286" xr:uid="{00000000-0005-0000-0000-00001B010000}"/>
    <cellStyle name="Calc Percent (1)" xfId="287" xr:uid="{00000000-0005-0000-0000-00001C010000}"/>
    <cellStyle name="Calc Percent (2)" xfId="288" xr:uid="{00000000-0005-0000-0000-00001D010000}"/>
    <cellStyle name="Calc Units (0)" xfId="289" xr:uid="{00000000-0005-0000-0000-00001E010000}"/>
    <cellStyle name="Calc Units (0) 2" xfId="290" xr:uid="{00000000-0005-0000-0000-00001F010000}"/>
    <cellStyle name="Calc Units (0) 3" xfId="291" xr:uid="{00000000-0005-0000-0000-000020010000}"/>
    <cellStyle name="Calc Units (0) 4" xfId="292" xr:uid="{00000000-0005-0000-0000-000021010000}"/>
    <cellStyle name="Calc Units (1)" xfId="293" xr:uid="{00000000-0005-0000-0000-000022010000}"/>
    <cellStyle name="Calc Units (1) 2" xfId="294" xr:uid="{00000000-0005-0000-0000-000023010000}"/>
    <cellStyle name="Calc Units (1) 3" xfId="295" xr:uid="{00000000-0005-0000-0000-000024010000}"/>
    <cellStyle name="Calc Units (1) 4" xfId="296" xr:uid="{00000000-0005-0000-0000-000025010000}"/>
    <cellStyle name="Calc Units (2)" xfId="297" xr:uid="{00000000-0005-0000-0000-000026010000}"/>
    <cellStyle name="Calculation 2" xfId="298" xr:uid="{00000000-0005-0000-0000-000027010000}"/>
    <cellStyle name="Calculation 2 2" xfId="299" xr:uid="{00000000-0005-0000-0000-000028010000}"/>
    <cellStyle name="Calculation 3" xfId="767" xr:uid="{00000000-0005-0000-0000-000029010000}"/>
    <cellStyle name="category" xfId="300" xr:uid="{00000000-0005-0000-0000-00002A010000}"/>
    <cellStyle name="Check Cell 2" xfId="301" xr:uid="{00000000-0005-0000-0000-00002B010000}"/>
    <cellStyle name="coma" xfId="302" xr:uid="{00000000-0005-0000-0000-00002C010000}"/>
    <cellStyle name="Comma" xfId="1" builtinId="3"/>
    <cellStyle name="Comma  - Style1" xfId="303" xr:uid="{00000000-0005-0000-0000-00002E010000}"/>
    <cellStyle name="Comma  - Style2" xfId="304" xr:uid="{00000000-0005-0000-0000-00002F010000}"/>
    <cellStyle name="Comma  - Style3" xfId="305" xr:uid="{00000000-0005-0000-0000-000030010000}"/>
    <cellStyle name="Comma  - Style4" xfId="306" xr:uid="{00000000-0005-0000-0000-000031010000}"/>
    <cellStyle name="Comma  - Style5" xfId="307" xr:uid="{00000000-0005-0000-0000-000032010000}"/>
    <cellStyle name="Comma  - Style6" xfId="308" xr:uid="{00000000-0005-0000-0000-000033010000}"/>
    <cellStyle name="Comma  - Style7" xfId="309" xr:uid="{00000000-0005-0000-0000-000034010000}"/>
    <cellStyle name="Comma  - Style8" xfId="310" xr:uid="{00000000-0005-0000-0000-000035010000}"/>
    <cellStyle name="Comma [0] 2" xfId="311" xr:uid="{00000000-0005-0000-0000-000036010000}"/>
    <cellStyle name="Comma [0] 3" xfId="312" xr:uid="{00000000-0005-0000-0000-000037010000}"/>
    <cellStyle name="Comma [00]" xfId="313" xr:uid="{00000000-0005-0000-0000-000038010000}"/>
    <cellStyle name="Comma [00] 2" xfId="314" xr:uid="{00000000-0005-0000-0000-000039010000}"/>
    <cellStyle name="Comma [00] 3" xfId="315" xr:uid="{00000000-0005-0000-0000-00003A010000}"/>
    <cellStyle name="Comma [00] 4" xfId="316" xr:uid="{00000000-0005-0000-0000-00003B010000}"/>
    <cellStyle name="Comma 10" xfId="317" xr:uid="{00000000-0005-0000-0000-00003C010000}"/>
    <cellStyle name="Comma 10 2" xfId="732" xr:uid="{00000000-0005-0000-0000-00003D010000}"/>
    <cellStyle name="Comma 10 2 2" xfId="733" xr:uid="{00000000-0005-0000-0000-00003E010000}"/>
    <cellStyle name="Comma 10 3" xfId="734" xr:uid="{00000000-0005-0000-0000-00003F010000}"/>
    <cellStyle name="Comma 11" xfId="318" xr:uid="{00000000-0005-0000-0000-000040010000}"/>
    <cellStyle name="Comma 11 2" xfId="735" xr:uid="{00000000-0005-0000-0000-000041010000}"/>
    <cellStyle name="Comma 11 2 2" xfId="736" xr:uid="{00000000-0005-0000-0000-000042010000}"/>
    <cellStyle name="Comma 11 3" xfId="737" xr:uid="{00000000-0005-0000-0000-000043010000}"/>
    <cellStyle name="Comma 12" xfId="319" xr:uid="{00000000-0005-0000-0000-000044010000}"/>
    <cellStyle name="Comma 12 2" xfId="320" xr:uid="{00000000-0005-0000-0000-000045010000}"/>
    <cellStyle name="Comma 13" xfId="321" xr:uid="{00000000-0005-0000-0000-000046010000}"/>
    <cellStyle name="Comma 14" xfId="322" xr:uid="{00000000-0005-0000-0000-000047010000}"/>
    <cellStyle name="Comma 14 2" xfId="738" xr:uid="{00000000-0005-0000-0000-000048010000}"/>
    <cellStyle name="Comma 15" xfId="323" xr:uid="{00000000-0005-0000-0000-000049010000}"/>
    <cellStyle name="Comma 15 2" xfId="739" xr:uid="{00000000-0005-0000-0000-00004A010000}"/>
    <cellStyle name="Comma 16" xfId="324" xr:uid="{00000000-0005-0000-0000-00004B010000}"/>
    <cellStyle name="Comma 16 2" xfId="740" xr:uid="{00000000-0005-0000-0000-00004C010000}"/>
    <cellStyle name="Comma 17" xfId="325" xr:uid="{00000000-0005-0000-0000-00004D010000}"/>
    <cellStyle name="Comma 17 2" xfId="741" xr:uid="{00000000-0005-0000-0000-00004E010000}"/>
    <cellStyle name="Comma 18" xfId="326" xr:uid="{00000000-0005-0000-0000-00004F010000}"/>
    <cellStyle name="Comma 19" xfId="327" xr:uid="{00000000-0005-0000-0000-000050010000}"/>
    <cellStyle name="Comma 2" xfId="328" xr:uid="{00000000-0005-0000-0000-000051010000}"/>
    <cellStyle name="Comma 2 10" xfId="329" xr:uid="{00000000-0005-0000-0000-000052010000}"/>
    <cellStyle name="Comma 2 11" xfId="330" xr:uid="{00000000-0005-0000-0000-000053010000}"/>
    <cellStyle name="Comma 2 12" xfId="331" xr:uid="{00000000-0005-0000-0000-000054010000}"/>
    <cellStyle name="Comma 2 13" xfId="332" xr:uid="{00000000-0005-0000-0000-000055010000}"/>
    <cellStyle name="Comma 2 14" xfId="333" xr:uid="{00000000-0005-0000-0000-000056010000}"/>
    <cellStyle name="Comma 2 15" xfId="334" xr:uid="{00000000-0005-0000-0000-000057010000}"/>
    <cellStyle name="Comma 2 16" xfId="335" xr:uid="{00000000-0005-0000-0000-000058010000}"/>
    <cellStyle name="Comma 2 17" xfId="336" xr:uid="{00000000-0005-0000-0000-000059010000}"/>
    <cellStyle name="Comma 2 18" xfId="337" xr:uid="{00000000-0005-0000-0000-00005A010000}"/>
    <cellStyle name="Comma 2 19" xfId="338" xr:uid="{00000000-0005-0000-0000-00005B010000}"/>
    <cellStyle name="Comma 2 2" xfId="339" xr:uid="{00000000-0005-0000-0000-00005C010000}"/>
    <cellStyle name="Comma 2 2 2" xfId="340" xr:uid="{00000000-0005-0000-0000-00005D010000}"/>
    <cellStyle name="Comma 2 2 2 2" xfId="742" xr:uid="{00000000-0005-0000-0000-00005E010000}"/>
    <cellStyle name="Comma 2 2 3" xfId="341" xr:uid="{00000000-0005-0000-0000-00005F010000}"/>
    <cellStyle name="Comma 2 20" xfId="342" xr:uid="{00000000-0005-0000-0000-000060010000}"/>
    <cellStyle name="Comma 2 21" xfId="343" xr:uid="{00000000-0005-0000-0000-000061010000}"/>
    <cellStyle name="Comma 2 22" xfId="344" xr:uid="{00000000-0005-0000-0000-000062010000}"/>
    <cellStyle name="Comma 2 23" xfId="345" xr:uid="{00000000-0005-0000-0000-000063010000}"/>
    <cellStyle name="Comma 2 24" xfId="346" xr:uid="{00000000-0005-0000-0000-000064010000}"/>
    <cellStyle name="Comma 2 25" xfId="347" xr:uid="{00000000-0005-0000-0000-000065010000}"/>
    <cellStyle name="Comma 2 26" xfId="348" xr:uid="{00000000-0005-0000-0000-000066010000}"/>
    <cellStyle name="Comma 2 27" xfId="349" xr:uid="{00000000-0005-0000-0000-000067010000}"/>
    <cellStyle name="Comma 2 28" xfId="350" xr:uid="{00000000-0005-0000-0000-000068010000}"/>
    <cellStyle name="Comma 2 29" xfId="351" xr:uid="{00000000-0005-0000-0000-000069010000}"/>
    <cellStyle name="Comma 2 3" xfId="352" xr:uid="{00000000-0005-0000-0000-00006A010000}"/>
    <cellStyle name="Comma 2 30" xfId="353" xr:uid="{00000000-0005-0000-0000-00006B010000}"/>
    <cellStyle name="Comma 2 31" xfId="354" xr:uid="{00000000-0005-0000-0000-00006C010000}"/>
    <cellStyle name="Comma 2 32" xfId="355" xr:uid="{00000000-0005-0000-0000-00006D010000}"/>
    <cellStyle name="Comma 2 33" xfId="356" xr:uid="{00000000-0005-0000-0000-00006E010000}"/>
    <cellStyle name="Comma 2 34" xfId="357" xr:uid="{00000000-0005-0000-0000-00006F010000}"/>
    <cellStyle name="Comma 2 4" xfId="358" xr:uid="{00000000-0005-0000-0000-000070010000}"/>
    <cellStyle name="Comma 2 5" xfId="359" xr:uid="{00000000-0005-0000-0000-000071010000}"/>
    <cellStyle name="Comma 2 6" xfId="360" xr:uid="{00000000-0005-0000-0000-000072010000}"/>
    <cellStyle name="Comma 2 7" xfId="361" xr:uid="{00000000-0005-0000-0000-000073010000}"/>
    <cellStyle name="Comma 2 8" xfId="362" xr:uid="{00000000-0005-0000-0000-000074010000}"/>
    <cellStyle name="Comma 2 9" xfId="363" xr:uid="{00000000-0005-0000-0000-000075010000}"/>
    <cellStyle name="Comma 2_FA REGISTER FINAL" xfId="364" xr:uid="{00000000-0005-0000-0000-000076010000}"/>
    <cellStyle name="Comma 20" xfId="365" xr:uid="{00000000-0005-0000-0000-000077010000}"/>
    <cellStyle name="Comma 21" xfId="366" xr:uid="{00000000-0005-0000-0000-000078010000}"/>
    <cellStyle name="Comma 22" xfId="367" xr:uid="{00000000-0005-0000-0000-000079010000}"/>
    <cellStyle name="Comma 22 2" xfId="368" xr:uid="{00000000-0005-0000-0000-00007A010000}"/>
    <cellStyle name="Comma 23" xfId="369" xr:uid="{00000000-0005-0000-0000-00007B010000}"/>
    <cellStyle name="Comma 24" xfId="370" xr:uid="{00000000-0005-0000-0000-00007C010000}"/>
    <cellStyle name="Comma 25" xfId="371" xr:uid="{00000000-0005-0000-0000-00007D010000}"/>
    <cellStyle name="Comma 26" xfId="372" xr:uid="{00000000-0005-0000-0000-00007E010000}"/>
    <cellStyle name="Comma 27" xfId="373" xr:uid="{00000000-0005-0000-0000-00007F010000}"/>
    <cellStyle name="Comma 28" xfId="374" xr:uid="{00000000-0005-0000-0000-000080010000}"/>
    <cellStyle name="Comma 29" xfId="375" xr:uid="{00000000-0005-0000-0000-000081010000}"/>
    <cellStyle name="Comma 3" xfId="376" xr:uid="{00000000-0005-0000-0000-000082010000}"/>
    <cellStyle name="Comma 3 2" xfId="377" xr:uid="{00000000-0005-0000-0000-000083010000}"/>
    <cellStyle name="Comma 3 3" xfId="378" xr:uid="{00000000-0005-0000-0000-000084010000}"/>
    <cellStyle name="Comma 3 3 2" xfId="379" xr:uid="{00000000-0005-0000-0000-000085010000}"/>
    <cellStyle name="Comma 3 4" xfId="380" xr:uid="{00000000-0005-0000-0000-000086010000}"/>
    <cellStyle name="Comma 3_3CD Annexure" xfId="381" xr:uid="{00000000-0005-0000-0000-000087010000}"/>
    <cellStyle name="Comma 30" xfId="382" xr:uid="{00000000-0005-0000-0000-000088010000}"/>
    <cellStyle name="Comma 31" xfId="383" xr:uid="{00000000-0005-0000-0000-000089010000}"/>
    <cellStyle name="Comma 32" xfId="384" xr:uid="{00000000-0005-0000-0000-00008A010000}"/>
    <cellStyle name="Comma 33" xfId="385" xr:uid="{00000000-0005-0000-0000-00008B010000}"/>
    <cellStyle name="Comma 34" xfId="386" xr:uid="{00000000-0005-0000-0000-00008C010000}"/>
    <cellStyle name="Comma 35" xfId="387" xr:uid="{00000000-0005-0000-0000-00008D010000}"/>
    <cellStyle name="Comma 36" xfId="388" xr:uid="{00000000-0005-0000-0000-00008E010000}"/>
    <cellStyle name="Comma 37" xfId="389" xr:uid="{00000000-0005-0000-0000-00008F010000}"/>
    <cellStyle name="Comma 38" xfId="390" xr:uid="{00000000-0005-0000-0000-000090010000}"/>
    <cellStyle name="Comma 39" xfId="391" xr:uid="{00000000-0005-0000-0000-000091010000}"/>
    <cellStyle name="Comma 4" xfId="392" xr:uid="{00000000-0005-0000-0000-000092010000}"/>
    <cellStyle name="Comma 4 2" xfId="393" xr:uid="{00000000-0005-0000-0000-000093010000}"/>
    <cellStyle name="Comma 4 2 2" xfId="743" xr:uid="{00000000-0005-0000-0000-000094010000}"/>
    <cellStyle name="Comma 4 3" xfId="744" xr:uid="{00000000-0005-0000-0000-000095010000}"/>
    <cellStyle name="Comma 4_3CD Annexure" xfId="394" xr:uid="{00000000-0005-0000-0000-000096010000}"/>
    <cellStyle name="Comma 5" xfId="395" xr:uid="{00000000-0005-0000-0000-000097010000}"/>
    <cellStyle name="Comma 5 2" xfId="396" xr:uid="{00000000-0005-0000-0000-000098010000}"/>
    <cellStyle name="Comma 6" xfId="397" xr:uid="{00000000-0005-0000-0000-000099010000}"/>
    <cellStyle name="Comma 6 2" xfId="398" xr:uid="{00000000-0005-0000-0000-00009A010000}"/>
    <cellStyle name="Comma 6 2 2" xfId="745" xr:uid="{00000000-0005-0000-0000-00009B010000}"/>
    <cellStyle name="Comma 6 2 2 2" xfId="746" xr:uid="{00000000-0005-0000-0000-00009C010000}"/>
    <cellStyle name="Comma 6 3" xfId="399" xr:uid="{00000000-0005-0000-0000-00009D010000}"/>
    <cellStyle name="Comma 6 3 2" xfId="747" xr:uid="{00000000-0005-0000-0000-00009E010000}"/>
    <cellStyle name="Comma 6_Financial Statements 24.06" xfId="400" xr:uid="{00000000-0005-0000-0000-00009F010000}"/>
    <cellStyle name="Comma 7" xfId="401" xr:uid="{00000000-0005-0000-0000-0000A0010000}"/>
    <cellStyle name="Comma 7 2" xfId="402" xr:uid="{00000000-0005-0000-0000-0000A1010000}"/>
    <cellStyle name="Comma 8" xfId="403" xr:uid="{00000000-0005-0000-0000-0000A2010000}"/>
    <cellStyle name="Comma 8 2" xfId="404" xr:uid="{00000000-0005-0000-0000-0000A3010000}"/>
    <cellStyle name="Comma 8 2 2" xfId="748" xr:uid="{00000000-0005-0000-0000-0000A4010000}"/>
    <cellStyle name="Comma 8 2 2 2" xfId="749" xr:uid="{00000000-0005-0000-0000-0000A5010000}"/>
    <cellStyle name="Comma 8 2 3" xfId="750" xr:uid="{00000000-0005-0000-0000-0000A6010000}"/>
    <cellStyle name="Comma 8 3" xfId="751" xr:uid="{00000000-0005-0000-0000-0000A7010000}"/>
    <cellStyle name="Comma 9" xfId="405" xr:uid="{00000000-0005-0000-0000-0000A8010000}"/>
    <cellStyle name="Comma 9 2" xfId="406" xr:uid="{00000000-0005-0000-0000-0000A9010000}"/>
    <cellStyle name="Comma 9 2 2" xfId="752" xr:uid="{00000000-0005-0000-0000-0000AA010000}"/>
    <cellStyle name="Comma 9 3" xfId="753" xr:uid="{00000000-0005-0000-0000-0000AB010000}"/>
    <cellStyle name="Comma0 - Modelo1" xfId="407" xr:uid="{00000000-0005-0000-0000-0000AC010000}"/>
    <cellStyle name="Comma0 - Style1" xfId="408" xr:uid="{00000000-0005-0000-0000-0000AD010000}"/>
    <cellStyle name="Comma1 - Modelo2" xfId="409" xr:uid="{00000000-0005-0000-0000-0000AE010000}"/>
    <cellStyle name="Comma1 - Style2" xfId="410" xr:uid="{00000000-0005-0000-0000-0000AF010000}"/>
    <cellStyle name="Copied" xfId="411" xr:uid="{00000000-0005-0000-0000-0000B0010000}"/>
    <cellStyle name="Currency $" xfId="412" xr:uid="{00000000-0005-0000-0000-0000B1010000}"/>
    <cellStyle name="Currency [00]" xfId="413" xr:uid="{00000000-0005-0000-0000-0000B2010000}"/>
    <cellStyle name="Currency 2" xfId="414" xr:uid="{00000000-0005-0000-0000-0000B3010000}"/>
    <cellStyle name="Currency 3" xfId="768" xr:uid="{00000000-0005-0000-0000-0000B4010000}"/>
    <cellStyle name="Currency 4" xfId="415" xr:uid="{00000000-0005-0000-0000-0000B5010000}"/>
    <cellStyle name="Custom - Style8" xfId="416" xr:uid="{00000000-0005-0000-0000-0000B6010000}"/>
    <cellStyle name="Data   - Style2" xfId="417" xr:uid="{00000000-0005-0000-0000-0000B7010000}"/>
    <cellStyle name="Data   - Style2 2" xfId="418" xr:uid="{00000000-0005-0000-0000-0000B8010000}"/>
    <cellStyle name="Date" xfId="419" xr:uid="{00000000-0005-0000-0000-0000B9010000}"/>
    <cellStyle name="Date Short" xfId="420" xr:uid="{00000000-0005-0000-0000-0000BA010000}"/>
    <cellStyle name="Date Short 2" xfId="421" xr:uid="{00000000-0005-0000-0000-0000BB010000}"/>
    <cellStyle name="Date Short 3" xfId="422" xr:uid="{00000000-0005-0000-0000-0000BC010000}"/>
    <cellStyle name="Date Short 4" xfId="423" xr:uid="{00000000-0005-0000-0000-0000BD010000}"/>
    <cellStyle name="Date_2002-03 Business plan gross margin" xfId="424" xr:uid="{00000000-0005-0000-0000-0000BE010000}"/>
    <cellStyle name="DELTA" xfId="425" xr:uid="{00000000-0005-0000-0000-0000BF010000}"/>
    <cellStyle name="DELTA 2" xfId="426" xr:uid="{00000000-0005-0000-0000-0000C0010000}"/>
    <cellStyle name="DELTA 3" xfId="427" xr:uid="{00000000-0005-0000-0000-0000C1010000}"/>
    <cellStyle name="DELTA 4" xfId="428" xr:uid="{00000000-0005-0000-0000-0000C2010000}"/>
    <cellStyle name="Dezimal [0]_ASTAND94 (2)" xfId="429" xr:uid="{00000000-0005-0000-0000-0000C3010000}"/>
    <cellStyle name="Dezimal_A297" xfId="430" xr:uid="{00000000-0005-0000-0000-0000C4010000}"/>
    <cellStyle name="Dia" xfId="431" xr:uid="{00000000-0005-0000-0000-0000C5010000}"/>
    <cellStyle name="Encabez1" xfId="432" xr:uid="{00000000-0005-0000-0000-0000C6010000}"/>
    <cellStyle name="Encabez2" xfId="433" xr:uid="{00000000-0005-0000-0000-0000C7010000}"/>
    <cellStyle name="Enter Currency (0)" xfId="434" xr:uid="{00000000-0005-0000-0000-0000C8010000}"/>
    <cellStyle name="Enter Currency (0) 2" xfId="435" xr:uid="{00000000-0005-0000-0000-0000C9010000}"/>
    <cellStyle name="Enter Currency (0) 3" xfId="436" xr:uid="{00000000-0005-0000-0000-0000CA010000}"/>
    <cellStyle name="Enter Currency (0) 4" xfId="437" xr:uid="{00000000-0005-0000-0000-0000CB010000}"/>
    <cellStyle name="Enter Currency (2)" xfId="438" xr:uid="{00000000-0005-0000-0000-0000CC010000}"/>
    <cellStyle name="Enter Units (0)" xfId="439" xr:uid="{00000000-0005-0000-0000-0000CD010000}"/>
    <cellStyle name="Enter Units (0) 2" xfId="440" xr:uid="{00000000-0005-0000-0000-0000CE010000}"/>
    <cellStyle name="Enter Units (0) 3" xfId="441" xr:uid="{00000000-0005-0000-0000-0000CF010000}"/>
    <cellStyle name="Enter Units (0) 4" xfId="442" xr:uid="{00000000-0005-0000-0000-0000D0010000}"/>
    <cellStyle name="Enter Units (1)" xfId="443" xr:uid="{00000000-0005-0000-0000-0000D1010000}"/>
    <cellStyle name="Enter Units (1) 2" xfId="444" xr:uid="{00000000-0005-0000-0000-0000D2010000}"/>
    <cellStyle name="Enter Units (1) 3" xfId="445" xr:uid="{00000000-0005-0000-0000-0000D3010000}"/>
    <cellStyle name="Enter Units (1) 4" xfId="446" xr:uid="{00000000-0005-0000-0000-0000D4010000}"/>
    <cellStyle name="Enter Units (2)" xfId="447" xr:uid="{00000000-0005-0000-0000-0000D5010000}"/>
    <cellStyle name="Entered" xfId="448" xr:uid="{00000000-0005-0000-0000-0000D6010000}"/>
    <cellStyle name="Euro" xfId="449" xr:uid="{00000000-0005-0000-0000-0000D7010000}"/>
    <cellStyle name="Euro 2" xfId="450" xr:uid="{00000000-0005-0000-0000-0000D8010000}"/>
    <cellStyle name="Euro_Financials 2010-12_With Clause 41 GT_FinalPublished(1)" xfId="451" xr:uid="{00000000-0005-0000-0000-0000D9010000}"/>
    <cellStyle name="Explanatory Text 2" xfId="452" xr:uid="{00000000-0005-0000-0000-0000DA010000}"/>
    <cellStyle name="F2" xfId="453" xr:uid="{00000000-0005-0000-0000-0000DB010000}"/>
    <cellStyle name="F3" xfId="454" xr:uid="{00000000-0005-0000-0000-0000DC010000}"/>
    <cellStyle name="F4" xfId="455" xr:uid="{00000000-0005-0000-0000-0000DD010000}"/>
    <cellStyle name="F5" xfId="456" xr:uid="{00000000-0005-0000-0000-0000DE010000}"/>
    <cellStyle name="F6" xfId="457" xr:uid="{00000000-0005-0000-0000-0000DF010000}"/>
    <cellStyle name="F7" xfId="458" xr:uid="{00000000-0005-0000-0000-0000E0010000}"/>
    <cellStyle name="F8" xfId="459" xr:uid="{00000000-0005-0000-0000-0000E1010000}"/>
    <cellStyle name="Fijo" xfId="460" xr:uid="{00000000-0005-0000-0000-0000E2010000}"/>
    <cellStyle name="Financiero" xfId="461" xr:uid="{00000000-0005-0000-0000-0000E3010000}"/>
    <cellStyle name="Fixed" xfId="462" xr:uid="{00000000-0005-0000-0000-0000E4010000}"/>
    <cellStyle name="FORM" xfId="463" xr:uid="{00000000-0005-0000-0000-0000E5010000}"/>
    <cellStyle name="FORM 2" xfId="464" xr:uid="{00000000-0005-0000-0000-0000E6010000}"/>
    <cellStyle name="FORM_BalanceSheetAbstract31032012(1)(1)" xfId="465" xr:uid="{00000000-0005-0000-0000-0000E7010000}"/>
    <cellStyle name="Formula" xfId="466" xr:uid="{00000000-0005-0000-0000-0000E8010000}"/>
    <cellStyle name="GENERAL" xfId="754" xr:uid="{00000000-0005-0000-0000-0000E9010000}"/>
    <cellStyle name="Good 2" xfId="467" xr:uid="{00000000-0005-0000-0000-0000EA010000}"/>
    <cellStyle name="Grey" xfId="468" xr:uid="{00000000-0005-0000-0000-0000EB010000}"/>
    <cellStyle name="Grey 2" xfId="469" xr:uid="{00000000-0005-0000-0000-0000EC010000}"/>
    <cellStyle name="Grey 3" xfId="470" xr:uid="{00000000-0005-0000-0000-0000ED010000}"/>
    <cellStyle name="Grey 4" xfId="471" xr:uid="{00000000-0005-0000-0000-0000EE010000}"/>
    <cellStyle name="HEADER" xfId="472" xr:uid="{00000000-0005-0000-0000-0000EF010000}"/>
    <cellStyle name="Header1" xfId="473" xr:uid="{00000000-0005-0000-0000-0000F0010000}"/>
    <cellStyle name="Header2" xfId="474" xr:uid="{00000000-0005-0000-0000-0000F1010000}"/>
    <cellStyle name="Header2 2" xfId="475" xr:uid="{00000000-0005-0000-0000-0000F2010000}"/>
    <cellStyle name="Heading" xfId="476" xr:uid="{00000000-0005-0000-0000-0000F3010000}"/>
    <cellStyle name="Heading 1 2" xfId="477" xr:uid="{00000000-0005-0000-0000-0000F4010000}"/>
    <cellStyle name="Heading 2 2" xfId="478" xr:uid="{00000000-0005-0000-0000-0000F5010000}"/>
    <cellStyle name="Heading 3 2" xfId="479" xr:uid="{00000000-0005-0000-0000-0000F6010000}"/>
    <cellStyle name="Heading 4 2" xfId="480" xr:uid="{00000000-0005-0000-0000-0000F7010000}"/>
    <cellStyle name="Heading1" xfId="481" xr:uid="{00000000-0005-0000-0000-0000F8010000}"/>
    <cellStyle name="Heading2" xfId="482" xr:uid="{00000000-0005-0000-0000-0000F9010000}"/>
    <cellStyle name="Heading3" xfId="483" xr:uid="{00000000-0005-0000-0000-0000FA010000}"/>
    <cellStyle name="Hyperlink 2" xfId="484" xr:uid="{00000000-0005-0000-0000-0000FB010000}"/>
    <cellStyle name="Hyperlink 3" xfId="485" xr:uid="{00000000-0005-0000-0000-0000FC010000}"/>
    <cellStyle name="Hypertextový odkaz" xfId="486" xr:uid="{00000000-0005-0000-0000-0000FD010000}"/>
    <cellStyle name="Input [yellow]" xfId="487" xr:uid="{00000000-0005-0000-0000-0000FE010000}"/>
    <cellStyle name="Input [yellow] 2" xfId="488" xr:uid="{00000000-0005-0000-0000-0000FF010000}"/>
    <cellStyle name="Input [yellow] 3" xfId="489" xr:uid="{00000000-0005-0000-0000-000000020000}"/>
    <cellStyle name="Input [yellow] 4" xfId="490" xr:uid="{00000000-0005-0000-0000-000001020000}"/>
    <cellStyle name="Input 2" xfId="491" xr:uid="{00000000-0005-0000-0000-000002020000}"/>
    <cellStyle name="Input 2 2" xfId="492" xr:uid="{00000000-0005-0000-0000-000003020000}"/>
    <cellStyle name="Input 3" xfId="493" xr:uid="{00000000-0005-0000-0000-000004020000}"/>
    <cellStyle name="Input 3 2" xfId="494" xr:uid="{00000000-0005-0000-0000-000005020000}"/>
    <cellStyle name="Input 4" xfId="769" xr:uid="{00000000-0005-0000-0000-000006020000}"/>
    <cellStyle name="Labels - Style3" xfId="495" xr:uid="{00000000-0005-0000-0000-000007020000}"/>
    <cellStyle name="Labels - Style3 2" xfId="496" xr:uid="{00000000-0005-0000-0000-000008020000}"/>
    <cellStyle name="Link Currency (0)" xfId="497" xr:uid="{00000000-0005-0000-0000-000009020000}"/>
    <cellStyle name="Link Currency (0) 2" xfId="498" xr:uid="{00000000-0005-0000-0000-00000A020000}"/>
    <cellStyle name="Link Currency (0) 3" xfId="499" xr:uid="{00000000-0005-0000-0000-00000B020000}"/>
    <cellStyle name="Link Currency (0) 4" xfId="500" xr:uid="{00000000-0005-0000-0000-00000C020000}"/>
    <cellStyle name="Link Currency (2)" xfId="501" xr:uid="{00000000-0005-0000-0000-00000D020000}"/>
    <cellStyle name="Link Units (0)" xfId="502" xr:uid="{00000000-0005-0000-0000-00000E020000}"/>
    <cellStyle name="Link Units (0) 2" xfId="503" xr:uid="{00000000-0005-0000-0000-00000F020000}"/>
    <cellStyle name="Link Units (0) 3" xfId="504" xr:uid="{00000000-0005-0000-0000-000010020000}"/>
    <cellStyle name="Link Units (0) 4" xfId="505" xr:uid="{00000000-0005-0000-0000-000011020000}"/>
    <cellStyle name="Link Units (1)" xfId="506" xr:uid="{00000000-0005-0000-0000-000012020000}"/>
    <cellStyle name="Link Units (1) 2" xfId="507" xr:uid="{00000000-0005-0000-0000-000013020000}"/>
    <cellStyle name="Link Units (1) 3" xfId="508" xr:uid="{00000000-0005-0000-0000-000014020000}"/>
    <cellStyle name="Link Units (1) 4" xfId="509" xr:uid="{00000000-0005-0000-0000-000015020000}"/>
    <cellStyle name="Link Units (2)" xfId="510" xr:uid="{00000000-0005-0000-0000-000016020000}"/>
    <cellStyle name="Linked Cell 2" xfId="511" xr:uid="{00000000-0005-0000-0000-000017020000}"/>
    <cellStyle name="MANKAD" xfId="512" xr:uid="{00000000-0005-0000-0000-000018020000}"/>
    <cellStyle name="Millares [0]_10 AVERIAS MASIVAS + ANT" xfId="513" xr:uid="{00000000-0005-0000-0000-000019020000}"/>
    <cellStyle name="Millares_10 AVERIAS MASIVAS + ANT" xfId="514" xr:uid="{00000000-0005-0000-0000-00001A020000}"/>
    <cellStyle name="Milliers [0]_AR1194" xfId="515" xr:uid="{00000000-0005-0000-0000-00001B020000}"/>
    <cellStyle name="Milliers_AR1194" xfId="516" xr:uid="{00000000-0005-0000-0000-00001C020000}"/>
    <cellStyle name="Model" xfId="517" xr:uid="{00000000-0005-0000-0000-00001D020000}"/>
    <cellStyle name="Mon?aire [0]_AR1194" xfId="518" xr:uid="{00000000-0005-0000-0000-00001E020000}"/>
    <cellStyle name="Mon?aire_AR1194" xfId="519" xr:uid="{00000000-0005-0000-0000-00001F020000}"/>
    <cellStyle name="Moneda [0]_10 AVERIAS MASIVAS + ANT" xfId="520" xr:uid="{00000000-0005-0000-0000-000020020000}"/>
    <cellStyle name="Moneda_10 AVERIAS MASIVAS + ANT" xfId="521" xr:uid="{00000000-0005-0000-0000-000021020000}"/>
    <cellStyle name="Monetario" xfId="522" xr:uid="{00000000-0005-0000-0000-000022020000}"/>
    <cellStyle name="Neutral 2" xfId="523" xr:uid="{00000000-0005-0000-0000-000023020000}"/>
    <cellStyle name="no dec" xfId="524" xr:uid="{00000000-0005-0000-0000-000024020000}"/>
    <cellStyle name="Nor}al" xfId="525" xr:uid="{00000000-0005-0000-0000-000025020000}"/>
    <cellStyle name="Normal" xfId="0" builtinId="0"/>
    <cellStyle name="Normal - Style1" xfId="526" xr:uid="{00000000-0005-0000-0000-000027020000}"/>
    <cellStyle name="Normal - Style1 2" xfId="527" xr:uid="{00000000-0005-0000-0000-000028020000}"/>
    <cellStyle name="Normal 10" xfId="2" xr:uid="{00000000-0005-0000-0000-000029020000}"/>
    <cellStyle name="Normal 10 2" xfId="528" xr:uid="{00000000-0005-0000-0000-00002A020000}"/>
    <cellStyle name="Normal 10 3" xfId="529" xr:uid="{00000000-0005-0000-0000-00002B020000}"/>
    <cellStyle name="Normal 11" xfId="530" xr:uid="{00000000-0005-0000-0000-00002C020000}"/>
    <cellStyle name="Normal 12" xfId="531" xr:uid="{00000000-0005-0000-0000-00002D020000}"/>
    <cellStyle name="Normal 13" xfId="532" xr:uid="{00000000-0005-0000-0000-00002E020000}"/>
    <cellStyle name="Normal 14" xfId="533" xr:uid="{00000000-0005-0000-0000-00002F020000}"/>
    <cellStyle name="Normal 15" xfId="534" xr:uid="{00000000-0005-0000-0000-000030020000}"/>
    <cellStyle name="Normal 16" xfId="535" xr:uid="{00000000-0005-0000-0000-000031020000}"/>
    <cellStyle name="Normal 17" xfId="536" xr:uid="{00000000-0005-0000-0000-000032020000}"/>
    <cellStyle name="Normal 18" xfId="537" xr:uid="{00000000-0005-0000-0000-000033020000}"/>
    <cellStyle name="Normal 19" xfId="538" xr:uid="{00000000-0005-0000-0000-000034020000}"/>
    <cellStyle name="Normal 2" xfId="539" xr:uid="{00000000-0005-0000-0000-000035020000}"/>
    <cellStyle name="Normal 2 10" xfId="540" xr:uid="{00000000-0005-0000-0000-000036020000}"/>
    <cellStyle name="Normal 2 11" xfId="541" xr:uid="{00000000-0005-0000-0000-000037020000}"/>
    <cellStyle name="Normal 2 12" xfId="542" xr:uid="{00000000-0005-0000-0000-000038020000}"/>
    <cellStyle name="Normal 2 13" xfId="543" xr:uid="{00000000-0005-0000-0000-000039020000}"/>
    <cellStyle name="Normal 2 14" xfId="544" xr:uid="{00000000-0005-0000-0000-00003A020000}"/>
    <cellStyle name="Normal 2 15" xfId="545" xr:uid="{00000000-0005-0000-0000-00003B020000}"/>
    <cellStyle name="Normal 2 16" xfId="546" xr:uid="{00000000-0005-0000-0000-00003C020000}"/>
    <cellStyle name="Normal 2 17" xfId="547" xr:uid="{00000000-0005-0000-0000-00003D020000}"/>
    <cellStyle name="Normal 2 18" xfId="548" xr:uid="{00000000-0005-0000-0000-00003E020000}"/>
    <cellStyle name="Normal 2 19" xfId="549" xr:uid="{00000000-0005-0000-0000-00003F020000}"/>
    <cellStyle name="Normal 2 2" xfId="550" xr:uid="{00000000-0005-0000-0000-000040020000}"/>
    <cellStyle name="Normal 2 2 2" xfId="551" xr:uid="{00000000-0005-0000-0000-000041020000}"/>
    <cellStyle name="Normal 2 20" xfId="552" xr:uid="{00000000-0005-0000-0000-000042020000}"/>
    <cellStyle name="Normal 2 21" xfId="553" xr:uid="{00000000-0005-0000-0000-000043020000}"/>
    <cellStyle name="Normal 2 22" xfId="554" xr:uid="{00000000-0005-0000-0000-000044020000}"/>
    <cellStyle name="Normal 2 23" xfId="555" xr:uid="{00000000-0005-0000-0000-000045020000}"/>
    <cellStyle name="Normal 2 24" xfId="556" xr:uid="{00000000-0005-0000-0000-000046020000}"/>
    <cellStyle name="Normal 2 25" xfId="557" xr:uid="{00000000-0005-0000-0000-000047020000}"/>
    <cellStyle name="Normal 2 26" xfId="558" xr:uid="{00000000-0005-0000-0000-000048020000}"/>
    <cellStyle name="Normal 2 27" xfId="559" xr:uid="{00000000-0005-0000-0000-000049020000}"/>
    <cellStyle name="Normal 2 28" xfId="560" xr:uid="{00000000-0005-0000-0000-00004A020000}"/>
    <cellStyle name="Normal 2 29" xfId="561" xr:uid="{00000000-0005-0000-0000-00004B020000}"/>
    <cellStyle name="Normal 2 3" xfId="562" xr:uid="{00000000-0005-0000-0000-00004C020000}"/>
    <cellStyle name="Normal 2 3 2 2" xfId="563" xr:uid="{00000000-0005-0000-0000-00004D020000}"/>
    <cellStyle name="Normal 2 30" xfId="564" xr:uid="{00000000-0005-0000-0000-00004E020000}"/>
    <cellStyle name="Normal 2 31" xfId="565" xr:uid="{00000000-0005-0000-0000-00004F020000}"/>
    <cellStyle name="Normal 2 33" xfId="566" xr:uid="{00000000-0005-0000-0000-000050020000}"/>
    <cellStyle name="Normal 2 4" xfId="567" xr:uid="{00000000-0005-0000-0000-000051020000}"/>
    <cellStyle name="Normal 2 45" xfId="568" xr:uid="{00000000-0005-0000-0000-000052020000}"/>
    <cellStyle name="Normal 2 5" xfId="569" xr:uid="{00000000-0005-0000-0000-000053020000}"/>
    <cellStyle name="Normal 2 5 2" xfId="570" xr:uid="{00000000-0005-0000-0000-000054020000}"/>
    <cellStyle name="Normal 2 6" xfId="571" xr:uid="{00000000-0005-0000-0000-000055020000}"/>
    <cellStyle name="Normal 2 7" xfId="572" xr:uid="{00000000-0005-0000-0000-000056020000}"/>
    <cellStyle name="Normal 2 8" xfId="573" xr:uid="{00000000-0005-0000-0000-000057020000}"/>
    <cellStyle name="Normal 2 9" xfId="574" xr:uid="{00000000-0005-0000-0000-000058020000}"/>
    <cellStyle name="Normal 2_BalanceSheetAbstract31032012(1)(1)" xfId="575" xr:uid="{00000000-0005-0000-0000-000059020000}"/>
    <cellStyle name="Normal 20" xfId="576" xr:uid="{00000000-0005-0000-0000-00005A020000}"/>
    <cellStyle name="Normal 21" xfId="577" xr:uid="{00000000-0005-0000-0000-00005B020000}"/>
    <cellStyle name="Normal 22" xfId="578" xr:uid="{00000000-0005-0000-0000-00005C020000}"/>
    <cellStyle name="Normal 223 2" xfId="579" xr:uid="{00000000-0005-0000-0000-00005D020000}"/>
    <cellStyle name="Normal 23" xfId="580" xr:uid="{00000000-0005-0000-0000-00005E020000}"/>
    <cellStyle name="Normal 24" xfId="581" xr:uid="{00000000-0005-0000-0000-00005F020000}"/>
    <cellStyle name="Normal 25" xfId="582" xr:uid="{00000000-0005-0000-0000-000060020000}"/>
    <cellStyle name="Normal 26" xfId="583" xr:uid="{00000000-0005-0000-0000-000061020000}"/>
    <cellStyle name="Normal 27" xfId="584" xr:uid="{00000000-0005-0000-0000-000062020000}"/>
    <cellStyle name="Normal 28" xfId="585" xr:uid="{00000000-0005-0000-0000-000063020000}"/>
    <cellStyle name="Normal 29" xfId="586" xr:uid="{00000000-0005-0000-0000-000064020000}"/>
    <cellStyle name="Normal 3" xfId="587" xr:uid="{00000000-0005-0000-0000-000065020000}"/>
    <cellStyle name="Normal 3 2" xfId="588" xr:uid="{00000000-0005-0000-0000-000066020000}"/>
    <cellStyle name="Normal 3 2 2" xfId="589" xr:uid="{00000000-0005-0000-0000-000067020000}"/>
    <cellStyle name="Normal 3 2 3" xfId="590" xr:uid="{00000000-0005-0000-0000-000068020000}"/>
    <cellStyle name="Normal 3 3" xfId="591" xr:uid="{00000000-0005-0000-0000-000069020000}"/>
    <cellStyle name="Normal 3 5" xfId="592" xr:uid="{00000000-0005-0000-0000-00006A020000}"/>
    <cellStyle name="Normal 30" xfId="593" xr:uid="{00000000-0005-0000-0000-00006B020000}"/>
    <cellStyle name="Normal 31" xfId="594" xr:uid="{00000000-0005-0000-0000-00006C020000}"/>
    <cellStyle name="Normal 32" xfId="595" xr:uid="{00000000-0005-0000-0000-00006D020000}"/>
    <cellStyle name="Normal 33" xfId="596" xr:uid="{00000000-0005-0000-0000-00006E020000}"/>
    <cellStyle name="Normal 34" xfId="597" xr:uid="{00000000-0005-0000-0000-00006F020000}"/>
    <cellStyle name="Normal 35" xfId="598" xr:uid="{00000000-0005-0000-0000-000070020000}"/>
    <cellStyle name="Normal 36" xfId="599" xr:uid="{00000000-0005-0000-0000-000071020000}"/>
    <cellStyle name="Normal 37" xfId="600" xr:uid="{00000000-0005-0000-0000-000072020000}"/>
    <cellStyle name="Normal 38" xfId="601" xr:uid="{00000000-0005-0000-0000-000073020000}"/>
    <cellStyle name="Normal 39" xfId="602" xr:uid="{00000000-0005-0000-0000-000074020000}"/>
    <cellStyle name="Normal 4" xfId="603" xr:uid="{00000000-0005-0000-0000-000075020000}"/>
    <cellStyle name="Normal 4 2" xfId="604" xr:uid="{00000000-0005-0000-0000-000076020000}"/>
    <cellStyle name="Normal 4 2 2" xfId="755" xr:uid="{00000000-0005-0000-0000-000077020000}"/>
    <cellStyle name="Normal 4 3" xfId="756" xr:uid="{00000000-0005-0000-0000-000078020000}"/>
    <cellStyle name="Normal 40" xfId="605" xr:uid="{00000000-0005-0000-0000-000079020000}"/>
    <cellStyle name="Normal 41" xfId="606" xr:uid="{00000000-0005-0000-0000-00007A020000}"/>
    <cellStyle name="Normal 42" xfId="607" xr:uid="{00000000-0005-0000-0000-00007B020000}"/>
    <cellStyle name="Normal 43" xfId="770" xr:uid="{00000000-0005-0000-0000-00007C020000}"/>
    <cellStyle name="Normal 5" xfId="608" xr:uid="{00000000-0005-0000-0000-00007D020000}"/>
    <cellStyle name="Normal 5 2" xfId="609" xr:uid="{00000000-0005-0000-0000-00007E020000}"/>
    <cellStyle name="Normal 5 2 2" xfId="757" xr:uid="{00000000-0005-0000-0000-00007F020000}"/>
    <cellStyle name="Normal 5 3" xfId="758" xr:uid="{00000000-0005-0000-0000-000080020000}"/>
    <cellStyle name="Normal 6" xfId="610" xr:uid="{00000000-0005-0000-0000-000081020000}"/>
    <cellStyle name="Normal 6 2" xfId="611" xr:uid="{00000000-0005-0000-0000-000082020000}"/>
    <cellStyle name="Normal 6 2 2" xfId="612" xr:uid="{00000000-0005-0000-0000-000083020000}"/>
    <cellStyle name="Normal 6 3" xfId="613" xr:uid="{00000000-0005-0000-0000-000084020000}"/>
    <cellStyle name="Normal 61" xfId="3" xr:uid="{00000000-0005-0000-0000-000085020000}"/>
    <cellStyle name="Normal 7" xfId="614" xr:uid="{00000000-0005-0000-0000-000086020000}"/>
    <cellStyle name="Normal 7 2" xfId="615" xr:uid="{00000000-0005-0000-0000-000087020000}"/>
    <cellStyle name="Normal 7 2 2" xfId="759" xr:uid="{00000000-0005-0000-0000-000088020000}"/>
    <cellStyle name="Normal 7 3" xfId="760" xr:uid="{00000000-0005-0000-0000-000089020000}"/>
    <cellStyle name="Normal 8" xfId="616" xr:uid="{00000000-0005-0000-0000-00008A020000}"/>
    <cellStyle name="Normal 8 2" xfId="617" xr:uid="{00000000-0005-0000-0000-00008B020000}"/>
    <cellStyle name="Normal 9" xfId="618" xr:uid="{00000000-0005-0000-0000-00008C020000}"/>
    <cellStyle name="Normal 9 2" xfId="619" xr:uid="{00000000-0005-0000-0000-00008D020000}"/>
    <cellStyle name="Normal_bsplsch" xfId="765" xr:uid="{00000000-0005-0000-0000-00008E020000}"/>
    <cellStyle name="Note 2" xfId="620" xr:uid="{00000000-0005-0000-0000-00008F020000}"/>
    <cellStyle name="Note 2 2" xfId="621" xr:uid="{00000000-0005-0000-0000-000090020000}"/>
    <cellStyle name="Œ…‹æØ‚è [0.00]_PRODUCT DETAIL Q1" xfId="622" xr:uid="{00000000-0005-0000-0000-000091020000}"/>
    <cellStyle name="Œ…‹æØ‚è_PRODUCT DETAIL Q1" xfId="623" xr:uid="{00000000-0005-0000-0000-000092020000}"/>
    <cellStyle name="Output 2" xfId="624" xr:uid="{00000000-0005-0000-0000-000093020000}"/>
    <cellStyle name="Output 2 2" xfId="625" xr:uid="{00000000-0005-0000-0000-000094020000}"/>
    <cellStyle name="paint" xfId="626" xr:uid="{00000000-0005-0000-0000-000095020000}"/>
    <cellStyle name="Percent" xfId="764" builtinId="5"/>
    <cellStyle name="Percent [0]" xfId="627" xr:uid="{00000000-0005-0000-0000-000097020000}"/>
    <cellStyle name="Percent [00]" xfId="628" xr:uid="{00000000-0005-0000-0000-000098020000}"/>
    <cellStyle name="Percent [00] 2" xfId="629" xr:uid="{00000000-0005-0000-0000-000099020000}"/>
    <cellStyle name="Percent [00] 3" xfId="630" xr:uid="{00000000-0005-0000-0000-00009A020000}"/>
    <cellStyle name="Percent [00] 4" xfId="631" xr:uid="{00000000-0005-0000-0000-00009B020000}"/>
    <cellStyle name="Percent [2]" xfId="632" xr:uid="{00000000-0005-0000-0000-00009C020000}"/>
    <cellStyle name="Percent [2] 2" xfId="633" xr:uid="{00000000-0005-0000-0000-00009D020000}"/>
    <cellStyle name="Percent [2] 3" xfId="634" xr:uid="{00000000-0005-0000-0000-00009E020000}"/>
    <cellStyle name="Percent [2] 4" xfId="635" xr:uid="{00000000-0005-0000-0000-00009F020000}"/>
    <cellStyle name="Percent 10" xfId="636" xr:uid="{00000000-0005-0000-0000-0000A0020000}"/>
    <cellStyle name="Percent 2" xfId="637" xr:uid="{00000000-0005-0000-0000-0000A1020000}"/>
    <cellStyle name="Percent 2 2" xfId="638" xr:uid="{00000000-0005-0000-0000-0000A2020000}"/>
    <cellStyle name="Percent 2 3" xfId="639" xr:uid="{00000000-0005-0000-0000-0000A3020000}"/>
    <cellStyle name="Percent 3" xfId="640" xr:uid="{00000000-0005-0000-0000-0000A4020000}"/>
    <cellStyle name="Percent 3 2" xfId="641" xr:uid="{00000000-0005-0000-0000-0000A5020000}"/>
    <cellStyle name="Percent 3 2 2" xfId="642" xr:uid="{00000000-0005-0000-0000-0000A6020000}"/>
    <cellStyle name="Percent 3 3" xfId="761" xr:uid="{00000000-0005-0000-0000-0000A7020000}"/>
    <cellStyle name="Percent 3 3 2" xfId="762" xr:uid="{00000000-0005-0000-0000-0000A8020000}"/>
    <cellStyle name="Percent 4" xfId="643" xr:uid="{00000000-0005-0000-0000-0000A9020000}"/>
    <cellStyle name="Percent 4 2" xfId="763" xr:uid="{00000000-0005-0000-0000-0000AA020000}"/>
    <cellStyle name="Percent 5" xfId="644" xr:uid="{00000000-0005-0000-0000-0000AB020000}"/>
    <cellStyle name="Percent 6" xfId="645" xr:uid="{00000000-0005-0000-0000-0000AC020000}"/>
    <cellStyle name="Percent 6 2" xfId="646" xr:uid="{00000000-0005-0000-0000-0000AD020000}"/>
    <cellStyle name="Percent 7" xfId="647" xr:uid="{00000000-0005-0000-0000-0000AE020000}"/>
    <cellStyle name="Percent 8" xfId="648" xr:uid="{00000000-0005-0000-0000-0000AF020000}"/>
    <cellStyle name="Percent 9" xfId="649" xr:uid="{00000000-0005-0000-0000-0000B0020000}"/>
    <cellStyle name="PERCENTAGE" xfId="650" xr:uid="{00000000-0005-0000-0000-0000B1020000}"/>
    <cellStyle name="Popis" xfId="651" xr:uid="{00000000-0005-0000-0000-0000B2020000}"/>
    <cellStyle name="Porcentaje" xfId="652" xr:uid="{00000000-0005-0000-0000-0000B3020000}"/>
    <cellStyle name="PrePop Currency (0)" xfId="653" xr:uid="{00000000-0005-0000-0000-0000B4020000}"/>
    <cellStyle name="PrePop Currency (0) 2" xfId="654" xr:uid="{00000000-0005-0000-0000-0000B5020000}"/>
    <cellStyle name="PrePop Currency (0) 3" xfId="655" xr:uid="{00000000-0005-0000-0000-0000B6020000}"/>
    <cellStyle name="PrePop Currency (0) 4" xfId="656" xr:uid="{00000000-0005-0000-0000-0000B7020000}"/>
    <cellStyle name="PrePop Currency (2)" xfId="657" xr:uid="{00000000-0005-0000-0000-0000B8020000}"/>
    <cellStyle name="PrePop Units (0)" xfId="658" xr:uid="{00000000-0005-0000-0000-0000B9020000}"/>
    <cellStyle name="PrePop Units (0) 2" xfId="659" xr:uid="{00000000-0005-0000-0000-0000BA020000}"/>
    <cellStyle name="PrePop Units (0) 3" xfId="660" xr:uid="{00000000-0005-0000-0000-0000BB020000}"/>
    <cellStyle name="PrePop Units (0) 4" xfId="661" xr:uid="{00000000-0005-0000-0000-0000BC020000}"/>
    <cellStyle name="PrePop Units (1)" xfId="662" xr:uid="{00000000-0005-0000-0000-0000BD020000}"/>
    <cellStyle name="PrePop Units (1) 2" xfId="663" xr:uid="{00000000-0005-0000-0000-0000BE020000}"/>
    <cellStyle name="PrePop Units (1) 3" xfId="664" xr:uid="{00000000-0005-0000-0000-0000BF020000}"/>
    <cellStyle name="PrePop Units (1) 4" xfId="665" xr:uid="{00000000-0005-0000-0000-0000C0020000}"/>
    <cellStyle name="PrePop Units (2)" xfId="666" xr:uid="{00000000-0005-0000-0000-0000C1020000}"/>
    <cellStyle name="Prozent[2]" xfId="667" xr:uid="{00000000-0005-0000-0000-0000C2020000}"/>
    <cellStyle name="PSChar" xfId="668" xr:uid="{00000000-0005-0000-0000-0000C3020000}"/>
    <cellStyle name="PSHeading" xfId="669" xr:uid="{00000000-0005-0000-0000-0000C4020000}"/>
    <cellStyle name="Reset  - Style7" xfId="670" xr:uid="{00000000-0005-0000-0000-0000C5020000}"/>
    <cellStyle name="RevList" xfId="671" xr:uid="{00000000-0005-0000-0000-0000C6020000}"/>
    <cellStyle name="RM" xfId="672" xr:uid="{00000000-0005-0000-0000-0000C7020000}"/>
    <cellStyle name="Sledovaný hypertextový odkaz" xfId="673" xr:uid="{00000000-0005-0000-0000-0000C8020000}"/>
    <cellStyle name="Standard_A297" xfId="674" xr:uid="{00000000-0005-0000-0000-0000C9020000}"/>
    <cellStyle name="STYL1 - Style1" xfId="675" xr:uid="{00000000-0005-0000-0000-0000CA020000}"/>
    <cellStyle name="style" xfId="676" xr:uid="{00000000-0005-0000-0000-0000CB020000}"/>
    <cellStyle name="Style 1" xfId="677" xr:uid="{00000000-0005-0000-0000-0000CC020000}"/>
    <cellStyle name="Style 1 2" xfId="678" xr:uid="{00000000-0005-0000-0000-0000CD020000}"/>
    <cellStyle name="Style 1 3" xfId="679" xr:uid="{00000000-0005-0000-0000-0000CE020000}"/>
    <cellStyle name="Style 1 4" xfId="680" xr:uid="{00000000-0005-0000-0000-0000CF020000}"/>
    <cellStyle name="style1" xfId="681" xr:uid="{00000000-0005-0000-0000-0000D0020000}"/>
    <cellStyle name="style2" xfId="682" xr:uid="{00000000-0005-0000-0000-0000D1020000}"/>
    <cellStyle name="STYLE3_PFA P&amp;L  Sep 06" xfId="683" xr:uid="{00000000-0005-0000-0000-0000D2020000}"/>
    <cellStyle name="STYLE4" xfId="684" xr:uid="{00000000-0005-0000-0000-0000D3020000}"/>
    <cellStyle name="STYLE5" xfId="685" xr:uid="{00000000-0005-0000-0000-0000D4020000}"/>
    <cellStyle name="subhead" xfId="686" xr:uid="{00000000-0005-0000-0000-0000D5020000}"/>
    <cellStyle name="Subtotal" xfId="687" xr:uid="{00000000-0005-0000-0000-0000D6020000}"/>
    <cellStyle name="Summenz." xfId="688" xr:uid="{00000000-0005-0000-0000-0000D7020000}"/>
    <cellStyle name="Summenz. 12" xfId="689" xr:uid="{00000000-0005-0000-0000-0000D8020000}"/>
    <cellStyle name="Summenz._COST" xfId="690" xr:uid="{00000000-0005-0000-0000-0000D9020000}"/>
    <cellStyle name="Table  - Style6" xfId="691" xr:uid="{00000000-0005-0000-0000-0000DA020000}"/>
    <cellStyle name="Table  - Style6 2" xfId="692" xr:uid="{00000000-0005-0000-0000-0000DB020000}"/>
    <cellStyle name="Text Indent A" xfId="693" xr:uid="{00000000-0005-0000-0000-0000DC020000}"/>
    <cellStyle name="Text Indent A 2" xfId="694" xr:uid="{00000000-0005-0000-0000-0000DD020000}"/>
    <cellStyle name="Text Indent A 3" xfId="695" xr:uid="{00000000-0005-0000-0000-0000DE020000}"/>
    <cellStyle name="Text Indent A 4" xfId="696" xr:uid="{00000000-0005-0000-0000-0000DF020000}"/>
    <cellStyle name="Text Indent B" xfId="697" xr:uid="{00000000-0005-0000-0000-0000E0020000}"/>
    <cellStyle name="Text Indent B 2" xfId="698" xr:uid="{00000000-0005-0000-0000-0000E1020000}"/>
    <cellStyle name="Text Indent B 3" xfId="699" xr:uid="{00000000-0005-0000-0000-0000E2020000}"/>
    <cellStyle name="Text Indent B 4" xfId="700" xr:uid="{00000000-0005-0000-0000-0000E3020000}"/>
    <cellStyle name="Text Indent C" xfId="701" xr:uid="{00000000-0005-0000-0000-0000E4020000}"/>
    <cellStyle name="Text Indent C 2" xfId="702" xr:uid="{00000000-0005-0000-0000-0000E5020000}"/>
    <cellStyle name="Text Indent C 3" xfId="703" xr:uid="{00000000-0005-0000-0000-0000E6020000}"/>
    <cellStyle name="Text Indent C 4" xfId="704" xr:uid="{00000000-0005-0000-0000-0000E7020000}"/>
    <cellStyle name="þ_x001d_ð &amp;ý&amp;†ýG_x0008_ X_x000a__x0007__x0001__x0001_?_x0002_ÿÿÿÿÿÿÿÿÿÿÿÿÿÿÿ_x0001_(_x0002_2_x000c_???V_x001e_ÿÿÿÿ????_x0007__x000a_??????????????Í!Ë??????????           ?????           ?????????_x000d_C:\_x000d_?????????????????????????????????????????????????????????????????????????????????????????????????????????????????" xfId="705" xr:uid="{00000000-0005-0000-0000-0000E8020000}"/>
    <cellStyle name="þð &amp;ý&amp;†ýG X_x000a_?ÿÿÿÿÿÿÿÿÿÿÿÿÿÿÿ(2???Vÿÿÿÿ????_x000a_??????????????Í!Ë??????????           ?????           ?????????_x000d_C:\_x000d_?????????????????????????????????????????????????????????????????????????????????????????????????????????????????" xfId="706" xr:uid="{00000000-0005-0000-0000-0000E9020000}"/>
    <cellStyle name="þ_x001d_ð&quot;_x000c_Býò_x000c_5ýU_x0001_e_x0005_¹,_x0007__x0001__x0001_" xfId="707" xr:uid="{00000000-0005-0000-0000-0000EA020000}"/>
    <cellStyle name="þ_x001d_ð&quot;_x000c_Býò_x000c_5ýU_x0001_e_x0005_¹,_x0007__x0001__x0001_?_x0002_ÿÿÿÿÿÿÿÿÿÿÿÿÿÿÿ·?(_x0002_&quot;3 ???ÐAÿÿÿÿ????_x0006__x0016_??????????????Í!Ë??????????           ?????           ????????_x0003_   _x000d_WIN /3_x000d_N 2.2a == DO NOT MODIFY BETWEEN THESE LINES == LANMAN 2.2a ====_x000d_PPS\ATTPLUS;C:\ATTUTILS\;C:\ATTUTILS\PCMCIA" xfId="708" xr:uid="{00000000-0005-0000-0000-0000EB020000}"/>
    <cellStyle name="þ_x001d_ð&quot;_x000c_Býò_x000c_5ýU_x0001_e_x0005_¹,_x0007__x0001__x0001_?_x0002_ÿÿÿÿÿÿÿÿÿÿÿÿÿÿÿ·?(_x0002_&quot;3 ???ÐAÿÿÿÿ????_x0006__x0016_??????????????Í!Ë??????????           ?????           ????????_x0003_   _x000d_WIN /3_x000d_N 2.2a == DO NOT MODIFY BETWEEN THESE LINES == LANMAN 2.2a ====_x000d_PPS\ATTPLUS;C:\ATTUTILS\;C:\ATTUTILS\PCMCIA 2" xfId="709" xr:uid="{00000000-0005-0000-0000-0000EC020000}"/>
    <cellStyle name="þð&quot;Býò5ýUe¹,?ÿÿÿÿÿÿÿÿÿÿÿÿÿÿÿ·?(&quot;3 ???ÐAÿÿÿÿ??????????????????Í!Ë??????????           ?????           ????????   _x000d_WIN /3_x000d_N 2.2a == DO NOT MODIFY BETWEEN THESE LINES == LANMAN 2.2a ====_x000d_PPS\ATTPLUS;C:\ATTUTILS\;C:\ATTUTILS\PCMCIA" xfId="710" xr:uid="{00000000-0005-0000-0000-0000ED020000}"/>
    <cellStyle name="þð&quot;Býò5ýUe¹,?ÿÿÿÿÿÿÿÿÿÿÿÿÿÿÿ·?(&quot;3 ???ÐAÿÿÿÿ??????????????????Í!Ë??????????           ?????           ????????   _x000d_WIN /3_x000d_N 2.2a == DO NOT MODIFY BETWEEN THESE LINES == LANMAN 2.2a ====_x000d_PPS\ATTPLUS;C:\ATTUTILS\;C:\ATTUTILS\PCMCIA 2" xfId="711" xr:uid="{00000000-0005-0000-0000-0000EE020000}"/>
    <cellStyle name="Times New Roman" xfId="712" xr:uid="{00000000-0005-0000-0000-0000EF020000}"/>
    <cellStyle name="Title  - Style1" xfId="713" xr:uid="{00000000-0005-0000-0000-0000F0020000}"/>
    <cellStyle name="Title 2" xfId="714" xr:uid="{00000000-0005-0000-0000-0000F1020000}"/>
    <cellStyle name="Total 2" xfId="715" xr:uid="{00000000-0005-0000-0000-0000F2020000}"/>
    <cellStyle name="Total 2 2" xfId="716" xr:uid="{00000000-0005-0000-0000-0000F3020000}"/>
    <cellStyle name="TotCol - Style5" xfId="717" xr:uid="{00000000-0005-0000-0000-0000F4020000}"/>
    <cellStyle name="TotRow - Style4" xfId="718" xr:uid="{00000000-0005-0000-0000-0000F5020000}"/>
    <cellStyle name="TotRow - Style4 2" xfId="719" xr:uid="{00000000-0005-0000-0000-0000F6020000}"/>
    <cellStyle name="Tusental (0)_pldt" xfId="720" xr:uid="{00000000-0005-0000-0000-0000F7020000}"/>
    <cellStyle name="Tusental_pldt" xfId="721" xr:uid="{00000000-0005-0000-0000-0000F8020000}"/>
    <cellStyle name="Valuta (0)_pldt" xfId="722" xr:uid="{00000000-0005-0000-0000-0000F9020000}"/>
    <cellStyle name="Valuta_pldt" xfId="723" xr:uid="{00000000-0005-0000-0000-0000FA020000}"/>
    <cellStyle name="Währung [0]_A_CAS_99" xfId="724" xr:uid="{00000000-0005-0000-0000-0000FB020000}"/>
    <cellStyle name="Währung_A_CAS_99" xfId="725" xr:uid="{00000000-0005-0000-0000-0000FC020000}"/>
    <cellStyle name="Warning Text 2" xfId="726" xr:uid="{00000000-0005-0000-0000-0000FD020000}"/>
    <cellStyle name="Обычный_Лист1" xfId="727" xr:uid="{00000000-0005-0000-0000-0000FE020000}"/>
    <cellStyle name="一般_Peoples Out-SIM detail-v2" xfId="728" xr:uid="{00000000-0005-0000-0000-0000FF020000}"/>
    <cellStyle name="千位分隔_CAPITAL SPENDING FOR YEAR 2000" xfId="729" xr:uid="{00000000-0005-0000-0000-000000030000}"/>
    <cellStyle name="常规_COMPARISON-MAR00" xfId="730" xr:uid="{00000000-0005-0000-0000-000001030000}"/>
    <cellStyle name="標準_IJL97FY  PL" xfId="731" xr:uid="{00000000-0005-0000-0000-000002030000}"/>
  </cellStyles>
  <dxfs count="0"/>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Documents%20and%20Settings\Balakrishnan.R\Local%20Settings\Temporary%20Internet%20Files\Content.Outlook\VG73H7ZG\Documents%20and%20Settings\yogesh\Local%20Settings\Temporary%20Internet%20Files\OLK8\BAL31STMARCH20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kpmgindia365-my.sharepoint.com/CORP%20FINANCIALS/Accounts/SFL/Annual%20accounts/Standalone/Standalone%202022-23/ACS%202022-2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kpmgindia365-my.sharepoint.com/personal/kayalvizhir_bsraffiliates_com/Documents/1.%20Client/1.%20SFL/FY%202023/7.%20Final%20deliverables-editable/GIT,FCY,R&amp;D%202022-2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kpmgindia365-my.sharepoint.com/CORP%20FINANCIALS/Accounts/SFL/Annual%20accounts/Standalone/Standalone%202022-23/Workings/Treasury%20Files/Mar%202023%20-%20Borrrowings%20Fil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kpmgindia365-my.sharepoint.com/CORP%20FINANCIALS/Accounts/SFL/Annual%20accounts/Standalone/Standalone%202022-23/Workings/Leases/IND%20AS%20116%20lease%20workings%20FY%202022-23%20rev.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kpmgindia365-my.sharepoint.com/personal/kayalvizhir_bsraffiliates_com/Documents/1.%20Client/1.%20SFL/FY%202023/7.%20Final%20deliverables-editable/Guarantees%20as%20on%2031.03.202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kpmgindia365-my.sharepoint.com/personal/kayalvizhir_bsraffiliates_com/Documents/1.%20Client/1.%20SFL/FY%202023/7.%20Final%20deliverables-editable/LC%20outstanding%20FY%2022-23%20Mar2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kpmgindia365-my.sharepoint.com/CORP%20FINANCIALS/Accounts/SFL/Annual%20accounts/Consolidation/Consolidation_2022-23/RPT%20to%20SEBI/RPT%20Summary%20-%20HYE%2031032023%20upda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ONE"/>
      <sheetName val="TWO"/>
      <sheetName val="FOUR"/>
      <sheetName val="EIGHT"/>
      <sheetName val="PARTIV"/>
      <sheetName val="TRIALBALANCE"/>
      <sheetName val="investments"/>
      <sheetName val="TAXATION"/>
      <sheetName val="cashbook"/>
      <sheetName val="234C"/>
      <sheetName val="234B"/>
      <sheetName val="IN-ONE"/>
      <sheetName val="IN-TWO"/>
      <sheetName val="IN-FOUR"/>
      <sheetName val="IN-EIGHT"/>
      <sheetName val="IN-PARTIV"/>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Co. Com_P&amp;L cost wise - CFO"/>
      <sheetName val="All Co. Com_P&amp;L cost wise"/>
      <sheetName val="BS"/>
      <sheetName val="IS"/>
      <sheetName val="SOCE"/>
      <sheetName val="Sheet1"/>
      <sheetName val="CFS "/>
      <sheetName val="FA"/>
      <sheetName val="Investment Property"/>
      <sheetName val="NCI - Invst"/>
      <sheetName val="Other assets"/>
      <sheetName val="SC"/>
      <sheetName val="Liab"/>
      <sheetName val="Employee benefit"/>
      <sheetName val="Fund_Flow - Ind AS "/>
      <sheetName val="CT &amp; DT Schedule"/>
      <sheetName val="CT &amp; DT Schedule - 2022"/>
      <sheetName val="Rev &amp; Exp"/>
      <sheetName val="Other notes"/>
      <sheetName val="Ratio"/>
      <sheetName val="Details P&amp;L-Ind AS "/>
      <sheetName val="Details BS-Ind AS "/>
      <sheetName val="Unit Trial Balance"/>
      <sheetName val="Grouping Report"/>
      <sheetName val="Additional JV"/>
      <sheetName val="Grossing up"/>
      <sheetName val="MSME"/>
      <sheetName val="Board chart"/>
    </sheetNames>
    <sheetDataSet>
      <sheetData sheetId="0" refreshError="1"/>
      <sheetData sheetId="1" refreshError="1"/>
      <sheetData sheetId="2" refreshError="1">
        <row r="46">
          <cell r="E46">
            <v>41.089999999999989</v>
          </cell>
        </row>
        <row r="47">
          <cell r="E47">
            <v>6.422935174208293</v>
          </cell>
        </row>
        <row r="54">
          <cell r="E54">
            <v>395.01</v>
          </cell>
        </row>
        <row r="55">
          <cell r="E55">
            <v>2.0970648257917066</v>
          </cell>
          <cell r="G55">
            <v>3.3731568109510373</v>
          </cell>
        </row>
        <row r="57">
          <cell r="E57">
            <v>62.237226209000006</v>
          </cell>
        </row>
        <row r="58">
          <cell r="E58">
            <v>364.92871979299986</v>
          </cell>
        </row>
      </sheetData>
      <sheetData sheetId="3" refreshError="1"/>
      <sheetData sheetId="4" refreshError="1"/>
      <sheetData sheetId="5" refreshError="1"/>
      <sheetData sheetId="6" refreshError="1">
        <row r="53">
          <cell r="F53">
            <v>-4.4594628596569645</v>
          </cell>
        </row>
      </sheetData>
      <sheetData sheetId="7" refreshError="1"/>
      <sheetData sheetId="8" refreshError="1"/>
      <sheetData sheetId="9" refreshError="1">
        <row r="16">
          <cell r="E16">
            <v>20.580000000000002</v>
          </cell>
          <cell r="G16">
            <v>18.760653920000003</v>
          </cell>
        </row>
        <row r="23">
          <cell r="E23">
            <v>87.182634915999998</v>
          </cell>
          <cell r="G23">
            <v>64.910653920000001</v>
          </cell>
        </row>
        <row r="55">
          <cell r="E55">
            <v>9.4999999999999998E-3</v>
          </cell>
        </row>
        <row r="56">
          <cell r="E56">
            <v>208.68899999999999</v>
          </cell>
        </row>
        <row r="120">
          <cell r="E120">
            <v>9.6815107000000005</v>
          </cell>
          <cell r="G120">
            <v>7.9327106999999986</v>
          </cell>
        </row>
      </sheetData>
      <sheetData sheetId="10" refreshError="1">
        <row r="9">
          <cell r="H9">
            <v>12.469999999999999</v>
          </cell>
          <cell r="I9">
            <v>5.75</v>
          </cell>
          <cell r="J9">
            <v>9.77</v>
          </cell>
          <cell r="K9">
            <v>5.75</v>
          </cell>
        </row>
        <row r="10">
          <cell r="H10">
            <v>1.1399999999999999</v>
          </cell>
          <cell r="I10">
            <v>0.39770518999999999</v>
          </cell>
          <cell r="J10">
            <v>1.24</v>
          </cell>
          <cell r="K10">
            <v>0.35</v>
          </cell>
        </row>
        <row r="11">
          <cell r="H11">
            <v>13.61</v>
          </cell>
          <cell r="I11">
            <v>6.1477051899999999</v>
          </cell>
          <cell r="J11">
            <v>11.01</v>
          </cell>
          <cell r="K11">
            <v>6.1</v>
          </cell>
        </row>
        <row r="27">
          <cell r="H27">
            <v>36.229999999999997</v>
          </cell>
          <cell r="I27">
            <v>0</v>
          </cell>
          <cell r="J27">
            <v>24.3</v>
          </cell>
          <cell r="K27">
            <v>0</v>
          </cell>
        </row>
        <row r="28">
          <cell r="H28">
            <v>0</v>
          </cell>
          <cell r="I28">
            <v>0</v>
          </cell>
          <cell r="J28">
            <v>0</v>
          </cell>
          <cell r="K28">
            <v>0.35</v>
          </cell>
        </row>
        <row r="29">
          <cell r="H29">
            <v>0</v>
          </cell>
          <cell r="I29">
            <v>1.1200000000000001</v>
          </cell>
          <cell r="J29">
            <v>0</v>
          </cell>
          <cell r="K29">
            <v>0.82</v>
          </cell>
        </row>
        <row r="30">
          <cell r="H30">
            <v>0</v>
          </cell>
          <cell r="I30">
            <v>1.75</v>
          </cell>
          <cell r="J30">
            <v>0</v>
          </cell>
          <cell r="K30">
            <v>4.0199999999999996</v>
          </cell>
        </row>
        <row r="78">
          <cell r="J78">
            <v>944.84</v>
          </cell>
          <cell r="K78">
            <v>838.70601470600002</v>
          </cell>
        </row>
        <row r="98">
          <cell r="E98">
            <v>751.896360845</v>
          </cell>
          <cell r="F98">
            <v>180.53636665799993</v>
          </cell>
          <cell r="G98">
            <v>7.5043865599999995</v>
          </cell>
          <cell r="H98">
            <v>5.3286591890000023</v>
          </cell>
          <cell r="I98">
            <v>0.49714010599999875</v>
          </cell>
          <cell r="J98">
            <v>0.34259185700000039</v>
          </cell>
        </row>
        <row r="99">
          <cell r="G99">
            <v>0</v>
          </cell>
          <cell r="H99">
            <v>10.8</v>
          </cell>
          <cell r="I99">
            <v>0</v>
          </cell>
          <cell r="J99">
            <v>0</v>
          </cell>
        </row>
        <row r="109">
          <cell r="K109">
            <v>-12.069999999999999</v>
          </cell>
        </row>
        <row r="116">
          <cell r="E116">
            <v>656.98062002155325</v>
          </cell>
          <cell r="F116">
            <v>158.90701586599997</v>
          </cell>
          <cell r="G116">
            <v>20.865416221</v>
          </cell>
          <cell r="H116">
            <v>5.5006521129999992</v>
          </cell>
          <cell r="I116">
            <v>0.79967302899999981</v>
          </cell>
          <cell r="J116">
            <v>0.31914818799999994</v>
          </cell>
        </row>
        <row r="117">
          <cell r="G117">
            <v>1</v>
          </cell>
          <cell r="H117">
            <v>5.6602689000000002</v>
          </cell>
          <cell r="I117">
            <v>0</v>
          </cell>
          <cell r="J117">
            <v>0</v>
          </cell>
        </row>
        <row r="127">
          <cell r="K127">
            <v>-11.3302689</v>
          </cell>
        </row>
        <row r="136">
          <cell r="J136">
            <v>30.96</v>
          </cell>
          <cell r="K136">
            <v>14.01</v>
          </cell>
        </row>
        <row r="139">
          <cell r="J139">
            <v>4.24</v>
          </cell>
          <cell r="K139">
            <v>17.75</v>
          </cell>
        </row>
      </sheetData>
      <sheetData sheetId="11" refreshError="1"/>
      <sheetData sheetId="12" refreshError="1">
        <row r="26">
          <cell r="K26">
            <v>113.7</v>
          </cell>
          <cell r="L26">
            <v>347.34000000000003</v>
          </cell>
        </row>
        <row r="74">
          <cell r="K74">
            <v>2.0368431890489629</v>
          </cell>
          <cell r="L74">
            <v>3.3731568109510373</v>
          </cell>
        </row>
        <row r="253">
          <cell r="L253">
            <v>472.32747834900005</v>
          </cell>
        </row>
        <row r="278">
          <cell r="G278">
            <v>0.45090989799999992</v>
          </cell>
          <cell r="H278">
            <v>0.52813558199999999</v>
          </cell>
          <cell r="I278">
            <v>0</v>
          </cell>
          <cell r="J278">
            <v>0</v>
          </cell>
          <cell r="K278">
            <v>1.420523961</v>
          </cell>
        </row>
        <row r="295">
          <cell r="K295">
            <v>0</v>
          </cell>
        </row>
        <row r="297">
          <cell r="K297">
            <v>1.36</v>
          </cell>
          <cell r="L297">
            <v>2.56</v>
          </cell>
        </row>
        <row r="300">
          <cell r="K300">
            <v>2.33</v>
          </cell>
          <cell r="L300">
            <v>0.91</v>
          </cell>
        </row>
        <row r="302">
          <cell r="K302">
            <v>13.77</v>
          </cell>
          <cell r="L302">
            <v>9.93</v>
          </cell>
        </row>
        <row r="303">
          <cell r="K303">
            <v>4.24</v>
          </cell>
          <cell r="L303">
            <v>4.55</v>
          </cell>
        </row>
        <row r="304">
          <cell r="K304">
            <v>33.020000000000003</v>
          </cell>
          <cell r="L304">
            <v>35.39</v>
          </cell>
        </row>
        <row r="305">
          <cell r="K305">
            <v>15.86</v>
          </cell>
          <cell r="L305">
            <v>15.01</v>
          </cell>
        </row>
      </sheetData>
      <sheetData sheetId="13" refreshError="1"/>
      <sheetData sheetId="14" refreshError="1"/>
      <sheetData sheetId="15" refreshError="1"/>
      <sheetData sheetId="16" refreshError="1"/>
      <sheetData sheetId="17" refreshError="1">
        <row r="118">
          <cell r="G118">
            <v>1.0558664088610141</v>
          </cell>
        </row>
        <row r="129">
          <cell r="G129">
            <v>3.9063181347067921</v>
          </cell>
        </row>
        <row r="154">
          <cell r="G154">
            <v>7.59</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mp;D"/>
      <sheetName val="AUL"/>
      <sheetName val="Capital PO"/>
      <sheetName val="FCY Crs"/>
      <sheetName val="FCY Drs "/>
      <sheetName val="Financial liabilities"/>
      <sheetName val="Ageing 2022-23"/>
      <sheetName val="Loss Allowance"/>
      <sheetName val="Interest income"/>
    </sheetNames>
    <sheetDataSet>
      <sheetData sheetId="0"/>
      <sheetData sheetId="1"/>
      <sheetData sheetId="2">
        <row r="367">
          <cell r="H367">
            <v>1010132693.5227998</v>
          </cell>
        </row>
      </sheetData>
      <sheetData sheetId="3">
        <row r="60">
          <cell r="J60">
            <v>9762429.1153999995</v>
          </cell>
          <cell r="K60">
            <v>5975933.4176000003</v>
          </cell>
          <cell r="L60">
            <v>0</v>
          </cell>
          <cell r="M60">
            <v>144352858.23840001</v>
          </cell>
          <cell r="N60">
            <v>33956396.232031859</v>
          </cell>
          <cell r="O60">
            <v>160903.64000000001</v>
          </cell>
        </row>
      </sheetData>
      <sheetData sheetId="4">
        <row r="48">
          <cell r="J48">
            <v>812971078.83941758</v>
          </cell>
          <cell r="K48">
            <v>344943956.67200005</v>
          </cell>
          <cell r="L48">
            <v>2583404528.6609993</v>
          </cell>
        </row>
      </sheetData>
      <sheetData sheetId="5">
        <row r="20">
          <cell r="G20">
            <v>6.5016327</v>
          </cell>
        </row>
        <row r="28">
          <cell r="D28">
            <v>33.601483088000002</v>
          </cell>
          <cell r="E28">
            <v>0.48184903099999998</v>
          </cell>
        </row>
      </sheetData>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 per Financials- KPMG"/>
      <sheetName val="FCY Loans &amp; Advances Accounts"/>
      <sheetName val="ICL"/>
      <sheetName val="SAP Balances "/>
      <sheetName val="Reclassification"/>
      <sheetName val="Prov for tax-adv tax"/>
      <sheetName val="SCH - VI Tax Break up"/>
      <sheetName val="Usage of Borrowing Disclosure"/>
      <sheetName val="SCH - VI"/>
      <sheetName val="REPYT SCH"/>
      <sheetName val="ACM Modified"/>
      <sheetName val="ECB"/>
      <sheetName val="Sheet1"/>
      <sheetName val="PCFC"/>
      <sheetName val="ENTRIES"/>
      <sheetName val="TUL packing credit"/>
      <sheetName val="Repaid Loans"/>
      <sheetName val="WCDL &amp; CP"/>
    </sheetNames>
    <sheetDataSet>
      <sheetData sheetId="0">
        <row r="56">
          <cell r="F56">
            <v>9.5700000000000127</v>
          </cell>
        </row>
        <row r="76">
          <cell r="D76">
            <v>5.0924035799999996E-2</v>
          </cell>
          <cell r="E76">
            <v>0</v>
          </cell>
          <cell r="F76">
            <v>0</v>
          </cell>
          <cell r="G76">
            <v>0</v>
          </cell>
          <cell r="H76">
            <v>0</v>
          </cell>
          <cell r="I76">
            <v>0</v>
          </cell>
        </row>
        <row r="77">
          <cell r="D77">
            <v>-82.18</v>
          </cell>
          <cell r="E77">
            <v>0</v>
          </cell>
          <cell r="F77">
            <v>0</v>
          </cell>
          <cell r="G77">
            <v>-41.09</v>
          </cell>
          <cell r="H77">
            <v>0</v>
          </cell>
          <cell r="I77">
            <v>0</v>
          </cell>
        </row>
        <row r="78">
          <cell r="D78">
            <v>-1.3741403999999999</v>
          </cell>
          <cell r="E78">
            <v>0.22843649201388891</v>
          </cell>
          <cell r="F78">
            <v>0</v>
          </cell>
          <cell r="G78">
            <v>8.2170000000000007E-2</v>
          </cell>
          <cell r="H78">
            <v>7.8944950558333318</v>
          </cell>
        </row>
        <row r="104">
          <cell r="G104">
            <v>312.825236711</v>
          </cell>
          <cell r="I104">
            <v>0</v>
          </cell>
        </row>
        <row r="105">
          <cell r="G105">
            <v>123.27000000000001</v>
          </cell>
        </row>
        <row r="127">
          <cell r="F127">
            <v>395.00523671099995</v>
          </cell>
          <cell r="G127">
            <v>41.09</v>
          </cell>
        </row>
        <row r="128">
          <cell r="F128">
            <v>2.3302844030000003</v>
          </cell>
        </row>
        <row r="130">
          <cell r="F130">
            <v>0.45591406152053299</v>
          </cell>
          <cell r="G130">
            <v>0.905102906311259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omputation summary"/>
      <sheetName val="Present value working"/>
      <sheetName val="Lease modification accounting"/>
      <sheetName val="Entries"/>
      <sheetName val="For Print"/>
      <sheetName val="IND AS 116 illustartion"/>
      <sheetName val="PV and Interest"/>
      <sheetName val="New lease 7.75%"/>
      <sheetName val="6%"/>
    </sheetNames>
    <sheetDataSet>
      <sheetData sheetId="0" refreshError="1"/>
      <sheetData sheetId="1">
        <row r="125">
          <cell r="J125">
            <v>28413256.624631248</v>
          </cell>
        </row>
        <row r="141">
          <cell r="J141">
            <v>71308138.5</v>
          </cell>
        </row>
        <row r="142">
          <cell r="J142">
            <v>8574472.5</v>
          </cell>
        </row>
        <row r="148">
          <cell r="K148">
            <v>12735060.952091491</v>
          </cell>
        </row>
      </sheetData>
      <sheetData sheetId="2" refreshError="1"/>
      <sheetData sheetId="3" refreshError="1"/>
      <sheetData sheetId="4">
        <row r="7">
          <cell r="K7">
            <v>67354217.027464733</v>
          </cell>
        </row>
      </sheetData>
      <sheetData sheetId="5" refreshError="1"/>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ARANTEES31.3.23"/>
      <sheetName val="GUARANTEES31.3.22"/>
      <sheetName val="GUARANTEES31.3.21"/>
      <sheetName val="CPFL Balance"/>
      <sheetName val="SFZL Outstanding"/>
    </sheetNames>
    <sheetDataSet>
      <sheetData sheetId="0">
        <row r="36">
          <cell r="L36">
            <v>140.25</v>
          </cell>
        </row>
      </sheetData>
      <sheetData sheetId="1" refreshError="1"/>
      <sheetData sheetId="2" refreshError="1"/>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ICICI"/>
      <sheetName val="HSBC"/>
    </sheetNames>
    <sheetDataSet>
      <sheetData sheetId="0">
        <row r="34">
          <cell r="O34">
            <v>114233847.40350001</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 Purchases"/>
      <sheetName val="Fixed Assets"/>
      <sheetName val="Summary - Sales"/>
      <sheetName val="Services rendered"/>
      <sheetName val="Services Availed"/>
      <sheetName val="Loan Details"/>
      <sheetName val="Dividend Received"/>
      <sheetName val="Dividend Paid"/>
      <sheetName val="Leasing"/>
      <sheetName val="Guarantee Given or Availed"/>
      <sheetName val="Impairment of Investment in sub"/>
      <sheetName val="Due to the company"/>
      <sheetName val="Due by the company"/>
      <sheetName val="Loss allowable on trade rble"/>
      <sheetName val="Guarantees Outstanding"/>
      <sheetName val="Management Contracts"/>
      <sheetName val="Donation, CSR, Post Empl"/>
      <sheetName val="FG - MIS.INCOME"/>
      <sheetName val="PREMIUM FG Liability"/>
    </sheetNames>
    <sheetDataSet>
      <sheetData sheetId="0">
        <row r="11">
          <cell r="O11">
            <v>5.855803141</v>
          </cell>
        </row>
      </sheetData>
      <sheetData sheetId="1">
        <row r="11">
          <cell r="E11">
            <v>0.159636</v>
          </cell>
        </row>
      </sheetData>
      <sheetData sheetId="2">
        <row r="6">
          <cell r="I6">
            <v>138073290.56</v>
          </cell>
        </row>
        <row r="8">
          <cell r="I8">
            <v>1234983345.75</v>
          </cell>
        </row>
        <row r="9">
          <cell r="I9">
            <v>4143440</v>
          </cell>
        </row>
        <row r="10">
          <cell r="I10">
            <v>327417.93</v>
          </cell>
        </row>
        <row r="11">
          <cell r="I11">
            <v>18269919</v>
          </cell>
        </row>
        <row r="16">
          <cell r="I16">
            <v>4053054</v>
          </cell>
        </row>
        <row r="21">
          <cell r="I21">
            <v>248396.80000000005</v>
          </cell>
        </row>
      </sheetData>
      <sheetData sheetId="3">
        <row r="11">
          <cell r="D11">
            <v>8119363</v>
          </cell>
        </row>
      </sheetData>
      <sheetData sheetId="4">
        <row r="25">
          <cell r="D25">
            <v>85599996</v>
          </cell>
        </row>
      </sheetData>
      <sheetData sheetId="5">
        <row r="19">
          <cell r="L19">
            <v>6287427.6324676564</v>
          </cell>
        </row>
        <row r="25">
          <cell r="G25">
            <v>25150000</v>
          </cell>
        </row>
        <row r="35">
          <cell r="E35">
            <v>188437877.63246766</v>
          </cell>
        </row>
      </sheetData>
      <sheetData sheetId="6">
        <row r="10">
          <cell r="I10">
            <v>33723215.519999996</v>
          </cell>
        </row>
      </sheetData>
      <sheetData sheetId="7">
        <row r="6">
          <cell r="H6">
            <v>56.599710960000003</v>
          </cell>
        </row>
        <row r="11">
          <cell r="H11">
            <v>7.5150440000000013E-2</v>
          </cell>
        </row>
        <row r="12">
          <cell r="H12">
            <v>4.1559441000000003E-2</v>
          </cell>
        </row>
        <row r="17">
          <cell r="H17">
            <v>6.4740110000000017E-2</v>
          </cell>
        </row>
      </sheetData>
      <sheetData sheetId="8">
        <row r="7">
          <cell r="I7">
            <v>4680000</v>
          </cell>
        </row>
        <row r="8">
          <cell r="I8">
            <v>5316000</v>
          </cell>
        </row>
        <row r="9">
          <cell r="I9">
            <v>108000</v>
          </cell>
        </row>
        <row r="10">
          <cell r="I10">
            <v>629000</v>
          </cell>
        </row>
        <row r="18">
          <cell r="I18">
            <v>536000</v>
          </cell>
        </row>
        <row r="19">
          <cell r="I19">
            <v>536000</v>
          </cell>
        </row>
        <row r="20">
          <cell r="I20">
            <v>536000</v>
          </cell>
        </row>
        <row r="21">
          <cell r="I21">
            <v>28744</v>
          </cell>
        </row>
        <row r="22">
          <cell r="I22">
            <v>86000</v>
          </cell>
        </row>
      </sheetData>
      <sheetData sheetId="9"/>
      <sheetData sheetId="10"/>
      <sheetData sheetId="11">
        <row r="8">
          <cell r="L8">
            <v>2213182</v>
          </cell>
        </row>
        <row r="9">
          <cell r="L9">
            <v>373060.81</v>
          </cell>
        </row>
        <row r="10">
          <cell r="L10">
            <v>187307794.24000001</v>
          </cell>
        </row>
        <row r="11">
          <cell r="L11">
            <v>290974677.17000002</v>
          </cell>
        </row>
        <row r="12">
          <cell r="L12">
            <v>24294624.059999999</v>
          </cell>
        </row>
      </sheetData>
      <sheetData sheetId="12">
        <row r="14">
          <cell r="L14">
            <v>9845288.9199999999</v>
          </cell>
        </row>
      </sheetData>
      <sheetData sheetId="13">
        <row r="7">
          <cell r="E7">
            <v>4.1399999999999997</v>
          </cell>
        </row>
      </sheetData>
      <sheetData sheetId="14">
        <row r="11">
          <cell r="D11">
            <v>1402491653.96</v>
          </cell>
        </row>
      </sheetData>
      <sheetData sheetId="15">
        <row r="32">
          <cell r="G32">
            <v>8415513</v>
          </cell>
        </row>
        <row r="33">
          <cell r="G33">
            <v>6077299</v>
          </cell>
        </row>
        <row r="34">
          <cell r="G34">
            <v>42058334</v>
          </cell>
        </row>
        <row r="35">
          <cell r="G35">
            <v>47272950</v>
          </cell>
        </row>
        <row r="36">
          <cell r="G36">
            <v>55250493</v>
          </cell>
        </row>
        <row r="37">
          <cell r="G37">
            <v>1139625</v>
          </cell>
        </row>
        <row r="38">
          <cell r="G38">
            <v>380000</v>
          </cell>
        </row>
        <row r="39">
          <cell r="G39">
            <v>385200</v>
          </cell>
        </row>
        <row r="40">
          <cell r="G40">
            <v>340000</v>
          </cell>
        </row>
        <row r="41">
          <cell r="G41">
            <v>280000</v>
          </cell>
        </row>
        <row r="42">
          <cell r="G42">
            <v>300000</v>
          </cell>
        </row>
      </sheetData>
      <sheetData sheetId="16">
        <row r="7">
          <cell r="H7">
            <v>11.720481100000001</v>
          </cell>
        </row>
      </sheetData>
      <sheetData sheetId="17"/>
      <sheetData sheetId="18"/>
    </sheetDataSet>
  </externalBook>
</externalLink>
</file>

<file path=xl/persons/person.xml><?xml version="1.0" encoding="utf-8"?>
<personList xmlns="http://schemas.microsoft.com/office/spreadsheetml/2018/threadedcomments" xmlns:x="http://schemas.openxmlformats.org/spreadsheetml/2006/main">
  <person displayName="Rajakumar, Kayalvizhi" id="{E3CE2CC7-DC1D-4474-94D3-95366DEBFB7F}" userId="S::kayalvizhir@bsraffiliates.com::a649249e-9efe-4a1c-a5c4-b187c017579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5" dT="2023-05-09T15:58:07.49" personId="{E3CE2CC7-DC1D-4474-94D3-95366DEBFB7F}" id="{99BFFD3C-EDA7-412A-97A7-8A5AC245B613}">
    <text>No other derivatives</text>
  </threadedComment>
</ThreadedComments>
</file>

<file path=xl/threadedComments/threadedComment2.xml><?xml version="1.0" encoding="utf-8"?>
<ThreadedComments xmlns="http://schemas.microsoft.com/office/spreadsheetml/2018/threadedcomments" xmlns:x="http://schemas.openxmlformats.org/spreadsheetml/2006/main">
  <threadedComment ref="G17" dT="2023-05-09T15:59:20.30" personId="{E3CE2CC7-DC1D-4474-94D3-95366DEBFB7F}" id="{8980B8AC-36D4-48DA-95EB-BFAC2C287260}">
    <text>Updated</text>
  </threadedComment>
  <threadedComment ref="I17" dT="2023-05-09T15:59:41.25" personId="{E3CE2CC7-DC1D-4474-94D3-95366DEBFB7F}" id="{D518867F-6347-4C94-94A6-E8B84C58BBF1}">
    <text>Including Ki Mobility</text>
  </threadedComment>
</ThreadedComments>
</file>

<file path=xl/threadedComments/threadedComment3.xml><?xml version="1.0" encoding="utf-8"?>
<ThreadedComments xmlns="http://schemas.microsoft.com/office/spreadsheetml/2018/threadedcomments" xmlns:x="http://schemas.openxmlformats.org/spreadsheetml/2006/main">
  <threadedComment ref="I206" dT="2023-05-09T19:50:47.15" personId="{E3CE2CC7-DC1D-4474-94D3-95366DEBFB7F}" id="{889422C5-7180-4B87-B602-0473744D6B4D}">
    <text>Updated</text>
  </threadedComment>
  <threadedComment ref="C394" dT="2023-05-09T13:35:27.07" personId="{E3CE2CC7-DC1D-4474-94D3-95366DEBFB7F}" id="{7941B7D2-5103-419C-8597-E68427EC9182}">
    <text>Added</text>
  </threadedComment>
</ThreadedComments>
</file>

<file path=xl/threadedComments/threadedComment4.xml><?xml version="1.0" encoding="utf-8"?>
<ThreadedComments xmlns="http://schemas.microsoft.com/office/spreadsheetml/2018/threadedcomments" xmlns:x="http://schemas.openxmlformats.org/spreadsheetml/2006/main">
  <threadedComment ref="D101" dT="2023-05-09T17:31:47.99" personId="{E3CE2CC7-DC1D-4474-94D3-95366DEBFB7F}" id="{9AD01D33-EF2C-4ABC-9BB5-C4AC3D583CCA}">
    <text>Purchased from Next (laptop) and TUL (injection mould)</text>
  </threadedComment>
  <threadedComment ref="E106" dT="2023-05-09T17:32:10.40" personId="{E3CE2CC7-DC1D-4474-94D3-95366DEBFB7F}" id="{2EAA2FD2-0007-4CA2-96F8-3F3F07432A3C}">
    <text>Updated</text>
  </threadedComment>
  <threadedComment ref="D113" dT="2023-05-09T18:59:48.13" personId="{E3CE2CC7-DC1D-4474-94D3-95366DEBFB7F}" id="{A10442E9-B145-4E02-B3A4-3AC81B78EB1B}">
    <text>Added services availed from CPFL and TUL</text>
  </threadedComment>
  <threadedComment ref="D125" dT="2023-05-09T17:34:33.54" personId="{E3CE2CC7-DC1D-4474-94D3-95366DEBFB7F}" id="{94964E42-870A-41C5-9550-2684BC029552}">
    <text>No new guarantees. There is utilisation of existing guarantee which has resulted in deemed equity</text>
  </threadedComment>
  <threadedComment ref="H129" dT="2023-05-09T17:41:12.40" personId="{E3CE2CC7-DC1D-4474-94D3-95366DEBFB7F}" id="{B39E7AB8-4BAD-4E02-B465-4FF1A50C788A}">
    <text>Includes contribution to PF fund - 7 crs and Gratuity fund - 3 crs</text>
  </threadedComment>
  <threadedComment ref="H131" dT="2023-05-09T17:52:34.73" personId="{E3CE2CC7-DC1D-4474-94D3-95366DEBFB7F}" id="{51E6D914-E80D-437B-B2A8-14DC0C3195BD}">
    <text>Updated</text>
  </threadedComment>
  <threadedComment ref="D135" dT="2023-05-09T17:58:58.81" personId="{E3CE2CC7-DC1D-4474-94D3-95366DEBFB7F}" id="{CA967722-E556-4CD7-BAB5-7B78FEDF9012}">
    <text>Difference is on account of exchange gain</text>
  </threadedComment>
  <threadedComment ref="D152" dT="2023-05-09T17:48:54.67" personId="{E3CE2CC7-DC1D-4474-94D3-95366DEBFB7F}" id="{C90FEF66-BF7A-49DE-87A0-9DF852C3D520}">
    <text>Repayment of borrowings. To check SFZL if guarantee was revoked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R55"/>
  <sheetViews>
    <sheetView showGridLines="0" view="pageBreakPreview" zoomScale="80" zoomScaleSheetLayoutView="80" workbookViewId="0">
      <selection activeCell="H27" sqref="H27"/>
    </sheetView>
  </sheetViews>
  <sheetFormatPr defaultColWidth="9.21875" defaultRowHeight="13.8"/>
  <cols>
    <col min="1" max="1" width="5.77734375" style="2" customWidth="1"/>
    <col min="2" max="2" width="4.21875" style="2" customWidth="1"/>
    <col min="3" max="3" width="98.21875" style="2" customWidth="1"/>
    <col min="4" max="4" width="6.77734375" style="76" customWidth="1"/>
    <col min="5" max="6" width="15.77734375" style="2" customWidth="1"/>
    <col min="7" max="7" width="14.5546875" style="2" customWidth="1"/>
    <col min="8" max="10" width="15.77734375" style="2" customWidth="1"/>
    <col min="11" max="11" width="14.5546875" style="2" customWidth="1"/>
    <col min="12" max="12" width="15.77734375" style="2" customWidth="1"/>
    <col min="13" max="13" width="10.5546875" style="3" bestFit="1" customWidth="1"/>
    <col min="14" max="14" width="10.5546875" style="2" bestFit="1" customWidth="1"/>
    <col min="15" max="15" width="11.21875" style="2" bestFit="1" customWidth="1"/>
    <col min="16" max="16384" width="9.21875" style="2"/>
  </cols>
  <sheetData>
    <row r="2" spans="2:13" ht="15.6">
      <c r="B2" s="150" t="s">
        <v>50</v>
      </c>
      <c r="C2" s="151"/>
      <c r="D2" s="152"/>
      <c r="E2" s="151"/>
      <c r="F2" s="151"/>
      <c r="G2" s="151"/>
      <c r="H2" s="151"/>
      <c r="I2" s="151"/>
      <c r="J2" s="151"/>
      <c r="K2" s="151"/>
      <c r="L2" s="151"/>
    </row>
    <row r="3" spans="2:13" ht="15.6">
      <c r="B3" s="150" t="s">
        <v>569</v>
      </c>
      <c r="C3" s="151"/>
      <c r="D3" s="152"/>
      <c r="E3" s="151"/>
      <c r="F3" s="151"/>
      <c r="G3" s="151"/>
      <c r="H3" s="151"/>
      <c r="I3" s="151"/>
      <c r="J3" s="151"/>
      <c r="K3" s="151"/>
      <c r="L3" s="151"/>
    </row>
    <row r="4" spans="2:13" ht="15" customHeight="1">
      <c r="B4" s="300" t="s">
        <v>51</v>
      </c>
      <c r="C4" s="300"/>
      <c r="D4" s="591"/>
      <c r="E4" s="300"/>
      <c r="F4" s="300"/>
      <c r="G4" s="300"/>
      <c r="H4" s="300"/>
      <c r="I4" s="300"/>
      <c r="J4" s="300"/>
      <c r="K4" s="300"/>
      <c r="L4" s="300"/>
    </row>
    <row r="5" spans="2:13" ht="9" customHeight="1">
      <c r="B5" s="151"/>
      <c r="C5" s="151"/>
      <c r="D5" s="152"/>
      <c r="E5" s="151"/>
      <c r="F5" s="151"/>
      <c r="G5" s="151"/>
      <c r="H5" s="151"/>
      <c r="I5" s="151"/>
      <c r="J5" s="151"/>
      <c r="K5" s="151"/>
      <c r="L5" s="151"/>
    </row>
    <row r="6" spans="2:13" ht="15.6">
      <c r="B6" s="153">
        <v>35</v>
      </c>
      <c r="C6" s="150" t="s">
        <v>107</v>
      </c>
      <c r="D6" s="154"/>
      <c r="E6" s="151"/>
      <c r="F6" s="151"/>
      <c r="G6" s="151"/>
      <c r="H6" s="151"/>
      <c r="I6" s="151"/>
      <c r="J6" s="151"/>
      <c r="K6" s="151"/>
      <c r="L6" s="151"/>
    </row>
    <row r="7" spans="2:13" ht="10.050000000000001" customHeight="1">
      <c r="B7" s="151"/>
      <c r="C7" s="151"/>
      <c r="D7" s="152"/>
      <c r="E7" s="151"/>
      <c r="F7" s="151"/>
      <c r="G7" s="151"/>
      <c r="H7" s="151"/>
      <c r="I7" s="151"/>
      <c r="J7" s="151"/>
      <c r="K7" s="151"/>
      <c r="L7" s="155"/>
    </row>
    <row r="8" spans="2:13" ht="15" customHeight="1">
      <c r="B8" s="153" t="s">
        <v>108</v>
      </c>
      <c r="C8" s="150" t="s">
        <v>109</v>
      </c>
      <c r="D8" s="154"/>
      <c r="E8" s="151"/>
      <c r="F8" s="151"/>
      <c r="G8" s="151"/>
      <c r="H8" s="151"/>
      <c r="I8" s="151"/>
      <c r="J8" s="151"/>
      <c r="K8" s="151"/>
      <c r="L8" s="155"/>
    </row>
    <row r="9" spans="2:13" ht="10.050000000000001" customHeight="1">
      <c r="B9" s="151"/>
      <c r="C9" s="151"/>
      <c r="D9" s="152"/>
      <c r="E9" s="151"/>
      <c r="F9" s="151"/>
      <c r="G9" s="151"/>
      <c r="H9" s="151"/>
      <c r="I9" s="151"/>
      <c r="J9" s="151"/>
      <c r="K9" s="151"/>
      <c r="L9" s="155"/>
    </row>
    <row r="10" spans="2:13" ht="15" customHeight="1">
      <c r="B10" s="151"/>
      <c r="C10" s="151" t="s">
        <v>141</v>
      </c>
      <c r="D10" s="152"/>
      <c r="E10" s="151"/>
      <c r="F10" s="151"/>
      <c r="G10" s="151"/>
      <c r="H10" s="151"/>
      <c r="I10" s="151"/>
      <c r="J10" s="151"/>
      <c r="K10" s="151"/>
      <c r="L10" s="155"/>
    </row>
    <row r="11" spans="2:13" ht="10.050000000000001" customHeight="1">
      <c r="B11" s="151"/>
      <c r="C11" s="151"/>
      <c r="D11" s="152"/>
      <c r="E11" s="151"/>
      <c r="F11" s="151"/>
      <c r="G11" s="151"/>
      <c r="H11" s="151"/>
      <c r="I11" s="151"/>
      <c r="J11" s="151"/>
      <c r="K11" s="151"/>
      <c r="L11" s="155"/>
    </row>
    <row r="12" spans="2:13" s="4" customFormat="1" ht="15.6">
      <c r="B12" s="156"/>
      <c r="C12" s="750" t="s">
        <v>4</v>
      </c>
      <c r="D12" s="754" t="s">
        <v>212</v>
      </c>
      <c r="E12" s="751" t="s">
        <v>561</v>
      </c>
      <c r="F12" s="752"/>
      <c r="G12" s="752"/>
      <c r="H12" s="752"/>
      <c r="I12" s="753" t="s">
        <v>504</v>
      </c>
      <c r="J12" s="753"/>
      <c r="K12" s="753"/>
      <c r="L12" s="753"/>
      <c r="M12" s="5"/>
    </row>
    <row r="13" spans="2:13" s="4" customFormat="1" ht="31.5" customHeight="1">
      <c r="B13" s="156"/>
      <c r="C13" s="750"/>
      <c r="D13" s="755"/>
      <c r="E13" s="157" t="s">
        <v>105</v>
      </c>
      <c r="F13" s="158" t="s">
        <v>106</v>
      </c>
      <c r="G13" s="158" t="s">
        <v>588</v>
      </c>
      <c r="H13" s="158" t="s">
        <v>12</v>
      </c>
      <c r="I13" s="159" t="s">
        <v>105</v>
      </c>
      <c r="J13" s="159" t="s">
        <v>106</v>
      </c>
      <c r="K13" s="159" t="s">
        <v>588</v>
      </c>
      <c r="L13" s="159" t="s">
        <v>12</v>
      </c>
      <c r="M13" s="5"/>
    </row>
    <row r="14" spans="2:13" ht="7.5" hidden="1" customHeight="1">
      <c r="B14" s="151"/>
      <c r="C14" s="160"/>
      <c r="D14" s="161"/>
      <c r="E14" s="162"/>
      <c r="F14" s="163"/>
      <c r="G14" s="163"/>
      <c r="H14" s="163"/>
      <c r="I14" s="164"/>
      <c r="J14" s="164"/>
      <c r="K14" s="164"/>
      <c r="L14" s="165"/>
    </row>
    <row r="15" spans="2:13" ht="15.6">
      <c r="B15" s="151"/>
      <c r="C15" s="633" t="s">
        <v>17</v>
      </c>
      <c r="D15" s="635"/>
      <c r="E15" s="634"/>
      <c r="F15" s="634"/>
      <c r="G15" s="634"/>
      <c r="H15" s="633"/>
      <c r="I15" s="634"/>
      <c r="J15" s="634"/>
      <c r="K15" s="634"/>
      <c r="L15" s="633"/>
    </row>
    <row r="16" spans="2:13" ht="7.5" customHeight="1">
      <c r="B16" s="151"/>
      <c r="C16" s="160"/>
      <c r="D16" s="161"/>
      <c r="E16" s="166"/>
      <c r="F16" s="167"/>
      <c r="G16" s="167"/>
      <c r="H16" s="168"/>
      <c r="I16" s="160"/>
      <c r="J16" s="160"/>
      <c r="K16" s="160"/>
      <c r="L16" s="165"/>
    </row>
    <row r="17" spans="2:14" s="29" customFormat="1" ht="15.6">
      <c r="B17" s="169"/>
      <c r="C17" s="170" t="s">
        <v>269</v>
      </c>
      <c r="D17" s="171">
        <v>6</v>
      </c>
      <c r="E17" s="589">
        <f>+'[2]NCI - Invst'!$E$120</f>
        <v>9.6815107000000005</v>
      </c>
      <c r="F17" s="172">
        <f>+'[2]NCI - Invst'!$E$23+0.02</f>
        <v>87.202634915999994</v>
      </c>
      <c r="G17" s="172">
        <v>0</v>
      </c>
      <c r="H17" s="172">
        <f>SUM(E17:G17)</f>
        <v>96.884145615999998</v>
      </c>
      <c r="I17" s="173">
        <f>+'[2]NCI - Invst'!$G$120</f>
        <v>7.9327106999999986</v>
      </c>
      <c r="J17" s="173">
        <f>+'[2]NCI - Invst'!$G$23</f>
        <v>64.910653920000001</v>
      </c>
      <c r="K17" s="173">
        <v>0</v>
      </c>
      <c r="L17" s="173">
        <f>SUM(I17:K17)</f>
        <v>72.843364620000003</v>
      </c>
      <c r="M17" s="28">
        <f>ROUND(G17,2)</f>
        <v>0</v>
      </c>
    </row>
    <row r="18" spans="2:14" s="29" customFormat="1" ht="15.6">
      <c r="B18" s="169"/>
      <c r="C18" s="170" t="s">
        <v>111</v>
      </c>
      <c r="D18" s="171">
        <v>7</v>
      </c>
      <c r="E18" s="589">
        <v>0</v>
      </c>
      <c r="F18" s="172">
        <v>0</v>
      </c>
      <c r="G18" s="172">
        <f>+'[2]Other assets'!$H$11+'[2]Other assets'!$I$11</f>
        <v>19.757705189999999</v>
      </c>
      <c r="H18" s="172">
        <f t="shared" ref="H18:H25" si="0">SUM(E18:G18)</f>
        <v>19.757705189999999</v>
      </c>
      <c r="I18" s="173">
        <v>0</v>
      </c>
      <c r="J18" s="173">
        <v>0</v>
      </c>
      <c r="K18" s="173">
        <f>+'[2]Other assets'!$J$11+'[2]Other assets'!$K$11</f>
        <v>17.11</v>
      </c>
      <c r="L18" s="173">
        <f t="shared" ref="L18:L25" si="1">SUM(I18:K18)</f>
        <v>17.11</v>
      </c>
      <c r="M18" s="28">
        <f t="shared" ref="M18:M25" si="2">ROUND(G18,2)</f>
        <v>19.760000000000002</v>
      </c>
    </row>
    <row r="19" spans="2:14" s="29" customFormat="1" ht="15.6">
      <c r="B19" s="169"/>
      <c r="C19" s="170" t="s">
        <v>103</v>
      </c>
      <c r="D19" s="171">
        <v>8</v>
      </c>
      <c r="E19" s="590">
        <v>0</v>
      </c>
      <c r="F19" s="174">
        <v>0</v>
      </c>
      <c r="G19" s="174">
        <f>+'[2]Other assets'!$I$27+'[2]Other assets'!$H$27</f>
        <v>36.229999999999997</v>
      </c>
      <c r="H19" s="174">
        <f t="shared" si="0"/>
        <v>36.229999999999997</v>
      </c>
      <c r="I19" s="173">
        <v>0</v>
      </c>
      <c r="J19" s="173">
        <v>0</v>
      </c>
      <c r="K19" s="173">
        <f>+'[2]Other assets'!$J$27+'[2]Other assets'!$K$27</f>
        <v>24.3</v>
      </c>
      <c r="L19" s="173">
        <f t="shared" si="1"/>
        <v>24.3</v>
      </c>
      <c r="M19" s="28">
        <f t="shared" si="2"/>
        <v>36.229999999999997</v>
      </c>
    </row>
    <row r="20" spans="2:14" s="29" customFormat="1" ht="15.6">
      <c r="B20" s="169"/>
      <c r="C20" s="170" t="s">
        <v>476</v>
      </c>
      <c r="D20" s="171">
        <v>8</v>
      </c>
      <c r="E20" s="174">
        <f>'[2]Other assets'!$H$28+'[2]Other assets'!$I$28</f>
        <v>0</v>
      </c>
      <c r="F20" s="174">
        <v>0</v>
      </c>
      <c r="G20" s="174">
        <v>0</v>
      </c>
      <c r="H20" s="174">
        <f t="shared" si="0"/>
        <v>0</v>
      </c>
      <c r="I20" s="173">
        <f>'[2]Other assets'!$K$28+'[2]Other assets'!$J$28</f>
        <v>0.35</v>
      </c>
      <c r="J20" s="173">
        <v>0</v>
      </c>
      <c r="K20" s="173">
        <v>0</v>
      </c>
      <c r="L20" s="173">
        <f t="shared" si="1"/>
        <v>0.35</v>
      </c>
      <c r="M20" s="28">
        <f t="shared" si="2"/>
        <v>0</v>
      </c>
    </row>
    <row r="21" spans="2:14" s="29" customFormat="1" ht="15.6">
      <c r="B21" s="169"/>
      <c r="C21" s="170" t="s">
        <v>113</v>
      </c>
      <c r="D21" s="171">
        <f>+D19</f>
        <v>8</v>
      </c>
      <c r="E21" s="590">
        <v>0</v>
      </c>
      <c r="F21" s="174">
        <v>0</v>
      </c>
      <c r="G21" s="174">
        <f>+'[2]Other assets'!$H$30+'[2]Other assets'!$I$30</f>
        <v>1.75</v>
      </c>
      <c r="H21" s="174">
        <f t="shared" si="0"/>
        <v>1.75</v>
      </c>
      <c r="I21" s="173">
        <v>0</v>
      </c>
      <c r="J21" s="173">
        <v>0</v>
      </c>
      <c r="K21" s="173">
        <f>+'[2]Other assets'!$J$30+'[2]Other assets'!$K$30</f>
        <v>4.0199999999999996</v>
      </c>
      <c r="L21" s="173">
        <f t="shared" si="1"/>
        <v>4.0199999999999996</v>
      </c>
      <c r="M21" s="28">
        <f t="shared" si="2"/>
        <v>1.75</v>
      </c>
    </row>
    <row r="22" spans="2:14" s="29" customFormat="1" ht="15.6">
      <c r="B22" s="169"/>
      <c r="C22" s="170" t="s">
        <v>104</v>
      </c>
      <c r="D22" s="171">
        <f>+D21</f>
        <v>8</v>
      </c>
      <c r="E22" s="590">
        <v>0</v>
      </c>
      <c r="F22" s="174">
        <v>0</v>
      </c>
      <c r="G22" s="174">
        <f>+'[2]Other assets'!$H$29+'[2]Other assets'!$I$29</f>
        <v>1.1200000000000001</v>
      </c>
      <c r="H22" s="174">
        <f t="shared" si="0"/>
        <v>1.1200000000000001</v>
      </c>
      <c r="I22" s="175">
        <v>0</v>
      </c>
      <c r="J22" s="175">
        <v>0</v>
      </c>
      <c r="K22" s="173">
        <f>+'[2]Other assets'!$K$29+'[2]Other assets'!$J$29</f>
        <v>0.82</v>
      </c>
      <c r="L22" s="173">
        <f t="shared" si="1"/>
        <v>0.82</v>
      </c>
      <c r="M22" s="28">
        <f t="shared" si="2"/>
        <v>1.1200000000000001</v>
      </c>
    </row>
    <row r="23" spans="2:14" s="29" customFormat="1" ht="15.6">
      <c r="B23" s="169"/>
      <c r="C23" s="170" t="s">
        <v>110</v>
      </c>
      <c r="D23" s="171">
        <v>12</v>
      </c>
      <c r="E23" s="589">
        <v>0</v>
      </c>
      <c r="F23" s="172">
        <v>0</v>
      </c>
      <c r="G23" s="174">
        <f>+'[2]Other assets'!$J$78</f>
        <v>944.84</v>
      </c>
      <c r="H23" s="172">
        <f t="shared" si="0"/>
        <v>944.84</v>
      </c>
      <c r="I23" s="173">
        <v>0</v>
      </c>
      <c r="J23" s="173">
        <v>0</v>
      </c>
      <c r="K23" s="173">
        <f>+'[2]Other assets'!$K$78</f>
        <v>838.70601470600002</v>
      </c>
      <c r="L23" s="173">
        <f t="shared" si="1"/>
        <v>838.70601470600002</v>
      </c>
      <c r="M23" s="28">
        <f t="shared" si="2"/>
        <v>944.84</v>
      </c>
    </row>
    <row r="24" spans="2:14" s="29" customFormat="1" ht="15.6">
      <c r="B24" s="169"/>
      <c r="C24" s="170" t="s">
        <v>112</v>
      </c>
      <c r="D24" s="171">
        <v>13</v>
      </c>
      <c r="E24" s="589">
        <v>0</v>
      </c>
      <c r="F24" s="172">
        <v>0</v>
      </c>
      <c r="G24" s="174">
        <f>+'[2]Other assets'!$J$136</f>
        <v>30.96</v>
      </c>
      <c r="H24" s="172">
        <f t="shared" si="0"/>
        <v>30.96</v>
      </c>
      <c r="I24" s="173">
        <v>0</v>
      </c>
      <c r="J24" s="173">
        <v>0</v>
      </c>
      <c r="K24" s="173">
        <f>+'[2]Other assets'!$K$136</f>
        <v>14.01</v>
      </c>
      <c r="L24" s="173">
        <f t="shared" si="1"/>
        <v>14.01</v>
      </c>
      <c r="M24" s="28">
        <f t="shared" si="2"/>
        <v>30.96</v>
      </c>
    </row>
    <row r="25" spans="2:14" s="29" customFormat="1" ht="15.6">
      <c r="B25" s="169"/>
      <c r="C25" s="176" t="s">
        <v>471</v>
      </c>
      <c r="D25" s="177">
        <f>+D24</f>
        <v>13</v>
      </c>
      <c r="E25" s="589">
        <v>0</v>
      </c>
      <c r="F25" s="172">
        <v>0</v>
      </c>
      <c r="G25" s="174">
        <f>+'[2]Other assets'!$J$139</f>
        <v>4.24</v>
      </c>
      <c r="H25" s="172">
        <f t="shared" si="0"/>
        <v>4.24</v>
      </c>
      <c r="I25" s="173">
        <v>0</v>
      </c>
      <c r="J25" s="173">
        <v>0</v>
      </c>
      <c r="K25" s="173">
        <f>+'[2]Other assets'!$K$139</f>
        <v>17.75</v>
      </c>
      <c r="L25" s="173">
        <f t="shared" si="1"/>
        <v>17.75</v>
      </c>
      <c r="M25" s="28">
        <f t="shared" si="2"/>
        <v>4.24</v>
      </c>
    </row>
    <row r="26" spans="2:14" ht="5.25" customHeight="1">
      <c r="B26" s="151"/>
      <c r="C26" s="160"/>
      <c r="D26" s="161"/>
      <c r="E26" s="178"/>
      <c r="F26" s="179"/>
      <c r="G26" s="180"/>
      <c r="H26" s="181"/>
      <c r="I26" s="182"/>
      <c r="J26" s="182"/>
      <c r="K26" s="182"/>
      <c r="L26" s="183"/>
    </row>
    <row r="27" spans="2:14" ht="18" customHeight="1">
      <c r="B27" s="151"/>
      <c r="C27" s="184" t="s">
        <v>114</v>
      </c>
      <c r="D27" s="185"/>
      <c r="E27" s="186">
        <f t="shared" ref="E27:J27" si="3">SUM(E17:E25)</f>
        <v>9.6815107000000005</v>
      </c>
      <c r="F27" s="187">
        <f t="shared" si="3"/>
        <v>87.202634915999994</v>
      </c>
      <c r="G27" s="187">
        <f>SUM(G17:G25)</f>
        <v>1038.8977051900001</v>
      </c>
      <c r="H27" s="187">
        <f>SUM(H17:H25)</f>
        <v>1135.7818508060002</v>
      </c>
      <c r="I27" s="188">
        <f t="shared" si="3"/>
        <v>8.2827106999999991</v>
      </c>
      <c r="J27" s="188">
        <f t="shared" si="3"/>
        <v>64.910653920000001</v>
      </c>
      <c r="K27" s="188">
        <f>SUM(K17:K25)</f>
        <v>916.71601470600001</v>
      </c>
      <c r="L27" s="188">
        <f>SUM(L17:L25)</f>
        <v>989.90937932600002</v>
      </c>
      <c r="M27" s="188">
        <f>SUM(M17:M25)</f>
        <v>1038.9000000000001</v>
      </c>
      <c r="N27" s="21"/>
    </row>
    <row r="28" spans="2:14" ht="13.5" customHeight="1">
      <c r="B28" s="151"/>
      <c r="C28" s="160"/>
      <c r="D28" s="636"/>
      <c r="E28" s="634"/>
      <c r="F28" s="164"/>
      <c r="G28" s="164"/>
      <c r="H28" s="189"/>
      <c r="I28" s="164"/>
      <c r="J28" s="164"/>
      <c r="K28" s="164"/>
      <c r="L28" s="165"/>
    </row>
    <row r="29" spans="2:14" ht="15.6">
      <c r="B29" s="151"/>
      <c r="C29" s="633" t="s">
        <v>18</v>
      </c>
      <c r="D29" s="635"/>
      <c r="E29" s="634"/>
      <c r="F29" s="634"/>
      <c r="G29" s="634"/>
      <c r="H29" s="633"/>
      <c r="I29" s="634"/>
      <c r="J29" s="634"/>
      <c r="K29" s="634"/>
      <c r="L29" s="633"/>
    </row>
    <row r="30" spans="2:14" ht="7.5" hidden="1" customHeight="1">
      <c r="B30" s="151"/>
      <c r="C30" s="160"/>
      <c r="D30" s="161"/>
      <c r="E30" s="190"/>
      <c r="F30" s="160"/>
      <c r="G30" s="160"/>
      <c r="H30" s="165"/>
      <c r="I30" s="160"/>
      <c r="J30" s="160"/>
      <c r="K30" s="160"/>
      <c r="L30" s="165"/>
    </row>
    <row r="31" spans="2:14" s="29" customFormat="1" ht="15.6">
      <c r="B31" s="169"/>
      <c r="C31" s="170" t="s">
        <v>60</v>
      </c>
      <c r="D31" s="171">
        <v>15</v>
      </c>
      <c r="E31" s="589">
        <v>0</v>
      </c>
      <c r="F31" s="172">
        <v>0</v>
      </c>
      <c r="G31" s="174">
        <f>+[2]BS!$E$46+[2]BS!$E$54</f>
        <v>436.09999999999997</v>
      </c>
      <c r="H31" s="172">
        <f t="shared" ref="H31:H40" si="4">SUM(E31:G31)</f>
        <v>436.09999999999997</v>
      </c>
      <c r="I31" s="173">
        <v>0</v>
      </c>
      <c r="J31" s="173">
        <v>0</v>
      </c>
      <c r="K31" s="175">
        <f>+[2]Liab!$L$26+[2]Liab!$K$26</f>
        <v>461.04</v>
      </c>
      <c r="L31" s="175">
        <f t="shared" ref="L31:L40" si="5">SUM(I31:K31)</f>
        <v>461.04</v>
      </c>
      <c r="M31" s="28">
        <f>ROUND(G31,2)</f>
        <v>436.1</v>
      </c>
    </row>
    <row r="32" spans="2:14" s="29" customFormat="1" ht="15.6">
      <c r="B32" s="169"/>
      <c r="C32" s="170" t="s">
        <v>376</v>
      </c>
      <c r="D32" s="171">
        <v>16</v>
      </c>
      <c r="E32" s="589">
        <v>0</v>
      </c>
      <c r="F32" s="172">
        <v>0</v>
      </c>
      <c r="G32" s="174">
        <f>+[2]BS!$E$47+[2]BS!$E$55</f>
        <v>8.52</v>
      </c>
      <c r="H32" s="172">
        <f t="shared" si="4"/>
        <v>8.52</v>
      </c>
      <c r="I32" s="173">
        <v>0</v>
      </c>
      <c r="J32" s="173">
        <v>0</v>
      </c>
      <c r="K32" s="173">
        <f>+[2]Liab!$L$74+[2]Liab!$K$74</f>
        <v>5.41</v>
      </c>
      <c r="L32" s="175">
        <f t="shared" si="5"/>
        <v>5.41</v>
      </c>
      <c r="M32" s="28">
        <f t="shared" ref="M32:M40" si="6">ROUND(G32,2)</f>
        <v>8.52</v>
      </c>
    </row>
    <row r="33" spans="2:18" s="29" customFormat="1" ht="15.6">
      <c r="B33" s="169"/>
      <c r="C33" s="170" t="s">
        <v>115</v>
      </c>
      <c r="D33" s="171">
        <v>20</v>
      </c>
      <c r="E33" s="589">
        <v>0</v>
      </c>
      <c r="F33" s="172">
        <v>0</v>
      </c>
      <c r="G33" s="174">
        <f>+[2]BS!$E$57+[2]BS!$E$58</f>
        <v>427.16594600199988</v>
      </c>
      <c r="H33" s="172">
        <f t="shared" si="4"/>
        <v>427.16594600199988</v>
      </c>
      <c r="I33" s="173">
        <v>0</v>
      </c>
      <c r="J33" s="173">
        <v>0</v>
      </c>
      <c r="K33" s="175">
        <f>+[2]Liab!$L$253</f>
        <v>472.32747834900005</v>
      </c>
      <c r="L33" s="175">
        <f>SUM(I33:K33)</f>
        <v>472.32747834900005</v>
      </c>
      <c r="M33" s="28">
        <f t="shared" si="6"/>
        <v>427.17</v>
      </c>
    </row>
    <row r="34" spans="2:18" s="29" customFormat="1" ht="15.6" hidden="1">
      <c r="B34" s="169"/>
      <c r="C34" s="170" t="s">
        <v>150</v>
      </c>
      <c r="D34" s="171">
        <v>21</v>
      </c>
      <c r="E34" s="589">
        <f>+[2]Liab!$K$295</f>
        <v>0</v>
      </c>
      <c r="F34" s="172">
        <v>0</v>
      </c>
      <c r="G34" s="172">
        <v>0</v>
      </c>
      <c r="H34" s="172">
        <f t="shared" si="4"/>
        <v>0</v>
      </c>
      <c r="I34" s="173">
        <f>+[2]Liab!$L$294</f>
        <v>0</v>
      </c>
      <c r="J34" s="173">
        <v>0</v>
      </c>
      <c r="K34" s="173">
        <v>0</v>
      </c>
      <c r="L34" s="175">
        <f t="shared" si="5"/>
        <v>0</v>
      </c>
      <c r="M34" s="28">
        <f t="shared" si="6"/>
        <v>0</v>
      </c>
    </row>
    <row r="35" spans="2:18" s="29" customFormat="1" ht="15.6">
      <c r="B35" s="169"/>
      <c r="C35" s="170" t="s">
        <v>116</v>
      </c>
      <c r="D35" s="171">
        <f t="shared" ref="D35:D40" si="7">+D34</f>
        <v>21</v>
      </c>
      <c r="E35" s="589">
        <f>+[2]Liab!$K$297</f>
        <v>1.36</v>
      </c>
      <c r="F35" s="172">
        <v>0</v>
      </c>
      <c r="G35" s="174">
        <v>0</v>
      </c>
      <c r="H35" s="172">
        <f t="shared" si="4"/>
        <v>1.36</v>
      </c>
      <c r="I35" s="175">
        <f>+[2]Liab!$L$297</f>
        <v>2.56</v>
      </c>
      <c r="J35" s="173">
        <v>0</v>
      </c>
      <c r="K35" s="173">
        <v>0</v>
      </c>
      <c r="L35" s="175">
        <f t="shared" si="5"/>
        <v>2.56</v>
      </c>
      <c r="M35" s="28">
        <f t="shared" si="6"/>
        <v>0</v>
      </c>
    </row>
    <row r="36" spans="2:18" s="29" customFormat="1" ht="15.6">
      <c r="B36" s="169"/>
      <c r="C36" s="170" t="s">
        <v>117</v>
      </c>
      <c r="D36" s="171">
        <f t="shared" si="7"/>
        <v>21</v>
      </c>
      <c r="E36" s="589">
        <v>0</v>
      </c>
      <c r="F36" s="172">
        <v>0</v>
      </c>
      <c r="G36" s="172">
        <f>+[2]Liab!$K$300</f>
        <v>2.33</v>
      </c>
      <c r="H36" s="172">
        <f t="shared" si="4"/>
        <v>2.33</v>
      </c>
      <c r="I36" s="173">
        <v>0</v>
      </c>
      <c r="J36" s="173">
        <v>0</v>
      </c>
      <c r="K36" s="175">
        <f>+[2]Liab!$L$300</f>
        <v>0.91</v>
      </c>
      <c r="L36" s="175">
        <f t="shared" si="5"/>
        <v>0.91</v>
      </c>
      <c r="M36" s="28">
        <f t="shared" si="6"/>
        <v>2.33</v>
      </c>
      <c r="Q36" s="30"/>
      <c r="R36" s="30"/>
    </row>
    <row r="37" spans="2:18" s="29" customFormat="1" ht="15.6">
      <c r="B37" s="169"/>
      <c r="C37" s="170" t="s">
        <v>118</v>
      </c>
      <c r="D37" s="171">
        <f t="shared" si="7"/>
        <v>21</v>
      </c>
      <c r="E37" s="589">
        <v>0</v>
      </c>
      <c r="F37" s="172">
        <v>0</v>
      </c>
      <c r="G37" s="172">
        <f>+[2]Liab!$K$302</f>
        <v>13.77</v>
      </c>
      <c r="H37" s="172">
        <f t="shared" si="4"/>
        <v>13.77</v>
      </c>
      <c r="I37" s="173">
        <v>0</v>
      </c>
      <c r="J37" s="173">
        <v>0</v>
      </c>
      <c r="K37" s="175">
        <f>+[2]Liab!$L$302</f>
        <v>9.93</v>
      </c>
      <c r="L37" s="175">
        <f t="shared" si="5"/>
        <v>9.93</v>
      </c>
      <c r="M37" s="28">
        <f t="shared" si="6"/>
        <v>13.77</v>
      </c>
      <c r="Q37" s="30"/>
      <c r="R37" s="30"/>
    </row>
    <row r="38" spans="2:18" s="29" customFormat="1" ht="15.6">
      <c r="B38" s="169"/>
      <c r="C38" s="170" t="s">
        <v>119</v>
      </c>
      <c r="D38" s="171">
        <f t="shared" si="7"/>
        <v>21</v>
      </c>
      <c r="E38" s="589">
        <v>0</v>
      </c>
      <c r="F38" s="172">
        <v>0</v>
      </c>
      <c r="G38" s="172">
        <f>+[2]Liab!$K$303</f>
        <v>4.24</v>
      </c>
      <c r="H38" s="172">
        <f t="shared" si="4"/>
        <v>4.24</v>
      </c>
      <c r="I38" s="173">
        <v>0</v>
      </c>
      <c r="J38" s="173">
        <v>0</v>
      </c>
      <c r="K38" s="175">
        <f>+[2]Liab!$L$303</f>
        <v>4.55</v>
      </c>
      <c r="L38" s="175">
        <f t="shared" si="5"/>
        <v>4.55</v>
      </c>
      <c r="M38" s="28">
        <f t="shared" si="6"/>
        <v>4.24</v>
      </c>
      <c r="Q38" s="30"/>
      <c r="R38" s="30"/>
    </row>
    <row r="39" spans="2:18" s="29" customFormat="1" ht="15.6">
      <c r="B39" s="169"/>
      <c r="C39" s="170" t="s">
        <v>120</v>
      </c>
      <c r="D39" s="171">
        <f t="shared" si="7"/>
        <v>21</v>
      </c>
      <c r="E39" s="589">
        <v>0</v>
      </c>
      <c r="F39" s="172">
        <v>0</v>
      </c>
      <c r="G39" s="172">
        <f>+[2]Liab!$K$304</f>
        <v>33.020000000000003</v>
      </c>
      <c r="H39" s="172">
        <f t="shared" si="4"/>
        <v>33.020000000000003</v>
      </c>
      <c r="I39" s="173">
        <v>0</v>
      </c>
      <c r="J39" s="173">
        <v>0</v>
      </c>
      <c r="K39" s="175">
        <f>+[2]Liab!$L$304</f>
        <v>35.39</v>
      </c>
      <c r="L39" s="175">
        <f t="shared" si="5"/>
        <v>35.39</v>
      </c>
      <c r="M39" s="28">
        <f t="shared" si="6"/>
        <v>33.020000000000003</v>
      </c>
      <c r="Q39" s="30"/>
      <c r="R39" s="30"/>
    </row>
    <row r="40" spans="2:18" s="29" customFormat="1" ht="15.6">
      <c r="B40" s="169"/>
      <c r="C40" s="170" t="s">
        <v>121</v>
      </c>
      <c r="D40" s="171">
        <f t="shared" si="7"/>
        <v>21</v>
      </c>
      <c r="E40" s="589">
        <v>0</v>
      </c>
      <c r="F40" s="172">
        <v>0</v>
      </c>
      <c r="G40" s="172">
        <f>+[2]Liab!$K$305</f>
        <v>15.86</v>
      </c>
      <c r="H40" s="172">
        <f t="shared" si="4"/>
        <v>15.86</v>
      </c>
      <c r="I40" s="173">
        <v>0</v>
      </c>
      <c r="J40" s="173">
        <v>0</v>
      </c>
      <c r="K40" s="175">
        <f>+[2]Liab!$L$305</f>
        <v>15.01</v>
      </c>
      <c r="L40" s="175">
        <f t="shared" si="5"/>
        <v>15.01</v>
      </c>
      <c r="M40" s="28">
        <f t="shared" si="6"/>
        <v>15.86</v>
      </c>
      <c r="Q40" s="30"/>
      <c r="R40" s="30"/>
    </row>
    <row r="41" spans="2:18" ht="7.5" customHeight="1">
      <c r="B41" s="151"/>
      <c r="C41" s="191"/>
      <c r="D41" s="161"/>
      <c r="E41" s="166"/>
      <c r="F41" s="167"/>
      <c r="G41" s="167"/>
      <c r="H41" s="168"/>
      <c r="I41" s="160"/>
      <c r="J41" s="160"/>
      <c r="K41" s="160"/>
      <c r="L41" s="165"/>
    </row>
    <row r="42" spans="2:18" ht="18" customHeight="1">
      <c r="B42" s="151"/>
      <c r="C42" s="184" t="s">
        <v>122</v>
      </c>
      <c r="D42" s="185"/>
      <c r="E42" s="192">
        <f t="shared" ref="E42:M42" si="8">SUM(E31:E40)</f>
        <v>1.36</v>
      </c>
      <c r="F42" s="192">
        <f t="shared" si="8"/>
        <v>0</v>
      </c>
      <c r="G42" s="192">
        <f t="shared" si="8"/>
        <v>941.00594600199986</v>
      </c>
      <c r="H42" s="192">
        <f t="shared" si="8"/>
        <v>942.36594600199987</v>
      </c>
      <c r="I42" s="193">
        <f t="shared" si="8"/>
        <v>2.56</v>
      </c>
      <c r="J42" s="193">
        <f t="shared" si="8"/>
        <v>0</v>
      </c>
      <c r="K42" s="193">
        <f t="shared" si="8"/>
        <v>1004.567478349</v>
      </c>
      <c r="L42" s="193">
        <f t="shared" si="8"/>
        <v>1007.1274783489999</v>
      </c>
      <c r="M42" s="193">
        <f t="shared" si="8"/>
        <v>941.01</v>
      </c>
      <c r="N42" s="11">
        <v>0</v>
      </c>
    </row>
    <row r="43" spans="2:18" ht="10.050000000000001" customHeight="1">
      <c r="B43" s="151"/>
      <c r="C43" s="194"/>
      <c r="D43" s="195"/>
      <c r="E43" s="196"/>
      <c r="F43" s="196"/>
      <c r="G43" s="196"/>
      <c r="H43" s="196"/>
      <c r="I43" s="196"/>
      <c r="J43" s="196"/>
      <c r="K43" s="196"/>
      <c r="L43" s="196"/>
    </row>
    <row r="44" spans="2:18" ht="15.6" hidden="1">
      <c r="B44" s="151"/>
      <c r="C44" s="151" t="s">
        <v>123</v>
      </c>
      <c r="D44" s="152"/>
      <c r="E44" s="151"/>
      <c r="F44" s="151"/>
      <c r="G44" s="151"/>
      <c r="H44" s="150"/>
      <c r="I44" s="151"/>
      <c r="J44" s="151"/>
      <c r="K44" s="151"/>
      <c r="L44" s="150"/>
    </row>
    <row r="45" spans="2:18" ht="15.6" hidden="1">
      <c r="B45" s="151"/>
      <c r="C45" s="151" t="s">
        <v>124</v>
      </c>
      <c r="D45" s="152"/>
      <c r="E45" s="151"/>
      <c r="F45" s="151"/>
      <c r="G45" s="151"/>
      <c r="H45" s="150"/>
      <c r="I45" s="151"/>
      <c r="J45" s="151"/>
      <c r="K45" s="151"/>
      <c r="L45" s="150"/>
    </row>
    <row r="46" spans="2:18" ht="15.6" hidden="1">
      <c r="B46" s="151"/>
      <c r="C46" s="151" t="s">
        <v>125</v>
      </c>
      <c r="D46" s="152"/>
      <c r="E46" s="151"/>
      <c r="F46" s="151"/>
      <c r="G46" s="151"/>
      <c r="H46" s="150"/>
      <c r="I46" s="151"/>
      <c r="J46" s="151"/>
      <c r="K46" s="151"/>
      <c r="L46" s="197"/>
    </row>
    <row r="47" spans="2:18" s="3" customFormat="1" ht="15.6" hidden="1">
      <c r="B47" s="151"/>
      <c r="C47" s="151"/>
      <c r="D47" s="152"/>
      <c r="E47" s="151"/>
      <c r="F47" s="151"/>
      <c r="G47" s="151"/>
      <c r="H47" s="150"/>
      <c r="I47" s="151"/>
      <c r="J47" s="151"/>
      <c r="K47" s="151"/>
      <c r="L47" s="150"/>
      <c r="N47" s="2"/>
      <c r="O47" s="2"/>
      <c r="P47" s="2"/>
      <c r="Q47" s="2"/>
      <c r="R47" s="2"/>
    </row>
    <row r="48" spans="2:18" s="3" customFormat="1" ht="15.6" hidden="1">
      <c r="B48" s="151"/>
      <c r="C48" s="151"/>
      <c r="D48" s="152"/>
      <c r="E48" s="151"/>
      <c r="F48" s="151"/>
      <c r="G48" s="151"/>
      <c r="H48" s="150"/>
      <c r="I48" s="151"/>
      <c r="J48" s="151"/>
      <c r="K48" s="151"/>
      <c r="L48" s="198"/>
      <c r="N48" s="2"/>
      <c r="O48" s="2"/>
      <c r="P48" s="2"/>
      <c r="Q48" s="2"/>
      <c r="R48" s="2"/>
    </row>
    <row r="49" spans="2:18" s="3" customFormat="1" ht="15.6">
      <c r="B49" s="150"/>
      <c r="C49" s="150" t="s">
        <v>13</v>
      </c>
      <c r="D49" s="154"/>
      <c r="E49" s="151"/>
      <c r="F49" s="151"/>
      <c r="G49" s="151"/>
      <c r="H49" s="150"/>
      <c r="I49" s="151"/>
      <c r="J49" s="151"/>
      <c r="K49" s="151"/>
      <c r="L49" s="150"/>
      <c r="N49" s="2"/>
      <c r="O49" s="2"/>
      <c r="P49" s="2"/>
      <c r="Q49" s="2"/>
      <c r="R49" s="2"/>
    </row>
    <row r="50" spans="2:18" s="3" customFormat="1" ht="3" customHeight="1">
      <c r="B50" s="150"/>
      <c r="C50" s="199"/>
      <c r="D50" s="200"/>
      <c r="E50" s="151"/>
      <c r="F50" s="151"/>
      <c r="G50" s="151"/>
      <c r="H50" s="150"/>
      <c r="I50" s="151"/>
      <c r="J50" s="151"/>
      <c r="K50" s="151"/>
      <c r="L50" s="197"/>
      <c r="N50" s="2"/>
      <c r="O50" s="2"/>
      <c r="P50" s="2"/>
      <c r="Q50" s="2"/>
      <c r="R50" s="2"/>
    </row>
    <row r="51" spans="2:18" s="3" customFormat="1" ht="18" customHeight="1">
      <c r="B51" s="151"/>
      <c r="C51" s="151" t="s">
        <v>96</v>
      </c>
      <c r="D51" s="152"/>
      <c r="E51" s="151"/>
      <c r="F51" s="151"/>
      <c r="G51" s="151"/>
      <c r="H51" s="150"/>
      <c r="I51" s="151"/>
      <c r="J51" s="151"/>
      <c r="K51" s="151"/>
      <c r="L51" s="198"/>
      <c r="N51" s="2"/>
      <c r="O51" s="2"/>
      <c r="P51" s="2"/>
      <c r="Q51" s="2"/>
      <c r="R51" s="2"/>
    </row>
    <row r="52" spans="2:18" s="3" customFormat="1" ht="18" customHeight="1">
      <c r="B52" s="151"/>
      <c r="C52" s="151" t="s">
        <v>97</v>
      </c>
      <c r="D52" s="152"/>
      <c r="E52" s="151"/>
      <c r="F52" s="151"/>
      <c r="G52" s="151"/>
      <c r="H52" s="150"/>
      <c r="I52" s="151"/>
      <c r="J52" s="151"/>
      <c r="K52" s="151"/>
      <c r="L52" s="150"/>
      <c r="N52" s="2"/>
      <c r="O52" s="2"/>
      <c r="P52" s="2"/>
      <c r="Q52" s="2"/>
      <c r="R52" s="2"/>
    </row>
    <row r="53" spans="2:18" s="3" customFormat="1" ht="18" customHeight="1">
      <c r="B53" s="151"/>
      <c r="C53" s="151" t="s">
        <v>98</v>
      </c>
      <c r="D53" s="152"/>
      <c r="E53" s="151"/>
      <c r="F53" s="151"/>
      <c r="G53" s="151"/>
      <c r="H53" s="150"/>
      <c r="I53" s="151"/>
      <c r="J53" s="151"/>
      <c r="K53" s="151"/>
      <c r="L53" s="151"/>
      <c r="N53" s="2"/>
      <c r="O53" s="2"/>
      <c r="P53" s="2"/>
      <c r="Q53" s="2"/>
      <c r="R53" s="2"/>
    </row>
    <row r="54" spans="2:18" ht="18" customHeight="1">
      <c r="B54" s="151"/>
      <c r="C54" s="151" t="s">
        <v>579</v>
      </c>
      <c r="D54" s="152"/>
      <c r="E54" s="151"/>
      <c r="F54" s="151"/>
      <c r="G54" s="151"/>
      <c r="H54" s="151"/>
      <c r="I54" s="151"/>
      <c r="J54" s="151"/>
      <c r="K54" s="151"/>
      <c r="L54" s="151"/>
    </row>
    <row r="55" spans="2:18" ht="15.6">
      <c r="B55" s="151"/>
      <c r="C55" s="151"/>
      <c r="D55" s="152"/>
      <c r="E55" s="151"/>
      <c r="F55" s="151"/>
      <c r="G55" s="151"/>
      <c r="H55" s="151"/>
      <c r="I55" s="151"/>
      <c r="J55" s="151"/>
      <c r="K55" s="151"/>
      <c r="L55" s="151"/>
    </row>
  </sheetData>
  <mergeCells count="4">
    <mergeCell ref="C12:C13"/>
    <mergeCell ref="E12:H12"/>
    <mergeCell ref="I12:L12"/>
    <mergeCell ref="D12:D13"/>
  </mergeCells>
  <pageMargins left="0.19685039370078741" right="0.19685039370078741" top="0.27559055118110237" bottom="0.19685039370078741" header="0.31496062992125984" footer="0.31496062992125984"/>
  <pageSetup paperSize="9" scale="61" fitToHeight="0"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U59"/>
  <sheetViews>
    <sheetView showGridLines="0" view="pageBreakPreview" topLeftCell="A34" zoomScale="80" zoomScaleSheetLayoutView="90" workbookViewId="0">
      <selection activeCell="I52" sqref="I52"/>
    </sheetView>
  </sheetViews>
  <sheetFormatPr defaultColWidth="9.21875" defaultRowHeight="13.8"/>
  <cols>
    <col min="1" max="1" width="5.77734375" style="2" customWidth="1"/>
    <col min="2" max="2" width="4.21875" style="2" customWidth="1"/>
    <col min="3" max="3" width="82.5546875" style="2" customWidth="1"/>
    <col min="4" max="4" width="18.5546875" style="2" customWidth="1"/>
    <col min="5" max="5" width="8.77734375" style="75" customWidth="1"/>
    <col min="6" max="6" width="16.5546875" style="2" customWidth="1"/>
    <col min="7" max="10" width="12.77734375" style="2" customWidth="1"/>
    <col min="11" max="11" width="14" style="2" customWidth="1"/>
    <col min="12" max="12" width="14.21875" style="2" customWidth="1"/>
    <col min="13" max="13" width="18.44140625" style="2" customWidth="1"/>
    <col min="14" max="16" width="12.21875" style="2" hidden="1" customWidth="1"/>
    <col min="17" max="17" width="10.5546875" style="3" bestFit="1" customWidth="1"/>
    <col min="18" max="18" width="9.44140625" style="2" bestFit="1" customWidth="1"/>
    <col min="19" max="16384" width="9.21875" style="2"/>
  </cols>
  <sheetData>
    <row r="2" spans="1:21" s="3" customFormat="1" ht="15.6">
      <c r="A2" s="2"/>
      <c r="B2" s="150" t="s">
        <v>50</v>
      </c>
      <c r="C2" s="151"/>
      <c r="D2" s="151"/>
      <c r="E2" s="201"/>
      <c r="F2" s="151"/>
      <c r="G2" s="151"/>
      <c r="H2" s="151"/>
      <c r="I2" s="151"/>
      <c r="J2" s="151"/>
      <c r="K2" s="151"/>
      <c r="L2" s="151"/>
      <c r="M2" s="151"/>
      <c r="N2" s="151"/>
      <c r="O2" s="2"/>
      <c r="P2" s="2"/>
      <c r="R2" s="2"/>
      <c r="S2" s="2"/>
      <c r="T2" s="2"/>
      <c r="U2" s="2"/>
    </row>
    <row r="3" spans="1:21" s="3" customFormat="1" ht="15.6">
      <c r="A3" s="2"/>
      <c r="B3" s="150" t="str">
        <f>+'Fair Value Measurement Disclosu'!B3</f>
        <v>Notes to standalone financial statements for the year ended March 31, 2023 (continued)</v>
      </c>
      <c r="C3" s="151"/>
      <c r="D3" s="151"/>
      <c r="E3" s="201"/>
      <c r="F3" s="151"/>
      <c r="G3" s="151"/>
      <c r="H3" s="151"/>
      <c r="I3" s="151"/>
      <c r="J3" s="151"/>
      <c r="K3" s="151"/>
      <c r="L3" s="151"/>
      <c r="M3" s="151"/>
      <c r="N3" s="151"/>
      <c r="O3" s="2"/>
      <c r="P3" s="2"/>
      <c r="R3" s="2"/>
      <c r="S3" s="2"/>
      <c r="T3" s="2"/>
      <c r="U3" s="2"/>
    </row>
    <row r="4" spans="1:21" s="3" customFormat="1" ht="15.6">
      <c r="A4" s="2"/>
      <c r="B4" s="300" t="s">
        <v>51</v>
      </c>
      <c r="C4" s="300"/>
      <c r="D4" s="300"/>
      <c r="E4" s="592"/>
      <c r="F4" s="300"/>
      <c r="G4" s="300"/>
      <c r="H4" s="300"/>
      <c r="I4" s="300"/>
      <c r="J4" s="300"/>
      <c r="K4" s="300"/>
      <c r="L4" s="300"/>
      <c r="M4" s="300"/>
      <c r="N4" s="151"/>
      <c r="O4" s="2"/>
      <c r="P4" s="2"/>
      <c r="R4" s="2"/>
      <c r="S4" s="2"/>
      <c r="T4" s="2"/>
      <c r="U4" s="2"/>
    </row>
    <row r="5" spans="1:21" s="3" customFormat="1" ht="9" customHeight="1">
      <c r="A5" s="2"/>
      <c r="B5" s="151"/>
      <c r="C5" s="151"/>
      <c r="D5" s="151"/>
      <c r="E5" s="201"/>
      <c r="F5" s="151"/>
      <c r="G5" s="151"/>
      <c r="H5" s="151"/>
      <c r="I5" s="151"/>
      <c r="J5" s="151"/>
      <c r="K5" s="151"/>
      <c r="L5" s="151"/>
      <c r="M5" s="151"/>
      <c r="N5" s="151"/>
      <c r="O5" s="2"/>
      <c r="P5" s="2"/>
      <c r="R5" s="2"/>
      <c r="S5" s="2"/>
      <c r="T5" s="2"/>
      <c r="U5" s="2"/>
    </row>
    <row r="6" spans="1:21" s="3" customFormat="1" ht="15.6">
      <c r="A6" s="2"/>
      <c r="B6" s="153">
        <f>+'Fair Value Measurement Disclosu'!B6</f>
        <v>35</v>
      </c>
      <c r="C6" s="150" t="s">
        <v>272</v>
      </c>
      <c r="D6" s="151"/>
      <c r="E6" s="201"/>
      <c r="F6" s="151"/>
      <c r="G6" s="151"/>
      <c r="H6" s="151"/>
      <c r="I6" s="151"/>
      <c r="J6" s="151"/>
      <c r="K6" s="151"/>
      <c r="L6" s="151"/>
      <c r="M6" s="151"/>
      <c r="N6" s="151"/>
      <c r="O6" s="2"/>
      <c r="P6" s="2"/>
      <c r="R6" s="2"/>
      <c r="S6" s="2"/>
      <c r="T6" s="2"/>
      <c r="U6" s="2"/>
    </row>
    <row r="7" spans="1:21" s="3" customFormat="1" ht="6.75" customHeight="1">
      <c r="B7" s="151"/>
      <c r="C7" s="150"/>
      <c r="D7" s="150"/>
      <c r="E7" s="153"/>
      <c r="F7" s="151"/>
      <c r="G7" s="151"/>
      <c r="H7" s="151"/>
      <c r="I7" s="151"/>
      <c r="J7" s="151"/>
      <c r="K7" s="151"/>
      <c r="L7" s="151"/>
      <c r="M7" s="151"/>
      <c r="N7" s="151"/>
      <c r="O7" s="2"/>
      <c r="P7" s="2"/>
      <c r="R7" s="2"/>
    </row>
    <row r="8" spans="1:21" s="3" customFormat="1" ht="15.6">
      <c r="B8" s="153" t="s">
        <v>146</v>
      </c>
      <c r="C8" s="150" t="s">
        <v>140</v>
      </c>
      <c r="D8" s="150"/>
      <c r="E8" s="153"/>
      <c r="F8" s="151"/>
      <c r="G8" s="151"/>
      <c r="H8" s="151"/>
      <c r="I8" s="151"/>
      <c r="J8" s="151"/>
      <c r="K8" s="151"/>
      <c r="L8" s="151"/>
      <c r="M8" s="151"/>
      <c r="N8" s="151"/>
      <c r="O8" s="2"/>
      <c r="P8" s="2"/>
      <c r="Q8" s="6"/>
      <c r="R8" s="2"/>
    </row>
    <row r="9" spans="1:21" s="3" customFormat="1" ht="5.0999999999999996" customHeight="1">
      <c r="B9" s="151"/>
      <c r="C9" s="150"/>
      <c r="D9" s="150"/>
      <c r="E9" s="153"/>
      <c r="F9" s="151"/>
      <c r="G9" s="151"/>
      <c r="H9" s="151"/>
      <c r="I9" s="151"/>
      <c r="J9" s="151"/>
      <c r="K9" s="151"/>
      <c r="L9" s="151"/>
      <c r="M9" s="151"/>
      <c r="N9" s="151"/>
      <c r="O9" s="2"/>
      <c r="P9" s="2"/>
      <c r="R9" s="2"/>
    </row>
    <row r="10" spans="1:21" s="3" customFormat="1" ht="45" customHeight="1">
      <c r="B10" s="151"/>
      <c r="C10" s="756" t="s">
        <v>213</v>
      </c>
      <c r="D10" s="756"/>
      <c r="E10" s="756"/>
      <c r="F10" s="756"/>
      <c r="G10" s="756"/>
      <c r="H10" s="756"/>
      <c r="I10" s="756"/>
      <c r="J10" s="756"/>
      <c r="K10" s="756"/>
      <c r="L10" s="756"/>
      <c r="M10" s="756"/>
      <c r="N10" s="151"/>
      <c r="O10" s="2"/>
      <c r="P10" s="2"/>
      <c r="R10" s="2"/>
    </row>
    <row r="11" spans="1:21" s="3" customFormat="1" ht="5.0999999999999996" customHeight="1">
      <c r="B11" s="151"/>
      <c r="C11" s="150"/>
      <c r="D11" s="150"/>
      <c r="E11" s="153"/>
      <c r="F11" s="151"/>
      <c r="G11" s="151"/>
      <c r="H11" s="151"/>
      <c r="I11" s="151"/>
      <c r="J11" s="151"/>
      <c r="K11" s="151"/>
      <c r="L11" s="151"/>
      <c r="M11" s="151"/>
      <c r="N11" s="151"/>
      <c r="O11" s="2"/>
      <c r="P11" s="2"/>
      <c r="R11" s="2"/>
    </row>
    <row r="12" spans="1:21" s="3" customFormat="1" ht="15.6">
      <c r="B12" s="160"/>
      <c r="C12" s="757" t="s">
        <v>4</v>
      </c>
      <c r="D12" s="757"/>
      <c r="E12" s="785" t="s">
        <v>212</v>
      </c>
      <c r="F12" s="760" t="s">
        <v>561</v>
      </c>
      <c r="G12" s="761"/>
      <c r="H12" s="761"/>
      <c r="I12" s="761"/>
      <c r="J12" s="762" t="s">
        <v>504</v>
      </c>
      <c r="K12" s="763"/>
      <c r="L12" s="763"/>
      <c r="M12" s="763"/>
      <c r="N12" s="753"/>
      <c r="O12" s="2"/>
      <c r="P12" s="22" t="s">
        <v>99</v>
      </c>
      <c r="R12" s="2"/>
    </row>
    <row r="13" spans="1:21" s="3" customFormat="1" ht="17.25" customHeight="1">
      <c r="B13" s="160"/>
      <c r="C13" s="758"/>
      <c r="D13" s="758"/>
      <c r="E13" s="786"/>
      <c r="F13" s="764" t="s">
        <v>126</v>
      </c>
      <c r="G13" s="766" t="s">
        <v>95</v>
      </c>
      <c r="H13" s="766"/>
      <c r="I13" s="766"/>
      <c r="J13" s="767" t="s">
        <v>126</v>
      </c>
      <c r="K13" s="769" t="s">
        <v>95</v>
      </c>
      <c r="L13" s="770"/>
      <c r="M13" s="770"/>
      <c r="N13" s="771" t="s">
        <v>12</v>
      </c>
      <c r="O13" s="776"/>
      <c r="P13" s="777"/>
      <c r="R13" s="2"/>
    </row>
    <row r="14" spans="1:21" s="3" customFormat="1" ht="18" customHeight="1">
      <c r="B14" s="160"/>
      <c r="C14" s="759"/>
      <c r="D14" s="759"/>
      <c r="E14" s="787"/>
      <c r="F14" s="765"/>
      <c r="G14" s="202" t="s">
        <v>100</v>
      </c>
      <c r="H14" s="203" t="s">
        <v>101</v>
      </c>
      <c r="I14" s="204" t="s">
        <v>389</v>
      </c>
      <c r="J14" s="768"/>
      <c r="K14" s="205" t="s">
        <v>100</v>
      </c>
      <c r="L14" s="206" t="s">
        <v>101</v>
      </c>
      <c r="M14" s="206" t="s">
        <v>389</v>
      </c>
      <c r="N14" s="772"/>
      <c r="O14" s="776"/>
      <c r="P14" s="777"/>
      <c r="R14" s="2"/>
    </row>
    <row r="15" spans="1:21" s="3" customFormat="1" ht="15.6">
      <c r="B15" s="160"/>
      <c r="C15" s="633" t="s">
        <v>17</v>
      </c>
      <c r="D15" s="633"/>
      <c r="E15" s="637"/>
      <c r="F15" s="634"/>
      <c r="G15" s="634"/>
      <c r="H15" s="634"/>
      <c r="I15" s="634"/>
      <c r="J15" s="634"/>
      <c r="K15" s="634"/>
      <c r="L15" s="634"/>
      <c r="M15" s="634"/>
      <c r="N15" s="160"/>
      <c r="O15" s="23"/>
      <c r="P15" s="7"/>
      <c r="R15" s="2"/>
    </row>
    <row r="16" spans="1:21" ht="5.25" customHeight="1">
      <c r="B16" s="160"/>
      <c r="C16" s="165"/>
      <c r="D16" s="165"/>
      <c r="E16" s="207"/>
      <c r="F16" s="208"/>
      <c r="G16" s="166"/>
      <c r="H16" s="167"/>
      <c r="I16" s="209"/>
      <c r="J16" s="210"/>
      <c r="K16" s="211"/>
      <c r="L16" s="212"/>
      <c r="M16" s="212"/>
      <c r="N16" s="212"/>
      <c r="O16" s="12"/>
      <c r="P16" s="8"/>
      <c r="Q16" s="9"/>
    </row>
    <row r="17" spans="2:18" ht="15.6">
      <c r="B17" s="160"/>
      <c r="C17" s="213" t="s">
        <v>269</v>
      </c>
      <c r="D17" s="214"/>
      <c r="E17" s="215">
        <f>+'Fair Value Measurement Disclosu'!D17</f>
        <v>6</v>
      </c>
      <c r="F17" s="581">
        <f>'Fair Value Measurement Disclosu'!H17</f>
        <v>96.884145615999998</v>
      </c>
      <c r="G17" s="587">
        <v>20.6</v>
      </c>
      <c r="H17" s="217">
        <v>0</v>
      </c>
      <c r="I17" s="588">
        <f>+F17-G17</f>
        <v>76.284145615999989</v>
      </c>
      <c r="J17" s="210">
        <f>'Fair Value Measurement Disclosu'!L17</f>
        <v>72.843364620000003</v>
      </c>
      <c r="K17" s="219">
        <f>+'[2]NCI - Invst'!$G$16</f>
        <v>18.760653920000003</v>
      </c>
      <c r="L17" s="220">
        <v>0</v>
      </c>
      <c r="M17" s="220">
        <f>+J17-K17</f>
        <v>54.0827107</v>
      </c>
      <c r="N17" s="212">
        <f t="shared" ref="N17:N24" si="0">SUM(J17:M17)</f>
        <v>145.68672924000001</v>
      </c>
      <c r="O17" s="12"/>
      <c r="P17" s="8"/>
      <c r="Q17" s="9">
        <f>ROUND(F17,2)</f>
        <v>96.88</v>
      </c>
    </row>
    <row r="18" spans="2:18" ht="15.6">
      <c r="B18" s="160"/>
      <c r="C18" s="191" t="s">
        <v>128</v>
      </c>
      <c r="D18" s="160"/>
      <c r="E18" s="221">
        <f>+'Fair Value Measurement Disclosu'!D18</f>
        <v>7</v>
      </c>
      <c r="F18" s="581">
        <f>'Fair Value Measurement Disclosu'!H18</f>
        <v>19.757705189999999</v>
      </c>
      <c r="G18" s="216">
        <v>0</v>
      </c>
      <c r="H18" s="217">
        <v>0</v>
      </c>
      <c r="I18" s="218">
        <v>0</v>
      </c>
      <c r="J18" s="210">
        <f>'Fair Value Measurement Disclosu'!L18</f>
        <v>17.11</v>
      </c>
      <c r="K18" s="211">
        <v>0</v>
      </c>
      <c r="L18" s="212">
        <v>0</v>
      </c>
      <c r="M18" s="212">
        <v>0</v>
      </c>
      <c r="N18" s="212">
        <f t="shared" si="0"/>
        <v>17.11</v>
      </c>
      <c r="O18" s="12"/>
      <c r="P18" s="8"/>
      <c r="Q18" s="9">
        <f t="shared" ref="Q18:Q25" si="1">ROUND(F18,2)</f>
        <v>19.760000000000002</v>
      </c>
    </row>
    <row r="19" spans="2:18" s="17" customFormat="1" ht="15.6">
      <c r="B19" s="222"/>
      <c r="C19" s="176" t="s">
        <v>130</v>
      </c>
      <c r="D19" s="222"/>
      <c r="E19" s="223">
        <f>+'Fair Value Measurement Disclosu'!D19</f>
        <v>8</v>
      </c>
      <c r="F19" s="582">
        <f>'Fair Value Measurement Disclosu'!H19</f>
        <v>36.229999999999997</v>
      </c>
      <c r="G19" s="224">
        <v>0</v>
      </c>
      <c r="H19" s="225">
        <v>0</v>
      </c>
      <c r="I19" s="226">
        <v>0</v>
      </c>
      <c r="J19" s="227">
        <f>'Fair Value Measurement Disclosu'!L19</f>
        <v>24.3</v>
      </c>
      <c r="K19" s="211">
        <v>0</v>
      </c>
      <c r="L19" s="212">
        <v>0</v>
      </c>
      <c r="M19" s="212">
        <v>0</v>
      </c>
      <c r="N19" s="212">
        <f t="shared" si="0"/>
        <v>24.3</v>
      </c>
      <c r="O19" s="24"/>
      <c r="P19" s="14"/>
      <c r="Q19" s="9">
        <f t="shared" si="1"/>
        <v>36.229999999999997</v>
      </c>
    </row>
    <row r="20" spans="2:18" s="17" customFormat="1" ht="15.6">
      <c r="B20" s="222"/>
      <c r="C20" s="170" t="s">
        <v>476</v>
      </c>
      <c r="D20" s="222"/>
      <c r="E20" s="223">
        <f>+'Fair Value Measurement Disclosu'!D20</f>
        <v>8</v>
      </c>
      <c r="F20" s="582">
        <f>'Fair Value Measurement Disclosu'!H20</f>
        <v>0</v>
      </c>
      <c r="G20" s="224">
        <v>0</v>
      </c>
      <c r="H20" s="361">
        <f>+'Fair Value Measurement Disclosu'!E20</f>
        <v>0</v>
      </c>
      <c r="I20" s="226">
        <v>0</v>
      </c>
      <c r="J20" s="227">
        <f>'Fair Value Measurement Disclosu'!L20</f>
        <v>0.35</v>
      </c>
      <c r="K20" s="211">
        <v>0</v>
      </c>
      <c r="L20" s="212">
        <f>+'Fair Value Measurement Disclosu'!I20</f>
        <v>0.35</v>
      </c>
      <c r="M20" s="212">
        <v>0</v>
      </c>
      <c r="N20" s="212"/>
      <c r="O20" s="24"/>
      <c r="P20" s="14"/>
      <c r="Q20" s="9">
        <f t="shared" si="1"/>
        <v>0</v>
      </c>
    </row>
    <row r="21" spans="2:18" s="17" customFormat="1" ht="15.6">
      <c r="B21" s="222"/>
      <c r="C21" s="176" t="s">
        <v>131</v>
      </c>
      <c r="D21" s="222"/>
      <c r="E21" s="223">
        <f>+'Fair Value Measurement Disclosu'!D21</f>
        <v>8</v>
      </c>
      <c r="F21" s="582">
        <f>'Fair Value Measurement Disclosu'!H21</f>
        <v>1.75</v>
      </c>
      <c r="G21" s="224">
        <v>0</v>
      </c>
      <c r="H21" s="225">
        <v>0</v>
      </c>
      <c r="I21" s="226">
        <v>0</v>
      </c>
      <c r="J21" s="227">
        <f>'Fair Value Measurement Disclosu'!L21</f>
        <v>4.0199999999999996</v>
      </c>
      <c r="K21" s="211">
        <v>0</v>
      </c>
      <c r="L21" s="212">
        <v>0</v>
      </c>
      <c r="M21" s="212">
        <v>0</v>
      </c>
      <c r="N21" s="212">
        <f t="shared" si="0"/>
        <v>4.0199999999999996</v>
      </c>
      <c r="O21" s="24"/>
      <c r="P21" s="14"/>
      <c r="Q21" s="9">
        <f t="shared" si="1"/>
        <v>1.75</v>
      </c>
    </row>
    <row r="22" spans="2:18" s="17" customFormat="1" ht="15.6">
      <c r="B22" s="222"/>
      <c r="C22" s="176" t="s">
        <v>132</v>
      </c>
      <c r="D22" s="222"/>
      <c r="E22" s="223">
        <f>+'Fair Value Measurement Disclosu'!D22</f>
        <v>8</v>
      </c>
      <c r="F22" s="582">
        <f>'Fair Value Measurement Disclosu'!H22</f>
        <v>1.1200000000000001</v>
      </c>
      <c r="G22" s="224">
        <v>0</v>
      </c>
      <c r="H22" s="225">
        <v>0</v>
      </c>
      <c r="I22" s="226">
        <v>0</v>
      </c>
      <c r="J22" s="227">
        <f>'Fair Value Measurement Disclosu'!L22</f>
        <v>0.82</v>
      </c>
      <c r="K22" s="211">
        <v>0</v>
      </c>
      <c r="L22" s="212">
        <v>0</v>
      </c>
      <c r="M22" s="212">
        <v>0</v>
      </c>
      <c r="N22" s="212">
        <f t="shared" si="0"/>
        <v>0.82</v>
      </c>
      <c r="O22" s="24"/>
      <c r="P22" s="14"/>
      <c r="Q22" s="9">
        <f t="shared" si="1"/>
        <v>1.1200000000000001</v>
      </c>
    </row>
    <row r="23" spans="2:18" ht="15.6">
      <c r="B23" s="160"/>
      <c r="C23" s="191" t="s">
        <v>127</v>
      </c>
      <c r="D23" s="160"/>
      <c r="E23" s="221">
        <f>+'Fair Value Measurement Disclosu'!D23</f>
        <v>12</v>
      </c>
      <c r="F23" s="581">
        <f>'Fair Value Measurement Disclosu'!H23</f>
        <v>944.84</v>
      </c>
      <c r="G23" s="216">
        <v>0</v>
      </c>
      <c r="H23" s="217">
        <v>0</v>
      </c>
      <c r="I23" s="218">
        <v>0</v>
      </c>
      <c r="J23" s="210">
        <f>'Fair Value Measurement Disclosu'!L23</f>
        <v>838.70601470600002</v>
      </c>
      <c r="K23" s="211">
        <v>0</v>
      </c>
      <c r="L23" s="212">
        <v>0</v>
      </c>
      <c r="M23" s="212">
        <v>0</v>
      </c>
      <c r="N23" s="212">
        <f t="shared" si="0"/>
        <v>838.70601470600002</v>
      </c>
      <c r="O23" s="12"/>
      <c r="P23" s="8"/>
      <c r="Q23" s="9">
        <f t="shared" si="1"/>
        <v>944.84</v>
      </c>
    </row>
    <row r="24" spans="2:18" ht="15.6">
      <c r="B24" s="160"/>
      <c r="C24" s="191" t="s">
        <v>129</v>
      </c>
      <c r="D24" s="160"/>
      <c r="E24" s="221">
        <f>+'Fair Value Measurement Disclosu'!D24</f>
        <v>13</v>
      </c>
      <c r="F24" s="581">
        <f>'Fair Value Measurement Disclosu'!H24</f>
        <v>30.96</v>
      </c>
      <c r="G24" s="216">
        <v>0</v>
      </c>
      <c r="H24" s="217">
        <v>0</v>
      </c>
      <c r="I24" s="218">
        <v>0</v>
      </c>
      <c r="J24" s="210">
        <f>'Fair Value Measurement Disclosu'!L24</f>
        <v>14.01</v>
      </c>
      <c r="K24" s="211">
        <v>0</v>
      </c>
      <c r="L24" s="212">
        <v>0</v>
      </c>
      <c r="M24" s="212">
        <v>0</v>
      </c>
      <c r="N24" s="212">
        <f t="shared" si="0"/>
        <v>14.01</v>
      </c>
      <c r="O24" s="12"/>
      <c r="P24" s="8"/>
      <c r="Q24" s="9">
        <f t="shared" si="1"/>
        <v>30.96</v>
      </c>
    </row>
    <row r="25" spans="2:18" s="17" customFormat="1" ht="15.6">
      <c r="B25" s="222"/>
      <c r="C25" s="788" t="s">
        <v>473</v>
      </c>
      <c r="D25" s="788"/>
      <c r="E25" s="228">
        <f>+'Fair Value Measurement Disclosu'!D25</f>
        <v>13</v>
      </c>
      <c r="F25" s="582">
        <f>'Fair Value Measurement Disclosu'!H25</f>
        <v>4.24</v>
      </c>
      <c r="G25" s="224">
        <v>0</v>
      </c>
      <c r="H25" s="225">
        <v>0</v>
      </c>
      <c r="I25" s="226">
        <v>0</v>
      </c>
      <c r="J25" s="227">
        <f>'Fair Value Measurement Disclosu'!L25</f>
        <v>17.75</v>
      </c>
      <c r="K25" s="211">
        <v>0</v>
      </c>
      <c r="L25" s="212">
        <v>0</v>
      </c>
      <c r="M25" s="212">
        <v>0</v>
      </c>
      <c r="N25" s="212">
        <f>SUM(J25:M25)</f>
        <v>17.75</v>
      </c>
      <c r="O25" s="24"/>
      <c r="P25" s="14"/>
      <c r="Q25" s="9">
        <f t="shared" si="1"/>
        <v>4.24</v>
      </c>
    </row>
    <row r="26" spans="2:18" s="1" customFormat="1" ht="15.6">
      <c r="B26" s="165"/>
      <c r="C26" s="229" t="s">
        <v>114</v>
      </c>
      <c r="D26" s="184"/>
      <c r="E26" s="230"/>
      <c r="F26" s="231">
        <f>SUM(F17:F25)</f>
        <v>1135.7818508060002</v>
      </c>
      <c r="G26" s="186">
        <f t="shared" ref="G26:N26" si="2">SUM(G17:G25)</f>
        <v>20.6</v>
      </c>
      <c r="H26" s="187">
        <f t="shared" si="2"/>
        <v>0</v>
      </c>
      <c r="I26" s="232">
        <f t="shared" si="2"/>
        <v>76.284145615999989</v>
      </c>
      <c r="J26" s="233">
        <f>SUM(J17:J25)</f>
        <v>989.90937932600002</v>
      </c>
      <c r="K26" s="234">
        <f t="shared" si="2"/>
        <v>18.760653920000003</v>
      </c>
      <c r="L26" s="188">
        <f t="shared" si="2"/>
        <v>0.35</v>
      </c>
      <c r="M26" s="188">
        <f t="shared" si="2"/>
        <v>54.0827107</v>
      </c>
      <c r="N26" s="188">
        <f t="shared" si="2"/>
        <v>1062.4027439460001</v>
      </c>
      <c r="O26" s="20"/>
      <c r="P26" s="19"/>
      <c r="Q26" s="607">
        <f>SUM(Q17:Q25)</f>
        <v>1135.78</v>
      </c>
      <c r="R26" s="10">
        <f>'Fair Value Measurement Disclosu'!L27-J26</f>
        <v>0</v>
      </c>
    </row>
    <row r="27" spans="2:18" s="3" customFormat="1" ht="15.6">
      <c r="B27" s="160"/>
      <c r="C27" s="191"/>
      <c r="D27" s="160"/>
      <c r="E27" s="241"/>
      <c r="F27" s="165"/>
      <c r="G27" s="160"/>
      <c r="H27" s="160"/>
      <c r="I27" s="160"/>
      <c r="J27" s="212"/>
      <c r="K27" s="212"/>
      <c r="L27" s="212"/>
      <c r="M27" s="212"/>
      <c r="N27" s="212"/>
      <c r="O27" s="10"/>
      <c r="P27" s="9"/>
      <c r="Q27" s="9"/>
    </row>
    <row r="28" spans="2:18" ht="15.6">
      <c r="B28" s="160"/>
      <c r="C28" s="638" t="s">
        <v>18</v>
      </c>
      <c r="D28" s="633"/>
      <c r="E28" s="637"/>
      <c r="F28" s="633"/>
      <c r="G28" s="634"/>
      <c r="H28" s="634"/>
      <c r="I28" s="634"/>
      <c r="J28" s="639"/>
      <c r="K28" s="639"/>
      <c r="L28" s="639"/>
      <c r="M28" s="639"/>
      <c r="N28" s="212"/>
      <c r="O28" s="12"/>
      <c r="P28" s="8"/>
      <c r="Q28" s="9"/>
    </row>
    <row r="29" spans="2:18" ht="15.6">
      <c r="B29" s="160"/>
      <c r="C29" s="170" t="s">
        <v>432</v>
      </c>
      <c r="D29" s="160"/>
      <c r="E29" s="221">
        <f>+'Fair Value Measurement Disclosu'!D31</f>
        <v>15</v>
      </c>
      <c r="F29" s="581">
        <f>'Fair Value Measurement Disclosu'!H31</f>
        <v>436.09999999999997</v>
      </c>
      <c r="G29" s="216">
        <v>0</v>
      </c>
      <c r="H29" s="217">
        <v>0</v>
      </c>
      <c r="I29" s="218">
        <v>0</v>
      </c>
      <c r="J29" s="210">
        <f>'Fair Value Measurement Disclosu'!L31</f>
        <v>461.04</v>
      </c>
      <c r="K29" s="211">
        <v>0</v>
      </c>
      <c r="L29" s="212">
        <v>0</v>
      </c>
      <c r="M29" s="212">
        <v>0</v>
      </c>
      <c r="N29" s="212">
        <f>SUM(J29:M29)</f>
        <v>461.04</v>
      </c>
      <c r="O29" s="12"/>
      <c r="P29" s="8"/>
      <c r="Q29" s="9">
        <f t="shared" ref="Q29:Q38" si="3">ROUND(F29,2)</f>
        <v>436.1</v>
      </c>
    </row>
    <row r="30" spans="2:18" ht="15.6">
      <c r="B30" s="160"/>
      <c r="C30" s="580" t="s">
        <v>474</v>
      </c>
      <c r="D30" s="160"/>
      <c r="E30" s="221">
        <f>+'Fair Value Measurement Disclosu'!D32</f>
        <v>16</v>
      </c>
      <c r="F30" s="581">
        <f>'Fair Value Measurement Disclosu'!H32</f>
        <v>8.52</v>
      </c>
      <c r="G30" s="216">
        <v>0</v>
      </c>
      <c r="H30" s="217">
        <v>0</v>
      </c>
      <c r="I30" s="218">
        <v>0</v>
      </c>
      <c r="J30" s="210">
        <f>'Fair Value Measurement Disclosu'!L32</f>
        <v>5.41</v>
      </c>
      <c r="K30" s="211">
        <v>0</v>
      </c>
      <c r="L30" s="212">
        <v>0</v>
      </c>
      <c r="M30" s="212">
        <v>0</v>
      </c>
      <c r="N30" s="212"/>
      <c r="O30" s="12"/>
      <c r="P30" s="8"/>
      <c r="Q30" s="9">
        <f t="shared" si="3"/>
        <v>8.52</v>
      </c>
    </row>
    <row r="31" spans="2:18" ht="15.6">
      <c r="B31" s="160"/>
      <c r="C31" s="170" t="s">
        <v>133</v>
      </c>
      <c r="D31" s="160"/>
      <c r="E31" s="221">
        <f>+'Fair Value Measurement Disclosu'!D33</f>
        <v>20</v>
      </c>
      <c r="F31" s="581">
        <f>'Fair Value Measurement Disclosu'!H33</f>
        <v>427.16594600199988</v>
      </c>
      <c r="G31" s="216">
        <v>0</v>
      </c>
      <c r="H31" s="217">
        <v>0</v>
      </c>
      <c r="I31" s="218">
        <v>0</v>
      </c>
      <c r="J31" s="210">
        <f>'Fair Value Measurement Disclosu'!L33</f>
        <v>472.32747834900005</v>
      </c>
      <c r="K31" s="211">
        <v>0</v>
      </c>
      <c r="L31" s="212">
        <v>0</v>
      </c>
      <c r="M31" s="212">
        <v>0</v>
      </c>
      <c r="N31" s="212">
        <f>SUM(J31:M31)</f>
        <v>472.32747834900005</v>
      </c>
      <c r="O31" s="12"/>
      <c r="P31" s="8"/>
      <c r="Q31" s="9">
        <f t="shared" si="3"/>
        <v>427.17</v>
      </c>
    </row>
    <row r="32" spans="2:18" ht="15.6" hidden="1">
      <c r="B32" s="160"/>
      <c r="C32" s="170" t="s">
        <v>150</v>
      </c>
      <c r="D32" s="160"/>
      <c r="E32" s="221">
        <f>+'Fair Value Measurement Disclosu'!D34</f>
        <v>21</v>
      </c>
      <c r="F32" s="581">
        <f>'Fair Value Measurement Disclosu'!H34</f>
        <v>0</v>
      </c>
      <c r="G32" s="216">
        <v>0</v>
      </c>
      <c r="H32" s="217">
        <f>+'Fair Value Measurement Disclosu'!E34</f>
        <v>0</v>
      </c>
      <c r="I32" s="218">
        <v>0</v>
      </c>
      <c r="J32" s="210">
        <f>'Fair Value Measurement Disclosu'!L34</f>
        <v>0</v>
      </c>
      <c r="K32" s="211">
        <v>0</v>
      </c>
      <c r="L32" s="212">
        <f>+'Fair Value Measurement Disclosu'!I34</f>
        <v>0</v>
      </c>
      <c r="M32" s="212">
        <v>0</v>
      </c>
      <c r="N32" s="212">
        <f>SUM(J32:M32)</f>
        <v>0</v>
      </c>
      <c r="O32" s="12"/>
      <c r="P32" s="8"/>
      <c r="Q32" s="9">
        <f t="shared" si="3"/>
        <v>0</v>
      </c>
    </row>
    <row r="33" spans="2:18" ht="15.6">
      <c r="B33" s="160"/>
      <c r="C33" s="170" t="s">
        <v>116</v>
      </c>
      <c r="D33" s="160"/>
      <c r="E33" s="221">
        <f>+'Fair Value Measurement Disclosu'!D35</f>
        <v>21</v>
      </c>
      <c r="F33" s="581">
        <f>'Fair Value Measurement Disclosu'!H35</f>
        <v>1.36</v>
      </c>
      <c r="G33" s="216">
        <v>0</v>
      </c>
      <c r="H33" s="361">
        <f>+'Fair Value Measurement Disclosu'!E35</f>
        <v>1.36</v>
      </c>
      <c r="I33" s="236">
        <v>0</v>
      </c>
      <c r="J33" s="210">
        <f>'Fair Value Measurement Disclosu'!L35</f>
        <v>2.56</v>
      </c>
      <c r="K33" s="211">
        <v>0</v>
      </c>
      <c r="L33" s="212">
        <f>+'Fair Value Measurement Disclosu'!I35</f>
        <v>2.56</v>
      </c>
      <c r="M33" s="212">
        <v>0</v>
      </c>
      <c r="N33" s="212">
        <f t="shared" ref="N33:N38" si="4">SUM(J33:M33)</f>
        <v>5.12</v>
      </c>
      <c r="O33" s="12"/>
      <c r="P33" s="8"/>
      <c r="Q33" s="9">
        <f t="shared" si="3"/>
        <v>1.36</v>
      </c>
    </row>
    <row r="34" spans="2:18" ht="15.6">
      <c r="B34" s="160"/>
      <c r="C34" s="170" t="s">
        <v>134</v>
      </c>
      <c r="D34" s="160"/>
      <c r="E34" s="221">
        <f>+'Fair Value Measurement Disclosu'!D36</f>
        <v>21</v>
      </c>
      <c r="F34" s="581">
        <f>'Fair Value Measurement Disclosu'!H36</f>
        <v>2.33</v>
      </c>
      <c r="G34" s="216">
        <v>0</v>
      </c>
      <c r="H34" s="217">
        <v>0</v>
      </c>
      <c r="I34" s="236">
        <v>0</v>
      </c>
      <c r="J34" s="210">
        <f>'Fair Value Measurement Disclosu'!L36</f>
        <v>0.91</v>
      </c>
      <c r="K34" s="211">
        <v>0</v>
      </c>
      <c r="L34" s="212">
        <v>0</v>
      </c>
      <c r="M34" s="212">
        <v>0</v>
      </c>
      <c r="N34" s="212">
        <f t="shared" si="4"/>
        <v>0.91</v>
      </c>
      <c r="O34" s="12"/>
      <c r="P34" s="8"/>
      <c r="Q34" s="9">
        <f t="shared" si="3"/>
        <v>2.33</v>
      </c>
    </row>
    <row r="35" spans="2:18" ht="15.6">
      <c r="B35" s="160"/>
      <c r="C35" s="170" t="s">
        <v>135</v>
      </c>
      <c r="D35" s="160"/>
      <c r="E35" s="221">
        <f>+'Fair Value Measurement Disclosu'!D37</f>
        <v>21</v>
      </c>
      <c r="F35" s="581">
        <f>'Fair Value Measurement Disclosu'!H37</f>
        <v>13.77</v>
      </c>
      <c r="G35" s="216">
        <v>0</v>
      </c>
      <c r="H35" s="217">
        <v>0</v>
      </c>
      <c r="I35" s="236">
        <v>0</v>
      </c>
      <c r="J35" s="210">
        <f>'Fair Value Measurement Disclosu'!L37</f>
        <v>9.93</v>
      </c>
      <c r="K35" s="211">
        <v>0</v>
      </c>
      <c r="L35" s="212">
        <v>0</v>
      </c>
      <c r="M35" s="212">
        <v>0</v>
      </c>
      <c r="N35" s="212">
        <f t="shared" si="4"/>
        <v>9.93</v>
      </c>
      <c r="O35" s="12"/>
      <c r="P35" s="8"/>
      <c r="Q35" s="9">
        <f t="shared" si="3"/>
        <v>13.77</v>
      </c>
    </row>
    <row r="36" spans="2:18" ht="15.6">
      <c r="B36" s="160"/>
      <c r="C36" s="170" t="s">
        <v>136</v>
      </c>
      <c r="D36" s="160"/>
      <c r="E36" s="221">
        <f>+'Fair Value Measurement Disclosu'!D38</f>
        <v>21</v>
      </c>
      <c r="F36" s="581">
        <f>'Fair Value Measurement Disclosu'!H38</f>
        <v>4.24</v>
      </c>
      <c r="G36" s="216">
        <v>0</v>
      </c>
      <c r="H36" s="217">
        <v>0</v>
      </c>
      <c r="I36" s="236">
        <v>0</v>
      </c>
      <c r="J36" s="210">
        <f>'Fair Value Measurement Disclosu'!L38</f>
        <v>4.55</v>
      </c>
      <c r="K36" s="211">
        <v>0</v>
      </c>
      <c r="L36" s="212">
        <v>0</v>
      </c>
      <c r="M36" s="212">
        <v>0</v>
      </c>
      <c r="N36" s="212">
        <f t="shared" si="4"/>
        <v>4.55</v>
      </c>
      <c r="O36" s="12"/>
      <c r="P36" s="8"/>
      <c r="Q36" s="9">
        <f t="shared" si="3"/>
        <v>4.24</v>
      </c>
    </row>
    <row r="37" spans="2:18" ht="15.6">
      <c r="B37" s="160"/>
      <c r="C37" s="170" t="s">
        <v>137</v>
      </c>
      <c r="D37" s="160"/>
      <c r="E37" s="221">
        <f>+'Fair Value Measurement Disclosu'!D39</f>
        <v>21</v>
      </c>
      <c r="F37" s="581">
        <f>'Fair Value Measurement Disclosu'!H39</f>
        <v>33.020000000000003</v>
      </c>
      <c r="G37" s="216">
        <v>0</v>
      </c>
      <c r="H37" s="217">
        <v>0</v>
      </c>
      <c r="I37" s="236">
        <v>0</v>
      </c>
      <c r="J37" s="210">
        <f>'Fair Value Measurement Disclosu'!L39</f>
        <v>35.39</v>
      </c>
      <c r="K37" s="211">
        <v>0</v>
      </c>
      <c r="L37" s="212">
        <v>0</v>
      </c>
      <c r="M37" s="212">
        <v>0</v>
      </c>
      <c r="N37" s="212">
        <f t="shared" si="4"/>
        <v>35.39</v>
      </c>
      <c r="O37" s="12"/>
      <c r="P37" s="8"/>
      <c r="Q37" s="9">
        <f t="shared" si="3"/>
        <v>33.020000000000003</v>
      </c>
    </row>
    <row r="38" spans="2:18" ht="15.6">
      <c r="B38" s="160"/>
      <c r="C38" s="170" t="s">
        <v>138</v>
      </c>
      <c r="D38" s="160"/>
      <c r="E38" s="221">
        <f>+'Fair Value Measurement Disclosu'!D40</f>
        <v>21</v>
      </c>
      <c r="F38" s="581">
        <f>'Fair Value Measurement Disclosu'!H40</f>
        <v>15.86</v>
      </c>
      <c r="G38" s="216">
        <v>0</v>
      </c>
      <c r="H38" s="217">
        <v>0</v>
      </c>
      <c r="I38" s="236">
        <v>0</v>
      </c>
      <c r="J38" s="210">
        <f>'Fair Value Measurement Disclosu'!L40</f>
        <v>15.01</v>
      </c>
      <c r="K38" s="211">
        <v>0</v>
      </c>
      <c r="L38" s="212">
        <v>0</v>
      </c>
      <c r="M38" s="212">
        <v>0</v>
      </c>
      <c r="N38" s="212">
        <f t="shared" si="4"/>
        <v>15.01</v>
      </c>
      <c r="O38" s="12"/>
      <c r="P38" s="8"/>
      <c r="Q38" s="9">
        <f t="shared" si="3"/>
        <v>15.86</v>
      </c>
    </row>
    <row r="39" spans="2:18" ht="15.6">
      <c r="B39" s="160"/>
      <c r="C39" s="184" t="s">
        <v>122</v>
      </c>
      <c r="D39" s="184"/>
      <c r="E39" s="230"/>
      <c r="F39" s="231">
        <f>SUM(F29:F38)</f>
        <v>942.36594600199987</v>
      </c>
      <c r="G39" s="186">
        <f t="shared" ref="G39:M39" si="5">SUM(G29:G38)</f>
        <v>0</v>
      </c>
      <c r="H39" s="187">
        <f t="shared" si="5"/>
        <v>1.36</v>
      </c>
      <c r="I39" s="232">
        <f t="shared" si="5"/>
        <v>0</v>
      </c>
      <c r="J39" s="233">
        <f>SUM(J29:J38)</f>
        <v>1007.1274783489999</v>
      </c>
      <c r="K39" s="234">
        <f t="shared" si="5"/>
        <v>0</v>
      </c>
      <c r="L39" s="188">
        <f t="shared" si="5"/>
        <v>2.56</v>
      </c>
      <c r="M39" s="188">
        <f t="shared" si="5"/>
        <v>0</v>
      </c>
      <c r="N39" s="188">
        <f>SUM(N29:N38)</f>
        <v>1004.2774783489999</v>
      </c>
      <c r="O39" s="20"/>
      <c r="P39" s="19"/>
      <c r="Q39" s="606">
        <f>SUM(Q29:Q38)</f>
        <v>942.37</v>
      </c>
      <c r="R39" s="21">
        <f>'Fair Value Measurement Disclosu'!L42-J39</f>
        <v>0</v>
      </c>
    </row>
    <row r="40" spans="2:18" ht="5.0999999999999996" customHeight="1">
      <c r="B40" s="160"/>
      <c r="C40" s="237"/>
      <c r="D40" s="237"/>
      <c r="E40" s="238"/>
      <c r="F40" s="239"/>
      <c r="G40" s="239"/>
      <c r="H40" s="239"/>
      <c r="I40" s="239"/>
      <c r="J40" s="239"/>
      <c r="K40" s="239"/>
      <c r="L40" s="239"/>
      <c r="M40" s="239"/>
      <c r="N40" s="239"/>
      <c r="O40" s="10"/>
      <c r="P40" s="10"/>
      <c r="Q40" s="9"/>
    </row>
    <row r="41" spans="2:18" ht="15.6">
      <c r="B41" s="160"/>
      <c r="C41" s="778" t="s">
        <v>139</v>
      </c>
      <c r="D41" s="778"/>
      <c r="E41" s="778"/>
      <c r="F41" s="778"/>
      <c r="G41" s="778"/>
      <c r="H41" s="778"/>
      <c r="I41" s="778"/>
      <c r="J41" s="778"/>
      <c r="K41" s="778"/>
      <c r="L41" s="778"/>
      <c r="M41" s="778"/>
      <c r="N41" s="239"/>
      <c r="O41" s="10"/>
      <c r="P41" s="10"/>
      <c r="Q41" s="9"/>
    </row>
    <row r="42" spans="2:18" ht="9.75" customHeight="1">
      <c r="B42" s="160"/>
      <c r="C42" s="240"/>
      <c r="D42" s="240"/>
      <c r="E42" s="241"/>
      <c r="F42" s="240"/>
      <c r="G42" s="240"/>
      <c r="H42" s="240"/>
      <c r="I42" s="240"/>
      <c r="J42" s="240"/>
      <c r="K42" s="240"/>
      <c r="L42" s="240"/>
      <c r="M42" s="240"/>
      <c r="N42" s="239"/>
      <c r="O42" s="10"/>
      <c r="P42" s="10"/>
      <c r="Q42" s="9"/>
    </row>
    <row r="43" spans="2:18" ht="15.6">
      <c r="B43" s="160"/>
      <c r="C43" s="242" t="s">
        <v>142</v>
      </c>
      <c r="D43" s="242"/>
      <c r="E43" s="238"/>
      <c r="F43" s="240"/>
      <c r="G43" s="240"/>
      <c r="H43" s="240"/>
      <c r="I43" s="240"/>
      <c r="J43" s="240"/>
      <c r="K43" s="240"/>
      <c r="L43" s="240"/>
      <c r="M43" s="240"/>
      <c r="N43" s="239"/>
      <c r="O43" s="10"/>
      <c r="P43" s="10"/>
      <c r="Q43" s="6"/>
    </row>
    <row r="44" spans="2:18" ht="5.0999999999999996" customHeight="1">
      <c r="B44" s="160"/>
      <c r="C44" s="240"/>
      <c r="D44" s="240"/>
      <c r="E44" s="241"/>
      <c r="F44" s="240"/>
      <c r="G44" s="240"/>
      <c r="H44" s="240"/>
      <c r="I44" s="240"/>
      <c r="J44" s="240"/>
      <c r="K44" s="240"/>
      <c r="L44" s="240"/>
      <c r="M44" s="240"/>
      <c r="N44" s="239"/>
      <c r="O44" s="10"/>
      <c r="P44" s="10"/>
      <c r="Q44" s="9"/>
    </row>
    <row r="45" spans="2:18" ht="15.6">
      <c r="B45" s="160"/>
      <c r="C45" s="240" t="s">
        <v>152</v>
      </c>
      <c r="D45" s="240"/>
      <c r="E45" s="241"/>
      <c r="F45" s="240"/>
      <c r="G45" s="240"/>
      <c r="H45" s="240"/>
      <c r="I45" s="240"/>
      <c r="J45" s="240"/>
      <c r="K45" s="240"/>
      <c r="L45" s="240"/>
      <c r="M45" s="240"/>
      <c r="N45" s="239"/>
      <c r="O45" s="10"/>
      <c r="P45" s="10"/>
      <c r="Q45" s="9"/>
    </row>
    <row r="46" spans="2:18" ht="5.0999999999999996" customHeight="1">
      <c r="B46" s="160"/>
      <c r="C46" s="240"/>
      <c r="D46" s="240"/>
      <c r="E46" s="241"/>
      <c r="F46" s="240"/>
      <c r="G46" s="240"/>
      <c r="H46" s="240"/>
      <c r="I46" s="240"/>
      <c r="J46" s="240"/>
      <c r="K46" s="240"/>
      <c r="L46" s="240"/>
      <c r="M46" s="240"/>
      <c r="N46" s="239"/>
      <c r="O46" s="10"/>
      <c r="P46" s="10"/>
      <c r="Q46" s="9"/>
    </row>
    <row r="47" spans="2:18" s="29" customFormat="1" ht="50.25" customHeight="1">
      <c r="B47" s="213"/>
      <c r="C47" s="243" t="s">
        <v>143</v>
      </c>
      <c r="D47" s="243" t="s">
        <v>144</v>
      </c>
      <c r="E47" s="244"/>
      <c r="F47" s="243"/>
      <c r="G47" s="243"/>
      <c r="H47" s="243" t="s">
        <v>14</v>
      </c>
      <c r="I47" s="243"/>
      <c r="J47" s="243"/>
      <c r="K47" s="779" t="s">
        <v>145</v>
      </c>
      <c r="L47" s="779"/>
      <c r="M47" s="779"/>
      <c r="N47" s="245"/>
      <c r="O47" s="77"/>
      <c r="P47" s="77"/>
      <c r="Q47" s="27"/>
    </row>
    <row r="48" spans="2:18" ht="99" customHeight="1">
      <c r="B48" s="160"/>
      <c r="C48" s="246" t="s">
        <v>61</v>
      </c>
      <c r="D48" s="780" t="s">
        <v>383</v>
      </c>
      <c r="E48" s="780"/>
      <c r="F48" s="780"/>
      <c r="G48" s="780"/>
      <c r="H48" s="781" t="s">
        <v>503</v>
      </c>
      <c r="I48" s="782"/>
      <c r="J48" s="782"/>
      <c r="K48" s="783" t="s">
        <v>384</v>
      </c>
      <c r="L48" s="784"/>
      <c r="M48" s="784"/>
      <c r="N48" s="239"/>
      <c r="O48" s="10"/>
      <c r="P48" s="10"/>
      <c r="Q48" s="9"/>
    </row>
    <row r="49" spans="2:17" ht="50.25" hidden="1" customHeight="1">
      <c r="B49" s="3"/>
      <c r="C49" s="857" t="s">
        <v>150</v>
      </c>
      <c r="D49" s="773" t="s">
        <v>385</v>
      </c>
      <c r="E49" s="773"/>
      <c r="F49" s="773"/>
      <c r="G49" s="773"/>
      <c r="H49" s="774" t="s">
        <v>151</v>
      </c>
      <c r="I49" s="775"/>
      <c r="J49" s="775"/>
      <c r="K49" s="774" t="s">
        <v>151</v>
      </c>
      <c r="L49" s="775"/>
      <c r="M49" s="775"/>
      <c r="N49" s="10"/>
      <c r="O49" s="10"/>
      <c r="P49" s="10"/>
      <c r="Q49" s="9"/>
    </row>
    <row r="50" spans="2:17" ht="93.6" customHeight="1">
      <c r="B50" s="3"/>
      <c r="C50" s="858"/>
      <c r="D50" s="780" t="s">
        <v>600</v>
      </c>
      <c r="E50" s="780"/>
      <c r="F50" s="780"/>
      <c r="G50" s="780"/>
      <c r="H50" s="781" t="s">
        <v>601</v>
      </c>
      <c r="I50" s="782"/>
      <c r="J50" s="782"/>
      <c r="K50" s="783" t="s">
        <v>602</v>
      </c>
      <c r="L50" s="784"/>
      <c r="M50" s="784"/>
      <c r="N50" s="10"/>
      <c r="O50" s="10"/>
      <c r="P50" s="10"/>
      <c r="Q50" s="9"/>
    </row>
    <row r="51" spans="2:17">
      <c r="B51" s="3"/>
      <c r="C51" s="31"/>
      <c r="D51" s="31"/>
      <c r="E51" s="32"/>
      <c r="F51" s="31"/>
      <c r="G51" s="31"/>
      <c r="H51" s="31"/>
      <c r="I51" s="31"/>
      <c r="J51" s="31"/>
      <c r="K51" s="31"/>
      <c r="L51" s="31"/>
      <c r="M51" s="31"/>
      <c r="N51" s="10"/>
      <c r="O51" s="10"/>
      <c r="P51" s="10"/>
      <c r="Q51" s="9"/>
    </row>
    <row r="52" spans="2:17">
      <c r="B52" s="3"/>
      <c r="C52" s="25"/>
      <c r="D52" s="25"/>
      <c r="E52" s="74"/>
      <c r="F52" s="10"/>
      <c r="G52" s="10"/>
      <c r="H52" s="10"/>
      <c r="I52" s="10"/>
      <c r="J52" s="10"/>
      <c r="K52" s="10"/>
      <c r="L52" s="10"/>
      <c r="M52" s="10"/>
      <c r="N52" s="10"/>
      <c r="O52" s="10"/>
      <c r="P52" s="10"/>
      <c r="Q52" s="9"/>
    </row>
    <row r="53" spans="2:17">
      <c r="B53" s="3"/>
      <c r="J53" s="26"/>
      <c r="K53" s="26"/>
      <c r="L53" s="26"/>
      <c r="M53" s="26"/>
      <c r="N53" s="26"/>
      <c r="O53" s="26"/>
      <c r="P53" s="26"/>
      <c r="Q53" s="9"/>
    </row>
    <row r="54" spans="2:17">
      <c r="B54" s="3"/>
      <c r="J54" s="26"/>
      <c r="K54" s="26"/>
      <c r="L54" s="26"/>
      <c r="M54" s="26"/>
      <c r="N54" s="26"/>
      <c r="O54" s="26" t="e">
        <f>O26-SUM('Fair Value Measurement Disclosu'!#REF!)</f>
        <v>#REF!</v>
      </c>
      <c r="P54" s="26"/>
      <c r="Q54" s="9"/>
    </row>
    <row r="55" spans="2:17">
      <c r="J55" s="26"/>
      <c r="K55" s="26"/>
      <c r="L55" s="26"/>
      <c r="M55" s="26"/>
      <c r="N55" s="26"/>
      <c r="O55" s="26" t="e">
        <f>O39-SUM('Fair Value Measurement Disclosu'!#REF!)</f>
        <v>#REF!</v>
      </c>
      <c r="P55" s="26"/>
      <c r="Q55" s="9"/>
    </row>
    <row r="56" spans="2:17">
      <c r="J56" s="26"/>
      <c r="K56" s="26"/>
      <c r="L56" s="26"/>
      <c r="M56" s="26"/>
      <c r="N56" s="26"/>
      <c r="O56" s="26"/>
      <c r="P56" s="26"/>
      <c r="Q56" s="9"/>
    </row>
    <row r="57" spans="2:17">
      <c r="J57" s="26"/>
      <c r="K57" s="26"/>
      <c r="L57" s="26"/>
      <c r="M57" s="26"/>
      <c r="N57" s="26"/>
      <c r="O57" s="26"/>
      <c r="P57" s="26"/>
      <c r="Q57" s="9"/>
    </row>
    <row r="58" spans="2:17">
      <c r="J58" s="26"/>
      <c r="K58" s="26"/>
      <c r="L58" s="26"/>
      <c r="M58" s="26"/>
      <c r="N58" s="26"/>
      <c r="O58" s="26"/>
      <c r="P58" s="26"/>
      <c r="Q58" s="9"/>
    </row>
    <row r="59" spans="2:17">
      <c r="J59" s="26"/>
      <c r="K59" s="26"/>
      <c r="L59" s="26"/>
      <c r="M59" s="26"/>
      <c r="N59" s="26"/>
      <c r="O59" s="26"/>
      <c r="P59" s="26"/>
      <c r="Q59" s="9"/>
    </row>
  </sheetData>
  <mergeCells count="24">
    <mergeCell ref="D50:G50"/>
    <mergeCell ref="H50:J50"/>
    <mergeCell ref="K50:M50"/>
    <mergeCell ref="D49:G49"/>
    <mergeCell ref="H49:J49"/>
    <mergeCell ref="K49:M49"/>
    <mergeCell ref="O13:O14"/>
    <mergeCell ref="P13:P14"/>
    <mergeCell ref="C41:M41"/>
    <mergeCell ref="K47:M47"/>
    <mergeCell ref="D48:G48"/>
    <mergeCell ref="H48:J48"/>
    <mergeCell ref="K48:M48"/>
    <mergeCell ref="E12:E14"/>
    <mergeCell ref="C25:D25"/>
    <mergeCell ref="C10:M10"/>
    <mergeCell ref="C12:D14"/>
    <mergeCell ref="F12:I12"/>
    <mergeCell ref="J12:N12"/>
    <mergeCell ref="F13:F14"/>
    <mergeCell ref="G13:I13"/>
    <mergeCell ref="J13:J14"/>
    <mergeCell ref="K13:M13"/>
    <mergeCell ref="N13:N14"/>
  </mergeCells>
  <pageMargins left="0.39370078740157483" right="0.39370078740157483" top="0.27559055118110237" bottom="0.19685039370078741" header="0.31496062992125984" footer="0.31496062992125984"/>
  <pageSetup paperSize="9" scale="60" fitToHeight="0" orientation="landscape" r:id="rId1"/>
  <colBreaks count="1" manualBreakCount="1">
    <brk id="13" min="1" max="50"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2:V491"/>
  <sheetViews>
    <sheetView showGridLines="0" tabSelected="1" view="pageBreakPreview" topLeftCell="A191" zoomScale="80" zoomScaleSheetLayoutView="80" workbookViewId="0">
      <selection activeCell="C212" sqref="C212:K213"/>
    </sheetView>
  </sheetViews>
  <sheetFormatPr defaultColWidth="9.21875" defaultRowHeight="13.8" outlineLevelRow="1"/>
  <cols>
    <col min="1" max="1" width="5.77734375" style="2" customWidth="1"/>
    <col min="2" max="2" width="4.21875" style="46" customWidth="1"/>
    <col min="3" max="3" width="53.77734375" style="46" customWidth="1"/>
    <col min="4" max="7" width="11.77734375" style="46" customWidth="1"/>
    <col min="8" max="8" width="14.44140625" style="46" customWidth="1"/>
    <col min="9" max="9" width="17.77734375" style="46" customWidth="1"/>
    <col min="10" max="10" width="13.44140625" style="46" customWidth="1"/>
    <col min="11" max="11" width="13.5546875" style="46" customWidth="1"/>
    <col min="12" max="12" width="9.21875" style="46" customWidth="1"/>
    <col min="13" max="13" width="23" style="2" customWidth="1"/>
    <col min="14" max="14" width="17.21875" style="2" bestFit="1" customWidth="1"/>
    <col min="15" max="15" width="16.77734375" style="2" bestFit="1" customWidth="1"/>
    <col min="16" max="16" width="10.44140625" style="2" bestFit="1" customWidth="1"/>
    <col min="17" max="18" width="16.21875" style="2" bestFit="1" customWidth="1"/>
    <col min="19" max="19" width="7.21875" style="2" bestFit="1" customWidth="1"/>
    <col min="20" max="20" width="23.21875" style="2" bestFit="1" customWidth="1"/>
    <col min="21" max="21" width="17.5546875" style="2" customWidth="1"/>
    <col min="22" max="22" width="14.77734375" style="2" customWidth="1"/>
    <col min="23" max="16384" width="9.21875" style="2"/>
  </cols>
  <sheetData>
    <row r="2" spans="2:12" s="3" customFormat="1" ht="15.6">
      <c r="B2" s="247" t="s">
        <v>50</v>
      </c>
      <c r="C2" s="248"/>
      <c r="D2" s="248"/>
      <c r="E2" s="248"/>
      <c r="F2" s="248"/>
      <c r="G2" s="248"/>
      <c r="H2" s="248"/>
      <c r="I2" s="248"/>
      <c r="J2" s="248"/>
      <c r="K2" s="248"/>
      <c r="L2" s="34"/>
    </row>
    <row r="3" spans="2:12" ht="15.6">
      <c r="B3" s="247" t="str">
        <f>'Hierarchy Disclosure'!B3</f>
        <v>Notes to standalone financial statements for the year ended March 31, 2023 (continued)</v>
      </c>
      <c r="C3" s="248"/>
      <c r="D3" s="248"/>
      <c r="E3" s="248"/>
      <c r="F3" s="248"/>
      <c r="G3" s="248"/>
      <c r="H3" s="248"/>
      <c r="I3" s="248"/>
      <c r="J3" s="248"/>
      <c r="K3" s="248"/>
      <c r="L3" s="34"/>
    </row>
    <row r="4" spans="2:12" ht="15.6">
      <c r="B4" s="626" t="s">
        <v>51</v>
      </c>
      <c r="C4" s="627"/>
      <c r="D4" s="628"/>
      <c r="E4" s="627"/>
      <c r="F4" s="627"/>
      <c r="G4" s="627"/>
      <c r="H4" s="627"/>
      <c r="I4" s="627"/>
      <c r="J4" s="627"/>
      <c r="K4" s="627"/>
      <c r="L4" s="34"/>
    </row>
    <row r="5" spans="2:12" ht="15.6">
      <c r="B5" s="249"/>
      <c r="C5" s="248"/>
      <c r="D5" s="247"/>
      <c r="E5" s="248"/>
      <c r="F5" s="248"/>
      <c r="G5" s="248"/>
      <c r="H5" s="248"/>
      <c r="I5" s="248"/>
      <c r="J5" s="248"/>
      <c r="K5" s="248"/>
      <c r="L5" s="34"/>
    </row>
    <row r="6" spans="2:12" ht="15.6">
      <c r="B6" s="153">
        <f>+'Hierarchy Disclosure'!B6</f>
        <v>35</v>
      </c>
      <c r="C6" s="150" t="s">
        <v>272</v>
      </c>
      <c r="D6" s="247"/>
      <c r="E6" s="248"/>
      <c r="F6" s="248"/>
      <c r="G6" s="248"/>
      <c r="H6" s="248"/>
      <c r="I6" s="248"/>
      <c r="J6" s="248"/>
      <c r="K6" s="248"/>
      <c r="L6" s="34"/>
    </row>
    <row r="7" spans="2:12" ht="5.25" customHeight="1">
      <c r="B7" s="160"/>
      <c r="C7" s="160"/>
      <c r="D7" s="160"/>
      <c r="E7" s="160"/>
      <c r="F7" s="160"/>
      <c r="G7" s="160"/>
      <c r="H7" s="160"/>
      <c r="I7" s="160"/>
      <c r="J7" s="160"/>
      <c r="K7" s="160"/>
      <c r="L7" s="3"/>
    </row>
    <row r="8" spans="2:12" ht="15.6">
      <c r="B8" s="238" t="s">
        <v>147</v>
      </c>
      <c r="C8" s="165" t="s">
        <v>52</v>
      </c>
      <c r="D8" s="160"/>
      <c r="E8" s="160"/>
      <c r="F8" s="160"/>
      <c r="G8" s="160"/>
      <c r="H8" s="160"/>
      <c r="I8" s="160"/>
      <c r="J8" s="160"/>
      <c r="K8" s="160"/>
      <c r="L8" s="3"/>
    </row>
    <row r="9" spans="2:12" ht="7.5" customHeight="1">
      <c r="B9" s="165"/>
      <c r="C9" s="160"/>
      <c r="D9" s="160"/>
      <c r="E9" s="160"/>
      <c r="F9" s="160"/>
      <c r="G9" s="160"/>
      <c r="H9" s="160"/>
      <c r="I9" s="160"/>
      <c r="J9" s="160"/>
      <c r="K9" s="160"/>
      <c r="L9" s="3"/>
    </row>
    <row r="10" spans="2:12" ht="15.6">
      <c r="B10" s="160"/>
      <c r="C10" s="160" t="s">
        <v>53</v>
      </c>
      <c r="D10" s="160"/>
      <c r="E10" s="160"/>
      <c r="F10" s="160"/>
      <c r="G10" s="160"/>
      <c r="H10" s="160"/>
      <c r="I10" s="160"/>
      <c r="J10" s="160"/>
      <c r="K10" s="160"/>
      <c r="L10" s="3"/>
    </row>
    <row r="11" spans="2:12" ht="15.6">
      <c r="B11" s="160"/>
      <c r="C11" s="160" t="s">
        <v>54</v>
      </c>
      <c r="D11" s="160"/>
      <c r="E11" s="160"/>
      <c r="F11" s="160"/>
      <c r="G11" s="160"/>
      <c r="H11" s="160"/>
      <c r="I11" s="160"/>
      <c r="J11" s="160"/>
      <c r="K11" s="160"/>
      <c r="L11" s="3"/>
    </row>
    <row r="12" spans="2:12" ht="15.6">
      <c r="B12" s="160"/>
      <c r="C12" s="160" t="s">
        <v>56</v>
      </c>
      <c r="D12" s="160"/>
      <c r="E12" s="160"/>
      <c r="F12" s="160"/>
      <c r="G12" s="160"/>
      <c r="H12" s="160"/>
      <c r="I12" s="160"/>
      <c r="J12" s="160"/>
      <c r="K12" s="160"/>
      <c r="L12" s="3"/>
    </row>
    <row r="13" spans="2:12" ht="15.6">
      <c r="B13" s="160"/>
      <c r="C13" s="160" t="s">
        <v>55</v>
      </c>
      <c r="D13" s="160"/>
      <c r="E13" s="160"/>
      <c r="F13" s="160"/>
      <c r="G13" s="160"/>
      <c r="H13" s="160"/>
      <c r="I13" s="160"/>
      <c r="J13" s="160"/>
      <c r="K13" s="160"/>
      <c r="L13" s="3"/>
    </row>
    <row r="14" spans="2:12" ht="10.5" customHeight="1">
      <c r="B14" s="160"/>
      <c r="C14" s="160"/>
      <c r="D14" s="160"/>
      <c r="E14" s="160"/>
      <c r="F14" s="160"/>
      <c r="G14" s="160"/>
      <c r="H14" s="160"/>
      <c r="I14" s="160"/>
      <c r="J14" s="160"/>
      <c r="K14" s="160"/>
      <c r="L14" s="3"/>
    </row>
    <row r="15" spans="2:12" ht="15.6">
      <c r="B15" s="160"/>
      <c r="C15" s="165" t="s">
        <v>57</v>
      </c>
      <c r="D15" s="160"/>
      <c r="E15" s="160"/>
      <c r="F15" s="160"/>
      <c r="G15" s="160"/>
      <c r="H15" s="160"/>
      <c r="I15" s="160"/>
      <c r="J15" s="160"/>
      <c r="K15" s="160"/>
      <c r="L15" s="3"/>
    </row>
    <row r="16" spans="2:12" ht="47.25" customHeight="1">
      <c r="B16" s="160"/>
      <c r="C16" s="821" t="s">
        <v>93</v>
      </c>
      <c r="D16" s="821"/>
      <c r="E16" s="821"/>
      <c r="F16" s="821"/>
      <c r="G16" s="821"/>
      <c r="H16" s="821"/>
      <c r="I16" s="821"/>
      <c r="J16" s="821"/>
      <c r="K16" s="821"/>
      <c r="L16" s="118"/>
    </row>
    <row r="17" spans="2:15" ht="58.5" customHeight="1">
      <c r="B17" s="160"/>
      <c r="C17" s="821" t="s">
        <v>554</v>
      </c>
      <c r="D17" s="821"/>
      <c r="E17" s="821"/>
      <c r="F17" s="821"/>
      <c r="G17" s="821"/>
      <c r="H17" s="821"/>
      <c r="I17" s="821"/>
      <c r="J17" s="821"/>
      <c r="K17" s="821"/>
      <c r="L17" s="118"/>
    </row>
    <row r="18" spans="2:15" ht="49.5" customHeight="1">
      <c r="B18" s="160"/>
      <c r="C18" s="821" t="s">
        <v>243</v>
      </c>
      <c r="D18" s="821"/>
      <c r="E18" s="821"/>
      <c r="F18" s="821"/>
      <c r="G18" s="821"/>
      <c r="H18" s="821"/>
      <c r="I18" s="821"/>
      <c r="J18" s="821"/>
      <c r="K18" s="821"/>
      <c r="L18" s="118"/>
    </row>
    <row r="19" spans="2:15" ht="52.5" customHeight="1">
      <c r="B19" s="160"/>
      <c r="C19" s="794" t="s">
        <v>214</v>
      </c>
      <c r="D19" s="794"/>
      <c r="E19" s="794"/>
      <c r="F19" s="794"/>
      <c r="G19" s="794"/>
      <c r="H19" s="794"/>
      <c r="I19" s="794"/>
      <c r="J19" s="794"/>
      <c r="K19" s="794"/>
      <c r="L19" s="97"/>
    </row>
    <row r="20" spans="2:15" ht="48" customHeight="1">
      <c r="B20" s="160"/>
      <c r="C20" s="794" t="s">
        <v>148</v>
      </c>
      <c r="D20" s="794"/>
      <c r="E20" s="794"/>
      <c r="F20" s="794"/>
      <c r="G20" s="794"/>
      <c r="H20" s="794"/>
      <c r="I20" s="794"/>
      <c r="J20" s="794"/>
      <c r="K20" s="794"/>
      <c r="L20" s="97"/>
    </row>
    <row r="21" spans="2:15" ht="15.75" customHeight="1">
      <c r="B21" s="160"/>
      <c r="C21" s="222" t="s">
        <v>58</v>
      </c>
      <c r="D21" s="160"/>
      <c r="E21" s="160"/>
      <c r="F21" s="160"/>
      <c r="G21" s="160"/>
      <c r="H21" s="160"/>
      <c r="I21" s="160"/>
      <c r="J21" s="160"/>
      <c r="K21" s="160"/>
      <c r="L21" s="3"/>
    </row>
    <row r="22" spans="2:15" ht="10.050000000000001" customHeight="1">
      <c r="B22" s="160"/>
      <c r="C22" s="160"/>
      <c r="D22" s="160"/>
      <c r="E22" s="160"/>
      <c r="F22" s="160"/>
      <c r="G22" s="160"/>
      <c r="H22" s="160"/>
      <c r="I22" s="160"/>
      <c r="J22" s="160"/>
      <c r="K22" s="160"/>
      <c r="L22" s="3"/>
    </row>
    <row r="23" spans="2:15" ht="15.6">
      <c r="B23" s="237" t="s">
        <v>160</v>
      </c>
      <c r="C23" s="808" t="s">
        <v>159</v>
      </c>
      <c r="D23" s="808"/>
      <c r="E23" s="808"/>
      <c r="F23" s="808"/>
      <c r="G23" s="808"/>
      <c r="H23" s="808"/>
      <c r="I23" s="808"/>
      <c r="J23" s="250"/>
      <c r="K23" s="160"/>
      <c r="L23" s="3"/>
    </row>
    <row r="24" spans="2:15" ht="5.25" customHeight="1">
      <c r="B24" s="160"/>
      <c r="C24" s="250"/>
      <c r="D24" s="250"/>
      <c r="E24" s="250"/>
      <c r="F24" s="250"/>
      <c r="G24" s="250"/>
      <c r="H24" s="250"/>
      <c r="I24" s="250"/>
      <c r="J24" s="250"/>
      <c r="K24" s="160"/>
      <c r="L24" s="3"/>
    </row>
    <row r="25" spans="2:15" ht="84" customHeight="1">
      <c r="B25" s="160"/>
      <c r="C25" s="794" t="s">
        <v>266</v>
      </c>
      <c r="D25" s="794"/>
      <c r="E25" s="794"/>
      <c r="F25" s="794"/>
      <c r="G25" s="794"/>
      <c r="H25" s="794"/>
      <c r="I25" s="794"/>
      <c r="J25" s="794"/>
      <c r="K25" s="794"/>
      <c r="L25" s="97"/>
    </row>
    <row r="26" spans="2:15" ht="15.75" customHeight="1">
      <c r="B26" s="160"/>
      <c r="C26" s="165" t="s">
        <v>149</v>
      </c>
      <c r="D26" s="160"/>
      <c r="E26" s="160"/>
      <c r="F26" s="160"/>
      <c r="G26" s="160"/>
      <c r="H26" s="160"/>
      <c r="I26" s="160"/>
      <c r="J26" s="160"/>
      <c r="K26" s="160"/>
      <c r="L26" s="3"/>
    </row>
    <row r="27" spans="2:15" ht="51" customHeight="1">
      <c r="B27" s="160"/>
      <c r="C27" s="794" t="s">
        <v>59</v>
      </c>
      <c r="D27" s="794"/>
      <c r="E27" s="794"/>
      <c r="F27" s="794"/>
      <c r="G27" s="794"/>
      <c r="H27" s="794"/>
      <c r="I27" s="794"/>
      <c r="J27" s="794"/>
      <c r="K27" s="794"/>
      <c r="L27" s="3"/>
    </row>
    <row r="28" spans="2:15" ht="50.25" customHeight="1">
      <c r="B28" s="160"/>
      <c r="C28" s="794" t="s">
        <v>392</v>
      </c>
      <c r="D28" s="794"/>
      <c r="E28" s="794"/>
      <c r="F28" s="794"/>
      <c r="G28" s="794"/>
      <c r="H28" s="794"/>
      <c r="I28" s="794"/>
      <c r="J28" s="794"/>
      <c r="K28" s="794"/>
      <c r="L28" s="3"/>
    </row>
    <row r="29" spans="2:15" ht="48.75" customHeight="1">
      <c r="B29" s="160"/>
      <c r="C29" s="794" t="s">
        <v>215</v>
      </c>
      <c r="D29" s="794"/>
      <c r="E29" s="794"/>
      <c r="F29" s="794"/>
      <c r="G29" s="794"/>
      <c r="H29" s="794"/>
      <c r="I29" s="794"/>
      <c r="J29" s="794"/>
      <c r="K29" s="794"/>
      <c r="L29" s="3"/>
    </row>
    <row r="30" spans="2:15" ht="21" customHeight="1">
      <c r="B30" s="160"/>
      <c r="C30" s="822" t="s">
        <v>94</v>
      </c>
      <c r="D30" s="822"/>
      <c r="E30" s="822"/>
      <c r="F30" s="822"/>
      <c r="G30" s="822"/>
      <c r="H30" s="822"/>
      <c r="I30" s="822"/>
      <c r="J30" s="822"/>
      <c r="K30" s="822"/>
      <c r="L30" s="3"/>
    </row>
    <row r="31" spans="2:15" ht="33.75" customHeight="1">
      <c r="B31" s="160"/>
      <c r="C31" s="794" t="s">
        <v>440</v>
      </c>
      <c r="D31" s="794"/>
      <c r="E31" s="794"/>
      <c r="F31" s="794"/>
      <c r="G31" s="794"/>
      <c r="H31" s="794"/>
      <c r="I31" s="794"/>
      <c r="J31" s="794"/>
      <c r="K31" s="794"/>
      <c r="L31" s="3"/>
    </row>
    <row r="32" spans="2:15" ht="12" customHeight="1">
      <c r="B32" s="160"/>
      <c r="C32" s="160"/>
      <c r="D32" s="160"/>
      <c r="E32" s="160"/>
      <c r="F32" s="160"/>
      <c r="G32" s="160"/>
      <c r="H32" s="160"/>
      <c r="I32" s="160"/>
      <c r="J32" s="160"/>
      <c r="K32" s="160"/>
      <c r="L32" s="3"/>
      <c r="N32" s="33"/>
      <c r="O32" s="16"/>
    </row>
    <row r="33" spans="2:22" ht="15.6">
      <c r="B33" s="160"/>
      <c r="C33" s="251"/>
      <c r="D33" s="791" t="s">
        <v>25</v>
      </c>
      <c r="E33" s="791"/>
      <c r="F33" s="791"/>
      <c r="G33" s="252"/>
      <c r="H33" s="791" t="s">
        <v>26</v>
      </c>
      <c r="I33" s="791"/>
      <c r="J33" s="791"/>
      <c r="K33" s="791"/>
      <c r="L33" s="119"/>
      <c r="N33" s="87"/>
      <c r="O33" s="9"/>
      <c r="P33" s="3"/>
      <c r="Q33" s="806"/>
      <c r="R33" s="806"/>
    </row>
    <row r="34" spans="2:22" s="17" customFormat="1" ht="31.2">
      <c r="B34" s="222"/>
      <c r="C34" s="253"/>
      <c r="D34" s="254" t="s">
        <v>27</v>
      </c>
      <c r="E34" s="254" t="s">
        <v>28</v>
      </c>
      <c r="F34" s="254" t="s">
        <v>209</v>
      </c>
      <c r="G34" s="254" t="s">
        <v>12</v>
      </c>
      <c r="H34" s="254" t="s">
        <v>27</v>
      </c>
      <c r="I34" s="254" t="s">
        <v>28</v>
      </c>
      <c r="J34" s="254" t="s">
        <v>209</v>
      </c>
      <c r="K34" s="254" t="s">
        <v>12</v>
      </c>
      <c r="L34" s="39"/>
      <c r="N34" s="87"/>
      <c r="O34" s="9"/>
      <c r="P34" s="16"/>
      <c r="Q34" s="55"/>
      <c r="R34" s="55"/>
    </row>
    <row r="35" spans="2:22" s="17" customFormat="1" ht="15.6">
      <c r="B35" s="222"/>
      <c r="C35" s="253"/>
      <c r="D35" s="255"/>
      <c r="E35" s="255"/>
      <c r="F35" s="255"/>
      <c r="G35" s="255"/>
      <c r="H35" s="255"/>
      <c r="I35" s="255"/>
      <c r="J35" s="255"/>
      <c r="K35" s="255"/>
      <c r="L35" s="39"/>
      <c r="N35" s="87"/>
      <c r="O35" s="9"/>
      <c r="P35" s="16"/>
      <c r="Q35" s="55"/>
      <c r="R35" s="55"/>
    </row>
    <row r="36" spans="2:22" s="17" customFormat="1" ht="15.6">
      <c r="B36" s="222"/>
      <c r="C36" s="565" t="s">
        <v>561</v>
      </c>
      <c r="D36" s="256"/>
      <c r="E36" s="256"/>
      <c r="F36" s="256"/>
      <c r="G36" s="257"/>
      <c r="H36" s="258"/>
      <c r="I36" s="258"/>
      <c r="J36" s="258"/>
      <c r="K36" s="258"/>
      <c r="L36" s="39"/>
      <c r="N36" s="88"/>
      <c r="O36" s="18"/>
      <c r="P36" s="16"/>
      <c r="Q36" s="55"/>
      <c r="R36" s="55"/>
    </row>
    <row r="37" spans="2:22" s="17" customFormat="1" ht="15.6">
      <c r="B37" s="222"/>
      <c r="C37" s="259" t="s">
        <v>83</v>
      </c>
      <c r="D37" s="256">
        <f>'[3]FCY Drs '!$L$48/10^7</f>
        <v>258.34045286609995</v>
      </c>
      <c r="E37" s="256">
        <f>'[3]FCY Drs '!$K$48/10^7</f>
        <v>34.494395667200003</v>
      </c>
      <c r="F37" s="256">
        <f>'[3]FCY Drs '!$J$48/10^7</f>
        <v>81.297107883941763</v>
      </c>
      <c r="G37" s="257">
        <f t="shared" ref="G37:G42" si="0">SUM(D37:F37)</f>
        <v>374.13195641724172</v>
      </c>
      <c r="H37" s="257">
        <v>0</v>
      </c>
      <c r="I37" s="257">
        <v>0</v>
      </c>
      <c r="J37" s="257">
        <v>0</v>
      </c>
      <c r="K37" s="257">
        <f t="shared" ref="K37:K42" si="1">SUM(H37:J37)</f>
        <v>0</v>
      </c>
      <c r="L37" s="630"/>
      <c r="M37" s="17" t="s">
        <v>456</v>
      </c>
      <c r="N37" s="55"/>
      <c r="O37" s="55"/>
      <c r="P37" s="16"/>
      <c r="Q37" s="55"/>
      <c r="R37" s="55"/>
    </row>
    <row r="38" spans="2:22" s="17" customFormat="1" ht="15.6">
      <c r="B38" s="222"/>
      <c r="C38" s="259" t="s">
        <v>69</v>
      </c>
      <c r="D38" s="257">
        <f>'[4]As per Financials- KPMG'!$D$76</f>
        <v>5.0924035799999996E-2</v>
      </c>
      <c r="E38" s="257">
        <f>'[4]As per Financials- KPMG'!$E$76</f>
        <v>0</v>
      </c>
      <c r="F38" s="257">
        <f>'[4]As per Financials- KPMG'!$F$76</f>
        <v>0</v>
      </c>
      <c r="G38" s="257">
        <f t="shared" si="0"/>
        <v>5.0924035799999996E-2</v>
      </c>
      <c r="H38" s="257">
        <f>'[4]As per Financials- KPMG'!$G$76</f>
        <v>0</v>
      </c>
      <c r="I38" s="257">
        <f>'[4]As per Financials- KPMG'!$H$76</f>
        <v>0</v>
      </c>
      <c r="J38" s="257">
        <f>'[4]As per Financials- KPMG'!$I$76</f>
        <v>0</v>
      </c>
      <c r="K38" s="257">
        <f t="shared" si="1"/>
        <v>0</v>
      </c>
      <c r="L38" s="630"/>
      <c r="M38" s="36" t="s">
        <v>455</v>
      </c>
      <c r="N38" s="55"/>
      <c r="O38" s="73"/>
      <c r="P38" s="16"/>
      <c r="Q38" s="55"/>
      <c r="R38" s="55"/>
    </row>
    <row r="39" spans="2:22" s="17" customFormat="1" ht="15.6">
      <c r="B39" s="222"/>
      <c r="C39" s="259" t="s">
        <v>61</v>
      </c>
      <c r="D39" s="257">
        <v>0</v>
      </c>
      <c r="E39" s="257">
        <v>0</v>
      </c>
      <c r="F39" s="257">
        <v>0</v>
      </c>
      <c r="G39" s="257">
        <f t="shared" si="0"/>
        <v>0</v>
      </c>
      <c r="H39" s="257">
        <v>1.73</v>
      </c>
      <c r="I39" s="257">
        <f>'[2]NCI - Invst'!$E$56+'[2]NCI - Invst'!$E$55+0.67</f>
        <v>209.36849999999998</v>
      </c>
      <c r="J39" s="257">
        <v>1.7545319256385301</v>
      </c>
      <c r="K39" s="257">
        <f t="shared" si="1"/>
        <v>212.8530319256385</v>
      </c>
      <c r="L39" s="630"/>
      <c r="M39" s="2" t="s">
        <v>84</v>
      </c>
      <c r="N39" s="54" t="s">
        <v>85</v>
      </c>
      <c r="O39" s="55" t="s">
        <v>454</v>
      </c>
      <c r="P39" s="15"/>
      <c r="Q39" s="55" t="s">
        <v>521</v>
      </c>
      <c r="R39" s="55"/>
    </row>
    <row r="40" spans="2:22" s="17" customFormat="1" ht="15.6">
      <c r="B40" s="222"/>
      <c r="C40" s="259" t="s">
        <v>115</v>
      </c>
      <c r="D40" s="257">
        <f>-'[3]FCY Crs'!$M$60/10^7</f>
        <v>-14.435285823840001</v>
      </c>
      <c r="E40" s="257">
        <f>-'[3]FCY Crs'!$J$60/10^7</f>
        <v>-0.97624291153999998</v>
      </c>
      <c r="F40" s="257">
        <f>-SUM('[3]FCY Crs'!$K$60:$L$60,'[3]FCY Crs'!$N$60:$O$60)/10^7</f>
        <v>-4.0093233289631858</v>
      </c>
      <c r="G40" s="257">
        <f t="shared" si="0"/>
        <v>-19.420852064343187</v>
      </c>
      <c r="H40" s="257">
        <v>0</v>
      </c>
      <c r="I40" s="257">
        <v>0</v>
      </c>
      <c r="J40" s="257">
        <v>0</v>
      </c>
      <c r="K40" s="257">
        <f t="shared" si="1"/>
        <v>0</v>
      </c>
      <c r="L40" s="630"/>
      <c r="M40" s="17" t="s">
        <v>457</v>
      </c>
      <c r="N40" s="89" t="s">
        <v>248</v>
      </c>
      <c r="O40" s="90">
        <v>6351223.6200000001</v>
      </c>
      <c r="P40" s="16"/>
      <c r="Q40" s="90">
        <v>0.2</v>
      </c>
      <c r="R40" s="55"/>
    </row>
    <row r="41" spans="2:22" s="17" customFormat="1" ht="15.6">
      <c r="B41" s="222"/>
      <c r="C41" s="259" t="s">
        <v>60</v>
      </c>
      <c r="D41" s="257">
        <f>'[4]As per Financials- KPMG'!$D$77</f>
        <v>-82.18</v>
      </c>
      <c r="E41" s="257">
        <f>'[4]As per Financials- KPMG'!$E$77</f>
        <v>0</v>
      </c>
      <c r="F41" s="257">
        <f>'[4]As per Financials- KPMG'!$F$77</f>
        <v>0</v>
      </c>
      <c r="G41" s="257">
        <f t="shared" si="0"/>
        <v>-82.18</v>
      </c>
      <c r="H41" s="257">
        <f>'[4]As per Financials- KPMG'!$G$77</f>
        <v>-41.09</v>
      </c>
      <c r="I41" s="257">
        <f>'[4]As per Financials- KPMG'!$H$77</f>
        <v>0</v>
      </c>
      <c r="J41" s="257">
        <f>'[4]As per Financials- KPMG'!$I$77</f>
        <v>0</v>
      </c>
      <c r="K41" s="257">
        <f t="shared" si="1"/>
        <v>-41.09</v>
      </c>
      <c r="L41" s="630"/>
      <c r="M41" s="36" t="s">
        <v>79</v>
      </c>
      <c r="N41" s="91" t="s">
        <v>63</v>
      </c>
      <c r="O41" s="92"/>
      <c r="P41" s="16"/>
      <c r="Q41" s="92"/>
      <c r="R41" s="55"/>
    </row>
    <row r="42" spans="2:22" s="17" customFormat="1" ht="15.6">
      <c r="B42" s="222"/>
      <c r="C42" s="251" t="s">
        <v>29</v>
      </c>
      <c r="D42" s="257">
        <f>'[4]As per Financials- KPMG'!$D$78</f>
        <v>-1.3741403999999999</v>
      </c>
      <c r="E42" s="257">
        <f>'[4]As per Financials- KPMG'!$E$78</f>
        <v>0.22843649201388891</v>
      </c>
      <c r="F42" s="257">
        <f>'[4]As per Financials- KPMG'!$F$78</f>
        <v>0</v>
      </c>
      <c r="G42" s="257">
        <f t="shared" si="0"/>
        <v>-1.1457039079861111</v>
      </c>
      <c r="H42" s="257">
        <f>'[4]As per Financials- KPMG'!$G$78</f>
        <v>8.2170000000000007E-2</v>
      </c>
      <c r="I42" s="257">
        <f>'[4]As per Financials- KPMG'!$H$78</f>
        <v>7.8944950558333318</v>
      </c>
      <c r="J42" s="257">
        <v>0</v>
      </c>
      <c r="K42" s="257">
        <f t="shared" si="1"/>
        <v>7.9766650558333314</v>
      </c>
      <c r="L42" s="630"/>
      <c r="M42" s="36" t="s">
        <v>458</v>
      </c>
      <c r="N42" s="95" t="s">
        <v>27</v>
      </c>
      <c r="O42" s="96">
        <v>764207.26</v>
      </c>
      <c r="P42" s="577"/>
      <c r="Q42" s="96">
        <v>764207.26</v>
      </c>
      <c r="R42" s="55"/>
    </row>
    <row r="43" spans="2:22" s="17" customFormat="1" ht="15.6">
      <c r="B43" s="222"/>
      <c r="C43" s="251"/>
      <c r="D43" s="257"/>
      <c r="E43" s="257"/>
      <c r="F43" s="257"/>
      <c r="G43" s="257"/>
      <c r="H43" s="257"/>
      <c r="I43" s="257"/>
      <c r="J43" s="257"/>
      <c r="K43" s="257"/>
      <c r="L43" s="39"/>
      <c r="N43" s="94" t="s">
        <v>86</v>
      </c>
      <c r="O43" s="93">
        <f>SUM(O40:O42)</f>
        <v>7115430.8799999999</v>
      </c>
      <c r="P43" s="16"/>
      <c r="Q43" s="93">
        <f>SUM(Q40:Q42)</f>
        <v>764207.46</v>
      </c>
      <c r="R43" s="16"/>
      <c r="S43" s="16"/>
      <c r="T43" s="33"/>
      <c r="U43" s="16"/>
      <c r="V43" s="16"/>
    </row>
    <row r="44" spans="2:22" s="17" customFormat="1" ht="15.6">
      <c r="B44" s="222"/>
      <c r="C44" s="251"/>
      <c r="D44" s="260">
        <f>SUM(D37:D43)-0.01</f>
        <v>160.39195067805997</v>
      </c>
      <c r="E44" s="260">
        <f>SUM(E37:E43)</f>
        <v>33.746589247673896</v>
      </c>
      <c r="F44" s="260">
        <f>SUM(F37:F43)+0.005</f>
        <v>77.292784554978567</v>
      </c>
      <c r="G44" s="260">
        <f>SUM(G37:G43)+0.01</f>
        <v>271.44632448071241</v>
      </c>
      <c r="H44" s="260">
        <f>SUM(H37:H43)</f>
        <v>-39.277830000000009</v>
      </c>
      <c r="I44" s="260">
        <f>SUM(I37:I43)</f>
        <v>217.2629950558333</v>
      </c>
      <c r="J44" s="260">
        <f>SUM(J37:J43)</f>
        <v>1.7545319256385301</v>
      </c>
      <c r="K44" s="260">
        <f>SUM(K37:K43)</f>
        <v>179.73969698147184</v>
      </c>
      <c r="L44" s="39"/>
      <c r="P44" s="16"/>
      <c r="Q44" s="87"/>
      <c r="R44" s="9"/>
      <c r="S44" s="3"/>
      <c r="T44" s="87"/>
      <c r="U44" s="9"/>
      <c r="V44" s="16"/>
    </row>
    <row r="45" spans="2:22" s="17" customFormat="1" ht="15.6">
      <c r="B45" s="222"/>
      <c r="C45" s="261"/>
      <c r="D45" s="629"/>
      <c r="E45" s="319"/>
      <c r="F45" s="319"/>
      <c r="G45" s="319"/>
      <c r="H45" s="319"/>
      <c r="I45" s="319"/>
      <c r="J45" s="319"/>
      <c r="K45" s="319"/>
      <c r="L45" s="39"/>
      <c r="N45" s="126"/>
      <c r="O45" s="127" t="s">
        <v>418</v>
      </c>
      <c r="P45" s="126" t="s">
        <v>419</v>
      </c>
      <c r="Q45" s="126"/>
      <c r="R45" s="128" t="s">
        <v>420</v>
      </c>
      <c r="S45" s="126" t="s">
        <v>419</v>
      </c>
      <c r="T45" s="128"/>
      <c r="U45" s="9"/>
      <c r="V45" s="16"/>
    </row>
    <row r="46" spans="2:22" ht="15.6">
      <c r="B46" s="160"/>
      <c r="C46" s="565" t="s">
        <v>504</v>
      </c>
      <c r="D46" s="262"/>
      <c r="E46" s="262"/>
      <c r="F46" s="262"/>
      <c r="G46" s="262"/>
      <c r="H46" s="262"/>
      <c r="I46" s="262"/>
      <c r="J46" s="262"/>
      <c r="K46" s="262"/>
      <c r="L46" s="35"/>
      <c r="N46" s="129" t="s">
        <v>247</v>
      </c>
      <c r="O46" s="130">
        <v>153000</v>
      </c>
      <c r="P46" s="127">
        <v>78.09</v>
      </c>
      <c r="Q46" s="131">
        <f>O46*P46</f>
        <v>11947770</v>
      </c>
      <c r="R46" s="130">
        <v>380</v>
      </c>
      <c r="S46" s="127">
        <v>78.09</v>
      </c>
      <c r="T46" s="132">
        <f>(R46*S46)</f>
        <v>29674.2</v>
      </c>
      <c r="U46" s="9"/>
      <c r="V46" s="3"/>
    </row>
    <row r="47" spans="2:22" ht="15.6">
      <c r="B47" s="160"/>
      <c r="C47" s="259" t="s">
        <v>83</v>
      </c>
      <c r="D47" s="263">
        <v>287.87203417114995</v>
      </c>
      <c r="E47" s="263">
        <v>31.514376020959997</v>
      </c>
      <c r="F47" s="263">
        <v>59.459176095060016</v>
      </c>
      <c r="G47" s="263">
        <v>378.83558628716997</v>
      </c>
      <c r="H47" s="263">
        <v>0</v>
      </c>
      <c r="I47" s="263">
        <v>0</v>
      </c>
      <c r="J47" s="263">
        <v>0</v>
      </c>
      <c r="K47" s="263">
        <v>0</v>
      </c>
      <c r="L47" s="35"/>
      <c r="N47" s="129" t="s">
        <v>416</v>
      </c>
      <c r="O47" s="133">
        <v>0</v>
      </c>
      <c r="P47" s="127">
        <v>10.62</v>
      </c>
      <c r="Q47" s="131">
        <f t="shared" ref="Q47:Q52" si="2">O47*P47</f>
        <v>0</v>
      </c>
      <c r="R47" s="130">
        <v>128655.36</v>
      </c>
      <c r="S47" s="127">
        <v>10.62</v>
      </c>
      <c r="T47" s="132">
        <f t="shared" ref="T47:T52" si="3">(R47*S47)</f>
        <v>1366319.9231999998</v>
      </c>
      <c r="U47" s="18"/>
      <c r="V47" s="3"/>
    </row>
    <row r="48" spans="2:22" ht="15.6">
      <c r="B48" s="160"/>
      <c r="C48" s="259" t="s">
        <v>69</v>
      </c>
      <c r="D48" s="263">
        <v>0.30797781899999999</v>
      </c>
      <c r="E48" s="263">
        <v>0</v>
      </c>
      <c r="F48" s="263">
        <v>0</v>
      </c>
      <c r="G48" s="263">
        <v>0.30797781899999999</v>
      </c>
      <c r="H48" s="263">
        <v>0</v>
      </c>
      <c r="I48" s="263">
        <v>0</v>
      </c>
      <c r="J48" s="263">
        <v>0</v>
      </c>
      <c r="K48" s="263">
        <v>0</v>
      </c>
      <c r="L48" s="35"/>
      <c r="N48" s="129" t="s">
        <v>248</v>
      </c>
      <c r="O48" s="130">
        <v>885000</v>
      </c>
      <c r="P48" s="127">
        <v>82.7</v>
      </c>
      <c r="Q48" s="131">
        <f t="shared" si="2"/>
        <v>73189500</v>
      </c>
      <c r="R48" s="130">
        <v>15836.5</v>
      </c>
      <c r="S48" s="127">
        <v>82.7</v>
      </c>
      <c r="T48" s="132">
        <f t="shared" si="3"/>
        <v>1309678.55</v>
      </c>
      <c r="U48" s="3"/>
      <c r="V48" s="3"/>
    </row>
    <row r="49" spans="2:22" ht="15.6">
      <c r="B49" s="160"/>
      <c r="C49" s="259" t="s">
        <v>61</v>
      </c>
      <c r="D49" s="263">
        <v>0</v>
      </c>
      <c r="E49" s="263">
        <v>0</v>
      </c>
      <c r="F49" s="263">
        <v>0</v>
      </c>
      <c r="G49" s="263">
        <v>0</v>
      </c>
      <c r="H49" s="263">
        <v>1.7318692</v>
      </c>
      <c r="I49" s="263">
        <v>209.3700632</v>
      </c>
      <c r="J49" s="263">
        <v>1.7545319256385301</v>
      </c>
      <c r="K49" s="263">
        <v>212.84646432563855</v>
      </c>
      <c r="L49" s="35"/>
      <c r="M49" s="2" t="s">
        <v>84</v>
      </c>
      <c r="N49" s="134" t="s">
        <v>28</v>
      </c>
      <c r="O49" s="130">
        <v>14080</v>
      </c>
      <c r="P49" s="127">
        <v>93.44</v>
      </c>
      <c r="Q49" s="131">
        <f t="shared" si="2"/>
        <v>1315635.2</v>
      </c>
      <c r="R49" s="130">
        <v>7650</v>
      </c>
      <c r="S49" s="127">
        <v>93.44</v>
      </c>
      <c r="T49" s="132">
        <f t="shared" si="3"/>
        <v>714816</v>
      </c>
      <c r="U49" s="3"/>
      <c r="V49" s="3"/>
    </row>
    <row r="50" spans="2:22" ht="15.6">
      <c r="B50" s="160"/>
      <c r="C50" s="259" t="s">
        <v>115</v>
      </c>
      <c r="D50" s="263">
        <v>-11.076230606800003</v>
      </c>
      <c r="E50" s="263">
        <v>-1.1506476734200002</v>
      </c>
      <c r="F50" s="263">
        <v>-6.0348459161699992</v>
      </c>
      <c r="G50" s="263">
        <v>-18.261724196390002</v>
      </c>
      <c r="H50" s="263">
        <v>0</v>
      </c>
      <c r="I50" s="263">
        <v>0</v>
      </c>
      <c r="J50" s="263">
        <v>0</v>
      </c>
      <c r="K50" s="263">
        <v>0</v>
      </c>
      <c r="L50" s="35"/>
      <c r="N50" s="134" t="s">
        <v>249</v>
      </c>
      <c r="O50" s="130">
        <v>0</v>
      </c>
      <c r="P50" s="127">
        <v>0.69520000000000004</v>
      </c>
      <c r="Q50" s="131">
        <f t="shared" si="2"/>
        <v>0</v>
      </c>
      <c r="R50" s="130">
        <v>819000</v>
      </c>
      <c r="S50" s="127">
        <v>0.69520000000000004</v>
      </c>
      <c r="T50" s="132">
        <f t="shared" si="3"/>
        <v>569368.80000000005</v>
      </c>
    </row>
    <row r="51" spans="2:22" ht="15.6">
      <c r="B51" s="160"/>
      <c r="C51" s="259" t="s">
        <v>60</v>
      </c>
      <c r="D51" s="263">
        <v>-75.8</v>
      </c>
      <c r="E51" s="263">
        <v>0</v>
      </c>
      <c r="F51" s="263">
        <v>0</v>
      </c>
      <c r="G51" s="263">
        <v>-75.8</v>
      </c>
      <c r="H51" s="263">
        <v>-113.7</v>
      </c>
      <c r="I51" s="263">
        <v>0</v>
      </c>
      <c r="J51" s="263">
        <v>0</v>
      </c>
      <c r="K51" s="263">
        <v>-113.7</v>
      </c>
      <c r="L51" s="35"/>
      <c r="M51" s="36" t="s">
        <v>79</v>
      </c>
      <c r="N51" s="134" t="s">
        <v>417</v>
      </c>
      <c r="O51" s="130">
        <v>0</v>
      </c>
      <c r="P51" s="127">
        <v>52.9</v>
      </c>
      <c r="Q51" s="131">
        <f t="shared" si="2"/>
        <v>0</v>
      </c>
      <c r="R51" s="130">
        <v>340</v>
      </c>
      <c r="S51" s="127">
        <v>52.9</v>
      </c>
      <c r="T51" s="132">
        <f t="shared" si="3"/>
        <v>17986</v>
      </c>
    </row>
    <row r="52" spans="2:22" ht="15.6">
      <c r="B52" s="160"/>
      <c r="C52" s="251" t="s">
        <v>29</v>
      </c>
      <c r="D52" s="263">
        <v>-0.58721822600000007</v>
      </c>
      <c r="E52" s="263">
        <v>0.57999999999999996</v>
      </c>
      <c r="F52" s="263">
        <v>0</v>
      </c>
      <c r="G52" s="263">
        <v>-7.2182260000001053E-3</v>
      </c>
      <c r="H52" s="263">
        <v>7.0789999999999992E-2</v>
      </c>
      <c r="I52" s="263">
        <v>7.7081499999999998</v>
      </c>
      <c r="J52" s="263">
        <v>0</v>
      </c>
      <c r="K52" s="263">
        <v>7.7789399999999995</v>
      </c>
      <c r="L52" s="120"/>
      <c r="M52" s="36" t="s">
        <v>79</v>
      </c>
      <c r="N52" s="134" t="s">
        <v>27</v>
      </c>
      <c r="O52" s="130">
        <v>1407680</v>
      </c>
      <c r="P52" s="127">
        <v>75.39</v>
      </c>
      <c r="Q52" s="131">
        <f t="shared" si="2"/>
        <v>106124995.2</v>
      </c>
      <c r="R52" s="130">
        <v>277816.73</v>
      </c>
      <c r="S52" s="127">
        <v>75.39</v>
      </c>
      <c r="T52" s="132">
        <f t="shared" si="3"/>
        <v>20944603.274699997</v>
      </c>
    </row>
    <row r="53" spans="2:22" ht="5.25" customHeight="1">
      <c r="B53" s="160"/>
      <c r="C53" s="251"/>
      <c r="D53" s="263"/>
      <c r="E53" s="263"/>
      <c r="F53" s="263"/>
      <c r="G53" s="263"/>
      <c r="H53" s="263"/>
      <c r="I53" s="263"/>
      <c r="J53" s="263"/>
      <c r="K53" s="263"/>
      <c r="L53" s="120"/>
    </row>
    <row r="54" spans="2:22" ht="15.6">
      <c r="B54" s="160"/>
      <c r="C54" s="251"/>
      <c r="D54" s="264">
        <f>SUM(D47:D53)-0.01</f>
        <v>200.70656315734993</v>
      </c>
      <c r="E54" s="264">
        <f t="shared" ref="E54:J54" si="4">SUM(E47:E53)</f>
        <v>30.943728347539995</v>
      </c>
      <c r="F54" s="264">
        <f>SUM(F47:F53)+0.01</f>
        <v>53.434330178890015</v>
      </c>
      <c r="G54" s="264">
        <f>SUM(G47:G53)+0.01</f>
        <v>285.08462168377991</v>
      </c>
      <c r="H54" s="264">
        <f t="shared" si="4"/>
        <v>-111.89734079999999</v>
      </c>
      <c r="I54" s="264">
        <f>SUM(I47:I53)</f>
        <v>217.07821319999999</v>
      </c>
      <c r="J54" s="264">
        <f t="shared" si="4"/>
        <v>1.7545319256385301</v>
      </c>
      <c r="K54" s="264">
        <f>SUM(K47:K53)</f>
        <v>106.92540432563855</v>
      </c>
      <c r="L54" s="120"/>
      <c r="N54" s="135" t="s">
        <v>27</v>
      </c>
      <c r="O54" s="136"/>
      <c r="P54" s="136"/>
      <c r="Q54" s="137">
        <f>Q52</f>
        <v>106124995.2</v>
      </c>
      <c r="R54" s="136"/>
      <c r="S54" s="136"/>
      <c r="T54" s="138">
        <f>T52</f>
        <v>20944603.274699997</v>
      </c>
    </row>
    <row r="55" spans="2:22" ht="15.6">
      <c r="B55" s="160"/>
      <c r="C55" s="251"/>
      <c r="D55" s="742"/>
      <c r="E55" s="742"/>
      <c r="F55" s="742"/>
      <c r="G55" s="742"/>
      <c r="H55" s="742"/>
      <c r="I55" s="742"/>
      <c r="J55" s="742"/>
      <c r="K55" s="742"/>
      <c r="L55" s="120"/>
      <c r="N55" s="139"/>
      <c r="O55" s="6"/>
      <c r="P55" s="6"/>
      <c r="Q55" s="140"/>
      <c r="R55" s="6"/>
      <c r="S55" s="6"/>
      <c r="T55" s="141"/>
    </row>
    <row r="56" spans="2:22" ht="15.6">
      <c r="B56" s="153">
        <f>+B6</f>
        <v>35</v>
      </c>
      <c r="C56" s="150" t="s">
        <v>272</v>
      </c>
      <c r="D56" s="265"/>
      <c r="E56" s="265"/>
      <c r="F56" s="265"/>
      <c r="G56" s="265"/>
      <c r="H56" s="265"/>
      <c r="I56" s="265"/>
      <c r="J56" s="265"/>
      <c r="K56" s="265"/>
      <c r="L56" s="97"/>
      <c r="N56" s="139" t="s">
        <v>28</v>
      </c>
      <c r="O56" s="6"/>
      <c r="P56" s="6"/>
      <c r="Q56" s="140">
        <f>Q49</f>
        <v>1315635.2</v>
      </c>
      <c r="R56" s="6"/>
      <c r="S56" s="6"/>
      <c r="T56" s="141">
        <f>T49</f>
        <v>714816</v>
      </c>
    </row>
    <row r="57" spans="2:22" ht="22.5" customHeight="1">
      <c r="B57" s="160"/>
      <c r="C57" s="266" t="s">
        <v>30</v>
      </c>
      <c r="D57" s="266"/>
      <c r="E57" s="265"/>
      <c r="F57" s="265"/>
      <c r="G57" s="265"/>
      <c r="H57" s="265"/>
      <c r="I57" s="265"/>
      <c r="J57" s="265"/>
      <c r="K57" s="267"/>
      <c r="L57" s="3"/>
      <c r="N57" s="142" t="s">
        <v>421</v>
      </c>
      <c r="O57" s="143"/>
      <c r="P57" s="143"/>
      <c r="Q57" s="144">
        <f>Q46+Q47+Q48+Q50+Q51</f>
        <v>85137270</v>
      </c>
      <c r="R57" s="143"/>
      <c r="S57" s="143"/>
      <c r="T57" s="145">
        <f>T46+T47+T48+T50+T51</f>
        <v>3293027.4731999999</v>
      </c>
    </row>
    <row r="58" spans="2:22" ht="30" customHeight="1">
      <c r="B58" s="160"/>
      <c r="C58" s="794" t="s">
        <v>422</v>
      </c>
      <c r="D58" s="794"/>
      <c r="E58" s="794"/>
      <c r="F58" s="794"/>
      <c r="G58" s="794"/>
      <c r="H58" s="794"/>
      <c r="I58" s="794"/>
      <c r="J58" s="794"/>
      <c r="K58" s="794"/>
      <c r="L58" s="3"/>
    </row>
    <row r="59" spans="2:22" ht="5.25" customHeight="1">
      <c r="B59" s="160"/>
      <c r="C59" s="265"/>
      <c r="D59" s="265"/>
      <c r="E59" s="265"/>
      <c r="F59" s="265"/>
      <c r="G59" s="265"/>
      <c r="H59" s="265"/>
      <c r="I59" s="265"/>
      <c r="J59" s="265"/>
      <c r="K59" s="265"/>
      <c r="L59" s="3"/>
    </row>
    <row r="60" spans="2:22" ht="35.25" customHeight="1">
      <c r="B60" s="160"/>
      <c r="C60" s="794" t="s">
        <v>562</v>
      </c>
      <c r="D60" s="794"/>
      <c r="E60" s="794"/>
      <c r="F60" s="794"/>
      <c r="G60" s="794"/>
      <c r="H60" s="794"/>
      <c r="I60" s="794"/>
      <c r="J60" s="794"/>
      <c r="K60" s="794"/>
      <c r="L60" s="3"/>
    </row>
    <row r="61" spans="2:22" ht="23.25" customHeight="1">
      <c r="B61" s="160"/>
      <c r="C61" s="794" t="s">
        <v>216</v>
      </c>
      <c r="D61" s="794"/>
      <c r="E61" s="794"/>
      <c r="F61" s="794"/>
      <c r="G61" s="794"/>
      <c r="H61" s="794"/>
      <c r="I61" s="794"/>
      <c r="J61" s="794"/>
      <c r="K61" s="794"/>
      <c r="L61" s="3"/>
    </row>
    <row r="62" spans="2:22" ht="15.6">
      <c r="B62" s="160"/>
      <c r="C62" s="265"/>
      <c r="D62" s="812" t="s">
        <v>153</v>
      </c>
      <c r="E62" s="812"/>
      <c r="F62" s="812"/>
      <c r="G62" s="812"/>
      <c r="H62" s="812" t="s">
        <v>154</v>
      </c>
      <c r="I62" s="812"/>
      <c r="J62" s="812"/>
      <c r="K62" s="812"/>
      <c r="L62" s="3"/>
    </row>
    <row r="63" spans="2:22" ht="30" customHeight="1">
      <c r="B63" s="160"/>
      <c r="C63" s="268"/>
      <c r="D63" s="809" t="s">
        <v>563</v>
      </c>
      <c r="E63" s="809"/>
      <c r="F63" s="810" t="s">
        <v>505</v>
      </c>
      <c r="G63" s="810"/>
      <c r="H63" s="809" t="s">
        <v>563</v>
      </c>
      <c r="I63" s="809"/>
      <c r="J63" s="810" t="s">
        <v>505</v>
      </c>
      <c r="K63" s="810"/>
      <c r="L63" s="3"/>
    </row>
    <row r="64" spans="2:22" ht="15.6">
      <c r="B64" s="160"/>
      <c r="C64" s="268" t="s">
        <v>155</v>
      </c>
      <c r="D64" s="167"/>
      <c r="E64" s="167"/>
      <c r="F64" s="160"/>
      <c r="G64" s="160"/>
      <c r="H64" s="167"/>
      <c r="I64" s="167"/>
      <c r="J64" s="160"/>
      <c r="K64" s="160"/>
      <c r="L64" s="3"/>
    </row>
    <row r="65" spans="2:19" ht="15.6">
      <c r="B65" s="160"/>
      <c r="C65" s="269" t="s">
        <v>27</v>
      </c>
      <c r="D65" s="167"/>
      <c r="E65" s="290">
        <f>-(D44+H44)*5%</f>
        <v>-6.0557060339029984</v>
      </c>
      <c r="F65" s="212"/>
      <c r="G65" s="212">
        <f>-(D54+H54)*5%</f>
        <v>-4.4404611178674971</v>
      </c>
      <c r="H65" s="167"/>
      <c r="I65" s="290">
        <f>-E65</f>
        <v>6.0557060339029984</v>
      </c>
      <c r="J65" s="212"/>
      <c r="K65" s="212">
        <f>-G65</f>
        <v>4.4404611178674971</v>
      </c>
      <c r="L65" s="3"/>
    </row>
    <row r="66" spans="2:19" ht="15.6">
      <c r="B66" s="160"/>
      <c r="C66" s="269" t="s">
        <v>28</v>
      </c>
      <c r="D66" s="167"/>
      <c r="E66" s="290">
        <f>-(E44+I44)*5%</f>
        <v>-12.550479215175361</v>
      </c>
      <c r="F66" s="212"/>
      <c r="G66" s="212">
        <f>-(E54+I54)*5%</f>
        <v>-12.401097077377001</v>
      </c>
      <c r="H66" s="603"/>
      <c r="I66" s="290">
        <f>-E66</f>
        <v>12.550479215175361</v>
      </c>
      <c r="J66" s="212"/>
      <c r="K66" s="212">
        <f>-G66</f>
        <v>12.401097077377001</v>
      </c>
      <c r="L66" s="3"/>
    </row>
    <row r="67" spans="2:19" ht="15.6">
      <c r="B67" s="160"/>
      <c r="C67" s="160" t="s">
        <v>209</v>
      </c>
      <c r="D67" s="167"/>
      <c r="E67" s="290">
        <f>-(F44+J44)*5%</f>
        <v>-3.952365824030855</v>
      </c>
      <c r="F67" s="270"/>
      <c r="G67" s="271">
        <f>-(F54+J54)*5%</f>
        <v>-2.7594431052264277</v>
      </c>
      <c r="H67" s="167"/>
      <c r="I67" s="290">
        <f>-E67</f>
        <v>3.952365824030855</v>
      </c>
      <c r="J67" s="212"/>
      <c r="K67" s="212">
        <f>-G67</f>
        <v>2.7594431052264277</v>
      </c>
      <c r="L67" s="3"/>
    </row>
    <row r="68" spans="2:19" ht="15.6">
      <c r="B68" s="160"/>
      <c r="C68" s="272"/>
      <c r="D68" s="273"/>
      <c r="E68" s="293">
        <f>SUM(E65:E67)</f>
        <v>-22.558551073109214</v>
      </c>
      <c r="F68" s="272"/>
      <c r="G68" s="193">
        <f>SUM(G65:G67)</f>
        <v>-19.601001300470926</v>
      </c>
      <c r="H68" s="274"/>
      <c r="I68" s="604">
        <f>SUM(I65:I67)</f>
        <v>22.558551073109214</v>
      </c>
      <c r="J68" s="272"/>
      <c r="K68" s="193">
        <f>SUM(K65:K67)</f>
        <v>19.601001300470926</v>
      </c>
      <c r="L68" s="3"/>
      <c r="M68" s="1"/>
    </row>
    <row r="69" spans="2:19" ht="15.6">
      <c r="B69" s="160"/>
      <c r="C69" s="165"/>
      <c r="D69" s="165"/>
      <c r="E69" s="160"/>
      <c r="F69" s="160"/>
      <c r="G69" s="160"/>
      <c r="H69" s="270"/>
      <c r="I69" s="270"/>
      <c r="J69" s="270"/>
      <c r="K69" s="270"/>
      <c r="L69" s="3"/>
      <c r="M69" s="3"/>
      <c r="N69" s="3"/>
      <c r="O69" s="3"/>
      <c r="P69" s="3"/>
    </row>
    <row r="70" spans="2:19" ht="15.6">
      <c r="B70" s="165"/>
      <c r="C70" s="165" t="s">
        <v>210</v>
      </c>
      <c r="D70" s="165"/>
      <c r="E70" s="160"/>
      <c r="F70" s="160"/>
      <c r="G70" s="160"/>
      <c r="H70" s="160"/>
      <c r="I70" s="160"/>
      <c r="J70" s="160"/>
      <c r="K70" s="160"/>
      <c r="L70" s="3"/>
      <c r="M70" s="50"/>
      <c r="N70" s="3"/>
      <c r="O70" s="3"/>
      <c r="P70" s="3"/>
    </row>
    <row r="71" spans="2:19" ht="48.75" customHeight="1">
      <c r="B71" s="160"/>
      <c r="C71" s="811" t="s">
        <v>528</v>
      </c>
      <c r="D71" s="811"/>
      <c r="E71" s="811"/>
      <c r="F71" s="811"/>
      <c r="G71" s="811"/>
      <c r="H71" s="811"/>
      <c r="I71" s="811"/>
      <c r="J71" s="811"/>
      <c r="K71" s="811"/>
      <c r="L71" s="98"/>
      <c r="M71" s="50"/>
      <c r="N71" s="3"/>
      <c r="O71" s="3"/>
      <c r="P71" s="3"/>
    </row>
    <row r="72" spans="2:19" ht="15.6">
      <c r="B72" s="160"/>
      <c r="C72" s="275"/>
      <c r="D72" s="275"/>
      <c r="E72" s="275"/>
      <c r="F72" s="275"/>
      <c r="G72" s="275"/>
      <c r="H72" s="275"/>
      <c r="I72" s="275"/>
      <c r="J72" s="275"/>
      <c r="K72" s="275"/>
      <c r="L72" s="47"/>
      <c r="M72" s="3"/>
      <c r="N72" s="3"/>
      <c r="O72" s="3"/>
      <c r="P72" s="3"/>
    </row>
    <row r="73" spans="2:19" ht="15" customHeight="1">
      <c r="B73" s="160"/>
      <c r="D73" s="813" t="s">
        <v>564</v>
      </c>
      <c r="E73" s="813"/>
      <c r="F73" s="813"/>
      <c r="G73" s="813"/>
      <c r="H73" s="812" t="s">
        <v>506</v>
      </c>
      <c r="I73" s="812"/>
      <c r="J73" s="812"/>
      <c r="K73" s="812"/>
      <c r="L73" s="47"/>
      <c r="M73" s="3"/>
      <c r="N73" s="3"/>
      <c r="O73" s="3"/>
      <c r="P73" s="3"/>
    </row>
    <row r="74" spans="2:19" ht="15" customHeight="1">
      <c r="B74" s="160"/>
      <c r="C74" s="600" t="s">
        <v>516</v>
      </c>
      <c r="D74" s="809" t="s">
        <v>177</v>
      </c>
      <c r="E74" s="809"/>
      <c r="F74" s="809" t="s">
        <v>33</v>
      </c>
      <c r="G74" s="809"/>
      <c r="H74" s="810" t="s">
        <v>177</v>
      </c>
      <c r="I74" s="810"/>
      <c r="J74" s="810" t="s">
        <v>33</v>
      </c>
      <c r="K74" s="810"/>
      <c r="L74" s="47"/>
      <c r="M74" s="3"/>
      <c r="N74" s="3"/>
      <c r="O74" s="3"/>
      <c r="P74" s="3"/>
    </row>
    <row r="75" spans="2:19" ht="15.6">
      <c r="B75" s="160"/>
      <c r="C75" s="275" t="s">
        <v>178</v>
      </c>
      <c r="D75" s="276"/>
      <c r="E75" s="276"/>
      <c r="F75" s="276"/>
      <c r="G75" s="276"/>
      <c r="H75" s="275"/>
      <c r="I75" s="275"/>
      <c r="J75" s="275"/>
      <c r="K75" s="275"/>
      <c r="L75" s="47"/>
      <c r="M75" s="6" t="s">
        <v>515</v>
      </c>
      <c r="N75" s="3"/>
      <c r="O75" s="3"/>
      <c r="P75" s="3"/>
      <c r="Q75" s="1"/>
    </row>
    <row r="76" spans="2:19" ht="15.6">
      <c r="B76" s="160"/>
      <c r="C76" s="277" t="s">
        <v>176</v>
      </c>
      <c r="D76" s="278"/>
      <c r="E76" s="666">
        <v>0</v>
      </c>
      <c r="F76" s="279"/>
      <c r="G76" s="279">
        <v>0</v>
      </c>
      <c r="H76" s="277"/>
      <c r="I76" s="280">
        <v>34.587375000000002</v>
      </c>
      <c r="J76" s="277"/>
      <c r="K76" s="280">
        <v>0</v>
      </c>
      <c r="L76" s="47"/>
      <c r="M76" s="117"/>
      <c r="N76" s="3"/>
      <c r="O76" s="101"/>
      <c r="P76" s="3"/>
      <c r="Q76" s="51"/>
      <c r="S76" s="52"/>
    </row>
    <row r="77" spans="2:19" ht="15.6">
      <c r="B77" s="160"/>
      <c r="C77" s="281" t="s">
        <v>179</v>
      </c>
      <c r="D77" s="282"/>
      <c r="E77" s="667">
        <v>0</v>
      </c>
      <c r="F77" s="284"/>
      <c r="G77" s="283">
        <v>0</v>
      </c>
      <c r="H77" s="285"/>
      <c r="I77" s="285">
        <v>76.860833333333332</v>
      </c>
      <c r="J77" s="281"/>
      <c r="K77" s="285">
        <v>0</v>
      </c>
      <c r="L77" s="47"/>
      <c r="M77" s="117"/>
      <c r="N77" s="3"/>
      <c r="O77" s="101"/>
      <c r="P77" s="3"/>
      <c r="Q77" s="51"/>
      <c r="S77" s="52"/>
    </row>
    <row r="78" spans="2:19" ht="15.6">
      <c r="B78" s="160"/>
      <c r="C78" s="598"/>
      <c r="D78" s="276"/>
      <c r="E78" s="279"/>
      <c r="F78" s="278"/>
      <c r="G78" s="279"/>
      <c r="H78" s="280"/>
      <c r="I78" s="280"/>
      <c r="J78" s="598"/>
      <c r="K78" s="280"/>
      <c r="L78" s="47"/>
      <c r="M78" s="117"/>
      <c r="N78" s="3"/>
      <c r="O78" s="101"/>
      <c r="P78" s="3"/>
      <c r="Q78" s="51"/>
      <c r="S78" s="52"/>
    </row>
    <row r="79" spans="2:19" ht="15.6">
      <c r="B79" s="160"/>
      <c r="C79" s="599" t="s">
        <v>517</v>
      </c>
      <c r="D79" s="276"/>
      <c r="E79" s="279"/>
      <c r="F79" s="278"/>
      <c r="G79" s="279"/>
      <c r="H79" s="280"/>
      <c r="I79" s="280"/>
      <c r="J79" s="598"/>
      <c r="K79" s="280"/>
      <c r="L79" s="47"/>
      <c r="M79" s="117"/>
      <c r="N79" s="3"/>
      <c r="O79" s="101"/>
      <c r="P79" s="3"/>
      <c r="Q79" s="51"/>
      <c r="S79" s="52"/>
    </row>
    <row r="80" spans="2:19" ht="15.6">
      <c r="B80" s="160"/>
      <c r="C80" s="275" t="s">
        <v>178</v>
      </c>
      <c r="D80" s="276"/>
      <c r="E80" s="276"/>
      <c r="F80" s="276"/>
      <c r="G80" s="276"/>
      <c r="H80" s="275"/>
      <c r="I80" s="275"/>
      <c r="J80" s="275"/>
      <c r="K80" s="275"/>
      <c r="L80" s="47"/>
      <c r="M80" s="117"/>
      <c r="N80" s="3"/>
      <c r="O80" s="101"/>
      <c r="P80" s="3"/>
      <c r="Q80" s="51"/>
      <c r="S80" s="52"/>
    </row>
    <row r="81" spans="2:19" ht="15.6">
      <c r="B81" s="160"/>
      <c r="C81" s="598" t="s">
        <v>176</v>
      </c>
      <c r="D81" s="278"/>
      <c r="E81" s="666">
        <v>0</v>
      </c>
      <c r="F81" s="279"/>
      <c r="G81" s="279">
        <v>0</v>
      </c>
      <c r="H81" s="598"/>
      <c r="I81" s="280">
        <v>5.6802250000000001</v>
      </c>
      <c r="J81" s="598"/>
      <c r="K81" s="280">
        <v>0</v>
      </c>
      <c r="L81" s="47"/>
      <c r="M81" s="117"/>
      <c r="N81" s="3"/>
      <c r="O81" s="101"/>
      <c r="P81" s="3"/>
      <c r="Q81" s="51"/>
      <c r="S81" s="52"/>
    </row>
    <row r="82" spans="2:19" ht="15.6">
      <c r="B82" s="160"/>
      <c r="C82" s="281" t="s">
        <v>179</v>
      </c>
      <c r="D82" s="282"/>
      <c r="E82" s="667">
        <v>0</v>
      </c>
      <c r="F82" s="284"/>
      <c r="G82" s="283">
        <v>0</v>
      </c>
      <c r="H82" s="285"/>
      <c r="I82" s="285">
        <v>75.736333333333334</v>
      </c>
      <c r="J82" s="281"/>
      <c r="K82" s="285">
        <v>0</v>
      </c>
      <c r="L82" s="47"/>
      <c r="M82" s="117"/>
      <c r="N82" s="3"/>
      <c r="O82" s="101"/>
      <c r="P82" s="3"/>
      <c r="Q82" s="51"/>
      <c r="S82" s="52"/>
    </row>
    <row r="83" spans="2:19" ht="15.6">
      <c r="B83" s="160"/>
      <c r="C83" s="598"/>
      <c r="D83" s="275"/>
      <c r="E83" s="280"/>
      <c r="F83" s="598"/>
      <c r="G83" s="280"/>
      <c r="H83" s="280"/>
      <c r="I83" s="280"/>
      <c r="J83" s="598"/>
      <c r="K83" s="280"/>
      <c r="L83" s="47"/>
      <c r="M83" s="117"/>
      <c r="N83" s="3"/>
      <c r="O83" s="101"/>
      <c r="P83" s="3"/>
      <c r="Q83" s="51"/>
      <c r="S83" s="52"/>
    </row>
    <row r="84" spans="2:19" ht="15.6">
      <c r="B84" s="160"/>
      <c r="C84" s="808" t="s">
        <v>156</v>
      </c>
      <c r="D84" s="808"/>
      <c r="E84" s="808"/>
      <c r="F84" s="808"/>
      <c r="G84" s="808"/>
      <c r="H84" s="808"/>
      <c r="I84" s="808"/>
      <c r="J84" s="250"/>
      <c r="K84" s="160"/>
      <c r="L84" s="3"/>
      <c r="M84" s="3"/>
      <c r="N84" s="3"/>
      <c r="O84" s="9"/>
      <c r="P84" s="3"/>
      <c r="S84" s="26"/>
    </row>
    <row r="85" spans="2:19" ht="40.5" customHeight="1">
      <c r="B85" s="160"/>
      <c r="C85" s="794" t="s">
        <v>19</v>
      </c>
      <c r="D85" s="794"/>
      <c r="E85" s="794"/>
      <c r="F85" s="794"/>
      <c r="G85" s="794"/>
      <c r="H85" s="794"/>
      <c r="I85" s="794"/>
      <c r="J85" s="794"/>
      <c r="K85" s="794"/>
      <c r="L85" s="97"/>
      <c r="M85" s="3"/>
      <c r="N85" s="3"/>
      <c r="O85" s="3"/>
      <c r="P85" s="3"/>
    </row>
    <row r="86" spans="2:19" ht="49.5" customHeight="1">
      <c r="B86" s="160"/>
      <c r="C86" s="794" t="s">
        <v>580</v>
      </c>
      <c r="D86" s="794"/>
      <c r="E86" s="794"/>
      <c r="F86" s="794"/>
      <c r="G86" s="794"/>
      <c r="H86" s="794"/>
      <c r="I86" s="794"/>
      <c r="J86" s="794"/>
      <c r="K86" s="794"/>
      <c r="L86" s="97"/>
    </row>
    <row r="87" spans="2:19" ht="10.050000000000001" customHeight="1">
      <c r="B87" s="160"/>
      <c r="C87" s="160"/>
      <c r="D87" s="160"/>
      <c r="E87" s="160"/>
      <c r="F87" s="160"/>
      <c r="G87" s="160"/>
      <c r="H87" s="160"/>
      <c r="I87" s="160"/>
      <c r="J87" s="160"/>
      <c r="K87" s="160"/>
      <c r="L87" s="3"/>
    </row>
    <row r="88" spans="2:19" ht="15.6">
      <c r="B88" s="160"/>
      <c r="C88" s="183" t="s">
        <v>62</v>
      </c>
      <c r="D88" s="286"/>
      <c r="E88" s="286"/>
      <c r="F88" s="286"/>
      <c r="G88" s="286"/>
      <c r="H88" s="286"/>
      <c r="I88" s="286"/>
      <c r="J88" s="286"/>
      <c r="K88" s="286"/>
      <c r="L88" s="3"/>
    </row>
    <row r="89" spans="2:19" ht="15.6">
      <c r="B89" s="160"/>
      <c r="C89" s="286"/>
      <c r="D89" s="286"/>
      <c r="E89" s="286"/>
      <c r="F89" s="286"/>
      <c r="G89" s="286"/>
      <c r="H89" s="286"/>
      <c r="I89" s="286"/>
      <c r="J89" s="286"/>
      <c r="K89" s="286"/>
      <c r="L89" s="3"/>
    </row>
    <row r="90" spans="2:19" ht="35.25" customHeight="1">
      <c r="B90" s="160"/>
      <c r="C90" s="287" t="s">
        <v>4</v>
      </c>
      <c r="D90" s="272"/>
      <c r="E90" s="272"/>
      <c r="F90" s="272"/>
      <c r="G90" s="272"/>
      <c r="H90" s="272"/>
      <c r="I90" s="288" t="s">
        <v>15</v>
      </c>
      <c r="J90" s="289" t="s">
        <v>16</v>
      </c>
      <c r="K90" s="289" t="s">
        <v>157</v>
      </c>
      <c r="L90" s="3"/>
    </row>
    <row r="91" spans="2:19" ht="15.6">
      <c r="B91" s="160"/>
      <c r="C91" s="286" t="s">
        <v>218</v>
      </c>
      <c r="D91" s="151"/>
      <c r="E91" s="151"/>
      <c r="F91" s="151"/>
      <c r="G91" s="151"/>
      <c r="H91" s="151"/>
      <c r="I91" s="290">
        <f>'[4]As per Financials- KPMG'!$G$104</f>
        <v>312.825236711</v>
      </c>
      <c r="J91" s="605">
        <f>'[4]As per Financials- KPMG'!$I$104</f>
        <v>0</v>
      </c>
      <c r="K91" s="291">
        <f>SUM(I91:J91)</f>
        <v>312.825236711</v>
      </c>
      <c r="L91" s="3"/>
      <c r="M91" s="6" t="s">
        <v>515</v>
      </c>
    </row>
    <row r="92" spans="2:19" ht="15.6">
      <c r="B92" s="160"/>
      <c r="C92" s="286" t="s">
        <v>219</v>
      </c>
      <c r="D92" s="151"/>
      <c r="E92" s="151"/>
      <c r="F92" s="151"/>
      <c r="G92" s="151"/>
      <c r="H92" s="151"/>
      <c r="I92" s="290">
        <f>'[4]As per Financials- KPMG'!$G$105</f>
        <v>123.27000000000001</v>
      </c>
      <c r="J92" s="290">
        <v>0</v>
      </c>
      <c r="K92" s="291">
        <f>SUM(I92:J92)</f>
        <v>123.27000000000001</v>
      </c>
      <c r="L92" s="3"/>
      <c r="M92" s="36"/>
    </row>
    <row r="93" spans="2:19" ht="15.6">
      <c r="B93" s="160"/>
      <c r="C93" s="292" t="s">
        <v>565</v>
      </c>
      <c r="D93" s="272"/>
      <c r="E93" s="272"/>
      <c r="F93" s="272"/>
      <c r="G93" s="272"/>
      <c r="H93" s="272"/>
      <c r="I93" s="293">
        <f>SUM(I91:I92)</f>
        <v>436.09523671099998</v>
      </c>
      <c r="J93" s="293">
        <f>SUM(J91:J92)</f>
        <v>0</v>
      </c>
      <c r="K93" s="293">
        <f>SUM(K91:K92)</f>
        <v>436.09523671099998</v>
      </c>
      <c r="L93" s="3"/>
      <c r="M93" s="36" t="s">
        <v>79</v>
      </c>
      <c r="N93" s="26">
        <f>J93/K93</f>
        <v>0</v>
      </c>
      <c r="O93" s="53">
        <f>J93/K93</f>
        <v>0</v>
      </c>
    </row>
    <row r="94" spans="2:19" ht="15.6">
      <c r="B94" s="160"/>
      <c r="C94" s="286"/>
      <c r="D94" s="151"/>
      <c r="E94" s="151"/>
      <c r="F94" s="151"/>
      <c r="G94" s="151"/>
      <c r="H94" s="151"/>
      <c r="I94" s="286"/>
      <c r="J94" s="286"/>
      <c r="K94" s="286"/>
      <c r="L94" s="3"/>
    </row>
    <row r="95" spans="2:19" ht="15.6">
      <c r="B95" s="160"/>
      <c r="C95" s="286" t="s">
        <v>218</v>
      </c>
      <c r="D95" s="151"/>
      <c r="E95" s="151"/>
      <c r="F95" s="151"/>
      <c r="G95" s="151"/>
      <c r="H95" s="151"/>
      <c r="I95" s="220">
        <v>201.54401540599997</v>
      </c>
      <c r="J95" s="220">
        <v>70</v>
      </c>
      <c r="K95" s="220">
        <v>271.54401540599997</v>
      </c>
      <c r="L95" s="3"/>
      <c r="M95" s="36"/>
    </row>
    <row r="96" spans="2:19" ht="15.6">
      <c r="B96" s="160"/>
      <c r="C96" s="286" t="s">
        <v>219</v>
      </c>
      <c r="D96" s="151"/>
      <c r="E96" s="151"/>
      <c r="F96" s="151"/>
      <c r="G96" s="151"/>
      <c r="H96" s="151"/>
      <c r="I96" s="220">
        <v>189.5</v>
      </c>
      <c r="J96" s="220">
        <v>0</v>
      </c>
      <c r="K96" s="220">
        <v>189.5</v>
      </c>
      <c r="L96" s="3"/>
      <c r="N96" s="26">
        <f>J97/K97</f>
        <v>0.15182932141166022</v>
      </c>
    </row>
    <row r="97" spans="2:18" ht="15.6">
      <c r="B97" s="160"/>
      <c r="C97" s="292" t="s">
        <v>507</v>
      </c>
      <c r="D97" s="272"/>
      <c r="E97" s="272"/>
      <c r="F97" s="272"/>
      <c r="G97" s="272"/>
      <c r="H97" s="272"/>
      <c r="I97" s="294">
        <f>SUM(I95:I96)</f>
        <v>391.04401540599997</v>
      </c>
      <c r="J97" s="294">
        <f>SUM(J95:J96)</f>
        <v>70</v>
      </c>
      <c r="K97" s="294">
        <f>SUM(K95:K96)</f>
        <v>461.04401540599997</v>
      </c>
      <c r="L97" s="3"/>
      <c r="M97" s="36" t="s">
        <v>79</v>
      </c>
    </row>
    <row r="98" spans="2:18" s="3" customFormat="1" ht="10.050000000000001" customHeight="1">
      <c r="B98" s="160"/>
      <c r="C98" s="160"/>
      <c r="D98" s="160"/>
      <c r="E98" s="160"/>
      <c r="F98" s="160"/>
      <c r="G98" s="160"/>
      <c r="H98" s="160"/>
      <c r="I98" s="160"/>
      <c r="J98" s="160"/>
      <c r="K98" s="160"/>
    </row>
    <row r="99" spans="2:18" ht="15.6">
      <c r="B99" s="160"/>
      <c r="C99" s="295" t="s">
        <v>158</v>
      </c>
      <c r="D99" s="296"/>
      <c r="E99" s="296"/>
      <c r="F99" s="296"/>
      <c r="G99" s="296"/>
      <c r="H99" s="296"/>
      <c r="I99" s="296"/>
      <c r="J99" s="250"/>
      <c r="K99" s="160"/>
      <c r="L99" s="3"/>
    </row>
    <row r="100" spans="2:18" ht="63.75" customHeight="1">
      <c r="B100" s="160"/>
      <c r="C100" s="794" t="s">
        <v>566</v>
      </c>
      <c r="D100" s="794"/>
      <c r="E100" s="794"/>
      <c r="F100" s="794"/>
      <c r="G100" s="794"/>
      <c r="H100" s="794"/>
      <c r="I100" s="794"/>
      <c r="J100" s="794"/>
      <c r="K100" s="794"/>
      <c r="L100" s="13"/>
    </row>
    <row r="101" spans="2:18" ht="15.6">
      <c r="B101" s="160"/>
      <c r="C101" s="265"/>
      <c r="D101" s="265"/>
      <c r="E101" s="265"/>
      <c r="F101" s="265"/>
      <c r="G101" s="265"/>
      <c r="H101" s="248"/>
      <c r="I101" s="297" t="s">
        <v>20</v>
      </c>
      <c r="J101" s="298"/>
      <c r="K101" s="298" t="s">
        <v>20</v>
      </c>
      <c r="L101" s="39"/>
    </row>
    <row r="102" spans="2:18" ht="15.6">
      <c r="B102" s="160"/>
      <c r="C102" s="299"/>
      <c r="D102" s="299"/>
      <c r="E102" s="300"/>
      <c r="F102" s="300"/>
      <c r="G102" s="300"/>
      <c r="H102" s="300"/>
      <c r="I102" s="301" t="s">
        <v>561</v>
      </c>
      <c r="J102" s="302"/>
      <c r="K102" s="302" t="s">
        <v>504</v>
      </c>
      <c r="L102" s="121"/>
    </row>
    <row r="103" spans="2:18" ht="15.6">
      <c r="B103" s="160"/>
      <c r="C103" s="269" t="s">
        <v>21</v>
      </c>
      <c r="D103" s="269"/>
      <c r="E103" s="160"/>
      <c r="F103" s="160"/>
      <c r="G103" s="160"/>
      <c r="H103" s="303" t="s">
        <v>22</v>
      </c>
      <c r="I103" s="217">
        <f>-I93*1%</f>
        <v>-4.3609523671100003</v>
      </c>
      <c r="J103" s="212"/>
      <c r="K103" s="304">
        <f>-I97*1%</f>
        <v>-3.9104401540599998</v>
      </c>
      <c r="L103" s="40"/>
      <c r="M103" s="36" t="s">
        <v>79</v>
      </c>
      <c r="Q103" s="41"/>
      <c r="R103" s="41"/>
    </row>
    <row r="104" spans="2:18" ht="15.6">
      <c r="B104" s="160"/>
      <c r="C104" s="305" t="s">
        <v>23</v>
      </c>
      <c r="D104" s="305"/>
      <c r="E104" s="306"/>
      <c r="F104" s="300"/>
      <c r="G104" s="300"/>
      <c r="H104" s="307" t="s">
        <v>24</v>
      </c>
      <c r="I104" s="583">
        <f>-I103</f>
        <v>4.3609523671100003</v>
      </c>
      <c r="J104" s="584"/>
      <c r="K104" s="585">
        <f>-K103</f>
        <v>3.9104401540599998</v>
      </c>
      <c r="L104" s="40"/>
      <c r="M104" s="579"/>
    </row>
    <row r="105" spans="2:18" ht="9" customHeight="1">
      <c r="B105" s="160"/>
      <c r="C105" s="165"/>
      <c r="D105" s="165"/>
      <c r="E105" s="160"/>
      <c r="F105" s="160"/>
      <c r="G105" s="160"/>
      <c r="H105" s="160"/>
      <c r="I105" s="271"/>
      <c r="J105" s="271"/>
      <c r="K105" s="304"/>
      <c r="L105" s="40"/>
      <c r="O105" s="42"/>
      <c r="Q105" s="42"/>
    </row>
    <row r="106" spans="2:18" ht="15.6">
      <c r="B106" s="160"/>
      <c r="C106" s="820" t="s">
        <v>393</v>
      </c>
      <c r="D106" s="820"/>
      <c r="E106" s="820"/>
      <c r="F106" s="820"/>
      <c r="G106" s="820"/>
      <c r="H106" s="820"/>
      <c r="I106" s="820"/>
      <c r="J106" s="820"/>
      <c r="K106" s="820"/>
      <c r="L106" s="40"/>
    </row>
    <row r="107" spans="2:18" ht="15.6">
      <c r="B107" s="160"/>
      <c r="C107" s="820"/>
      <c r="D107" s="820"/>
      <c r="E107" s="820"/>
      <c r="F107" s="820"/>
      <c r="G107" s="820"/>
      <c r="H107" s="820"/>
      <c r="I107" s="820"/>
      <c r="J107" s="820"/>
      <c r="K107" s="820"/>
      <c r="L107" s="40"/>
    </row>
    <row r="108" spans="2:18" ht="22.5" customHeight="1">
      <c r="B108" s="160"/>
      <c r="C108" s="807" t="s">
        <v>220</v>
      </c>
      <c r="D108" s="807"/>
      <c r="E108" s="807"/>
      <c r="F108" s="807"/>
      <c r="G108" s="807"/>
      <c r="H108" s="807"/>
      <c r="I108" s="807"/>
      <c r="J108" s="250"/>
      <c r="K108" s="160"/>
      <c r="L108" s="3"/>
    </row>
    <row r="109" spans="2:18" ht="15.6">
      <c r="B109" s="160"/>
      <c r="C109" s="794" t="s">
        <v>221</v>
      </c>
      <c r="D109" s="794"/>
      <c r="E109" s="794"/>
      <c r="F109" s="794"/>
      <c r="G109" s="794"/>
      <c r="H109" s="794"/>
      <c r="I109" s="794"/>
      <c r="J109" s="794"/>
      <c r="K109" s="794"/>
      <c r="L109" s="97"/>
    </row>
    <row r="110" spans="2:18" ht="15.6">
      <c r="B110" s="160"/>
      <c r="C110" s="811" t="s">
        <v>582</v>
      </c>
      <c r="D110" s="811"/>
      <c r="E110" s="811"/>
      <c r="F110" s="811"/>
      <c r="G110" s="811"/>
      <c r="H110" s="811"/>
      <c r="I110" s="811"/>
      <c r="J110" s="811"/>
      <c r="K110" s="811"/>
      <c r="L110" s="99"/>
    </row>
    <row r="111" spans="2:18" ht="15.6">
      <c r="B111" s="160"/>
      <c r="C111" s="739"/>
      <c r="D111" s="739"/>
      <c r="E111" s="739"/>
      <c r="F111" s="739"/>
      <c r="G111" s="739"/>
      <c r="H111" s="739"/>
      <c r="I111" s="739"/>
      <c r="J111" s="739"/>
      <c r="K111" s="739"/>
      <c r="L111" s="99"/>
    </row>
    <row r="112" spans="2:18" ht="15.6">
      <c r="B112" s="153">
        <f>+B56</f>
        <v>35</v>
      </c>
      <c r="C112" s="150" t="s">
        <v>272</v>
      </c>
      <c r="D112" s="160"/>
      <c r="E112" s="160"/>
      <c r="F112" s="160"/>
      <c r="G112" s="160"/>
      <c r="H112" s="160"/>
      <c r="I112" s="160"/>
      <c r="J112" s="160"/>
      <c r="K112" s="160"/>
      <c r="L112" s="3"/>
    </row>
    <row r="113" spans="2:13" ht="15.6">
      <c r="B113" s="237" t="s">
        <v>161</v>
      </c>
      <c r="C113" s="808" t="s">
        <v>162</v>
      </c>
      <c r="D113" s="808"/>
      <c r="E113" s="808"/>
      <c r="F113" s="808"/>
      <c r="G113" s="808"/>
      <c r="H113" s="808"/>
      <c r="I113" s="808"/>
      <c r="J113" s="250"/>
      <c r="K113" s="160"/>
      <c r="L113" s="3"/>
    </row>
    <row r="114" spans="2:13" ht="7.5" customHeight="1">
      <c r="B114" s="160"/>
      <c r="C114" s="250"/>
      <c r="D114" s="250"/>
      <c r="E114" s="250"/>
      <c r="F114" s="250"/>
      <c r="G114" s="250"/>
      <c r="H114" s="250"/>
      <c r="I114" s="250"/>
      <c r="J114" s="250"/>
      <c r="K114" s="160"/>
      <c r="L114" s="3"/>
    </row>
    <row r="115" spans="2:13" ht="46.5" customHeight="1">
      <c r="B115" s="160"/>
      <c r="C115" s="794" t="s">
        <v>31</v>
      </c>
      <c r="D115" s="794"/>
      <c r="E115" s="794"/>
      <c r="F115" s="794"/>
      <c r="G115" s="794"/>
      <c r="H115" s="794"/>
      <c r="I115" s="794"/>
      <c r="J115" s="794"/>
      <c r="K115" s="794"/>
      <c r="L115" s="13"/>
    </row>
    <row r="116" spans="2:13" ht="98.25" customHeight="1">
      <c r="B116" s="160"/>
      <c r="C116" s="794" t="s">
        <v>441</v>
      </c>
      <c r="D116" s="794"/>
      <c r="E116" s="794"/>
      <c r="F116" s="794"/>
      <c r="G116" s="794"/>
      <c r="H116" s="794"/>
      <c r="I116" s="794"/>
      <c r="J116" s="794"/>
      <c r="K116" s="794"/>
      <c r="L116" s="13"/>
    </row>
    <row r="117" spans="2:13" ht="15.6">
      <c r="B117" s="160"/>
      <c r="C117" s="222" t="s">
        <v>64</v>
      </c>
      <c r="D117" s="176"/>
      <c r="E117" s="176"/>
      <c r="F117" s="176"/>
      <c r="G117" s="176"/>
      <c r="H117" s="176"/>
      <c r="I117" s="176"/>
      <c r="J117" s="176"/>
      <c r="K117" s="176"/>
      <c r="L117" s="13"/>
    </row>
    <row r="118" spans="2:13" ht="15" customHeight="1">
      <c r="B118" s="160"/>
      <c r="C118" s="792" t="s">
        <v>4</v>
      </c>
      <c r="D118" s="792"/>
      <c r="E118" s="792"/>
      <c r="F118" s="790" t="s">
        <v>67</v>
      </c>
      <c r="G118" s="640"/>
      <c r="H118" s="815" t="s">
        <v>66</v>
      </c>
      <c r="I118" s="815"/>
      <c r="J118" s="815"/>
      <c r="K118" s="815"/>
      <c r="L118" s="43"/>
    </row>
    <row r="119" spans="2:13" ht="30" customHeight="1">
      <c r="B119" s="160"/>
      <c r="C119" s="793"/>
      <c r="D119" s="793"/>
      <c r="E119" s="793"/>
      <c r="F119" s="791"/>
      <c r="G119" s="632"/>
      <c r="H119" s="827" t="s">
        <v>567</v>
      </c>
      <c r="I119" s="827"/>
      <c r="J119" s="828" t="s">
        <v>508</v>
      </c>
      <c r="K119" s="828"/>
      <c r="L119" s="43"/>
      <c r="M119" s="36" t="s">
        <v>80</v>
      </c>
    </row>
    <row r="120" spans="2:13" ht="15.6">
      <c r="B120" s="160"/>
      <c r="C120" s="308" t="s">
        <v>83</v>
      </c>
      <c r="D120" s="310"/>
      <c r="E120" s="308"/>
      <c r="F120" s="310" t="s">
        <v>68</v>
      </c>
      <c r="G120" s="310"/>
      <c r="H120" s="311"/>
      <c r="I120" s="844">
        <f>'Hierarchy Disclosure'!F23</f>
        <v>944.84</v>
      </c>
      <c r="J120" s="312"/>
      <c r="K120" s="312">
        <f>'Hierarchy Disclosure'!J23</f>
        <v>838.70601470600002</v>
      </c>
      <c r="L120" s="43"/>
      <c r="M120" s="21"/>
    </row>
    <row r="121" spans="2:13" ht="15.6">
      <c r="B121" s="160"/>
      <c r="C121" s="308" t="s">
        <v>61</v>
      </c>
      <c r="D121" s="310"/>
      <c r="E121" s="308"/>
      <c r="F121" s="310" t="s">
        <v>70</v>
      </c>
      <c r="G121" s="310"/>
      <c r="H121" s="311"/>
      <c r="I121" s="844">
        <f>'Hierarchy Disclosure'!F17</f>
        <v>96.884145615999998</v>
      </c>
      <c r="J121" s="312"/>
      <c r="K121" s="312">
        <f>'Hierarchy Disclosure'!J17</f>
        <v>72.843364620000003</v>
      </c>
      <c r="L121" s="43"/>
      <c r="M121" s="21"/>
    </row>
    <row r="122" spans="2:13" ht="15.6">
      <c r="B122" s="160"/>
      <c r="C122" s="308" t="s">
        <v>102</v>
      </c>
      <c r="D122" s="308"/>
      <c r="E122" s="308"/>
      <c r="F122" s="310" t="s">
        <v>71</v>
      </c>
      <c r="G122" s="310"/>
      <c r="H122" s="311"/>
      <c r="I122" s="844">
        <f>'Hierarchy Disclosure'!F18</f>
        <v>19.757705189999999</v>
      </c>
      <c r="J122" s="312"/>
      <c r="K122" s="312">
        <f>'Hierarchy Disclosure'!J18</f>
        <v>17.11</v>
      </c>
      <c r="L122" s="43"/>
      <c r="M122" s="21"/>
    </row>
    <row r="123" spans="2:13" ht="15.6">
      <c r="B123" s="160"/>
      <c r="C123" s="308" t="s">
        <v>69</v>
      </c>
      <c r="D123" s="310"/>
      <c r="E123" s="308"/>
      <c r="F123" s="310" t="s">
        <v>72</v>
      </c>
      <c r="G123" s="310"/>
      <c r="H123" s="311"/>
      <c r="I123" s="844">
        <f>'Hierarchy Disclosure'!F24</f>
        <v>30.96</v>
      </c>
      <c r="J123" s="312"/>
      <c r="K123" s="312">
        <f>'Hierarchy Disclosure'!J24</f>
        <v>14.01</v>
      </c>
      <c r="L123" s="43"/>
      <c r="M123" s="21"/>
    </row>
    <row r="124" spans="2:13" ht="15.6">
      <c r="B124" s="160"/>
      <c r="C124" s="313" t="s">
        <v>477</v>
      </c>
      <c r="D124" s="310"/>
      <c r="E124" s="308"/>
      <c r="F124" s="310" t="s">
        <v>72</v>
      </c>
      <c r="G124" s="310"/>
      <c r="H124" s="311"/>
      <c r="I124" s="844">
        <f>'Hierarchy Disclosure'!F25</f>
        <v>4.24</v>
      </c>
      <c r="J124" s="312"/>
      <c r="K124" s="312">
        <f>'Hierarchy Disclosure'!J25</f>
        <v>17.75</v>
      </c>
      <c r="L124" s="43"/>
      <c r="M124" s="21"/>
    </row>
    <row r="125" spans="2:13" ht="15.6">
      <c r="B125" s="160"/>
      <c r="C125" s="222" t="s">
        <v>103</v>
      </c>
      <c r="D125" s="308"/>
      <c r="E125" s="308"/>
      <c r="F125" s="310" t="s">
        <v>222</v>
      </c>
      <c r="G125" s="310"/>
      <c r="H125" s="311"/>
      <c r="I125" s="844">
        <f>'Hierarchy Disclosure'!F19</f>
        <v>36.229999999999997</v>
      </c>
      <c r="J125" s="312"/>
      <c r="K125" s="312">
        <f>'Hierarchy Disclosure'!J19</f>
        <v>24.3</v>
      </c>
      <c r="L125" s="43"/>
      <c r="M125" s="21"/>
    </row>
    <row r="126" spans="2:13" ht="15.6">
      <c r="B126" s="160"/>
      <c r="C126" s="222" t="s">
        <v>476</v>
      </c>
      <c r="D126" s="576"/>
      <c r="E126" s="576"/>
      <c r="F126" s="310" t="s">
        <v>222</v>
      </c>
      <c r="G126" s="310"/>
      <c r="H126" s="311"/>
      <c r="I126" s="844">
        <f>'Hierarchy Disclosure'!F20</f>
        <v>0</v>
      </c>
      <c r="J126" s="312"/>
      <c r="K126" s="312">
        <f>'Hierarchy Disclosure'!J20</f>
        <v>0.35</v>
      </c>
      <c r="L126" s="43"/>
      <c r="M126" s="21"/>
    </row>
    <row r="127" spans="2:13" ht="15.6">
      <c r="B127" s="160"/>
      <c r="C127" s="222" t="s">
        <v>113</v>
      </c>
      <c r="D127" s="308"/>
      <c r="E127" s="308"/>
      <c r="F127" s="310" t="s">
        <v>222</v>
      </c>
      <c r="G127" s="310"/>
      <c r="H127" s="311"/>
      <c r="I127" s="844">
        <f>'Hierarchy Disclosure'!F21</f>
        <v>1.75</v>
      </c>
      <c r="J127" s="312"/>
      <c r="K127" s="312">
        <f>'Hierarchy Disclosure'!J21</f>
        <v>4.0199999999999996</v>
      </c>
      <c r="L127" s="43"/>
      <c r="M127" s="21"/>
    </row>
    <row r="128" spans="2:13" ht="15.6">
      <c r="B128" s="160"/>
      <c r="C128" s="222" t="s">
        <v>104</v>
      </c>
      <c r="D128" s="308"/>
      <c r="E128" s="308"/>
      <c r="F128" s="310" t="s">
        <v>222</v>
      </c>
      <c r="G128" s="310"/>
      <c r="H128" s="311"/>
      <c r="I128" s="844">
        <f>'Hierarchy Disclosure'!F22</f>
        <v>1.1200000000000001</v>
      </c>
      <c r="J128" s="312"/>
      <c r="K128" s="312">
        <f>'Hierarchy Disclosure'!J22</f>
        <v>0.82</v>
      </c>
      <c r="L128" s="43"/>
      <c r="M128" s="21"/>
    </row>
    <row r="129" spans="2:17" ht="15.6">
      <c r="B129" s="160"/>
      <c r="C129" s="309" t="s">
        <v>12</v>
      </c>
      <c r="D129" s="309"/>
      <c r="E129" s="309"/>
      <c r="F129" s="309"/>
      <c r="G129" s="309"/>
      <c r="H129" s="314"/>
      <c r="I129" s="315">
        <f>SUM(I120:I128)</f>
        <v>1135.781850806</v>
      </c>
      <c r="J129" s="316"/>
      <c r="K129" s="316">
        <f>SUM(K120:K128)</f>
        <v>989.90937932600002</v>
      </c>
      <c r="L129" s="43"/>
      <c r="M129" s="21"/>
    </row>
    <row r="130" spans="2:17" ht="7.5" customHeight="1">
      <c r="B130" s="160"/>
      <c r="C130" s="222"/>
      <c r="D130" s="176"/>
      <c r="E130" s="176"/>
      <c r="F130" s="176"/>
      <c r="G130" s="176"/>
      <c r="H130" s="176"/>
      <c r="I130" s="176"/>
      <c r="J130" s="176"/>
      <c r="K130" s="176"/>
      <c r="L130" s="13"/>
    </row>
    <row r="131" spans="2:17" ht="15.6">
      <c r="B131" s="160"/>
      <c r="C131" s="296" t="s">
        <v>73</v>
      </c>
      <c r="D131" s="176"/>
      <c r="E131" s="176"/>
      <c r="F131" s="176"/>
      <c r="G131" s="176"/>
      <c r="H131" s="176"/>
      <c r="I131" s="176"/>
      <c r="J131" s="176"/>
      <c r="K131" s="176"/>
      <c r="L131" s="13"/>
    </row>
    <row r="132" spans="2:17" ht="8.25" hidden="1" customHeight="1">
      <c r="B132" s="160"/>
      <c r="C132" s="222"/>
      <c r="D132" s="176"/>
      <c r="E132" s="176"/>
      <c r="F132" s="176"/>
      <c r="G132" s="176"/>
      <c r="H132" s="176"/>
      <c r="I132" s="176"/>
      <c r="J132" s="176"/>
      <c r="K132" s="176"/>
      <c r="L132" s="13"/>
    </row>
    <row r="133" spans="2:17" ht="99.75" customHeight="1">
      <c r="B133" s="160"/>
      <c r="C133" s="794" t="s">
        <v>74</v>
      </c>
      <c r="D133" s="794"/>
      <c r="E133" s="794"/>
      <c r="F133" s="794"/>
      <c r="G133" s="794"/>
      <c r="H133" s="794"/>
      <c r="I133" s="794"/>
      <c r="J133" s="794"/>
      <c r="K133" s="794"/>
      <c r="L133" s="13"/>
    </row>
    <row r="134" spans="2:17" ht="81.75" customHeight="1">
      <c r="B134" s="160"/>
      <c r="C134" s="794" t="s">
        <v>475</v>
      </c>
      <c r="D134" s="794"/>
      <c r="E134" s="794"/>
      <c r="F134" s="794"/>
      <c r="G134" s="794"/>
      <c r="H134" s="794"/>
      <c r="I134" s="794"/>
      <c r="J134" s="794"/>
      <c r="K134" s="794"/>
      <c r="L134" s="13"/>
    </row>
    <row r="135" spans="2:17" ht="93" hidden="1" customHeight="1">
      <c r="B135" s="160"/>
      <c r="C135" s="826" t="s">
        <v>267</v>
      </c>
      <c r="D135" s="826"/>
      <c r="E135" s="826"/>
      <c r="F135" s="826"/>
      <c r="G135" s="826"/>
      <c r="H135" s="826"/>
      <c r="I135" s="826"/>
      <c r="J135" s="826"/>
      <c r="K135" s="826"/>
      <c r="L135" s="97"/>
    </row>
    <row r="136" spans="2:17" s="3" customFormat="1" ht="15.6">
      <c r="B136" s="160"/>
      <c r="C136" s="317" t="s">
        <v>65</v>
      </c>
      <c r="D136" s="176"/>
      <c r="E136" s="176"/>
      <c r="F136" s="176"/>
      <c r="G136" s="176"/>
      <c r="H136" s="160"/>
      <c r="I136" s="160"/>
      <c r="J136" s="160"/>
      <c r="K136" s="318"/>
      <c r="L136" s="37"/>
    </row>
    <row r="137" spans="2:17" ht="15.6">
      <c r="B137" s="160"/>
      <c r="C137" s="160"/>
      <c r="D137" s="176"/>
      <c r="E137" s="176"/>
      <c r="F137" s="176"/>
      <c r="G137" s="176"/>
      <c r="H137" s="176"/>
      <c r="I137" s="255" t="s">
        <v>20</v>
      </c>
      <c r="J137" s="319"/>
      <c r="K137" s="319" t="s">
        <v>20</v>
      </c>
      <c r="L137" s="39"/>
    </row>
    <row r="138" spans="2:17" ht="15.6">
      <c r="B138" s="160"/>
      <c r="C138" s="176"/>
      <c r="D138" s="176"/>
      <c r="E138" s="176"/>
      <c r="F138" s="176"/>
      <c r="G138" s="176"/>
      <c r="H138" s="176"/>
      <c r="I138" s="320" t="s">
        <v>561</v>
      </c>
      <c r="J138" s="321"/>
      <c r="K138" s="321" t="s">
        <v>504</v>
      </c>
      <c r="L138" s="121"/>
    </row>
    <row r="139" spans="2:17" ht="15.6">
      <c r="B139" s="160"/>
      <c r="C139" s="322" t="s">
        <v>32</v>
      </c>
      <c r="D139" s="322"/>
      <c r="E139" s="323"/>
      <c r="F139" s="323"/>
      <c r="G139" s="323"/>
      <c r="H139" s="323"/>
      <c r="I139" s="647">
        <f>SUM('[2]Other assets'!$E$98:$F$98)</f>
        <v>932.43272750299991</v>
      </c>
      <c r="J139" s="324"/>
      <c r="K139" s="324">
        <f>SUM('[2]Other assets'!$E$116:$F$116)</f>
        <v>815.88763588755319</v>
      </c>
      <c r="L139" s="122"/>
      <c r="M139" s="2" t="s">
        <v>552</v>
      </c>
    </row>
    <row r="140" spans="2:17" ht="15.6">
      <c r="B140" s="160"/>
      <c r="C140" s="222" t="s">
        <v>33</v>
      </c>
      <c r="D140" s="222"/>
      <c r="E140" s="176"/>
      <c r="F140" s="176"/>
      <c r="G140" s="176"/>
      <c r="H140" s="176"/>
      <c r="I140" s="586">
        <f>SUM('[2]Other assets'!$G$98:$J$99)</f>
        <v>24.472777712000003</v>
      </c>
      <c r="J140" s="220"/>
      <c r="K140" s="220">
        <f>SUM('[2]Other assets'!$G$116:$J$117)</f>
        <v>34.145158451</v>
      </c>
      <c r="L140" s="9"/>
      <c r="P140" s="2">
        <v>2016</v>
      </c>
    </row>
    <row r="141" spans="2:17" ht="15.6" hidden="1">
      <c r="B141" s="160"/>
      <c r="C141" s="176" t="s">
        <v>34</v>
      </c>
      <c r="D141" s="176"/>
      <c r="E141" s="176"/>
      <c r="F141" s="176"/>
      <c r="G141" s="176"/>
      <c r="H141" s="176"/>
      <c r="I141" s="586"/>
      <c r="J141" s="220"/>
      <c r="K141" s="645"/>
      <c r="L141" s="123"/>
    </row>
    <row r="142" spans="2:17" ht="15.6" hidden="1">
      <c r="B142" s="160"/>
      <c r="C142" s="176" t="s">
        <v>35</v>
      </c>
      <c r="D142" s="176"/>
      <c r="E142" s="176"/>
      <c r="F142" s="176"/>
      <c r="G142" s="176"/>
      <c r="H142" s="176"/>
      <c r="I142" s="586"/>
      <c r="J142" s="220"/>
      <c r="K142" s="645"/>
      <c r="L142" s="123"/>
      <c r="N142" s="21"/>
    </row>
    <row r="143" spans="2:17" ht="15.6">
      <c r="B143" s="160"/>
      <c r="C143" s="325" t="s">
        <v>163</v>
      </c>
      <c r="D143" s="325"/>
      <c r="E143" s="323"/>
      <c r="F143" s="323"/>
      <c r="G143" s="323"/>
      <c r="H143" s="323"/>
      <c r="I143" s="648">
        <f>SUM(I139:I142)</f>
        <v>956.90550521499995</v>
      </c>
      <c r="J143" s="326"/>
      <c r="K143" s="326">
        <f>SUM(K139:K142)</f>
        <v>850.03279433855323</v>
      </c>
      <c r="L143" s="44"/>
      <c r="N143" s="21"/>
      <c r="O143" s="21"/>
      <c r="P143" s="21">
        <v>56426.401977900001</v>
      </c>
      <c r="Q143" s="21">
        <f>K143-P143</f>
        <v>-55576.369183561445</v>
      </c>
    </row>
    <row r="144" spans="2:17" ht="15.6">
      <c r="B144" s="160"/>
      <c r="C144" s="327" t="s">
        <v>164</v>
      </c>
      <c r="D144" s="328"/>
      <c r="E144" s="329"/>
      <c r="F144" s="329"/>
      <c r="G144" s="329"/>
      <c r="H144" s="329"/>
      <c r="I144" s="649">
        <f>'[2]Other assets'!$K$109</f>
        <v>-12.069999999999999</v>
      </c>
      <c r="J144" s="330"/>
      <c r="K144" s="646">
        <f>'[2]Other assets'!$K$127</f>
        <v>-11.3302689</v>
      </c>
      <c r="L144" s="44"/>
      <c r="N144" s="21"/>
      <c r="O144" s="21"/>
      <c r="P144" s="21"/>
      <c r="Q144" s="21"/>
    </row>
    <row r="145" spans="2:17" ht="15.6">
      <c r="B145" s="160"/>
      <c r="C145" s="331" t="s">
        <v>12</v>
      </c>
      <c r="D145" s="331"/>
      <c r="E145" s="332"/>
      <c r="F145" s="332"/>
      <c r="G145" s="332"/>
      <c r="H145" s="332"/>
      <c r="I145" s="650">
        <f>SUM(I143:I144)</f>
        <v>944.8355052149999</v>
      </c>
      <c r="J145" s="333"/>
      <c r="K145" s="333">
        <f>SUM(K143:K144)+0.01</f>
        <v>838.71252543855326</v>
      </c>
      <c r="L145" s="44"/>
      <c r="M145" s="21"/>
      <c r="N145" s="21"/>
      <c r="O145" s="21"/>
      <c r="P145" s="21"/>
      <c r="Q145" s="21"/>
    </row>
    <row r="146" spans="2:17" ht="10.050000000000001" customHeight="1">
      <c r="B146" s="160"/>
      <c r="C146" s="250"/>
      <c r="D146" s="250"/>
      <c r="E146" s="176"/>
      <c r="F146" s="176"/>
      <c r="G146" s="176"/>
      <c r="H146" s="176"/>
      <c r="I146" s="334"/>
      <c r="J146" s="334"/>
      <c r="K146" s="334"/>
      <c r="L146" s="44"/>
      <c r="N146" s="21"/>
      <c r="O146" s="21"/>
      <c r="P146" s="21"/>
      <c r="Q146" s="21"/>
    </row>
    <row r="147" spans="2:17" ht="51.75" hidden="1" customHeight="1">
      <c r="B147" s="160"/>
      <c r="C147" s="817" t="s">
        <v>223</v>
      </c>
      <c r="D147" s="817"/>
      <c r="E147" s="817"/>
      <c r="F147" s="817"/>
      <c r="G147" s="817"/>
      <c r="H147" s="817"/>
      <c r="I147" s="817"/>
      <c r="J147" s="817"/>
      <c r="K147" s="817"/>
      <c r="L147" s="97"/>
    </row>
    <row r="148" spans="2:17" ht="18.75" customHeight="1">
      <c r="B148" s="160"/>
      <c r="C148" s="335" t="s">
        <v>224</v>
      </c>
      <c r="D148" s="265"/>
      <c r="E148" s="265"/>
      <c r="F148" s="265"/>
      <c r="G148" s="265"/>
      <c r="H148" s="265"/>
      <c r="I148" s="265"/>
      <c r="J148" s="265"/>
      <c r="K148" s="265"/>
      <c r="L148" s="97"/>
    </row>
    <row r="149" spans="2:17" ht="49.5" customHeight="1">
      <c r="B149" s="160"/>
      <c r="C149" s="794" t="s">
        <v>478</v>
      </c>
      <c r="D149" s="794"/>
      <c r="E149" s="794"/>
      <c r="F149" s="794"/>
      <c r="G149" s="794"/>
      <c r="H149" s="794"/>
      <c r="I149" s="794"/>
      <c r="J149" s="794"/>
      <c r="K149" s="794"/>
      <c r="L149" s="97"/>
    </row>
    <row r="150" spans="2:17" ht="19.5" customHeight="1">
      <c r="B150" s="160"/>
      <c r="C150" s="335" t="s">
        <v>225</v>
      </c>
      <c r="D150" s="336"/>
      <c r="E150" s="336"/>
      <c r="F150" s="336"/>
      <c r="G150" s="336"/>
      <c r="H150" s="336"/>
      <c r="I150" s="151"/>
      <c r="J150" s="151"/>
      <c r="K150" s="151"/>
      <c r="L150" s="99"/>
    </row>
    <row r="151" spans="2:17" ht="30.75" customHeight="1">
      <c r="B151" s="160"/>
      <c r="C151" s="818" t="s">
        <v>167</v>
      </c>
      <c r="D151" s="818"/>
      <c r="E151" s="818"/>
      <c r="F151" s="818"/>
      <c r="G151" s="818"/>
      <c r="H151" s="818"/>
      <c r="I151" s="818"/>
      <c r="J151" s="818"/>
      <c r="K151" s="818"/>
      <c r="L151" s="124"/>
    </row>
    <row r="152" spans="2:17" ht="15.6">
      <c r="B152" s="160"/>
      <c r="C152" s="335"/>
      <c r="D152" s="336"/>
      <c r="E152" s="336"/>
      <c r="F152" s="336"/>
      <c r="G152" s="336"/>
      <c r="H152" s="336"/>
      <c r="I152" s="297" t="s">
        <v>20</v>
      </c>
      <c r="J152" s="298"/>
      <c r="K152" s="298" t="s">
        <v>20</v>
      </c>
      <c r="L152" s="99"/>
    </row>
    <row r="153" spans="2:17" ht="15.6">
      <c r="B153" s="160"/>
      <c r="C153" s="337"/>
      <c r="D153" s="337"/>
      <c r="E153" s="337"/>
      <c r="F153" s="337"/>
      <c r="G153" s="337"/>
      <c r="H153" s="337"/>
      <c r="I153" s="301" t="str">
        <f>+I138</f>
        <v>March 31, 2023</v>
      </c>
      <c r="J153" s="302"/>
      <c r="K153" s="302" t="str">
        <f>+K138</f>
        <v>March 31, 2022</v>
      </c>
      <c r="L153" s="99"/>
    </row>
    <row r="154" spans="2:17" ht="15.6">
      <c r="B154" s="160"/>
      <c r="C154" s="336" t="s">
        <v>165</v>
      </c>
      <c r="D154" s="336"/>
      <c r="E154" s="336"/>
      <c r="F154" s="336"/>
      <c r="G154" s="336"/>
      <c r="H154" s="336"/>
      <c r="I154" s="611">
        <f>'[2]Other assets'!$H$9+'[2]Other assets'!$I$9</f>
        <v>18.22</v>
      </c>
      <c r="J154" s="517"/>
      <c r="K154" s="613">
        <f>+'[2]Other assets'!$J$9+'[2]Other assets'!$K$9</f>
        <v>15.52</v>
      </c>
      <c r="L154" s="99"/>
    </row>
    <row r="155" spans="2:17" ht="15.6">
      <c r="B155" s="160"/>
      <c r="C155" s="336" t="s">
        <v>166</v>
      </c>
      <c r="D155" s="336"/>
      <c r="E155" s="336"/>
      <c r="F155" s="336"/>
      <c r="G155" s="336"/>
      <c r="H155" s="336"/>
      <c r="I155" s="611">
        <f>+'[2]Other assets'!$H$10+'[2]Other assets'!$I$10</f>
        <v>1.5377051899999998</v>
      </c>
      <c r="J155" s="517"/>
      <c r="K155" s="613">
        <f>+'[2]Other assets'!$J$10+'[2]Other assets'!$K$10</f>
        <v>1.5899999999999999</v>
      </c>
      <c r="L155" s="99"/>
    </row>
    <row r="156" spans="2:17" ht="15.6">
      <c r="B156" s="160"/>
      <c r="C156" s="338" t="s">
        <v>75</v>
      </c>
      <c r="D156" s="338"/>
      <c r="E156" s="338"/>
      <c r="F156" s="338"/>
      <c r="G156" s="338"/>
      <c r="H156" s="338"/>
      <c r="I156" s="612">
        <f>SUM(I154:I155)</f>
        <v>19.757705189999999</v>
      </c>
      <c r="J156" s="610"/>
      <c r="K156" s="614">
        <f>SUM(K154:K155)</f>
        <v>17.11</v>
      </c>
      <c r="L156" s="99"/>
    </row>
    <row r="157" spans="2:17" ht="5.0999999999999996" customHeight="1">
      <c r="B157" s="160"/>
      <c r="C157" s="336"/>
      <c r="D157" s="336"/>
      <c r="E157" s="336"/>
      <c r="F157" s="336"/>
      <c r="G157" s="336"/>
      <c r="H157" s="336"/>
      <c r="I157" s="336"/>
      <c r="J157" s="336"/>
      <c r="K157" s="336"/>
      <c r="L157" s="99"/>
    </row>
    <row r="158" spans="2:17" ht="16.5" customHeight="1">
      <c r="B158" s="160"/>
      <c r="C158" s="819" t="s">
        <v>479</v>
      </c>
      <c r="D158" s="819"/>
      <c r="E158" s="819"/>
      <c r="F158" s="819"/>
      <c r="G158" s="819"/>
      <c r="H158" s="819"/>
      <c r="I158" s="819"/>
      <c r="J158" s="819"/>
      <c r="K158" s="819"/>
      <c r="L158" s="97"/>
    </row>
    <row r="159" spans="2:17" ht="33.75" customHeight="1">
      <c r="B159" s="160"/>
      <c r="C159" s="816" t="s">
        <v>226</v>
      </c>
      <c r="D159" s="816"/>
      <c r="E159" s="816"/>
      <c r="F159" s="816"/>
      <c r="G159" s="816"/>
      <c r="H159" s="816"/>
      <c r="I159" s="816"/>
      <c r="J159" s="816"/>
      <c r="K159" s="816"/>
      <c r="L159" s="97"/>
    </row>
    <row r="160" spans="2:17" ht="16.5" customHeight="1">
      <c r="B160" s="160"/>
      <c r="C160" s="335" t="s">
        <v>227</v>
      </c>
      <c r="D160" s="336"/>
      <c r="E160" s="336"/>
      <c r="F160" s="336"/>
      <c r="G160" s="336"/>
      <c r="H160" s="336"/>
      <c r="I160" s="336"/>
      <c r="J160" s="336"/>
      <c r="K160" s="336"/>
      <c r="L160" s="99"/>
    </row>
    <row r="161" spans="2:15" ht="33" customHeight="1">
      <c r="B161" s="160"/>
      <c r="C161" s="789" t="s">
        <v>480</v>
      </c>
      <c r="D161" s="789"/>
      <c r="E161" s="789"/>
      <c r="F161" s="789"/>
      <c r="G161" s="789"/>
      <c r="H161" s="789"/>
      <c r="I161" s="789"/>
      <c r="J161" s="789"/>
      <c r="K161" s="789"/>
      <c r="L161" s="124"/>
    </row>
    <row r="162" spans="2:15" ht="15.6">
      <c r="B162" s="160"/>
      <c r="C162" s="741"/>
      <c r="D162" s="741"/>
      <c r="E162" s="741"/>
      <c r="F162" s="741"/>
      <c r="G162" s="741"/>
      <c r="H162" s="741"/>
      <c r="I162" s="741"/>
      <c r="J162" s="741"/>
      <c r="K162" s="741"/>
      <c r="L162" s="124"/>
    </row>
    <row r="163" spans="2:15" ht="15.6">
      <c r="B163" s="153">
        <f>+B112</f>
        <v>35</v>
      </c>
      <c r="C163" s="150" t="s">
        <v>272</v>
      </c>
      <c r="D163" s="253"/>
      <c r="E163" s="253"/>
      <c r="F163" s="253"/>
      <c r="G163" s="253"/>
      <c r="H163" s="253"/>
      <c r="I163" s="253"/>
      <c r="J163" s="253"/>
      <c r="K163" s="253"/>
      <c r="L163" s="124"/>
    </row>
    <row r="164" spans="2:15" ht="15.6">
      <c r="B164" s="153"/>
      <c r="C164" s="150"/>
      <c r="D164" s="741"/>
      <c r="E164" s="741"/>
      <c r="F164" s="741"/>
      <c r="G164" s="741"/>
      <c r="H164" s="741"/>
      <c r="I164" s="741"/>
      <c r="J164" s="741"/>
      <c r="K164" s="741"/>
      <c r="L164" s="124"/>
    </row>
    <row r="165" spans="2:15" ht="15.6">
      <c r="B165" s="237" t="s">
        <v>168</v>
      </c>
      <c r="C165" s="165" t="s">
        <v>169</v>
      </c>
      <c r="D165" s="165"/>
      <c r="E165" s="160"/>
      <c r="F165" s="160"/>
      <c r="G165" s="160"/>
      <c r="H165" s="160"/>
      <c r="I165" s="160"/>
      <c r="J165" s="160"/>
      <c r="K165" s="160"/>
      <c r="L165" s="3"/>
    </row>
    <row r="166" spans="2:15" ht="66" customHeight="1">
      <c r="B166" s="160"/>
      <c r="C166" s="794" t="s">
        <v>76</v>
      </c>
      <c r="D166" s="794"/>
      <c r="E166" s="794"/>
      <c r="F166" s="794"/>
      <c r="G166" s="794"/>
      <c r="H166" s="794"/>
      <c r="I166" s="794"/>
      <c r="J166" s="794"/>
      <c r="K166" s="794"/>
      <c r="L166" s="3"/>
    </row>
    <row r="167" spans="2:15" ht="65.25" customHeight="1">
      <c r="B167" s="160"/>
      <c r="C167" s="795" t="s">
        <v>228</v>
      </c>
      <c r="D167" s="795"/>
      <c r="E167" s="795"/>
      <c r="F167" s="795"/>
      <c r="G167" s="795"/>
      <c r="H167" s="795"/>
      <c r="I167" s="795"/>
      <c r="J167" s="795"/>
      <c r="K167" s="795"/>
      <c r="L167" s="99"/>
    </row>
    <row r="168" spans="2:15" ht="19.5" customHeight="1">
      <c r="B168" s="160"/>
      <c r="C168" s="794" t="s">
        <v>211</v>
      </c>
      <c r="D168" s="794"/>
      <c r="E168" s="794"/>
      <c r="F168" s="794"/>
      <c r="G168" s="794"/>
      <c r="H168" s="794"/>
      <c r="I168" s="794"/>
      <c r="J168" s="794"/>
      <c r="K168" s="794"/>
      <c r="L168" s="13"/>
    </row>
    <row r="169" spans="2:15" ht="31.2">
      <c r="B169" s="160"/>
      <c r="C169" s="641" t="s">
        <v>565</v>
      </c>
      <c r="D169" s="641"/>
      <c r="E169" s="641"/>
      <c r="F169" s="643"/>
      <c r="G169" s="643"/>
      <c r="H169" s="634"/>
      <c r="I169" s="644" t="s">
        <v>126</v>
      </c>
      <c r="J169" s="644" t="s">
        <v>36</v>
      </c>
      <c r="K169" s="644" t="s">
        <v>33</v>
      </c>
      <c r="L169" s="39"/>
      <c r="N169" s="2" t="s">
        <v>518</v>
      </c>
    </row>
    <row r="170" spans="2:15" ht="15.6">
      <c r="B170" s="160"/>
      <c r="C170" s="814" t="s">
        <v>230</v>
      </c>
      <c r="D170" s="814"/>
      <c r="E170" s="339"/>
      <c r="F170" s="340"/>
      <c r="G170" s="340"/>
      <c r="H170" s="164"/>
      <c r="I170" s="845">
        <f>'Hierarchy Disclosure'!F29</f>
        <v>436.09999999999997</v>
      </c>
      <c r="J170" s="846">
        <f>'[4]As per Financials- KPMG'!$F$127</f>
        <v>395.00523671099995</v>
      </c>
      <c r="K170" s="846">
        <f>'[4]As per Financials- KPMG'!$G$127</f>
        <v>41.09</v>
      </c>
      <c r="L170" s="9"/>
      <c r="M170" s="45" t="s">
        <v>81</v>
      </c>
      <c r="N170" s="45">
        <f>ROUND(I170-J170-K170,2)</f>
        <v>0</v>
      </c>
      <c r="O170" s="36"/>
    </row>
    <row r="171" spans="2:15" ht="15.6" hidden="1">
      <c r="B171" s="160"/>
      <c r="C171" s="191" t="s">
        <v>150</v>
      </c>
      <c r="D171" s="191"/>
      <c r="E171" s="341"/>
      <c r="F171" s="342"/>
      <c r="G171" s="342"/>
      <c r="H171" s="160"/>
      <c r="I171" s="847">
        <f>'Hierarchy Disclosure'!F32</f>
        <v>0</v>
      </c>
      <c r="J171" s="848">
        <f>+I171-K171</f>
        <v>0</v>
      </c>
      <c r="K171" s="848">
        <v>0</v>
      </c>
      <c r="L171" s="9"/>
      <c r="M171" s="45"/>
      <c r="N171" s="45"/>
      <c r="O171" s="36"/>
    </row>
    <row r="172" spans="2:15" ht="15.6">
      <c r="B172" s="160"/>
      <c r="C172" s="191" t="s">
        <v>376</v>
      </c>
      <c r="D172" s="191"/>
      <c r="E172" s="341"/>
      <c r="F172" s="342"/>
      <c r="G172" s="342"/>
      <c r="H172" s="160"/>
      <c r="I172" s="849">
        <f>+'Hierarchy Disclosure'!F30</f>
        <v>8.52</v>
      </c>
      <c r="J172" s="850">
        <f>'[5]Computation summary'!$K$148/10^7</f>
        <v>1.273506095209149</v>
      </c>
      <c r="K172" s="850">
        <f>I172-J172</f>
        <v>7.2464939047908503</v>
      </c>
      <c r="L172" s="9"/>
      <c r="M172" s="45"/>
      <c r="N172" s="45">
        <f t="shared" ref="N172:N180" si="5">ROUND(I172-J172-K172,2)</f>
        <v>0</v>
      </c>
      <c r="O172" s="36"/>
    </row>
    <row r="173" spans="2:15" ht="15.6">
      <c r="B173" s="160"/>
      <c r="C173" s="191" t="s">
        <v>116</v>
      </c>
      <c r="D173" s="191"/>
      <c r="E173" s="341"/>
      <c r="F173" s="342"/>
      <c r="G173" s="342"/>
      <c r="H173" s="160"/>
      <c r="I173" s="847">
        <f>'Hierarchy Disclosure'!F33</f>
        <v>1.36</v>
      </c>
      <c r="J173" s="848">
        <f>'[4]As per Financials- KPMG'!$F$130</f>
        <v>0.45591406152053299</v>
      </c>
      <c r="K173" s="848">
        <f>'[4]As per Financials- KPMG'!$G$130</f>
        <v>0.905102906311259</v>
      </c>
      <c r="L173" s="9"/>
      <c r="M173" s="45" t="s">
        <v>81</v>
      </c>
      <c r="N173" s="45">
        <f t="shared" si="5"/>
        <v>0</v>
      </c>
      <c r="O173" s="36"/>
    </row>
    <row r="174" spans="2:15" ht="15.6">
      <c r="B174" s="160"/>
      <c r="C174" s="160" t="s">
        <v>117</v>
      </c>
      <c r="D174" s="160"/>
      <c r="E174" s="341"/>
      <c r="F174" s="342"/>
      <c r="G174" s="342"/>
      <c r="H174" s="151"/>
      <c r="I174" s="847">
        <f>'Hierarchy Disclosure'!F34</f>
        <v>2.33</v>
      </c>
      <c r="J174" s="848">
        <f>'[4]As per Financials- KPMG'!$F$128</f>
        <v>2.3302844030000003</v>
      </c>
      <c r="K174" s="848">
        <v>0</v>
      </c>
      <c r="L174" s="9"/>
      <c r="M174" s="45" t="s">
        <v>81</v>
      </c>
      <c r="N174" s="45">
        <f t="shared" si="5"/>
        <v>0</v>
      </c>
      <c r="O174" s="36"/>
    </row>
    <row r="175" spans="2:15" ht="15.6">
      <c r="B175" s="160"/>
      <c r="C175" s="160" t="s">
        <v>115</v>
      </c>
      <c r="D175" s="160"/>
      <c r="E175" s="341"/>
      <c r="F175" s="342"/>
      <c r="G175" s="342"/>
      <c r="H175" s="151"/>
      <c r="I175" s="851">
        <f>'Hierarchy Disclosure'!F31</f>
        <v>427.16594600199988</v>
      </c>
      <c r="J175" s="852">
        <f>I175-K175</f>
        <v>424.7663765609999</v>
      </c>
      <c r="K175" s="852">
        <f>SUM([2]Liab!$G$278:$K$278)</f>
        <v>2.3995694409999997</v>
      </c>
      <c r="L175" s="3"/>
      <c r="N175" s="45">
        <f t="shared" si="5"/>
        <v>0</v>
      </c>
    </row>
    <row r="176" spans="2:15" ht="15.6">
      <c r="B176" s="160"/>
      <c r="C176" s="160" t="s">
        <v>118</v>
      </c>
      <c r="D176" s="160"/>
      <c r="E176" s="341"/>
      <c r="F176" s="342"/>
      <c r="G176" s="342"/>
      <c r="H176" s="151"/>
      <c r="I176" s="851">
        <f>'Hierarchy Disclosure'!F35</f>
        <v>13.77</v>
      </c>
      <c r="J176" s="852">
        <f>I176</f>
        <v>13.77</v>
      </c>
      <c r="K176" s="852">
        <v>0</v>
      </c>
      <c r="L176" s="3"/>
      <c r="N176" s="45">
        <f t="shared" si="5"/>
        <v>0</v>
      </c>
    </row>
    <row r="177" spans="2:15" ht="15.6">
      <c r="B177" s="160"/>
      <c r="C177" s="160" t="s">
        <v>119</v>
      </c>
      <c r="D177" s="160"/>
      <c r="E177" s="341"/>
      <c r="F177" s="342"/>
      <c r="G177" s="342"/>
      <c r="H177" s="151"/>
      <c r="I177" s="853">
        <f>'Hierarchy Disclosure'!F36</f>
        <v>4.24</v>
      </c>
      <c r="J177" s="172">
        <f>4599444.6/10^7</f>
        <v>0.45994445999999994</v>
      </c>
      <c r="K177" s="850">
        <f>I177-J177</f>
        <v>3.7800555400000002</v>
      </c>
      <c r="L177" s="3"/>
      <c r="M177" s="2" t="s">
        <v>525</v>
      </c>
      <c r="N177" s="45">
        <f t="shared" si="5"/>
        <v>0</v>
      </c>
    </row>
    <row r="178" spans="2:15" ht="15.6">
      <c r="B178" s="160"/>
      <c r="C178" s="160" t="s">
        <v>174</v>
      </c>
      <c r="D178" s="160"/>
      <c r="E178" s="341"/>
      <c r="F178" s="342"/>
      <c r="G178" s="342"/>
      <c r="H178" s="151"/>
      <c r="I178" s="851">
        <f>'Hierarchy Disclosure'!F37</f>
        <v>33.020000000000003</v>
      </c>
      <c r="J178" s="852">
        <f>'[3]Financial liabilities'!$D$28-1.05</f>
        <v>32.551483088000005</v>
      </c>
      <c r="K178" s="852">
        <f>'[3]Financial liabilities'!$E$28-0.01</f>
        <v>0.47184903099999997</v>
      </c>
      <c r="L178" s="3"/>
      <c r="M178" s="1"/>
      <c r="N178" s="45">
        <f t="shared" si="5"/>
        <v>0</v>
      </c>
    </row>
    <row r="179" spans="2:15" ht="15.6">
      <c r="B179" s="160"/>
      <c r="C179" s="160" t="s">
        <v>175</v>
      </c>
      <c r="D179" s="160"/>
      <c r="E179" s="341"/>
      <c r="F179" s="342"/>
      <c r="G179" s="342"/>
      <c r="H179" s="151"/>
      <c r="I179" s="851">
        <f>'Hierarchy Disclosure'!F38</f>
        <v>15.86</v>
      </c>
      <c r="J179" s="852">
        <f>(+I179-K179)</f>
        <v>9.3583672999999994</v>
      </c>
      <c r="K179" s="852">
        <f>'[3]Financial liabilities'!$G$20</f>
        <v>6.5016327</v>
      </c>
      <c r="L179" s="3"/>
      <c r="M179" s="1"/>
      <c r="N179" s="45">
        <f t="shared" si="5"/>
        <v>0</v>
      </c>
    </row>
    <row r="180" spans="2:15" ht="15.6">
      <c r="B180" s="160"/>
      <c r="C180" s="343" t="s">
        <v>12</v>
      </c>
      <c r="D180" s="272"/>
      <c r="E180" s="188"/>
      <c r="F180" s="188"/>
      <c r="G180" s="188"/>
      <c r="H180" s="272"/>
      <c r="I180" s="187">
        <f>SUM(I170:I179)</f>
        <v>942.36594600199976</v>
      </c>
      <c r="J180" s="187">
        <f>SUM(J170:J179)</f>
        <v>879.97111267972969</v>
      </c>
      <c r="K180" s="187">
        <f>SUM(K170:K179)</f>
        <v>62.394703523102109</v>
      </c>
      <c r="L180" s="10"/>
      <c r="M180" s="21"/>
      <c r="N180" s="45">
        <f t="shared" si="5"/>
        <v>0</v>
      </c>
    </row>
    <row r="181" spans="2:15" ht="15.6">
      <c r="B181" s="160"/>
      <c r="C181" s="160"/>
      <c r="D181" s="160"/>
      <c r="E181" s="165"/>
      <c r="F181" s="212"/>
      <c r="G181" s="212"/>
      <c r="H181" s="212"/>
      <c r="I181" s="239"/>
      <c r="J181" s="239"/>
      <c r="K181" s="239"/>
      <c r="L181" s="10"/>
    </row>
    <row r="182" spans="2:15" ht="31.2">
      <c r="B182" s="160"/>
      <c r="C182" s="641" t="s">
        <v>507</v>
      </c>
      <c r="D182" s="641"/>
      <c r="E182" s="383"/>
      <c r="F182" s="383"/>
      <c r="G182" s="383"/>
      <c r="H182" s="634"/>
      <c r="I182" s="642" t="s">
        <v>170</v>
      </c>
      <c r="J182" s="642" t="s">
        <v>36</v>
      </c>
      <c r="K182" s="642" t="s">
        <v>87</v>
      </c>
      <c r="L182" s="39"/>
      <c r="N182" s="2" t="s">
        <v>518</v>
      </c>
    </row>
    <row r="183" spans="2:15" ht="15" customHeight="1">
      <c r="B183" s="160"/>
      <c r="C183" s="814" t="s">
        <v>229</v>
      </c>
      <c r="D183" s="814"/>
      <c r="E183" s="345"/>
      <c r="F183" s="345"/>
      <c r="G183" s="345"/>
      <c r="H183" s="164"/>
      <c r="I183" s="346">
        <f>+'Hierarchy Disclosure'!J29</f>
        <v>461.04</v>
      </c>
      <c r="J183" s="347">
        <f t="shared" ref="J183:J192" si="6">+I183-K183</f>
        <v>347.34000000000003</v>
      </c>
      <c r="K183" s="347">
        <v>113.7</v>
      </c>
      <c r="L183" s="9"/>
      <c r="M183" s="45" t="s">
        <v>81</v>
      </c>
      <c r="N183" s="45">
        <f>I183-J183-K183</f>
        <v>0</v>
      </c>
      <c r="O183" s="36"/>
    </row>
    <row r="184" spans="2:15" ht="15" hidden="1" customHeight="1">
      <c r="B184" s="160"/>
      <c r="C184" s="191" t="s">
        <v>150</v>
      </c>
      <c r="D184" s="191"/>
      <c r="E184" s="248"/>
      <c r="F184" s="248"/>
      <c r="G184" s="248"/>
      <c r="H184" s="160"/>
      <c r="I184" s="348">
        <f>'Hierarchy Disclosure'!J32</f>
        <v>0</v>
      </c>
      <c r="J184" s="173">
        <f t="shared" si="6"/>
        <v>0</v>
      </c>
      <c r="K184" s="173">
        <v>0</v>
      </c>
      <c r="L184" s="9"/>
      <c r="M184" s="45"/>
      <c r="N184" s="21"/>
      <c r="O184" s="21"/>
    </row>
    <row r="185" spans="2:15" ht="15" customHeight="1">
      <c r="B185" s="160"/>
      <c r="C185" s="191" t="s">
        <v>376</v>
      </c>
      <c r="D185" s="191"/>
      <c r="E185" s="248"/>
      <c r="F185" s="248"/>
      <c r="G185" s="248"/>
      <c r="H185" s="160"/>
      <c r="I185" s="348">
        <f>'Hierarchy Disclosure'!J30</f>
        <v>5.41</v>
      </c>
      <c r="J185" s="173">
        <f>+[2]BS!$G$55/2</f>
        <v>1.6865784054755186</v>
      </c>
      <c r="K185" s="173">
        <v>3.72</v>
      </c>
      <c r="L185" s="9"/>
      <c r="M185" s="45"/>
      <c r="N185" s="45">
        <f t="shared" ref="N185:N193" si="7">I185-J185-K185</f>
        <v>3.4215945244810975E-3</v>
      </c>
      <c r="O185" s="21"/>
    </row>
    <row r="186" spans="2:15" ht="15" customHeight="1">
      <c r="B186" s="160"/>
      <c r="C186" s="191" t="s">
        <v>116</v>
      </c>
      <c r="D186" s="191"/>
      <c r="E186" s="248"/>
      <c r="F186" s="248"/>
      <c r="G186" s="248"/>
      <c r="H186" s="160"/>
      <c r="I186" s="348">
        <f>'Hierarchy Disclosure'!J33</f>
        <v>2.56</v>
      </c>
      <c r="J186" s="173">
        <v>0.63</v>
      </c>
      <c r="K186" s="173">
        <v>1.9294510932761597</v>
      </c>
      <c r="L186" s="9"/>
      <c r="M186" s="45"/>
      <c r="N186" s="45">
        <f t="shared" si="7"/>
        <v>5.489067238404477E-4</v>
      </c>
      <c r="O186" s="36"/>
    </row>
    <row r="187" spans="2:15" ht="15.6">
      <c r="B187" s="160"/>
      <c r="C187" s="160" t="s">
        <v>117</v>
      </c>
      <c r="D187" s="160"/>
      <c r="E187" s="344"/>
      <c r="F187" s="344"/>
      <c r="G187" s="344"/>
      <c r="H187" s="151"/>
      <c r="I187" s="348">
        <f>'Hierarchy Disclosure'!J34</f>
        <v>0.91</v>
      </c>
      <c r="J187" s="220">
        <v>0.91</v>
      </c>
      <c r="K187" s="220">
        <v>0</v>
      </c>
      <c r="L187" s="9"/>
      <c r="M187" s="45" t="s">
        <v>81</v>
      </c>
      <c r="N187" s="45">
        <f t="shared" si="7"/>
        <v>0</v>
      </c>
      <c r="O187" s="36"/>
    </row>
    <row r="188" spans="2:15" ht="15" customHeight="1">
      <c r="B188" s="160"/>
      <c r="C188" s="160" t="s">
        <v>115</v>
      </c>
      <c r="D188" s="160"/>
      <c r="E188" s="344"/>
      <c r="F188" s="344"/>
      <c r="G188" s="344"/>
      <c r="H188" s="151"/>
      <c r="I188" s="348">
        <f>'Hierarchy Disclosure'!J31</f>
        <v>472.32747834900005</v>
      </c>
      <c r="J188" s="220">
        <f t="shared" si="6"/>
        <v>466.15747834900003</v>
      </c>
      <c r="K188" s="220">
        <v>6.17</v>
      </c>
      <c r="L188" s="9"/>
      <c r="M188" s="45" t="s">
        <v>78</v>
      </c>
      <c r="N188" s="45">
        <f t="shared" si="7"/>
        <v>1.5987211554602254E-14</v>
      </c>
      <c r="O188" s="36"/>
    </row>
    <row r="189" spans="2:15" ht="15.6">
      <c r="B189" s="160"/>
      <c r="C189" s="160" t="s">
        <v>118</v>
      </c>
      <c r="D189" s="160"/>
      <c r="E189" s="344"/>
      <c r="F189" s="344"/>
      <c r="G189" s="344"/>
      <c r="H189" s="151"/>
      <c r="I189" s="348">
        <f>'Hierarchy Disclosure'!J35</f>
        <v>9.93</v>
      </c>
      <c r="J189" s="220">
        <f t="shared" si="6"/>
        <v>9.93</v>
      </c>
      <c r="K189" s="220">
        <v>0</v>
      </c>
      <c r="L189" s="3"/>
      <c r="M189" s="21"/>
      <c r="N189" s="45">
        <f t="shared" si="7"/>
        <v>0</v>
      </c>
      <c r="O189" s="36"/>
    </row>
    <row r="190" spans="2:15" ht="15.6">
      <c r="B190" s="160"/>
      <c r="C190" s="160" t="s">
        <v>119</v>
      </c>
      <c r="D190" s="160"/>
      <c r="E190" s="344"/>
      <c r="F190" s="344"/>
      <c r="G190" s="344"/>
      <c r="H190" s="151"/>
      <c r="I190" s="348">
        <f>'Hierarchy Disclosure'!J36</f>
        <v>4.55</v>
      </c>
      <c r="J190" s="220">
        <f t="shared" si="6"/>
        <v>0.45000000000000018</v>
      </c>
      <c r="K190" s="220">
        <v>4.0999999999999996</v>
      </c>
      <c r="L190" s="3"/>
      <c r="M190" s="21" t="s">
        <v>525</v>
      </c>
      <c r="N190" s="45">
        <f t="shared" si="7"/>
        <v>0</v>
      </c>
      <c r="O190" s="36"/>
    </row>
    <row r="191" spans="2:15" ht="15.6">
      <c r="B191" s="160"/>
      <c r="C191" s="160" t="s">
        <v>174</v>
      </c>
      <c r="D191" s="160"/>
      <c r="E191" s="344"/>
      <c r="F191" s="344"/>
      <c r="G191" s="344"/>
      <c r="H191" s="151"/>
      <c r="I191" s="348">
        <f>'Hierarchy Disclosure'!J37</f>
        <v>35.39</v>
      </c>
      <c r="J191" s="220">
        <f>+I191-K191+0.01</f>
        <v>27.284423083000004</v>
      </c>
      <c r="K191" s="220">
        <v>8.1155769169999985</v>
      </c>
      <c r="L191" s="3"/>
      <c r="M191" s="21"/>
      <c r="N191" s="45">
        <f t="shared" si="7"/>
        <v>-1.0000000000001563E-2</v>
      </c>
      <c r="O191" s="36"/>
    </row>
    <row r="192" spans="2:15" ht="15.6">
      <c r="B192" s="160"/>
      <c r="C192" s="160" t="s">
        <v>175</v>
      </c>
      <c r="D192" s="160"/>
      <c r="E192" s="344"/>
      <c r="F192" s="344"/>
      <c r="G192" s="344"/>
      <c r="H192" s="151"/>
      <c r="I192" s="348">
        <f>'Hierarchy Disclosure'!J38</f>
        <v>15.01</v>
      </c>
      <c r="J192" s="220">
        <f t="shared" si="6"/>
        <v>8.4304382459999996</v>
      </c>
      <c r="K192" s="220">
        <v>6.5795617540000002</v>
      </c>
      <c r="L192" s="3"/>
      <c r="M192" s="21"/>
      <c r="N192" s="45">
        <f t="shared" si="7"/>
        <v>0</v>
      </c>
      <c r="O192" s="36"/>
    </row>
    <row r="193" spans="2:14" ht="15.6">
      <c r="B193" s="160"/>
      <c r="C193" s="343" t="s">
        <v>12</v>
      </c>
      <c r="D193" s="272"/>
      <c r="E193" s="188"/>
      <c r="F193" s="188"/>
      <c r="G193" s="188"/>
      <c r="H193" s="272"/>
      <c r="I193" s="349">
        <f>SUM(I183:I192)</f>
        <v>1007.1274783490001</v>
      </c>
      <c r="J193" s="349">
        <f>SUM(J183:J192)</f>
        <v>862.81891808347564</v>
      </c>
      <c r="K193" s="349">
        <f>SUM(K183:K192)+0.01</f>
        <v>144.32458976427614</v>
      </c>
      <c r="L193" s="10"/>
      <c r="M193" s="21"/>
      <c r="N193" s="45">
        <f t="shared" si="7"/>
        <v>-1.6029498751720439E-2</v>
      </c>
    </row>
    <row r="194" spans="2:14" ht="15.6">
      <c r="B194" s="160"/>
      <c r="C194" s="286" t="s">
        <v>231</v>
      </c>
      <c r="D194" s="160"/>
      <c r="E194" s="239"/>
      <c r="F194" s="239"/>
      <c r="G194" s="239"/>
      <c r="H194" s="160"/>
      <c r="I194" s="239"/>
      <c r="J194" s="239"/>
      <c r="K194" s="239"/>
      <c r="L194" s="10"/>
      <c r="M194" s="21"/>
      <c r="N194" s="26"/>
    </row>
    <row r="195" spans="2:14" s="3" customFormat="1" ht="15.6">
      <c r="B195" s="160"/>
      <c r="C195" s="160"/>
      <c r="D195" s="160"/>
      <c r="E195" s="160"/>
      <c r="F195" s="160"/>
      <c r="G195" s="160"/>
      <c r="H195" s="160"/>
      <c r="I195" s="318"/>
      <c r="J195" s="318"/>
      <c r="K195" s="318"/>
      <c r="L195" s="37"/>
    </row>
    <row r="196" spans="2:14" ht="15.6">
      <c r="B196" s="350" t="s">
        <v>171</v>
      </c>
      <c r="C196" s="351" t="s">
        <v>172</v>
      </c>
      <c r="D196" s="275"/>
      <c r="E196" s="275"/>
      <c r="F196" s="275"/>
      <c r="G196" s="275"/>
      <c r="H196" s="275"/>
      <c r="I196" s="275"/>
      <c r="J196" s="275"/>
      <c r="K196" s="275"/>
      <c r="L196" s="47"/>
    </row>
    <row r="197" spans="2:14" ht="15.6">
      <c r="B197" s="160"/>
      <c r="C197" s="829" t="s">
        <v>173</v>
      </c>
      <c r="D197" s="829"/>
      <c r="E197" s="829"/>
      <c r="F197" s="829"/>
      <c r="G197" s="829"/>
      <c r="H197" s="829"/>
      <c r="I197" s="829"/>
      <c r="J197" s="829"/>
      <c r="K197" s="829"/>
      <c r="L197" s="47"/>
    </row>
    <row r="198" spans="2:14" ht="15.6">
      <c r="B198" s="160"/>
      <c r="C198" s="275"/>
      <c r="D198" s="275"/>
      <c r="E198" s="275"/>
      <c r="F198" s="275"/>
      <c r="G198" s="275"/>
      <c r="H198" s="275"/>
      <c r="I198" s="275"/>
      <c r="J198" s="275"/>
      <c r="K198" s="275"/>
      <c r="L198" s="47"/>
    </row>
    <row r="199" spans="2:14" ht="15" customHeight="1">
      <c r="B199" s="238">
        <f>+B163+1</f>
        <v>36</v>
      </c>
      <c r="C199" s="165" t="s">
        <v>180</v>
      </c>
      <c r="D199" s="165"/>
      <c r="E199" s="160"/>
      <c r="F199" s="160"/>
      <c r="G199" s="160"/>
      <c r="H199" s="352"/>
      <c r="I199" s="353" t="s">
        <v>271</v>
      </c>
      <c r="J199" s="354"/>
      <c r="K199" s="354" t="s">
        <v>271</v>
      </c>
      <c r="L199" s="3"/>
    </row>
    <row r="200" spans="2:14" ht="15.6">
      <c r="B200" s="286"/>
      <c r="C200" s="286"/>
      <c r="D200" s="286"/>
      <c r="E200" s="286"/>
      <c r="F200" s="286"/>
      <c r="G200" s="286"/>
      <c r="H200" s="352"/>
      <c r="I200" s="593" t="str">
        <f>+I153</f>
        <v>March 31, 2023</v>
      </c>
      <c r="J200" s="355"/>
      <c r="K200" s="356" t="str">
        <f>+K153</f>
        <v>March 31, 2022</v>
      </c>
      <c r="L200" s="37"/>
    </row>
    <row r="201" spans="2:14" ht="15.6">
      <c r="B201" s="357" t="s">
        <v>77</v>
      </c>
      <c r="C201" s="165" t="s">
        <v>90</v>
      </c>
      <c r="D201" s="165"/>
      <c r="E201" s="160"/>
      <c r="F201" s="160"/>
      <c r="G201" s="160"/>
      <c r="H201" s="160"/>
      <c r="I201" s="167"/>
      <c r="J201" s="160"/>
      <c r="K201" s="160"/>
      <c r="L201" s="3"/>
    </row>
    <row r="202" spans="2:14" ht="5.0999999999999996" customHeight="1">
      <c r="B202" s="160"/>
      <c r="C202" s="160"/>
      <c r="D202" s="160"/>
      <c r="E202" s="160"/>
      <c r="F202" s="160"/>
      <c r="G202" s="160"/>
      <c r="H202" s="160"/>
      <c r="I202" s="167"/>
      <c r="J202" s="160"/>
      <c r="K202" s="160"/>
      <c r="L202" s="3"/>
    </row>
    <row r="203" spans="2:14" ht="15.6">
      <c r="B203" s="160"/>
      <c r="C203" s="358" t="s">
        <v>39</v>
      </c>
      <c r="D203" s="358"/>
      <c r="E203" s="160"/>
      <c r="F203" s="160"/>
      <c r="G203" s="160"/>
      <c r="H203" s="160"/>
      <c r="I203" s="217"/>
      <c r="J203" s="212"/>
      <c r="K203" s="160"/>
      <c r="L203" s="3"/>
      <c r="M203" s="26"/>
    </row>
    <row r="204" spans="2:14" ht="15.6">
      <c r="B204" s="160"/>
      <c r="C204" s="359" t="s">
        <v>40</v>
      </c>
      <c r="D204" s="359"/>
      <c r="E204" s="160"/>
      <c r="F204" s="160"/>
      <c r="G204" s="160"/>
      <c r="H204" s="160"/>
      <c r="I204" s="168"/>
      <c r="J204" s="160"/>
      <c r="K204" s="160"/>
      <c r="L204" s="3"/>
    </row>
    <row r="205" spans="2:14" ht="15.6">
      <c r="B205" s="160"/>
      <c r="C205" s="360" t="s">
        <v>487</v>
      </c>
      <c r="D205" s="360"/>
      <c r="E205" s="160"/>
      <c r="F205" s="160"/>
      <c r="G205" s="160"/>
      <c r="H205" s="212"/>
      <c r="I205" s="168">
        <v>12.54</v>
      </c>
      <c r="J205" s="212"/>
      <c r="K205" s="212">
        <v>12.54</v>
      </c>
      <c r="L205" s="149"/>
      <c r="M205" s="26"/>
    </row>
    <row r="206" spans="2:14" ht="15.6">
      <c r="B206" s="160"/>
      <c r="C206" s="360" t="s">
        <v>488</v>
      </c>
      <c r="D206" s="360"/>
      <c r="E206" s="160"/>
      <c r="F206" s="160"/>
      <c r="G206" s="160"/>
      <c r="H206" s="362"/>
      <c r="I206" s="743">
        <v>7.24</v>
      </c>
      <c r="J206" s="362"/>
      <c r="K206" s="362">
        <v>4.3600000000000003</v>
      </c>
      <c r="L206" s="149"/>
      <c r="M206" s="26"/>
    </row>
    <row r="207" spans="2:14" ht="15.6">
      <c r="B207" s="160"/>
      <c r="C207" s="620" t="s">
        <v>41</v>
      </c>
      <c r="D207" s="620"/>
      <c r="E207" s="286"/>
      <c r="F207" s="286"/>
      <c r="G207" s="286"/>
      <c r="H207" s="621"/>
      <c r="I207" s="622">
        <v>1.98</v>
      </c>
      <c r="J207" s="362"/>
      <c r="K207" s="362">
        <v>1.7430568074385031</v>
      </c>
      <c r="L207" s="9"/>
      <c r="M207" s="26">
        <f>I207-K207</f>
        <v>0.23694319256149687</v>
      </c>
    </row>
    <row r="208" spans="2:14" ht="15.6">
      <c r="B208" s="160"/>
      <c r="C208" s="360" t="s">
        <v>42</v>
      </c>
      <c r="D208" s="360"/>
      <c r="E208" s="160"/>
      <c r="F208" s="160"/>
      <c r="G208" s="160"/>
      <c r="H208" s="212"/>
      <c r="I208" s="363">
        <v>1</v>
      </c>
      <c r="J208" s="212"/>
      <c r="K208" s="362">
        <v>1</v>
      </c>
      <c r="L208" s="9"/>
      <c r="M208" s="26"/>
    </row>
    <row r="209" spans="2:17" ht="15.6">
      <c r="B209" s="160"/>
      <c r="C209" s="360"/>
      <c r="D209" s="360"/>
      <c r="E209" s="160"/>
      <c r="F209" s="160"/>
      <c r="G209" s="160"/>
      <c r="H209" s="212"/>
      <c r="I209" s="187">
        <f>SUM(I205:I208)</f>
        <v>22.76</v>
      </c>
      <c r="J209" s="188"/>
      <c r="K209" s="188">
        <f>SUM(K205:K208)</f>
        <v>19.643056807438501</v>
      </c>
      <c r="L209" s="9"/>
      <c r="M209" s="26"/>
    </row>
    <row r="210" spans="2:17" ht="3.75" customHeight="1">
      <c r="B210" s="160"/>
      <c r="C210" s="360"/>
      <c r="D210" s="360"/>
      <c r="E210" s="160"/>
      <c r="F210" s="160"/>
      <c r="G210" s="160"/>
      <c r="H210" s="212"/>
      <c r="I210" s="239"/>
      <c r="J210" s="239"/>
      <c r="K210" s="239"/>
      <c r="L210" s="9"/>
      <c r="M210" s="26"/>
    </row>
    <row r="211" spans="2:17" ht="99.75" customHeight="1">
      <c r="B211" s="160"/>
      <c r="C211" s="804" t="s">
        <v>527</v>
      </c>
      <c r="D211" s="804"/>
      <c r="E211" s="804"/>
      <c r="F211" s="804"/>
      <c r="G211" s="804"/>
      <c r="H211" s="804"/>
      <c r="I211" s="804"/>
      <c r="J211" s="804"/>
      <c r="K211" s="804"/>
      <c r="L211" s="9"/>
      <c r="M211" s="26"/>
    </row>
    <row r="212" spans="2:17" ht="48" customHeight="1">
      <c r="B212" s="160"/>
      <c r="C212" s="795" t="s">
        <v>599</v>
      </c>
      <c r="D212" s="795"/>
      <c r="E212" s="795"/>
      <c r="F212" s="795"/>
      <c r="G212" s="795"/>
      <c r="H212" s="795"/>
      <c r="I212" s="795"/>
      <c r="J212" s="795"/>
      <c r="K212" s="795"/>
      <c r="L212" s="3"/>
    </row>
    <row r="213" spans="2:17" ht="54.6" customHeight="1">
      <c r="B213" s="160"/>
      <c r="C213" s="795"/>
      <c r="D213" s="795"/>
      <c r="E213" s="795"/>
      <c r="F213" s="795"/>
      <c r="G213" s="795"/>
      <c r="H213" s="795"/>
      <c r="I213" s="795"/>
      <c r="J213" s="795"/>
      <c r="K213" s="795"/>
      <c r="L213" s="3"/>
    </row>
    <row r="214" spans="2:17" ht="15.6">
      <c r="B214" s="160"/>
      <c r="C214" s="740"/>
      <c r="D214" s="740"/>
      <c r="E214" s="740"/>
      <c r="F214" s="740"/>
      <c r="G214" s="740"/>
      <c r="H214" s="740"/>
      <c r="I214" s="740"/>
      <c r="J214" s="740"/>
      <c r="K214" s="740"/>
      <c r="L214" s="3"/>
    </row>
    <row r="215" spans="2:17" ht="30" customHeight="1">
      <c r="B215" s="160"/>
      <c r="I215" s="631" t="s">
        <v>567</v>
      </c>
      <c r="J215" s="805" t="s">
        <v>508</v>
      </c>
      <c r="K215" s="805"/>
      <c r="L215" s="3"/>
    </row>
    <row r="216" spans="2:17" ht="15.6">
      <c r="B216" s="160"/>
      <c r="C216" s="358" t="s">
        <v>43</v>
      </c>
      <c r="D216" s="358"/>
      <c r="E216" s="160"/>
      <c r="F216" s="160"/>
      <c r="G216" s="160"/>
      <c r="H216" s="160"/>
      <c r="I216" s="168"/>
      <c r="J216" s="160"/>
      <c r="K216" s="160"/>
      <c r="L216" s="601" t="s">
        <v>520</v>
      </c>
    </row>
    <row r="217" spans="2:17" ht="33" customHeight="1">
      <c r="B217" s="160"/>
      <c r="C217" s="795" t="s">
        <v>603</v>
      </c>
      <c r="D217" s="795"/>
      <c r="E217" s="795"/>
      <c r="F217" s="795"/>
      <c r="G217" s="795"/>
      <c r="H217" s="795"/>
      <c r="I217" s="854">
        <f>'[6]GUARANTEES31.3.23'!$L$36</f>
        <v>140.25</v>
      </c>
      <c r="J217" s="855"/>
      <c r="K217" s="855">
        <v>210.99</v>
      </c>
      <c r="L217" s="602"/>
    </row>
    <row r="218" spans="2:17" ht="15.6">
      <c r="B218" s="160"/>
      <c r="C218" s="367" t="s">
        <v>44</v>
      </c>
      <c r="D218" s="367"/>
      <c r="E218" s="265"/>
      <c r="F218" s="265"/>
      <c r="G218" s="265"/>
      <c r="H218" s="265"/>
      <c r="I218" s="368"/>
      <c r="J218" s="265"/>
      <c r="K218" s="265"/>
      <c r="L218" s="97"/>
      <c r="M218" s="3"/>
      <c r="N218" s="3"/>
      <c r="O218" s="3"/>
      <c r="P218" s="3"/>
      <c r="Q218" s="3"/>
    </row>
    <row r="219" spans="2:17" ht="15.6">
      <c r="B219" s="160"/>
      <c r="C219" s="364" t="s">
        <v>486</v>
      </c>
      <c r="D219" s="365"/>
      <c r="E219" s="365"/>
      <c r="F219" s="160"/>
      <c r="G219" s="160"/>
      <c r="H219" s="212"/>
      <c r="I219" s="361">
        <f>[7]Summary!$O$34/10^7</f>
        <v>11.42338474035</v>
      </c>
      <c r="J219" s="212"/>
      <c r="K219" s="212">
        <v>2.1334922687999995</v>
      </c>
      <c r="L219" s="601" t="s">
        <v>519</v>
      </c>
      <c r="M219" s="9"/>
      <c r="N219" s="3"/>
      <c r="O219" s="3"/>
      <c r="P219" s="3"/>
      <c r="Q219" s="3"/>
    </row>
    <row r="220" spans="2:17" ht="15.6">
      <c r="B220" s="160"/>
      <c r="C220" s="364" t="s">
        <v>232</v>
      </c>
      <c r="D220" s="364"/>
      <c r="E220" s="364"/>
      <c r="F220" s="364"/>
      <c r="G220" s="369"/>
      <c r="H220" s="212"/>
      <c r="I220" s="361">
        <v>1.225E-4</v>
      </c>
      <c r="J220" s="212"/>
      <c r="K220" s="212">
        <v>1.225E-4</v>
      </c>
      <c r="L220" s="3"/>
      <c r="M220" s="9"/>
      <c r="N220" s="3"/>
      <c r="O220" s="3"/>
      <c r="P220" s="3"/>
      <c r="Q220" s="3"/>
    </row>
    <row r="221" spans="2:17" ht="15.6">
      <c r="B221" s="160"/>
      <c r="C221" s="364" t="s">
        <v>233</v>
      </c>
      <c r="D221" s="364"/>
      <c r="E221" s="364"/>
      <c r="F221" s="364"/>
      <c r="G221" s="369"/>
      <c r="H221" s="212"/>
      <c r="I221" s="361"/>
      <c r="J221" s="212"/>
      <c r="K221" s="212"/>
      <c r="L221" s="3"/>
      <c r="M221" s="9"/>
      <c r="N221" s="3"/>
      <c r="O221" s="3"/>
      <c r="P221" s="3"/>
      <c r="Q221" s="3"/>
    </row>
    <row r="222" spans="2:17" ht="12" customHeight="1">
      <c r="B222" s="160"/>
      <c r="C222" s="176"/>
      <c r="D222" s="176"/>
      <c r="E222" s="176"/>
      <c r="F222" s="176"/>
      <c r="G222" s="176"/>
      <c r="H222" s="176"/>
      <c r="I222" s="366"/>
      <c r="J222" s="176"/>
      <c r="K222" s="176"/>
      <c r="L222" s="13"/>
      <c r="M222" s="3"/>
      <c r="N222" s="3"/>
      <c r="O222" s="3"/>
      <c r="P222" s="3"/>
      <c r="Q222" s="3"/>
    </row>
    <row r="223" spans="2:17" ht="15.6">
      <c r="B223" s="357" t="s">
        <v>89</v>
      </c>
      <c r="C223" s="165" t="s">
        <v>92</v>
      </c>
      <c r="D223" s="165"/>
      <c r="E223" s="160"/>
      <c r="F223" s="160"/>
      <c r="G223" s="160"/>
      <c r="H223" s="160"/>
      <c r="I223" s="370"/>
      <c r="J223" s="371"/>
      <c r="K223" s="160"/>
      <c r="L223" s="3"/>
      <c r="M223" s="3"/>
      <c r="N223" s="3"/>
      <c r="O223" s="3"/>
      <c r="P223" s="3"/>
      <c r="Q223" s="3"/>
    </row>
    <row r="224" spans="2:17" ht="15.6">
      <c r="B224" s="160"/>
      <c r="C224" s="160" t="s">
        <v>45</v>
      </c>
      <c r="D224" s="160"/>
      <c r="E224" s="160"/>
      <c r="F224" s="160"/>
      <c r="G224" s="160"/>
      <c r="H224" s="160"/>
      <c r="I224" s="361">
        <v>0.23</v>
      </c>
      <c r="J224" s="212"/>
      <c r="K224" s="212">
        <v>0.23</v>
      </c>
      <c r="L224" s="149" t="s">
        <v>523</v>
      </c>
      <c r="M224" s="3"/>
      <c r="N224" s="3"/>
      <c r="O224" s="3"/>
      <c r="P224" s="3"/>
      <c r="Q224" s="3"/>
    </row>
    <row r="225" spans="2:17" ht="6" customHeight="1">
      <c r="B225" s="160"/>
      <c r="C225" s="160"/>
      <c r="D225" s="160"/>
      <c r="E225" s="160"/>
      <c r="F225" s="160"/>
      <c r="G225" s="160"/>
      <c r="H225" s="160"/>
      <c r="I225" s="168"/>
      <c r="J225" s="160"/>
      <c r="K225" s="212"/>
      <c r="L225" s="3"/>
      <c r="M225" s="3"/>
      <c r="N225" s="3"/>
      <c r="O225" s="3"/>
      <c r="P225" s="3"/>
      <c r="Q225" s="3"/>
    </row>
    <row r="226" spans="2:17" ht="15.6">
      <c r="B226" s="357" t="s">
        <v>91</v>
      </c>
      <c r="C226" s="165" t="s">
        <v>88</v>
      </c>
      <c r="D226" s="165"/>
      <c r="E226" s="160"/>
      <c r="F226" s="160"/>
      <c r="G226" s="160"/>
      <c r="H226" s="160"/>
      <c r="I226" s="168"/>
      <c r="J226" s="160"/>
      <c r="K226" s="371"/>
      <c r="L226" s="48"/>
      <c r="M226" s="3"/>
      <c r="N226" s="3"/>
      <c r="O226" s="3"/>
      <c r="P226" s="3"/>
      <c r="Q226" s="3"/>
    </row>
    <row r="227" spans="2:17" ht="15.6">
      <c r="B227" s="160"/>
      <c r="C227" s="160" t="s">
        <v>38</v>
      </c>
      <c r="D227" s="160"/>
      <c r="E227" s="160"/>
      <c r="F227" s="160"/>
      <c r="G227" s="160"/>
      <c r="H227" s="212"/>
      <c r="I227" s="361">
        <f>'[3]Capital PO'!$H$367/10^7</f>
        <v>101.01326935227999</v>
      </c>
      <c r="J227" s="372"/>
      <c r="K227" s="372">
        <v>44.886091801999996</v>
      </c>
      <c r="L227" s="149" t="s">
        <v>448</v>
      </c>
      <c r="M227" s="49"/>
      <c r="N227" s="3"/>
      <c r="O227" s="3"/>
      <c r="P227" s="3"/>
      <c r="Q227" s="3"/>
    </row>
    <row r="228" spans="2:17" s="78" customFormat="1" ht="15" hidden="1" customHeight="1">
      <c r="B228" s="154">
        <f>RPT!B156+1</f>
        <v>1</v>
      </c>
      <c r="C228" s="373" t="s">
        <v>276</v>
      </c>
      <c r="D228" s="374"/>
      <c r="E228" s="374"/>
      <c r="F228" s="374"/>
      <c r="G228" s="374"/>
      <c r="H228" s="374"/>
      <c r="I228" s="374"/>
      <c r="J228" s="374"/>
      <c r="K228" s="374"/>
      <c r="L228" s="100"/>
      <c r="M228" s="102"/>
      <c r="N228" s="112"/>
      <c r="O228" s="112"/>
      <c r="P228" s="112"/>
      <c r="Q228" s="112"/>
    </row>
    <row r="229" spans="2:17" s="78" customFormat="1" ht="5.0999999999999996" hidden="1" customHeight="1">
      <c r="B229" s="375"/>
      <c r="C229" s="373"/>
      <c r="D229" s="374"/>
      <c r="E229" s="374"/>
      <c r="F229" s="374"/>
      <c r="G229" s="374"/>
      <c r="H229" s="374"/>
      <c r="I229" s="374"/>
      <c r="J229" s="374"/>
      <c r="K229" s="374"/>
      <c r="L229" s="100"/>
      <c r="M229" s="102"/>
      <c r="N229" s="112"/>
      <c r="O229" s="112"/>
      <c r="P229" s="112"/>
      <c r="Q229" s="112"/>
    </row>
    <row r="230" spans="2:17" s="78" customFormat="1" ht="33" hidden="1" customHeight="1">
      <c r="B230" s="376"/>
      <c r="C230" s="803" t="s">
        <v>394</v>
      </c>
      <c r="D230" s="803"/>
      <c r="E230" s="803"/>
      <c r="F230" s="803"/>
      <c r="G230" s="803"/>
      <c r="H230" s="803"/>
      <c r="I230" s="803"/>
      <c r="J230" s="803"/>
      <c r="K230" s="803"/>
      <c r="L230" s="125"/>
      <c r="M230" s="102"/>
      <c r="N230" s="112"/>
      <c r="O230" s="112"/>
      <c r="P230" s="113"/>
      <c r="Q230" s="112"/>
    </row>
    <row r="231" spans="2:17" s="78" customFormat="1" ht="5.0999999999999996" hidden="1" customHeight="1">
      <c r="B231" s="375"/>
      <c r="C231" s="377"/>
      <c r="D231" s="374"/>
      <c r="E231" s="374"/>
      <c r="F231" s="374"/>
      <c r="G231" s="374"/>
      <c r="H231" s="374"/>
      <c r="I231" s="374"/>
      <c r="J231" s="374"/>
      <c r="K231" s="374"/>
      <c r="L231" s="100"/>
      <c r="M231" s="102"/>
      <c r="N231" s="112"/>
      <c r="O231" s="112"/>
      <c r="P231" s="112"/>
      <c r="Q231" s="112"/>
    </row>
    <row r="232" spans="2:17" s="78" customFormat="1" ht="35.25" hidden="1" customHeight="1">
      <c r="B232" s="376"/>
      <c r="C232" s="803" t="s">
        <v>395</v>
      </c>
      <c r="D232" s="803"/>
      <c r="E232" s="803"/>
      <c r="F232" s="803"/>
      <c r="G232" s="803"/>
      <c r="H232" s="803"/>
      <c r="I232" s="803"/>
      <c r="J232" s="803"/>
      <c r="K232" s="803"/>
      <c r="L232" s="125"/>
      <c r="M232" s="102"/>
      <c r="N232" s="112"/>
      <c r="O232" s="112"/>
      <c r="P232" s="113"/>
      <c r="Q232" s="112"/>
    </row>
    <row r="233" spans="2:17" s="78" customFormat="1" ht="5.0999999999999996" hidden="1" customHeight="1">
      <c r="B233" s="375"/>
      <c r="C233" s="377"/>
      <c r="D233" s="374"/>
      <c r="E233" s="374"/>
      <c r="F233" s="374"/>
      <c r="G233" s="374"/>
      <c r="H233" s="374"/>
      <c r="I233" s="374"/>
      <c r="J233" s="374"/>
      <c r="K233" s="374"/>
      <c r="L233" s="100"/>
      <c r="M233" s="102"/>
      <c r="N233" s="112"/>
      <c r="O233" s="112"/>
      <c r="P233" s="112"/>
      <c r="Q233" s="112"/>
    </row>
    <row r="234" spans="2:17" s="78" customFormat="1" ht="55.5" hidden="1" customHeight="1">
      <c r="B234" s="376"/>
      <c r="C234" s="803" t="s">
        <v>427</v>
      </c>
      <c r="D234" s="803"/>
      <c r="E234" s="803"/>
      <c r="F234" s="803"/>
      <c r="G234" s="803"/>
      <c r="H234" s="803"/>
      <c r="I234" s="803"/>
      <c r="J234" s="803"/>
      <c r="K234" s="803"/>
      <c r="L234" s="125"/>
      <c r="M234" s="102"/>
      <c r="N234" s="112"/>
      <c r="O234" s="112"/>
      <c r="P234" s="113"/>
      <c r="Q234" s="112"/>
    </row>
    <row r="235" spans="2:17" s="78" customFormat="1" ht="5.0999999999999996" hidden="1" customHeight="1">
      <c r="B235" s="375"/>
      <c r="C235" s="377"/>
      <c r="D235" s="374"/>
      <c r="E235" s="374"/>
      <c r="F235" s="374"/>
      <c r="G235" s="374"/>
      <c r="H235" s="374"/>
      <c r="I235" s="374"/>
      <c r="J235" s="374"/>
      <c r="K235" s="374"/>
      <c r="L235" s="100"/>
      <c r="M235" s="102"/>
      <c r="N235" s="112"/>
      <c r="O235" s="112"/>
      <c r="P235" s="112"/>
      <c r="Q235" s="112"/>
    </row>
    <row r="236" spans="2:17" s="78" customFormat="1" ht="39.75" hidden="1" customHeight="1">
      <c r="B236" s="376"/>
      <c r="C236" s="804" t="s">
        <v>428</v>
      </c>
      <c r="D236" s="804"/>
      <c r="E236" s="804"/>
      <c r="F236" s="804"/>
      <c r="G236" s="804"/>
      <c r="H236" s="804"/>
      <c r="I236" s="804"/>
      <c r="J236" s="804"/>
      <c r="K236" s="804"/>
      <c r="L236" s="125"/>
      <c r="M236" s="102"/>
      <c r="N236" s="112"/>
      <c r="O236" s="112"/>
      <c r="P236" s="112"/>
      <c r="Q236" s="112"/>
    </row>
    <row r="237" spans="2:17" s="78" customFormat="1" ht="5.0999999999999996" hidden="1" customHeight="1">
      <c r="B237" s="376"/>
      <c r="C237" s="374"/>
      <c r="D237" s="374"/>
      <c r="E237" s="374"/>
      <c r="F237" s="374"/>
      <c r="G237" s="374"/>
      <c r="H237" s="374"/>
      <c r="I237" s="374"/>
      <c r="J237" s="374"/>
      <c r="K237" s="374"/>
      <c r="L237" s="100"/>
      <c r="M237" s="102"/>
      <c r="N237" s="112"/>
      <c r="O237" s="112"/>
      <c r="P237" s="112"/>
      <c r="Q237" s="112"/>
    </row>
    <row r="238" spans="2:17" s="78" customFormat="1" ht="5.0999999999999996" hidden="1" customHeight="1">
      <c r="B238" s="376"/>
      <c r="C238" s="378"/>
      <c r="D238" s="374"/>
      <c r="E238" s="374"/>
      <c r="F238" s="374"/>
      <c r="G238" s="374"/>
      <c r="H238" s="374"/>
      <c r="I238" s="374"/>
      <c r="J238" s="374"/>
      <c r="K238" s="374"/>
      <c r="L238" s="100"/>
      <c r="M238" s="102"/>
      <c r="N238" s="112"/>
      <c r="O238" s="112"/>
      <c r="P238" s="112"/>
      <c r="Q238" s="112"/>
    </row>
    <row r="239" spans="2:17" s="78" customFormat="1" ht="15" hidden="1" customHeight="1">
      <c r="B239" s="376"/>
      <c r="C239" s="379" t="s">
        <v>429</v>
      </c>
      <c r="D239" s="380"/>
      <c r="E239" s="380"/>
      <c r="F239" s="381"/>
      <c r="G239" s="381"/>
      <c r="H239" s="381"/>
      <c r="I239" s="381"/>
      <c r="J239" s="381"/>
      <c r="K239" s="381"/>
      <c r="L239" s="109"/>
      <c r="M239" s="102"/>
      <c r="N239" s="112"/>
      <c r="O239" s="112"/>
      <c r="P239" s="112"/>
      <c r="Q239" s="112"/>
    </row>
    <row r="240" spans="2:17" s="78" customFormat="1" ht="15" hidden="1" customHeight="1">
      <c r="B240" s="376"/>
      <c r="C240" s="382" t="s">
        <v>4</v>
      </c>
      <c r="D240" s="383"/>
      <c r="E240" s="383"/>
      <c r="F240" s="383"/>
      <c r="G240" s="384"/>
      <c r="H240" s="385"/>
      <c r="I240" s="385"/>
      <c r="J240" s="385"/>
      <c r="K240" s="386" t="s">
        <v>277</v>
      </c>
      <c r="L240" s="112"/>
      <c r="M240" s="102"/>
      <c r="N240" s="112"/>
      <c r="O240" s="112"/>
      <c r="P240" s="112"/>
      <c r="Q240" s="112"/>
    </row>
    <row r="241" spans="2:17" s="78" customFormat="1" ht="15" hidden="1" customHeight="1">
      <c r="B241" s="376"/>
      <c r="C241" s="387" t="s">
        <v>283</v>
      </c>
      <c r="D241" s="344"/>
      <c r="E241" s="344"/>
      <c r="F241" s="344"/>
      <c r="G241" s="388"/>
      <c r="H241" s="381"/>
      <c r="I241" s="381"/>
      <c r="J241" s="381"/>
      <c r="K241" s="389">
        <v>19.3</v>
      </c>
      <c r="L241" s="112"/>
      <c r="M241" s="102"/>
      <c r="N241" s="112"/>
      <c r="O241" s="112"/>
      <c r="P241" s="112"/>
      <c r="Q241" s="112"/>
    </row>
    <row r="242" spans="2:17" s="78" customFormat="1" ht="15" hidden="1" customHeight="1">
      <c r="B242" s="376"/>
      <c r="C242" s="390" t="s">
        <v>288</v>
      </c>
      <c r="D242" s="344"/>
      <c r="E242" s="344"/>
      <c r="F242" s="344"/>
      <c r="G242" s="388"/>
      <c r="H242" s="381"/>
      <c r="I242" s="381"/>
      <c r="J242" s="381"/>
      <c r="K242" s="391">
        <v>-7.32</v>
      </c>
      <c r="L242" s="112"/>
      <c r="M242" s="102"/>
      <c r="N242" s="112"/>
      <c r="O242" s="112"/>
      <c r="P242" s="112"/>
      <c r="Q242" s="112"/>
    </row>
    <row r="243" spans="2:17" s="78" customFormat="1" ht="15" hidden="1" customHeight="1">
      <c r="B243" s="376"/>
      <c r="C243" s="390" t="s">
        <v>291</v>
      </c>
      <c r="D243" s="344"/>
      <c r="E243" s="344"/>
      <c r="F243" s="344"/>
      <c r="G243" s="388"/>
      <c r="H243" s="381"/>
      <c r="I243" s="381"/>
      <c r="J243" s="381"/>
      <c r="K243" s="391">
        <v>-4.9800000000000004</v>
      </c>
      <c r="L243" s="112"/>
      <c r="M243" s="102"/>
      <c r="N243" s="112"/>
      <c r="O243" s="112"/>
      <c r="P243" s="112"/>
      <c r="Q243" s="112"/>
    </row>
    <row r="244" spans="2:17" s="78" customFormat="1" ht="15" hidden="1" customHeight="1">
      <c r="B244" s="376"/>
      <c r="C244" s="392" t="s">
        <v>292</v>
      </c>
      <c r="D244" s="345"/>
      <c r="E244" s="345"/>
      <c r="F244" s="345"/>
      <c r="G244" s="393"/>
      <c r="H244" s="394"/>
      <c r="I244" s="394"/>
      <c r="J244" s="394"/>
      <c r="K244" s="395">
        <f>SUM(K241:K243)</f>
        <v>7</v>
      </c>
      <c r="L244" s="112"/>
      <c r="M244" s="102"/>
      <c r="N244" s="112"/>
      <c r="O244" s="112"/>
      <c r="P244" s="112"/>
      <c r="Q244" s="112"/>
    </row>
    <row r="245" spans="2:17" s="78" customFormat="1" ht="15" hidden="1" customHeight="1">
      <c r="B245" s="376"/>
      <c r="C245" s="390" t="s">
        <v>391</v>
      </c>
      <c r="D245" s="344"/>
      <c r="E245" s="344"/>
      <c r="F245" s="344"/>
      <c r="G245" s="388"/>
      <c r="H245" s="381"/>
      <c r="I245" s="381"/>
      <c r="J245" s="381"/>
      <c r="K245" s="391">
        <f>J286</f>
        <v>-10.6</v>
      </c>
      <c r="L245" s="112"/>
      <c r="M245" s="102"/>
      <c r="N245" s="112"/>
      <c r="O245" s="112"/>
      <c r="P245" s="112"/>
      <c r="Q245" s="112"/>
    </row>
    <row r="246" spans="2:17" s="78" customFormat="1" ht="15" hidden="1" customHeight="1" thickBot="1">
      <c r="B246" s="376"/>
      <c r="C246" s="396" t="s">
        <v>430</v>
      </c>
      <c r="D246" s="397"/>
      <c r="E246" s="397"/>
      <c r="F246" s="397"/>
      <c r="G246" s="397"/>
      <c r="H246" s="398"/>
      <c r="I246" s="398"/>
      <c r="J246" s="398"/>
      <c r="K246" s="398">
        <f>+K244+K245</f>
        <v>-3.5999999999999996</v>
      </c>
      <c r="L246" s="112"/>
      <c r="M246" s="102"/>
      <c r="N246" s="112"/>
      <c r="O246" s="112"/>
      <c r="P246" s="112"/>
      <c r="Q246" s="112"/>
    </row>
    <row r="247" spans="2:17" s="78" customFormat="1" ht="8.1" hidden="1" customHeight="1" thickTop="1">
      <c r="B247" s="376"/>
      <c r="C247" s="399"/>
      <c r="D247" s="344"/>
      <c r="E247" s="344"/>
      <c r="F247" s="400"/>
      <c r="G247" s="401"/>
      <c r="H247" s="381"/>
      <c r="I247" s="381"/>
      <c r="J247" s="381"/>
      <c r="K247" s="402"/>
      <c r="L247" s="112"/>
      <c r="M247" s="102"/>
      <c r="N247" s="112"/>
      <c r="O247" s="112"/>
      <c r="P247" s="112"/>
      <c r="Q247" s="112"/>
    </row>
    <row r="248" spans="2:17" s="78" customFormat="1" ht="15" hidden="1" customHeight="1" outlineLevel="1">
      <c r="B248" s="376"/>
      <c r="C248" s="373" t="s">
        <v>293</v>
      </c>
      <c r="D248" s="381"/>
      <c r="E248" s="381"/>
      <c r="F248" s="381"/>
      <c r="G248" s="381"/>
      <c r="H248" s="381"/>
      <c r="I248" s="381"/>
      <c r="J248" s="381"/>
      <c r="K248" s="381"/>
      <c r="L248" s="108"/>
      <c r="M248" s="102"/>
      <c r="N248" s="112"/>
      <c r="O248" s="112"/>
      <c r="P248" s="112"/>
      <c r="Q248" s="112"/>
    </row>
    <row r="249" spans="2:17" s="78" customFormat="1" ht="15" hidden="1" customHeight="1" outlineLevel="1">
      <c r="B249" s="376"/>
      <c r="C249" s="403" t="s">
        <v>4</v>
      </c>
      <c r="D249" s="383"/>
      <c r="E249" s="385"/>
      <c r="F249" s="385"/>
      <c r="G249" s="384"/>
      <c r="H249" s="384"/>
      <c r="I249" s="385"/>
      <c r="J249" s="385"/>
      <c r="K249" s="404" t="s">
        <v>294</v>
      </c>
      <c r="L249" s="80" t="s">
        <v>294</v>
      </c>
      <c r="M249" s="102"/>
      <c r="N249" s="112"/>
      <c r="O249" s="112"/>
      <c r="P249" s="112"/>
      <c r="Q249" s="112"/>
    </row>
    <row r="250" spans="2:17" s="78" customFormat="1" ht="15" hidden="1" customHeight="1" outlineLevel="1">
      <c r="B250" s="376"/>
      <c r="C250" s="405" t="s">
        <v>278</v>
      </c>
      <c r="D250" s="344"/>
      <c r="E250" s="381"/>
      <c r="F250" s="381"/>
      <c r="G250" s="388"/>
      <c r="H250" s="388"/>
      <c r="I250" s="381"/>
      <c r="J250" s="381"/>
      <c r="K250" s="406">
        <v>63.85</v>
      </c>
      <c r="L250" s="102"/>
      <c r="M250" s="102"/>
      <c r="N250" s="112"/>
      <c r="O250" s="112"/>
      <c r="P250" s="112"/>
      <c r="Q250" s="112"/>
    </row>
    <row r="251" spans="2:17" s="78" customFormat="1" ht="15" hidden="1" customHeight="1" outlineLevel="1">
      <c r="B251" s="376"/>
      <c r="C251" s="407" t="s">
        <v>279</v>
      </c>
      <c r="D251" s="344"/>
      <c r="E251" s="381"/>
      <c r="F251" s="381"/>
      <c r="G251" s="388"/>
      <c r="H251" s="388"/>
      <c r="I251" s="381"/>
      <c r="J251" s="381"/>
      <c r="K251" s="406">
        <v>4.4800000000000004</v>
      </c>
      <c r="L251" s="102"/>
      <c r="M251" s="102"/>
      <c r="N251" s="112"/>
      <c r="O251" s="112"/>
      <c r="P251" s="112"/>
      <c r="Q251" s="112"/>
    </row>
    <row r="252" spans="2:17" s="78" customFormat="1" ht="15" hidden="1" customHeight="1" outlineLevel="1">
      <c r="B252" s="376"/>
      <c r="C252" s="407" t="s">
        <v>280</v>
      </c>
      <c r="D252" s="344"/>
      <c r="E252" s="381"/>
      <c r="F252" s="381"/>
      <c r="G252" s="388"/>
      <c r="H252" s="388"/>
      <c r="I252" s="381"/>
      <c r="J252" s="381"/>
      <c r="K252" s="408">
        <v>31.49</v>
      </c>
      <c r="L252" s="102"/>
      <c r="M252" s="102"/>
      <c r="N252" s="112"/>
      <c r="O252" s="112"/>
      <c r="P252" s="112"/>
      <c r="Q252" s="112"/>
    </row>
    <row r="253" spans="2:17" s="78" customFormat="1" ht="15" hidden="1" customHeight="1" outlineLevel="1">
      <c r="B253" s="376"/>
      <c r="C253" s="407" t="s">
        <v>83</v>
      </c>
      <c r="D253" s="344"/>
      <c r="E253" s="381"/>
      <c r="F253" s="381"/>
      <c r="G253" s="388"/>
      <c r="H253" s="388"/>
      <c r="I253" s="381"/>
      <c r="J253" s="381"/>
      <c r="K253" s="406">
        <v>308.22000000000003</v>
      </c>
      <c r="L253" s="102"/>
      <c r="M253" s="102"/>
      <c r="N253" s="112"/>
      <c r="O253" s="112"/>
      <c r="P253" s="112"/>
      <c r="Q253" s="112"/>
    </row>
    <row r="254" spans="2:17" s="78" customFormat="1" ht="15" hidden="1" customHeight="1" outlineLevel="1">
      <c r="B254" s="376"/>
      <c r="C254" s="407" t="s">
        <v>69</v>
      </c>
      <c r="D254" s="344"/>
      <c r="E254" s="381"/>
      <c r="F254" s="381"/>
      <c r="G254" s="388"/>
      <c r="H254" s="388"/>
      <c r="I254" s="381"/>
      <c r="J254" s="381"/>
      <c r="K254" s="406">
        <v>2.71</v>
      </c>
      <c r="L254" s="102"/>
      <c r="M254" s="102"/>
      <c r="N254" s="112"/>
      <c r="O254" s="112"/>
      <c r="P254" s="112"/>
      <c r="Q254" s="112"/>
    </row>
    <row r="255" spans="2:17" s="78" customFormat="1" ht="15" hidden="1" customHeight="1" outlineLevel="1">
      <c r="B255" s="376"/>
      <c r="C255" s="407" t="s">
        <v>281</v>
      </c>
      <c r="D255" s="344"/>
      <c r="E255" s="381"/>
      <c r="F255" s="381"/>
      <c r="G255" s="388"/>
      <c r="H255" s="388"/>
      <c r="I255" s="381"/>
      <c r="J255" s="381"/>
      <c r="K255" s="406">
        <v>10.92</v>
      </c>
      <c r="L255" s="102"/>
      <c r="M255" s="102"/>
      <c r="N255" s="112"/>
      <c r="O255" s="112"/>
      <c r="P255" s="112"/>
      <c r="Q255" s="112"/>
    </row>
    <row r="256" spans="2:17" s="78" customFormat="1" ht="15" hidden="1" customHeight="1" outlineLevel="1">
      <c r="B256" s="376"/>
      <c r="C256" s="407" t="s">
        <v>282</v>
      </c>
      <c r="D256" s="344"/>
      <c r="E256" s="381"/>
      <c r="F256" s="381"/>
      <c r="G256" s="388"/>
      <c r="H256" s="388"/>
      <c r="I256" s="381"/>
      <c r="J256" s="381"/>
      <c r="K256" s="406">
        <v>35.65</v>
      </c>
      <c r="L256" s="103"/>
      <c r="M256" s="102"/>
      <c r="N256" s="112"/>
      <c r="O256" s="112"/>
      <c r="P256" s="112"/>
      <c r="Q256" s="112"/>
    </row>
    <row r="257" spans="2:17" s="78" customFormat="1" ht="15" hidden="1" customHeight="1" outlineLevel="1">
      <c r="B257" s="376"/>
      <c r="C257" s="409" t="s">
        <v>295</v>
      </c>
      <c r="D257" s="383"/>
      <c r="E257" s="385"/>
      <c r="F257" s="385"/>
      <c r="G257" s="384"/>
      <c r="H257" s="384"/>
      <c r="I257" s="385"/>
      <c r="J257" s="410"/>
      <c r="K257" s="411"/>
      <c r="L257" s="104">
        <f>+SUM(K250:K256)</f>
        <v>457.32</v>
      </c>
      <c r="M257" s="102"/>
      <c r="N257" s="112"/>
      <c r="O257" s="112"/>
      <c r="P257" s="112"/>
      <c r="Q257" s="112"/>
    </row>
    <row r="258" spans="2:17" s="78" customFormat="1" ht="15" hidden="1" customHeight="1" outlineLevel="1">
      <c r="B258" s="376"/>
      <c r="C258" s="407" t="s">
        <v>284</v>
      </c>
      <c r="D258" s="344"/>
      <c r="E258" s="381"/>
      <c r="F258" s="381"/>
      <c r="G258" s="388"/>
      <c r="H258" s="388"/>
      <c r="I258" s="381"/>
      <c r="J258" s="381"/>
      <c r="K258" s="412">
        <v>43.76</v>
      </c>
      <c r="L258" s="105"/>
      <c r="M258" s="102"/>
      <c r="N258" s="112"/>
      <c r="O258" s="112"/>
      <c r="P258" s="112"/>
      <c r="Q258" s="112"/>
    </row>
    <row r="259" spans="2:17" s="78" customFormat="1" ht="15" hidden="1" customHeight="1" outlineLevel="1">
      <c r="B259" s="376"/>
      <c r="C259" s="407" t="s">
        <v>60</v>
      </c>
      <c r="D259" s="344"/>
      <c r="E259" s="381"/>
      <c r="F259" s="381"/>
      <c r="G259" s="388"/>
      <c r="H259" s="388"/>
      <c r="I259" s="381"/>
      <c r="J259" s="381"/>
      <c r="K259" s="406">
        <v>285.48</v>
      </c>
      <c r="L259" s="106"/>
      <c r="M259" s="102"/>
      <c r="N259" s="112"/>
      <c r="O259" s="112"/>
      <c r="P259" s="112"/>
      <c r="Q259" s="112"/>
    </row>
    <row r="260" spans="2:17" s="78" customFormat="1" ht="15" hidden="1" customHeight="1" outlineLevel="1">
      <c r="B260" s="376"/>
      <c r="C260" s="407" t="s">
        <v>115</v>
      </c>
      <c r="D260" s="344"/>
      <c r="E260" s="381"/>
      <c r="F260" s="381"/>
      <c r="G260" s="388"/>
      <c r="H260" s="388"/>
      <c r="I260" s="381"/>
      <c r="J260" s="381"/>
      <c r="K260" s="406">
        <v>15.65</v>
      </c>
      <c r="L260" s="106"/>
      <c r="M260" s="102"/>
      <c r="N260" s="112"/>
      <c r="O260" s="112"/>
      <c r="P260" s="112"/>
      <c r="Q260" s="112"/>
    </row>
    <row r="261" spans="2:17" s="78" customFormat="1" ht="15" hidden="1" customHeight="1" outlineLevel="1">
      <c r="B261" s="376"/>
      <c r="C261" s="407" t="s">
        <v>285</v>
      </c>
      <c r="D261" s="344"/>
      <c r="E261" s="381"/>
      <c r="F261" s="381"/>
      <c r="G261" s="388"/>
      <c r="H261" s="388"/>
      <c r="I261" s="381"/>
      <c r="J261" s="381"/>
      <c r="K261" s="406">
        <v>35.44</v>
      </c>
      <c r="L261" s="106"/>
      <c r="M261" s="102"/>
      <c r="N261" s="112"/>
      <c r="O261" s="112"/>
      <c r="P261" s="112"/>
      <c r="Q261" s="112"/>
    </row>
    <row r="262" spans="2:17" s="78" customFormat="1" ht="15" hidden="1" customHeight="1" outlineLevel="1">
      <c r="B262" s="376"/>
      <c r="C262" s="407" t="s">
        <v>286</v>
      </c>
      <c r="D262" s="344"/>
      <c r="E262" s="381"/>
      <c r="F262" s="381"/>
      <c r="G262" s="388"/>
      <c r="H262" s="388"/>
      <c r="I262" s="381"/>
      <c r="J262" s="381"/>
      <c r="K262" s="406">
        <v>20.25</v>
      </c>
      <c r="L262" s="106"/>
      <c r="M262" s="102"/>
      <c r="N262" s="112"/>
      <c r="O262" s="112"/>
      <c r="P262" s="112"/>
      <c r="Q262" s="112"/>
    </row>
    <row r="263" spans="2:17" s="78" customFormat="1" ht="15" hidden="1" customHeight="1" outlineLevel="1">
      <c r="B263" s="376"/>
      <c r="C263" s="407" t="s">
        <v>287</v>
      </c>
      <c r="D263" s="344"/>
      <c r="E263" s="381"/>
      <c r="F263" s="381"/>
      <c r="G263" s="388"/>
      <c r="H263" s="388"/>
      <c r="I263" s="381"/>
      <c r="J263" s="381"/>
      <c r="K263" s="406">
        <v>51.38</v>
      </c>
      <c r="L263" s="106"/>
      <c r="M263" s="102"/>
      <c r="N263" s="112"/>
      <c r="O263" s="112"/>
      <c r="P263" s="112"/>
      <c r="Q263" s="112"/>
    </row>
    <row r="264" spans="2:17" s="78" customFormat="1" ht="15" hidden="1" customHeight="1" outlineLevel="1">
      <c r="B264" s="376"/>
      <c r="C264" s="413" t="s">
        <v>296</v>
      </c>
      <c r="D264" s="383"/>
      <c r="E264" s="385"/>
      <c r="F264" s="385"/>
      <c r="G264" s="384"/>
      <c r="H264" s="384"/>
      <c r="I264" s="385"/>
      <c r="J264" s="410"/>
      <c r="K264" s="414"/>
      <c r="L264" s="81">
        <f>+SUM(K258:K263)</f>
        <v>451.96</v>
      </c>
      <c r="M264" s="102"/>
      <c r="N264" s="112"/>
      <c r="O264" s="112"/>
      <c r="P264" s="112"/>
      <c r="Q264" s="112"/>
    </row>
    <row r="265" spans="2:17" s="78" customFormat="1" ht="15" hidden="1" customHeight="1" outlineLevel="1">
      <c r="B265" s="376"/>
      <c r="C265" s="415" t="s">
        <v>297</v>
      </c>
      <c r="D265" s="344"/>
      <c r="E265" s="381"/>
      <c r="F265" s="381"/>
      <c r="G265" s="388"/>
      <c r="H265" s="388"/>
      <c r="I265" s="381"/>
      <c r="J265" s="381"/>
      <c r="K265" s="416"/>
      <c r="L265" s="107">
        <f>+L257-L264</f>
        <v>5.3600000000000136</v>
      </c>
      <c r="M265" s="102"/>
      <c r="N265" s="112"/>
      <c r="O265" s="112"/>
      <c r="P265" s="112"/>
      <c r="Q265" s="112"/>
    </row>
    <row r="266" spans="2:17" s="78" customFormat="1" ht="15" hidden="1" customHeight="1" outlineLevel="1">
      <c r="B266" s="376"/>
      <c r="C266" s="415"/>
      <c r="D266" s="344"/>
      <c r="E266" s="381"/>
      <c r="F266" s="381"/>
      <c r="G266" s="388"/>
      <c r="H266" s="388"/>
      <c r="I266" s="381"/>
      <c r="J266" s="381"/>
      <c r="K266" s="417"/>
      <c r="L266" s="108"/>
      <c r="M266" s="102"/>
      <c r="N266" s="112"/>
      <c r="O266" s="112"/>
      <c r="P266" s="112"/>
      <c r="Q266" s="112"/>
    </row>
    <row r="267" spans="2:17" s="78" customFormat="1" ht="15" hidden="1" customHeight="1" outlineLevel="1">
      <c r="B267" s="376"/>
      <c r="C267" s="415" t="s">
        <v>298</v>
      </c>
      <c r="D267" s="344"/>
      <c r="E267" s="381"/>
      <c r="F267" s="381"/>
      <c r="G267" s="388"/>
      <c r="H267" s="388"/>
      <c r="I267" s="381"/>
      <c r="J267" s="381"/>
      <c r="K267" s="417"/>
      <c r="L267" s="109"/>
      <c r="M267" s="102"/>
      <c r="N267" s="112"/>
      <c r="O267" s="112"/>
      <c r="P267" s="112"/>
      <c r="Q267" s="112"/>
    </row>
    <row r="268" spans="2:17" s="78" customFormat="1" ht="15" hidden="1" customHeight="1" outlineLevel="1">
      <c r="B268" s="376"/>
      <c r="C268" s="418" t="s">
        <v>289</v>
      </c>
      <c r="D268" s="344"/>
      <c r="E268" s="381"/>
      <c r="F268" s="381"/>
      <c r="G268" s="388"/>
      <c r="H268" s="388"/>
      <c r="I268" s="381"/>
      <c r="J268" s="381"/>
      <c r="K268" s="419">
        <v>17.350000000000001</v>
      </c>
      <c r="L268" s="109"/>
      <c r="M268" s="102"/>
      <c r="N268" s="112"/>
      <c r="O268" s="112"/>
      <c r="P268" s="112"/>
      <c r="Q268" s="112"/>
    </row>
    <row r="269" spans="2:17" s="78" customFormat="1" ht="15" hidden="1" customHeight="1" outlineLevel="1">
      <c r="B269" s="376"/>
      <c r="C269" s="418" t="s">
        <v>290</v>
      </c>
      <c r="D269" s="344"/>
      <c r="E269" s="381"/>
      <c r="F269" s="381"/>
      <c r="G269" s="388"/>
      <c r="H269" s="388"/>
      <c r="I269" s="381"/>
      <c r="J269" s="381"/>
      <c r="K269" s="406">
        <v>-12.99</v>
      </c>
      <c r="L269" s="108"/>
      <c r="M269" s="102"/>
      <c r="N269" s="112"/>
      <c r="O269" s="112"/>
      <c r="P269" s="112"/>
      <c r="Q269" s="112"/>
    </row>
    <row r="270" spans="2:17" s="78" customFormat="1" ht="15" hidden="1" customHeight="1" outlineLevel="1">
      <c r="B270" s="376"/>
      <c r="C270" s="418"/>
      <c r="D270" s="344"/>
      <c r="E270" s="381"/>
      <c r="F270" s="381"/>
      <c r="G270" s="388"/>
      <c r="H270" s="388"/>
      <c r="I270" s="381"/>
      <c r="J270" s="381"/>
      <c r="K270" s="419"/>
      <c r="L270" s="108"/>
      <c r="M270" s="102"/>
      <c r="N270" s="112"/>
      <c r="O270" s="112"/>
      <c r="P270" s="112"/>
      <c r="Q270" s="112"/>
    </row>
    <row r="271" spans="2:17" s="78" customFormat="1" ht="15" hidden="1" customHeight="1" outlineLevel="1">
      <c r="B271" s="376"/>
      <c r="C271" s="420" t="s">
        <v>299</v>
      </c>
      <c r="D271" s="374"/>
      <c r="E271" s="374"/>
      <c r="F271" s="374"/>
      <c r="G271" s="388"/>
      <c r="H271" s="388"/>
      <c r="I271" s="381"/>
      <c r="J271" s="381"/>
      <c r="K271" s="421"/>
      <c r="L271" s="110">
        <f>+L265-SUM(K268:K269)</f>
        <v>1.0000000000000124</v>
      </c>
      <c r="M271" s="102"/>
      <c r="N271" s="112"/>
      <c r="O271" s="112"/>
      <c r="P271" s="112"/>
      <c r="Q271" s="112"/>
    </row>
    <row r="272" spans="2:17" s="78" customFormat="1" ht="15" hidden="1" customHeight="1" outlineLevel="1">
      <c r="B272" s="376"/>
      <c r="C272" s="422" t="s">
        <v>300</v>
      </c>
      <c r="D272" s="374"/>
      <c r="E272" s="374"/>
      <c r="F272" s="374"/>
      <c r="G272" s="388"/>
      <c r="H272" s="388"/>
      <c r="I272" s="381"/>
      <c r="J272" s="381"/>
      <c r="K272" s="423">
        <v>395</v>
      </c>
      <c r="L272" s="100"/>
      <c r="M272" s="102"/>
      <c r="N272" s="112"/>
      <c r="O272" s="112"/>
      <c r="P272" s="112"/>
      <c r="Q272" s="112"/>
    </row>
    <row r="273" spans="2:17" s="78" customFormat="1" ht="15" hidden="1" customHeight="1" outlineLevel="1">
      <c r="B273" s="376"/>
      <c r="C273" s="422" t="s">
        <v>301</v>
      </c>
      <c r="D273" s="374"/>
      <c r="E273" s="374"/>
      <c r="F273" s="374"/>
      <c r="G273" s="388"/>
      <c r="H273" s="388"/>
      <c r="I273" s="381"/>
      <c r="J273" s="381"/>
      <c r="K273" s="423">
        <v>250</v>
      </c>
      <c r="L273" s="100"/>
      <c r="M273" s="102"/>
      <c r="N273" s="112"/>
      <c r="O273" s="112"/>
      <c r="P273" s="112"/>
      <c r="Q273" s="112"/>
    </row>
    <row r="274" spans="2:17" s="78" customFormat="1" ht="15" hidden="1" customHeight="1" outlineLevel="1">
      <c r="B274" s="376"/>
      <c r="C274" s="422"/>
      <c r="D274" s="374"/>
      <c r="E274" s="374"/>
      <c r="F274" s="374"/>
      <c r="G274" s="388"/>
      <c r="H274" s="388"/>
      <c r="I274" s="381"/>
      <c r="J274" s="381"/>
      <c r="K274" s="421"/>
      <c r="L274" s="100"/>
      <c r="M274" s="102"/>
      <c r="N274" s="112"/>
      <c r="O274" s="112"/>
      <c r="P274" s="112"/>
      <c r="Q274" s="112"/>
    </row>
    <row r="275" spans="2:17" s="78" customFormat="1" ht="15" hidden="1" customHeight="1" outlineLevel="1">
      <c r="B275" s="376"/>
      <c r="C275" s="424" t="s">
        <v>302</v>
      </c>
      <c r="D275" s="425"/>
      <c r="E275" s="425"/>
      <c r="F275" s="426"/>
      <c r="G275" s="384"/>
      <c r="H275" s="384"/>
      <c r="I275" s="385"/>
      <c r="J275" s="410"/>
      <c r="K275" s="427"/>
      <c r="L275" s="111">
        <f>+K272+K273-L271</f>
        <v>644</v>
      </c>
      <c r="M275" s="102"/>
      <c r="N275" s="112"/>
      <c r="O275" s="112"/>
      <c r="P275" s="112"/>
      <c r="Q275" s="112"/>
    </row>
    <row r="276" spans="2:17" s="78" customFormat="1" ht="15" hidden="1" customHeight="1" outlineLevel="1">
      <c r="B276" s="376"/>
      <c r="C276" s="399"/>
      <c r="D276" s="344"/>
      <c r="E276" s="344"/>
      <c r="F276" s="400"/>
      <c r="G276" s="401"/>
      <c r="H276" s="381"/>
      <c r="I276" s="381"/>
      <c r="J276" s="381"/>
      <c r="K276" s="381"/>
      <c r="L276" s="108"/>
      <c r="M276" s="102"/>
      <c r="N276" s="112"/>
      <c r="O276" s="112"/>
      <c r="P276" s="112"/>
      <c r="Q276" s="112"/>
    </row>
    <row r="277" spans="2:17" s="78" customFormat="1" ht="15" hidden="1" customHeight="1" collapsed="1">
      <c r="B277" s="376"/>
      <c r="C277" s="378" t="s">
        <v>359</v>
      </c>
      <c r="D277" s="428"/>
      <c r="E277" s="428"/>
      <c r="F277" s="428"/>
      <c r="G277" s="428"/>
      <c r="H277" s="428"/>
      <c r="I277" s="381"/>
      <c r="J277" s="381"/>
      <c r="K277" s="381"/>
      <c r="L277" s="108"/>
      <c r="M277" s="102"/>
      <c r="N277" s="112"/>
      <c r="O277" s="112"/>
      <c r="P277" s="112"/>
      <c r="Q277" s="112"/>
    </row>
    <row r="278" spans="2:17" s="78" customFormat="1" ht="5.0999999999999996" hidden="1" customHeight="1">
      <c r="B278" s="376"/>
      <c r="C278" s="428"/>
      <c r="D278" s="428"/>
      <c r="E278" s="428"/>
      <c r="F278" s="428"/>
      <c r="G278" s="428"/>
      <c r="H278" s="428"/>
      <c r="I278" s="381"/>
      <c r="J278" s="381"/>
      <c r="K278" s="381"/>
      <c r="L278" s="108"/>
      <c r="M278" s="102"/>
      <c r="N278" s="112"/>
      <c r="O278" s="112"/>
      <c r="P278" s="112"/>
      <c r="Q278" s="112"/>
    </row>
    <row r="279" spans="2:17" s="78" customFormat="1" ht="30" hidden="1" customHeight="1">
      <c r="B279" s="376"/>
      <c r="C279" s="429" t="s">
        <v>4</v>
      </c>
      <c r="D279" s="429"/>
      <c r="E279" s="384"/>
      <c r="F279" s="384"/>
      <c r="G279" s="384"/>
      <c r="H279" s="430" t="s">
        <v>357</v>
      </c>
      <c r="I279" s="430" t="s">
        <v>358</v>
      </c>
      <c r="J279" s="430" t="s">
        <v>303</v>
      </c>
      <c r="K279" s="430" t="s">
        <v>12</v>
      </c>
      <c r="L279" s="112"/>
      <c r="M279" s="102"/>
      <c r="N279" s="112"/>
      <c r="O279" s="112"/>
      <c r="P279" s="112"/>
      <c r="Q279" s="112"/>
    </row>
    <row r="280" spans="2:17" s="78" customFormat="1" ht="15" hidden="1" customHeight="1">
      <c r="B280" s="376"/>
      <c r="C280" s="351" t="s">
        <v>304</v>
      </c>
      <c r="D280" s="428"/>
      <c r="E280" s="388"/>
      <c r="F280" s="388"/>
      <c r="G280" s="388"/>
      <c r="H280" s="344"/>
      <c r="I280" s="345"/>
      <c r="J280" s="344"/>
      <c r="K280" s="344"/>
      <c r="L280" s="112"/>
      <c r="M280" s="102"/>
      <c r="N280" s="112"/>
      <c r="O280" s="112"/>
      <c r="P280" s="112"/>
      <c r="Q280" s="112"/>
    </row>
    <row r="281" spans="2:17" s="78" customFormat="1" ht="15" hidden="1" customHeight="1">
      <c r="B281" s="376"/>
      <c r="C281" s="344" t="s">
        <v>278</v>
      </c>
      <c r="D281" s="428"/>
      <c r="E281" s="388"/>
      <c r="F281" s="388"/>
      <c r="G281" s="388"/>
      <c r="H281" s="391">
        <v>1336.48</v>
      </c>
      <c r="I281" s="400">
        <v>5.79</v>
      </c>
      <c r="J281" s="400">
        <v>0</v>
      </c>
      <c r="K281" s="400">
        <f>SUM(H281:J281)</f>
        <v>1342.27</v>
      </c>
      <c r="L281" s="112"/>
      <c r="M281" s="102"/>
      <c r="N281" s="103"/>
      <c r="O281" s="112"/>
      <c r="P281" s="112"/>
      <c r="Q281" s="112"/>
    </row>
    <row r="282" spans="2:17" s="78" customFormat="1" ht="15" hidden="1" customHeight="1">
      <c r="B282" s="376"/>
      <c r="C282" s="344" t="s">
        <v>360</v>
      </c>
      <c r="D282" s="428"/>
      <c r="E282" s="388"/>
      <c r="F282" s="388"/>
      <c r="G282" s="388"/>
      <c r="H282" s="391">
        <v>83.42</v>
      </c>
      <c r="I282" s="400">
        <v>0</v>
      </c>
      <c r="J282" s="400">
        <v>0</v>
      </c>
      <c r="K282" s="400">
        <f t="shared" ref="K282:K291" si="8">SUM(H282:J282)</f>
        <v>83.42</v>
      </c>
      <c r="L282" s="112"/>
      <c r="M282" s="102"/>
      <c r="N282" s="103"/>
      <c r="O282" s="112"/>
      <c r="P282" s="112"/>
      <c r="Q282" s="112"/>
    </row>
    <row r="283" spans="2:17" s="78" customFormat="1" ht="15" hidden="1" customHeight="1">
      <c r="B283" s="376"/>
      <c r="C283" s="344" t="s">
        <v>361</v>
      </c>
      <c r="D283" s="428"/>
      <c r="E283" s="388"/>
      <c r="F283" s="388"/>
      <c r="G283" s="388"/>
      <c r="H283" s="391">
        <v>0.44</v>
      </c>
      <c r="I283" s="400">
        <v>0</v>
      </c>
      <c r="J283" s="400">
        <v>0</v>
      </c>
      <c r="K283" s="400">
        <f t="shared" si="8"/>
        <v>0.44</v>
      </c>
      <c r="L283" s="112"/>
      <c r="M283" s="102"/>
      <c r="N283" s="103"/>
      <c r="O283" s="112"/>
      <c r="P283" s="112"/>
      <c r="Q283" s="112"/>
    </row>
    <row r="284" spans="2:17" s="78" customFormat="1" ht="15" hidden="1" customHeight="1">
      <c r="B284" s="376"/>
      <c r="C284" s="344" t="s">
        <v>362</v>
      </c>
      <c r="D284" s="428"/>
      <c r="E284" s="388"/>
      <c r="F284" s="388"/>
      <c r="G284" s="388"/>
      <c r="H284" s="391">
        <v>4.51</v>
      </c>
      <c r="I284" s="400">
        <v>0</v>
      </c>
      <c r="J284" s="400">
        <v>0</v>
      </c>
      <c r="K284" s="400">
        <f t="shared" si="8"/>
        <v>4.51</v>
      </c>
      <c r="L284" s="112"/>
      <c r="M284" s="102"/>
      <c r="N284" s="103"/>
      <c r="O284" s="112"/>
      <c r="P284" s="112"/>
      <c r="Q284" s="112"/>
    </row>
    <row r="285" spans="2:17" s="78" customFormat="1" ht="15" hidden="1" customHeight="1">
      <c r="B285" s="376"/>
      <c r="C285" s="344" t="s">
        <v>17</v>
      </c>
      <c r="D285" s="428"/>
      <c r="E285" s="388"/>
      <c r="F285" s="388"/>
      <c r="G285" s="388"/>
      <c r="H285" s="391"/>
      <c r="I285" s="400"/>
      <c r="J285" s="400"/>
      <c r="K285" s="400">
        <f t="shared" si="8"/>
        <v>0</v>
      </c>
      <c r="L285" s="112"/>
      <c r="M285" s="102"/>
      <c r="N285" s="103"/>
      <c r="O285" s="112"/>
      <c r="P285" s="112"/>
      <c r="Q285" s="112"/>
    </row>
    <row r="286" spans="2:17" s="78" customFormat="1" ht="15" hidden="1" customHeight="1">
      <c r="B286" s="376"/>
      <c r="C286" s="431" t="s">
        <v>305</v>
      </c>
      <c r="D286" s="428"/>
      <c r="E286" s="388"/>
      <c r="F286" s="388"/>
      <c r="G286" s="388"/>
      <c r="H286" s="391">
        <v>360.61</v>
      </c>
      <c r="I286" s="400">
        <v>0.12</v>
      </c>
      <c r="J286" s="400">
        <v>-10.6</v>
      </c>
      <c r="K286" s="400">
        <f t="shared" si="8"/>
        <v>350.13</v>
      </c>
      <c r="L286" s="112"/>
      <c r="M286" s="102"/>
      <c r="N286" s="103"/>
      <c r="O286" s="112"/>
      <c r="P286" s="112"/>
      <c r="Q286" s="112"/>
    </row>
    <row r="287" spans="2:17" s="78" customFormat="1" ht="15" hidden="1" customHeight="1">
      <c r="B287" s="376"/>
      <c r="C287" s="431" t="s">
        <v>306</v>
      </c>
      <c r="D287" s="428"/>
      <c r="E287" s="388"/>
      <c r="F287" s="388"/>
      <c r="G287" s="388"/>
      <c r="H287" s="391">
        <v>7.34</v>
      </c>
      <c r="I287" s="400">
        <v>0</v>
      </c>
      <c r="J287" s="400">
        <v>0</v>
      </c>
      <c r="K287" s="400">
        <f t="shared" si="8"/>
        <v>7.34</v>
      </c>
      <c r="L287" s="112"/>
      <c r="M287" s="102"/>
      <c r="N287" s="103"/>
      <c r="O287" s="112"/>
      <c r="P287" s="112"/>
      <c r="Q287" s="112"/>
    </row>
    <row r="288" spans="2:17" s="78" customFormat="1" ht="15" hidden="1" customHeight="1">
      <c r="B288" s="376"/>
      <c r="C288" s="431" t="s">
        <v>42</v>
      </c>
      <c r="D288" s="428"/>
      <c r="E288" s="388"/>
      <c r="F288" s="388"/>
      <c r="G288" s="388"/>
      <c r="H288" s="391">
        <v>22.58</v>
      </c>
      <c r="I288" s="400">
        <v>0.34</v>
      </c>
      <c r="J288" s="400">
        <v>0</v>
      </c>
      <c r="K288" s="400">
        <f t="shared" si="8"/>
        <v>22.919999999999998</v>
      </c>
      <c r="L288" s="112"/>
      <c r="M288" s="102"/>
      <c r="N288" s="103"/>
      <c r="O288" s="112"/>
      <c r="P288" s="112"/>
      <c r="Q288" s="112"/>
    </row>
    <row r="289" spans="2:17" s="78" customFormat="1" ht="15" hidden="1" customHeight="1">
      <c r="B289" s="376"/>
      <c r="C289" s="344" t="s">
        <v>279</v>
      </c>
      <c r="D289" s="428"/>
      <c r="E289" s="388"/>
      <c r="F289" s="388"/>
      <c r="G289" s="388"/>
      <c r="H289" s="391">
        <v>0</v>
      </c>
      <c r="I289" s="400">
        <v>0</v>
      </c>
      <c r="J289" s="400">
        <v>0</v>
      </c>
      <c r="K289" s="400">
        <f t="shared" si="8"/>
        <v>0</v>
      </c>
      <c r="L289" s="112"/>
      <c r="M289" s="102"/>
      <c r="N289" s="103"/>
      <c r="O289" s="112"/>
      <c r="P289" s="112"/>
      <c r="Q289" s="112"/>
    </row>
    <row r="290" spans="2:17" s="78" customFormat="1" ht="15" hidden="1" customHeight="1">
      <c r="B290" s="376"/>
      <c r="C290" s="344" t="s">
        <v>307</v>
      </c>
      <c r="D290" s="428"/>
      <c r="E290" s="388"/>
      <c r="F290" s="388"/>
      <c r="G290" s="388"/>
      <c r="H290" s="391">
        <v>21.78</v>
      </c>
      <c r="I290" s="400">
        <v>0.45</v>
      </c>
      <c r="J290" s="400">
        <v>0</v>
      </c>
      <c r="K290" s="400">
        <f t="shared" si="8"/>
        <v>22.23</v>
      </c>
      <c r="L290" s="112"/>
      <c r="M290" s="102"/>
      <c r="N290" s="103"/>
      <c r="O290" s="112"/>
      <c r="P290" s="112"/>
      <c r="Q290" s="112"/>
    </row>
    <row r="291" spans="2:17" s="78" customFormat="1" ht="15" hidden="1" customHeight="1">
      <c r="B291" s="376"/>
      <c r="C291" s="432" t="s">
        <v>308</v>
      </c>
      <c r="D291" s="428"/>
      <c r="E291" s="388"/>
      <c r="F291" s="388"/>
      <c r="G291" s="388"/>
      <c r="H291" s="391">
        <v>123.28</v>
      </c>
      <c r="I291" s="400">
        <v>0</v>
      </c>
      <c r="J291" s="400">
        <v>0</v>
      </c>
      <c r="K291" s="400">
        <f t="shared" si="8"/>
        <v>123.28</v>
      </c>
      <c r="L291" s="112"/>
      <c r="M291" s="102"/>
      <c r="N291" s="103"/>
      <c r="O291" s="112"/>
      <c r="P291" s="112"/>
      <c r="Q291" s="112"/>
    </row>
    <row r="292" spans="2:17" s="78" customFormat="1" ht="15" hidden="1" customHeight="1">
      <c r="B292" s="376"/>
      <c r="C292" s="431" t="s">
        <v>306</v>
      </c>
      <c r="D292" s="428"/>
      <c r="E292" s="388"/>
      <c r="F292" s="388"/>
      <c r="G292" s="388"/>
      <c r="H292" s="391" t="e">
        <v>#REF!</v>
      </c>
      <c r="I292" s="400" t="e">
        <v>#REF!</v>
      </c>
      <c r="J292" s="400">
        <v>0</v>
      </c>
      <c r="K292" s="400" t="e">
        <f>+H292+I292+J292</f>
        <v>#REF!</v>
      </c>
      <c r="L292" s="112"/>
      <c r="M292" s="102"/>
      <c r="N292" s="103"/>
      <c r="O292" s="112"/>
      <c r="P292" s="112"/>
      <c r="Q292" s="112"/>
    </row>
    <row r="293" spans="2:17" s="78" customFormat="1" ht="15" hidden="1" customHeight="1">
      <c r="B293" s="376"/>
      <c r="C293" s="383"/>
      <c r="D293" s="433"/>
      <c r="E293" s="384"/>
      <c r="F293" s="384"/>
      <c r="G293" s="384"/>
      <c r="H293" s="434">
        <f>SUM(H281:H291)</f>
        <v>1960.4399999999998</v>
      </c>
      <c r="I293" s="434">
        <f>SUM(I281:I291)</f>
        <v>6.7</v>
      </c>
      <c r="J293" s="434">
        <f>SUM(J281:J291)</f>
        <v>-10.6</v>
      </c>
      <c r="K293" s="434">
        <f>SUM(K281:K291)</f>
        <v>1956.54</v>
      </c>
      <c r="L293" s="112"/>
      <c r="M293" s="102"/>
      <c r="N293" s="84"/>
      <c r="O293" s="112"/>
      <c r="P293" s="112"/>
      <c r="Q293" s="112"/>
    </row>
    <row r="294" spans="2:17" s="78" customFormat="1" ht="15" hidden="1" customHeight="1">
      <c r="B294" s="376"/>
      <c r="C294" s="351" t="s">
        <v>309</v>
      </c>
      <c r="D294" s="428"/>
      <c r="E294" s="388"/>
      <c r="F294" s="388"/>
      <c r="G294" s="388"/>
      <c r="H294" s="400"/>
      <c r="I294" s="400"/>
      <c r="J294" s="400"/>
      <c r="K294" s="400"/>
      <c r="L294" s="112"/>
      <c r="M294" s="102"/>
      <c r="N294" s="103"/>
      <c r="O294" s="112"/>
      <c r="P294" s="112"/>
      <c r="Q294" s="112"/>
    </row>
    <row r="295" spans="2:17" s="78" customFormat="1" ht="15" hidden="1" customHeight="1">
      <c r="B295" s="376"/>
      <c r="C295" s="344" t="s">
        <v>363</v>
      </c>
      <c r="D295" s="428"/>
      <c r="E295" s="388"/>
      <c r="F295" s="388"/>
      <c r="G295" s="388"/>
      <c r="H295" s="400">
        <v>552.62</v>
      </c>
      <c r="I295" s="400">
        <v>7.8</v>
      </c>
      <c r="J295" s="400">
        <v>0</v>
      </c>
      <c r="K295" s="400">
        <f>SUM(H295:J295)</f>
        <v>560.41999999999996</v>
      </c>
      <c r="L295" s="112"/>
      <c r="M295" s="102"/>
      <c r="N295" s="103"/>
      <c r="O295" s="112"/>
      <c r="P295" s="112"/>
      <c r="Q295" s="112"/>
    </row>
    <row r="296" spans="2:17" s="78" customFormat="1" ht="15" hidden="1" customHeight="1">
      <c r="B296" s="376"/>
      <c r="C296" s="344" t="s">
        <v>17</v>
      </c>
      <c r="D296" s="428"/>
      <c r="E296" s="388"/>
      <c r="F296" s="388"/>
      <c r="G296" s="388"/>
      <c r="H296" s="400"/>
      <c r="I296" s="400"/>
      <c r="J296" s="400"/>
      <c r="K296" s="400"/>
      <c r="L296" s="112"/>
      <c r="M296" s="102"/>
      <c r="N296" s="103"/>
      <c r="O296" s="112"/>
      <c r="P296" s="112"/>
      <c r="Q296" s="112"/>
    </row>
    <row r="297" spans="2:17" s="78" customFormat="1" ht="15" hidden="1" customHeight="1">
      <c r="B297" s="376"/>
      <c r="C297" s="431" t="s">
        <v>310</v>
      </c>
      <c r="D297" s="428"/>
      <c r="E297" s="388"/>
      <c r="F297" s="388"/>
      <c r="G297" s="388"/>
      <c r="H297" s="400">
        <v>766.27</v>
      </c>
      <c r="I297" s="400">
        <v>3.28</v>
      </c>
      <c r="J297" s="400">
        <v>-7.11</v>
      </c>
      <c r="K297" s="400">
        <f t="shared" ref="K297:K302" si="9">SUM(H297:J297)</f>
        <v>762.43999999999994</v>
      </c>
      <c r="L297" s="112"/>
      <c r="M297" s="102"/>
      <c r="N297" s="103"/>
      <c r="O297" s="112"/>
      <c r="P297" s="112"/>
      <c r="Q297" s="112"/>
    </row>
    <row r="298" spans="2:17" s="78" customFormat="1" ht="15" hidden="1" customHeight="1">
      <c r="B298" s="376"/>
      <c r="C298" s="431" t="s">
        <v>311</v>
      </c>
      <c r="D298" s="428"/>
      <c r="E298" s="388"/>
      <c r="F298" s="388"/>
      <c r="G298" s="388"/>
      <c r="H298" s="400">
        <v>6.75</v>
      </c>
      <c r="I298" s="400">
        <v>0.9</v>
      </c>
      <c r="J298" s="400">
        <v>0</v>
      </c>
      <c r="K298" s="400">
        <f t="shared" si="9"/>
        <v>7.65</v>
      </c>
      <c r="L298" s="112"/>
      <c r="M298" s="102"/>
      <c r="N298" s="103"/>
      <c r="O298" s="112"/>
      <c r="P298" s="112"/>
      <c r="Q298" s="112"/>
    </row>
    <row r="299" spans="2:17" s="78" customFormat="1" ht="15" hidden="1" customHeight="1">
      <c r="B299" s="376"/>
      <c r="C299" s="431" t="s">
        <v>364</v>
      </c>
      <c r="D299" s="428"/>
      <c r="E299" s="388"/>
      <c r="F299" s="388"/>
      <c r="G299" s="388"/>
      <c r="H299" s="400">
        <v>3.69</v>
      </c>
      <c r="I299" s="400">
        <v>0</v>
      </c>
      <c r="J299" s="400">
        <v>0</v>
      </c>
      <c r="K299" s="400">
        <f t="shared" si="9"/>
        <v>3.69</v>
      </c>
      <c r="L299" s="112"/>
      <c r="M299" s="102"/>
      <c r="N299" s="103"/>
      <c r="O299" s="112"/>
      <c r="P299" s="112"/>
      <c r="Q299" s="112"/>
    </row>
    <row r="300" spans="2:17" s="78" customFormat="1" ht="15" hidden="1" customHeight="1">
      <c r="B300" s="376"/>
      <c r="C300" s="431" t="s">
        <v>306</v>
      </c>
      <c r="D300" s="428"/>
      <c r="E300" s="388"/>
      <c r="F300" s="388"/>
      <c r="G300" s="388"/>
      <c r="H300" s="400">
        <v>6.81</v>
      </c>
      <c r="I300" s="400">
        <v>0</v>
      </c>
      <c r="J300" s="400">
        <v>0</v>
      </c>
      <c r="K300" s="400">
        <f t="shared" si="9"/>
        <v>6.81</v>
      </c>
      <c r="L300" s="112"/>
      <c r="M300" s="102"/>
      <c r="N300" s="103"/>
      <c r="O300" s="112"/>
      <c r="P300" s="112"/>
      <c r="Q300" s="112"/>
    </row>
    <row r="301" spans="2:17" s="78" customFormat="1" ht="15" hidden="1" customHeight="1">
      <c r="B301" s="376"/>
      <c r="C301" s="431" t="s">
        <v>42</v>
      </c>
      <c r="D301" s="428"/>
      <c r="E301" s="388"/>
      <c r="F301" s="388"/>
      <c r="G301" s="388"/>
      <c r="H301" s="400">
        <v>4.5999999999999996</v>
      </c>
      <c r="I301" s="400">
        <v>0</v>
      </c>
      <c r="J301" s="400">
        <v>0</v>
      </c>
      <c r="K301" s="400">
        <f t="shared" si="9"/>
        <v>4.5999999999999996</v>
      </c>
      <c r="L301" s="112"/>
      <c r="M301" s="102"/>
      <c r="N301" s="103"/>
      <c r="O301" s="112"/>
      <c r="P301" s="112"/>
      <c r="Q301" s="112"/>
    </row>
    <row r="302" spans="2:17" s="78" customFormat="1" ht="15" hidden="1" customHeight="1">
      <c r="B302" s="376"/>
      <c r="C302" s="432" t="s">
        <v>282</v>
      </c>
      <c r="D302" s="428"/>
      <c r="E302" s="388"/>
      <c r="F302" s="388"/>
      <c r="G302" s="388"/>
      <c r="H302" s="391">
        <v>93.59</v>
      </c>
      <c r="I302" s="400">
        <v>0.61</v>
      </c>
      <c r="J302" s="400">
        <v>0</v>
      </c>
      <c r="K302" s="400">
        <f t="shared" si="9"/>
        <v>94.2</v>
      </c>
      <c r="L302" s="112"/>
      <c r="M302" s="102"/>
      <c r="N302" s="103"/>
      <c r="O302" s="112"/>
      <c r="P302" s="112"/>
      <c r="Q302" s="112"/>
    </row>
    <row r="303" spans="2:17" s="78" customFormat="1" ht="15" hidden="1" customHeight="1">
      <c r="B303" s="376"/>
      <c r="C303" s="435"/>
      <c r="D303" s="433"/>
      <c r="E303" s="384"/>
      <c r="F303" s="384"/>
      <c r="G303" s="384"/>
      <c r="H303" s="434">
        <f>SUM(H295:H302)</f>
        <v>1434.3299999999997</v>
      </c>
      <c r="I303" s="434">
        <f>SUM(I295:I302)</f>
        <v>12.59</v>
      </c>
      <c r="J303" s="434">
        <f>SUM(J295:J302)</f>
        <v>-7.11</v>
      </c>
      <c r="K303" s="434">
        <f>SUM(K295:K302)</f>
        <v>1439.81</v>
      </c>
      <c r="L303" s="112"/>
      <c r="M303" s="102"/>
      <c r="N303" s="84"/>
      <c r="O303" s="112"/>
      <c r="P303" s="112"/>
      <c r="Q303" s="112"/>
    </row>
    <row r="304" spans="2:17" s="78" customFormat="1" ht="5.0999999999999996" hidden="1" customHeight="1">
      <c r="B304" s="376"/>
      <c r="C304" s="351"/>
      <c r="D304" s="428"/>
      <c r="E304" s="388"/>
      <c r="F304" s="388"/>
      <c r="G304" s="388"/>
      <c r="H304" s="436"/>
      <c r="I304" s="400"/>
      <c r="J304" s="400"/>
      <c r="K304" s="400"/>
      <c r="L304" s="112"/>
      <c r="M304" s="102"/>
      <c r="N304" s="103"/>
      <c r="O304" s="112"/>
      <c r="P304" s="112"/>
      <c r="Q304" s="112"/>
    </row>
    <row r="305" spans="2:17" s="78" customFormat="1" ht="15" hidden="1" customHeight="1" thickBot="1">
      <c r="B305" s="376"/>
      <c r="C305" s="437" t="s">
        <v>312</v>
      </c>
      <c r="D305" s="438"/>
      <c r="E305" s="439"/>
      <c r="F305" s="439"/>
      <c r="G305" s="439"/>
      <c r="H305" s="440">
        <f>+H293+H303</f>
        <v>3394.7699999999995</v>
      </c>
      <c r="I305" s="440">
        <f>+I293+I303</f>
        <v>19.29</v>
      </c>
      <c r="J305" s="440">
        <f>+J293+J303</f>
        <v>-17.71</v>
      </c>
      <c r="K305" s="440">
        <f>+K293+K303</f>
        <v>3396.35</v>
      </c>
      <c r="L305" s="112"/>
      <c r="M305" s="102"/>
      <c r="N305" s="114"/>
      <c r="O305" s="112"/>
      <c r="P305" s="112"/>
      <c r="Q305" s="112"/>
    </row>
    <row r="306" spans="2:17" s="78" customFormat="1" ht="5.0999999999999996" hidden="1" customHeight="1" thickTop="1">
      <c r="B306" s="376"/>
      <c r="C306" s="351"/>
      <c r="D306" s="428"/>
      <c r="E306" s="388"/>
      <c r="F306" s="388"/>
      <c r="G306" s="388"/>
      <c r="H306" s="441"/>
      <c r="I306" s="441"/>
      <c r="J306" s="441"/>
      <c r="K306" s="441"/>
      <c r="L306" s="112"/>
      <c r="M306" s="102"/>
      <c r="N306" s="103"/>
      <c r="O306" s="112"/>
      <c r="P306" s="112"/>
      <c r="Q306" s="112"/>
    </row>
    <row r="307" spans="2:17" s="78" customFormat="1" ht="30" hidden="1" customHeight="1">
      <c r="B307" s="376"/>
      <c r="C307" s="429" t="s">
        <v>4</v>
      </c>
      <c r="D307" s="429"/>
      <c r="E307" s="384"/>
      <c r="F307" s="384"/>
      <c r="G307" s="384"/>
      <c r="H307" s="430" t="s">
        <v>357</v>
      </c>
      <c r="I307" s="430" t="s">
        <v>358</v>
      </c>
      <c r="J307" s="430" t="s">
        <v>303</v>
      </c>
      <c r="K307" s="430" t="s">
        <v>12</v>
      </c>
      <c r="L307" s="112"/>
      <c r="M307" s="102"/>
      <c r="N307" s="112"/>
      <c r="O307" s="112"/>
      <c r="P307" s="112"/>
      <c r="Q307" s="112"/>
    </row>
    <row r="308" spans="2:17" s="78" customFormat="1" ht="15" hidden="1" customHeight="1">
      <c r="B308" s="376"/>
      <c r="C308" s="351" t="s">
        <v>313</v>
      </c>
      <c r="D308" s="428"/>
      <c r="E308" s="388"/>
      <c r="F308" s="388"/>
      <c r="G308" s="388"/>
      <c r="H308" s="441"/>
      <c r="I308" s="441"/>
      <c r="J308" s="441"/>
      <c r="K308" s="441"/>
      <c r="L308" s="112"/>
      <c r="M308" s="102"/>
      <c r="N308" s="103"/>
      <c r="O308" s="112"/>
      <c r="P308" s="112"/>
      <c r="Q308" s="112"/>
    </row>
    <row r="309" spans="2:17" s="78" customFormat="1" ht="5.0999999999999996" hidden="1" customHeight="1">
      <c r="B309" s="376"/>
      <c r="C309" s="351"/>
      <c r="D309" s="428"/>
      <c r="E309" s="388"/>
      <c r="F309" s="388"/>
      <c r="G309" s="388"/>
      <c r="H309" s="441"/>
      <c r="I309" s="441"/>
      <c r="J309" s="441"/>
      <c r="K309" s="441"/>
      <c r="L309" s="112"/>
      <c r="M309" s="102"/>
      <c r="N309" s="103"/>
      <c r="O309" s="112"/>
      <c r="P309" s="112"/>
      <c r="Q309" s="112"/>
    </row>
    <row r="310" spans="2:17" s="78" customFormat="1" ht="15" hidden="1" customHeight="1">
      <c r="B310" s="376"/>
      <c r="C310" s="351" t="s">
        <v>314</v>
      </c>
      <c r="D310" s="428"/>
      <c r="E310" s="388"/>
      <c r="F310" s="388"/>
      <c r="G310" s="388"/>
      <c r="H310" s="441"/>
      <c r="I310" s="441"/>
      <c r="J310" s="441"/>
      <c r="K310" s="441"/>
      <c r="L310" s="112"/>
      <c r="M310" s="102"/>
      <c r="N310" s="103"/>
      <c r="O310" s="112"/>
      <c r="P310" s="112"/>
      <c r="Q310" s="112"/>
    </row>
    <row r="311" spans="2:17" s="78" customFormat="1" ht="5.0999999999999996" hidden="1" customHeight="1">
      <c r="B311" s="376"/>
      <c r="C311" s="351"/>
      <c r="D311" s="428"/>
      <c r="E311" s="388"/>
      <c r="F311" s="388"/>
      <c r="G311" s="388"/>
      <c r="H311" s="441"/>
      <c r="I311" s="441"/>
      <c r="J311" s="441"/>
      <c r="K311" s="441"/>
      <c r="L311" s="112"/>
      <c r="M311" s="102"/>
      <c r="N311" s="103"/>
      <c r="O311" s="112"/>
      <c r="P311" s="112"/>
      <c r="Q311" s="112"/>
    </row>
    <row r="312" spans="2:17" s="78" customFormat="1" ht="15" hidden="1" customHeight="1">
      <c r="B312" s="376"/>
      <c r="C312" s="344" t="s">
        <v>315</v>
      </c>
      <c r="D312" s="428"/>
      <c r="E312" s="388"/>
      <c r="F312" s="388"/>
      <c r="G312" s="388"/>
      <c r="H312" s="391">
        <v>21.01</v>
      </c>
      <c r="I312" s="400">
        <v>7</v>
      </c>
      <c r="J312" s="442">
        <v>-7</v>
      </c>
      <c r="K312" s="400">
        <v>21.01</v>
      </c>
      <c r="L312" s="112"/>
      <c r="M312" s="102"/>
      <c r="N312" s="103"/>
      <c r="O312" s="112"/>
      <c r="P312" s="112"/>
      <c r="Q312" s="112"/>
    </row>
    <row r="313" spans="2:17" s="78" customFormat="1" ht="15" hidden="1" customHeight="1">
      <c r="B313" s="376"/>
      <c r="C313" s="344" t="s">
        <v>316</v>
      </c>
      <c r="D313" s="428"/>
      <c r="E313" s="388"/>
      <c r="F313" s="388"/>
      <c r="G313" s="388"/>
      <c r="H313" s="391">
        <v>1886.04</v>
      </c>
      <c r="I313" s="400">
        <v>4.9800000000000004</v>
      </c>
      <c r="J313" s="442">
        <v>-3.5999999999999996</v>
      </c>
      <c r="K313" s="400">
        <v>1887.42</v>
      </c>
      <c r="L313" s="112"/>
      <c r="M313" s="102"/>
      <c r="N313" s="103"/>
      <c r="O313" s="112"/>
      <c r="P313" s="112"/>
      <c r="Q313" s="112"/>
    </row>
    <row r="314" spans="2:17" s="78" customFormat="1" ht="15" hidden="1" customHeight="1">
      <c r="B314" s="376"/>
      <c r="C314" s="435" t="s">
        <v>317</v>
      </c>
      <c r="D314" s="433"/>
      <c r="E314" s="384"/>
      <c r="F314" s="384"/>
      <c r="G314" s="384"/>
      <c r="H314" s="443">
        <f>SUM(H312:H313)</f>
        <v>1907.05</v>
      </c>
      <c r="I314" s="443">
        <f>SUM(I312:I313)</f>
        <v>11.98</v>
      </c>
      <c r="J314" s="443">
        <f>SUM(J312:J313)</f>
        <v>-10.6</v>
      </c>
      <c r="K314" s="443">
        <f>SUM(K312:K313)</f>
        <v>1908.43</v>
      </c>
      <c r="L314" s="112"/>
      <c r="M314" s="102"/>
      <c r="N314" s="114"/>
      <c r="O314" s="112"/>
      <c r="P314" s="112"/>
      <c r="Q314" s="112"/>
    </row>
    <row r="315" spans="2:17" s="78" customFormat="1" ht="5.0999999999999996" hidden="1" customHeight="1">
      <c r="B315" s="376"/>
      <c r="C315" s="351"/>
      <c r="D315" s="428"/>
      <c r="E315" s="388"/>
      <c r="F315" s="388"/>
      <c r="G315" s="388"/>
      <c r="H315" s="441"/>
      <c r="I315" s="444"/>
      <c r="J315" s="441"/>
      <c r="K315" s="441"/>
      <c r="L315" s="112"/>
      <c r="M315" s="102"/>
      <c r="N315" s="103"/>
      <c r="O315" s="112"/>
      <c r="P315" s="112"/>
      <c r="Q315" s="112"/>
    </row>
    <row r="316" spans="2:17" s="78" customFormat="1" ht="15" hidden="1" customHeight="1">
      <c r="B316" s="376"/>
      <c r="C316" s="351" t="s">
        <v>318</v>
      </c>
      <c r="D316" s="428"/>
      <c r="E316" s="388"/>
      <c r="F316" s="388"/>
      <c r="G316" s="388"/>
      <c r="H316" s="441"/>
      <c r="I316" s="441"/>
      <c r="J316" s="441"/>
      <c r="K316" s="441"/>
      <c r="L316" s="112"/>
      <c r="M316" s="102"/>
      <c r="N316" s="103"/>
      <c r="O316" s="112"/>
      <c r="P316" s="112"/>
      <c r="Q316" s="112"/>
    </row>
    <row r="317" spans="2:17" s="78" customFormat="1" ht="5.0999999999999996" hidden="1" customHeight="1">
      <c r="B317" s="376"/>
      <c r="C317" s="351"/>
      <c r="D317" s="428"/>
      <c r="E317" s="388"/>
      <c r="F317" s="388"/>
      <c r="G317" s="388"/>
      <c r="H317" s="441"/>
      <c r="I317" s="441"/>
      <c r="J317" s="441"/>
      <c r="K317" s="441"/>
      <c r="L317" s="112"/>
      <c r="M317" s="102"/>
      <c r="N317" s="103"/>
      <c r="O317" s="112"/>
      <c r="P317" s="112"/>
      <c r="Q317" s="112"/>
    </row>
    <row r="318" spans="2:17" s="78" customFormat="1" ht="15" hidden="1" customHeight="1">
      <c r="B318" s="376"/>
      <c r="C318" s="351" t="s">
        <v>319</v>
      </c>
      <c r="D318" s="428"/>
      <c r="E318" s="388"/>
      <c r="F318" s="388"/>
      <c r="G318" s="388"/>
      <c r="H318" s="441"/>
      <c r="I318" s="441"/>
      <c r="J318" s="441"/>
      <c r="K318" s="441"/>
      <c r="L318" s="112"/>
      <c r="M318" s="102"/>
      <c r="N318" s="103"/>
      <c r="O318" s="112"/>
      <c r="P318" s="112"/>
      <c r="Q318" s="112"/>
    </row>
    <row r="319" spans="2:17" s="78" customFormat="1" ht="15" hidden="1" customHeight="1">
      <c r="B319" s="376"/>
      <c r="C319" s="344" t="s">
        <v>18</v>
      </c>
      <c r="D319" s="428"/>
      <c r="E319" s="388"/>
      <c r="F319" s="388"/>
      <c r="G319" s="388"/>
      <c r="H319" s="442"/>
      <c r="I319" s="400"/>
      <c r="J319" s="441"/>
      <c r="K319" s="400"/>
      <c r="L319" s="112"/>
      <c r="M319" s="102"/>
      <c r="N319" s="103"/>
      <c r="O319" s="112"/>
      <c r="P319" s="112"/>
      <c r="Q319" s="112"/>
    </row>
    <row r="320" spans="2:17" s="78" customFormat="1" ht="15" hidden="1" customHeight="1">
      <c r="B320" s="376"/>
      <c r="C320" s="344" t="s">
        <v>322</v>
      </c>
      <c r="D320" s="428"/>
      <c r="E320" s="388"/>
      <c r="F320" s="388"/>
      <c r="G320" s="388"/>
      <c r="H320" s="442">
        <v>207.48</v>
      </c>
      <c r="I320" s="400">
        <v>0</v>
      </c>
      <c r="J320" s="441">
        <v>0</v>
      </c>
      <c r="K320" s="400">
        <f>SUM(H320:J320)</f>
        <v>207.48</v>
      </c>
      <c r="L320" s="112"/>
      <c r="M320" s="102"/>
      <c r="N320" s="103"/>
      <c r="O320" s="112"/>
      <c r="P320" s="112"/>
      <c r="Q320" s="112"/>
    </row>
    <row r="321" spans="2:17" s="78" customFormat="1" ht="15" hidden="1" customHeight="1">
      <c r="B321" s="376"/>
      <c r="C321" s="344" t="s">
        <v>365</v>
      </c>
      <c r="D321" s="428"/>
      <c r="E321" s="388"/>
      <c r="F321" s="388"/>
      <c r="G321" s="388"/>
      <c r="H321" s="442">
        <v>0</v>
      </c>
      <c r="I321" s="400">
        <v>0</v>
      </c>
      <c r="J321" s="441">
        <v>0</v>
      </c>
      <c r="K321" s="400">
        <f>SUM(H321:J321)</f>
        <v>0</v>
      </c>
      <c r="L321" s="112"/>
      <c r="M321" s="102"/>
      <c r="N321" s="103"/>
      <c r="O321" s="112"/>
      <c r="P321" s="112"/>
      <c r="Q321" s="112"/>
    </row>
    <row r="322" spans="2:17" s="78" customFormat="1" ht="15" hidden="1" customHeight="1">
      <c r="B322" s="376"/>
      <c r="C322" s="344" t="s">
        <v>320</v>
      </c>
      <c r="D322" s="428"/>
      <c r="E322" s="388"/>
      <c r="F322" s="388"/>
      <c r="G322" s="388"/>
      <c r="H322" s="442">
        <v>8.7799999999999994</v>
      </c>
      <c r="I322" s="400">
        <v>0</v>
      </c>
      <c r="J322" s="441">
        <v>0</v>
      </c>
      <c r="K322" s="400">
        <f>SUM(H322:J322)</f>
        <v>8.7799999999999994</v>
      </c>
      <c r="L322" s="112"/>
      <c r="M322" s="102"/>
      <c r="N322" s="103"/>
      <c r="O322" s="112"/>
      <c r="P322" s="112"/>
      <c r="Q322" s="112"/>
    </row>
    <row r="323" spans="2:17" s="78" customFormat="1" ht="15" hidden="1" customHeight="1">
      <c r="B323" s="376"/>
      <c r="C323" s="344" t="s">
        <v>366</v>
      </c>
      <c r="D323" s="428"/>
      <c r="E323" s="388"/>
      <c r="F323" s="388"/>
      <c r="G323" s="388"/>
      <c r="H323" s="442">
        <v>143.86000000000001</v>
      </c>
      <c r="I323" s="400">
        <v>0.21</v>
      </c>
      <c r="J323" s="441">
        <v>0</v>
      </c>
      <c r="K323" s="400">
        <f>SUM(H323:J323)</f>
        <v>144.07000000000002</v>
      </c>
      <c r="L323" s="112"/>
      <c r="M323" s="102"/>
      <c r="N323" s="103"/>
      <c r="O323" s="112"/>
      <c r="P323" s="112"/>
      <c r="Q323" s="112"/>
    </row>
    <row r="324" spans="2:17" s="78" customFormat="1" ht="15" hidden="1" customHeight="1">
      <c r="B324" s="376"/>
      <c r="C324" s="344" t="s">
        <v>367</v>
      </c>
      <c r="D324" s="428"/>
      <c r="E324" s="388"/>
      <c r="F324" s="388"/>
      <c r="G324" s="388"/>
      <c r="H324" s="442">
        <v>7.88</v>
      </c>
      <c r="I324" s="400">
        <v>0</v>
      </c>
      <c r="J324" s="441">
        <v>0</v>
      </c>
      <c r="K324" s="400">
        <f>SUM(H324:J324)</f>
        <v>7.88</v>
      </c>
      <c r="L324" s="112"/>
      <c r="M324" s="102"/>
      <c r="N324" s="103"/>
      <c r="O324" s="112"/>
      <c r="P324" s="112"/>
      <c r="Q324" s="112"/>
    </row>
    <row r="325" spans="2:17" s="78" customFormat="1" ht="15" hidden="1" customHeight="1">
      <c r="B325" s="376"/>
      <c r="C325" s="383"/>
      <c r="D325" s="433"/>
      <c r="E325" s="384"/>
      <c r="F325" s="384"/>
      <c r="G325" s="384"/>
      <c r="H325" s="443">
        <f>SUM(H320:H324)</f>
        <v>368</v>
      </c>
      <c r="I325" s="443">
        <f>SUM(I320:I324)</f>
        <v>0.21</v>
      </c>
      <c r="J325" s="443">
        <f>SUM(J320:J324)</f>
        <v>0</v>
      </c>
      <c r="K325" s="443">
        <f>SUM(K320:K324)</f>
        <v>368.21000000000004</v>
      </c>
      <c r="L325" s="112"/>
      <c r="M325" s="102"/>
      <c r="N325" s="103"/>
      <c r="O325" s="112"/>
      <c r="P325" s="112"/>
      <c r="Q325" s="112"/>
    </row>
    <row r="326" spans="2:17" s="78" customFormat="1" ht="5.0999999999999996" hidden="1" customHeight="1">
      <c r="B326" s="376"/>
      <c r="C326" s="351"/>
      <c r="D326" s="428"/>
      <c r="E326" s="388"/>
      <c r="F326" s="388"/>
      <c r="G326" s="388"/>
      <c r="H326" s="441"/>
      <c r="I326" s="441"/>
      <c r="J326" s="441"/>
      <c r="K326" s="400">
        <f>+H326+I326+J326</f>
        <v>0</v>
      </c>
      <c r="L326" s="112"/>
      <c r="M326" s="102"/>
      <c r="N326" s="103"/>
      <c r="O326" s="112"/>
      <c r="P326" s="112"/>
      <c r="Q326" s="112"/>
    </row>
    <row r="327" spans="2:17" s="78" customFormat="1" ht="15" hidden="1" customHeight="1">
      <c r="B327" s="376"/>
      <c r="C327" s="351" t="s">
        <v>321</v>
      </c>
      <c r="D327" s="428"/>
      <c r="E327" s="388"/>
      <c r="F327" s="388"/>
      <c r="G327" s="388"/>
      <c r="H327" s="441"/>
      <c r="I327" s="441"/>
      <c r="J327" s="441"/>
      <c r="K327" s="400"/>
      <c r="L327" s="112"/>
      <c r="M327" s="102"/>
      <c r="N327" s="103"/>
      <c r="O327" s="112"/>
      <c r="P327" s="112"/>
      <c r="Q327" s="112"/>
    </row>
    <row r="328" spans="2:17" s="78" customFormat="1" ht="15" hidden="1" customHeight="1">
      <c r="B328" s="376"/>
      <c r="C328" s="344" t="s">
        <v>18</v>
      </c>
      <c r="D328" s="428"/>
      <c r="E328" s="388"/>
      <c r="F328" s="388"/>
      <c r="G328" s="388"/>
      <c r="H328" s="441"/>
      <c r="I328" s="441"/>
      <c r="J328" s="441"/>
      <c r="K328" s="400"/>
      <c r="L328" s="112"/>
      <c r="M328" s="102"/>
      <c r="N328" s="103"/>
      <c r="O328" s="112"/>
      <c r="P328" s="112"/>
      <c r="Q328" s="112"/>
    </row>
    <row r="329" spans="2:17" s="78" customFormat="1" ht="15" hidden="1" customHeight="1">
      <c r="B329" s="376"/>
      <c r="C329" s="445" t="s">
        <v>322</v>
      </c>
      <c r="D329" s="428"/>
      <c r="E329" s="388"/>
      <c r="F329" s="388"/>
      <c r="G329" s="388"/>
      <c r="H329" s="442">
        <v>593.49</v>
      </c>
      <c r="I329" s="442">
        <v>0</v>
      </c>
      <c r="J329" s="442">
        <v>0</v>
      </c>
      <c r="K329" s="400">
        <v>593.49</v>
      </c>
      <c r="L329" s="112"/>
      <c r="M329" s="102"/>
      <c r="N329" s="103"/>
      <c r="O329" s="112"/>
      <c r="P329" s="112"/>
      <c r="Q329" s="112"/>
    </row>
    <row r="330" spans="2:17" s="78" customFormat="1" ht="15" hidden="1" customHeight="1">
      <c r="B330" s="376"/>
      <c r="C330" s="445" t="s">
        <v>323</v>
      </c>
      <c r="D330" s="428"/>
      <c r="E330" s="388"/>
      <c r="F330" s="388"/>
      <c r="G330" s="388"/>
      <c r="H330" s="442"/>
      <c r="I330" s="442"/>
      <c r="J330" s="442"/>
      <c r="K330" s="400"/>
      <c r="L330" s="112"/>
      <c r="M330" s="102"/>
      <c r="N330" s="103"/>
      <c r="O330" s="112"/>
      <c r="P330" s="112"/>
      <c r="Q330" s="112"/>
    </row>
    <row r="331" spans="2:17" s="78" customFormat="1" ht="15" hidden="1" customHeight="1">
      <c r="B331" s="376"/>
      <c r="C331" s="446" t="s">
        <v>324</v>
      </c>
      <c r="D331" s="428"/>
      <c r="E331" s="388"/>
      <c r="F331" s="388"/>
      <c r="G331" s="388"/>
      <c r="H331" s="442">
        <v>9.68</v>
      </c>
      <c r="I331" s="442">
        <v>0</v>
      </c>
      <c r="J331" s="442">
        <v>0</v>
      </c>
      <c r="K331" s="400">
        <v>9.68</v>
      </c>
      <c r="L331" s="112"/>
      <c r="M331" s="79"/>
      <c r="N331" s="103"/>
      <c r="O331" s="112"/>
    </row>
    <row r="332" spans="2:17" s="78" customFormat="1" ht="15" hidden="1" customHeight="1">
      <c r="B332" s="376"/>
      <c r="C332" s="446" t="s">
        <v>325</v>
      </c>
      <c r="D332" s="428"/>
      <c r="E332" s="388"/>
      <c r="F332" s="388"/>
      <c r="G332" s="388"/>
      <c r="H332" s="442">
        <v>372.9</v>
      </c>
      <c r="I332" s="442">
        <v>5.59</v>
      </c>
      <c r="J332" s="442">
        <v>-7.11</v>
      </c>
      <c r="K332" s="400">
        <v>371.37999999999994</v>
      </c>
      <c r="L332" s="112"/>
      <c r="M332" s="79"/>
      <c r="N332" s="103"/>
      <c r="O332" s="112"/>
    </row>
    <row r="333" spans="2:17" s="78" customFormat="1" ht="15" hidden="1" customHeight="1">
      <c r="B333" s="376"/>
      <c r="C333" s="447" t="s">
        <v>326</v>
      </c>
      <c r="D333" s="428"/>
      <c r="E333" s="388"/>
      <c r="F333" s="388"/>
      <c r="G333" s="388"/>
      <c r="H333" s="442">
        <v>118.33</v>
      </c>
      <c r="I333" s="442">
        <v>0.45</v>
      </c>
      <c r="J333" s="442">
        <v>0</v>
      </c>
      <c r="K333" s="400">
        <v>118.78</v>
      </c>
      <c r="L333" s="112"/>
      <c r="M333" s="79"/>
      <c r="N333" s="103"/>
      <c r="O333" s="112"/>
    </row>
    <row r="334" spans="2:17" s="78" customFormat="1" ht="15" hidden="1" customHeight="1">
      <c r="B334" s="376"/>
      <c r="C334" s="431" t="s">
        <v>286</v>
      </c>
      <c r="D334" s="428"/>
      <c r="E334" s="388"/>
      <c r="F334" s="388"/>
      <c r="G334" s="388"/>
      <c r="H334" s="400">
        <v>4.75</v>
      </c>
      <c r="I334" s="400">
        <v>1</v>
      </c>
      <c r="J334" s="400">
        <v>0</v>
      </c>
      <c r="K334" s="400">
        <v>5.75</v>
      </c>
      <c r="L334" s="112"/>
      <c r="M334" s="79"/>
      <c r="N334" s="103"/>
      <c r="O334" s="112"/>
    </row>
    <row r="335" spans="2:17" s="78" customFormat="1" ht="15" hidden="1" customHeight="1">
      <c r="B335" s="376"/>
      <c r="C335" s="448" t="s">
        <v>320</v>
      </c>
      <c r="D335" s="428"/>
      <c r="E335" s="388"/>
      <c r="F335" s="388"/>
      <c r="G335" s="388"/>
      <c r="H335" s="400">
        <v>19.82</v>
      </c>
      <c r="I335" s="400">
        <v>0.06</v>
      </c>
      <c r="J335" s="400">
        <v>0</v>
      </c>
      <c r="K335" s="400">
        <v>19.88</v>
      </c>
      <c r="L335" s="112"/>
      <c r="M335" s="79"/>
      <c r="N335" s="103"/>
      <c r="O335" s="112"/>
    </row>
    <row r="336" spans="2:17" s="78" customFormat="1" ht="15" hidden="1" customHeight="1">
      <c r="B336" s="376"/>
      <c r="C336" s="448" t="s">
        <v>367</v>
      </c>
      <c r="D336" s="428"/>
      <c r="E336" s="388"/>
      <c r="F336" s="388"/>
      <c r="G336" s="388"/>
      <c r="H336" s="400">
        <v>0.75</v>
      </c>
      <c r="I336" s="400">
        <v>0</v>
      </c>
      <c r="J336" s="400">
        <v>0</v>
      </c>
      <c r="K336" s="400">
        <v>0.75</v>
      </c>
      <c r="L336" s="112"/>
      <c r="M336" s="79"/>
      <c r="N336" s="103"/>
      <c r="O336" s="112"/>
    </row>
    <row r="337" spans="2:15" s="78" customFormat="1" ht="15" hidden="1" customHeight="1">
      <c r="B337" s="376"/>
      <c r="C337" s="383"/>
      <c r="D337" s="433"/>
      <c r="E337" s="384"/>
      <c r="F337" s="384"/>
      <c r="G337" s="384"/>
      <c r="H337" s="434">
        <f>SUM(H329:H336)</f>
        <v>1119.7199999999998</v>
      </c>
      <c r="I337" s="434">
        <f>SUM(I329:I336)</f>
        <v>7.1</v>
      </c>
      <c r="J337" s="434">
        <f>SUM(J329:J336)</f>
        <v>-7.11</v>
      </c>
      <c r="K337" s="434">
        <f>SUM(K329:K336)</f>
        <v>1119.71</v>
      </c>
      <c r="L337" s="112"/>
      <c r="M337" s="79"/>
      <c r="N337" s="84"/>
      <c r="O337" s="112"/>
    </row>
    <row r="338" spans="2:15" s="78" customFormat="1" ht="5.0999999999999996" hidden="1" customHeight="1">
      <c r="B338" s="376"/>
      <c r="C338" s="344"/>
      <c r="D338" s="428"/>
      <c r="E338" s="388"/>
      <c r="F338" s="388"/>
      <c r="G338" s="388"/>
      <c r="H338" s="436"/>
      <c r="I338" s="400"/>
      <c r="J338" s="400"/>
      <c r="K338" s="400"/>
      <c r="L338" s="112"/>
      <c r="M338" s="79"/>
      <c r="N338" s="103"/>
      <c r="O338" s="112"/>
    </row>
    <row r="339" spans="2:15" s="78" customFormat="1" ht="15" hidden="1" customHeight="1">
      <c r="B339" s="376"/>
      <c r="C339" s="435" t="s">
        <v>327</v>
      </c>
      <c r="D339" s="433"/>
      <c r="E339" s="384"/>
      <c r="F339" s="384"/>
      <c r="G339" s="384"/>
      <c r="H339" s="434">
        <f>+H337+H325</f>
        <v>1487.7199999999998</v>
      </c>
      <c r="I339" s="434">
        <f>+I337+I325</f>
        <v>7.31</v>
      </c>
      <c r="J339" s="434">
        <f>+J337+J325</f>
        <v>-7.11</v>
      </c>
      <c r="K339" s="434">
        <f>+K337+K325</f>
        <v>1487.92</v>
      </c>
      <c r="L339" s="112"/>
      <c r="M339" s="79"/>
      <c r="N339" s="85"/>
      <c r="O339" s="112"/>
    </row>
    <row r="340" spans="2:15" s="78" customFormat="1" ht="5.0999999999999996" hidden="1" customHeight="1">
      <c r="B340" s="376"/>
      <c r="C340" s="344"/>
      <c r="D340" s="428"/>
      <c r="E340" s="388"/>
      <c r="F340" s="388"/>
      <c r="G340" s="388"/>
      <c r="H340" s="400"/>
      <c r="I340" s="400"/>
      <c r="J340" s="400"/>
      <c r="K340" s="400"/>
      <c r="L340" s="112"/>
      <c r="M340" s="79"/>
      <c r="N340" s="103"/>
      <c r="O340" s="112"/>
    </row>
    <row r="341" spans="2:15" s="78" customFormat="1" ht="15" hidden="1" customHeight="1" thickBot="1">
      <c r="B341" s="376"/>
      <c r="C341" s="437" t="s">
        <v>328</v>
      </c>
      <c r="D341" s="438"/>
      <c r="E341" s="439"/>
      <c r="F341" s="439"/>
      <c r="G341" s="439"/>
      <c r="H341" s="449">
        <f>+H339+H314</f>
        <v>3394.7699999999995</v>
      </c>
      <c r="I341" s="449">
        <f>+I339+I314</f>
        <v>19.29</v>
      </c>
      <c r="J341" s="450">
        <f>+J339+J314</f>
        <v>-17.71</v>
      </c>
      <c r="K341" s="450">
        <f>+K339+K314</f>
        <v>3396.3500000000004</v>
      </c>
      <c r="L341" s="112"/>
      <c r="M341" s="79"/>
      <c r="N341" s="85"/>
      <c r="O341" s="103"/>
    </row>
    <row r="342" spans="2:15" s="78" customFormat="1" ht="15" hidden="1" customHeight="1" thickTop="1">
      <c r="B342" s="376"/>
      <c r="C342" s="428"/>
      <c r="D342" s="428"/>
      <c r="E342" s="388"/>
      <c r="F342" s="388"/>
      <c r="G342" s="388"/>
      <c r="H342" s="428"/>
      <c r="I342" s="428"/>
      <c r="J342" s="428"/>
      <c r="K342" s="428"/>
      <c r="L342" s="112"/>
      <c r="M342" s="79"/>
      <c r="N342" s="112"/>
      <c r="O342" s="112"/>
    </row>
    <row r="343" spans="2:15" s="78" customFormat="1" ht="15" hidden="1" customHeight="1">
      <c r="B343" s="375"/>
      <c r="C343" s="451" t="s">
        <v>329</v>
      </c>
      <c r="D343" s="428"/>
      <c r="E343" s="388"/>
      <c r="F343" s="388"/>
      <c r="G343" s="388"/>
      <c r="H343" s="428"/>
      <c r="I343" s="428"/>
      <c r="J343" s="428"/>
      <c r="K343" s="428"/>
      <c r="L343" s="112"/>
      <c r="M343" s="79"/>
      <c r="N343" s="112"/>
      <c r="O343" s="112"/>
    </row>
    <row r="344" spans="2:15" s="78" customFormat="1" ht="10.050000000000001" hidden="1" customHeight="1">
      <c r="B344" s="376"/>
      <c r="C344" s="428"/>
      <c r="D344" s="428"/>
      <c r="E344" s="388"/>
      <c r="F344" s="388"/>
      <c r="G344" s="388"/>
      <c r="H344" s="428"/>
      <c r="I344" s="428"/>
      <c r="J344" s="428"/>
      <c r="K344" s="428"/>
      <c r="L344" s="112"/>
      <c r="M344" s="79"/>
    </row>
    <row r="345" spans="2:15" s="78" customFormat="1" ht="15" hidden="1" customHeight="1">
      <c r="B345" s="376"/>
      <c r="C345" s="373" t="s">
        <v>368</v>
      </c>
      <c r="D345" s="428"/>
      <c r="E345" s="388"/>
      <c r="F345" s="388"/>
      <c r="G345" s="388"/>
      <c r="H345" s="428"/>
      <c r="I345" s="428"/>
      <c r="J345" s="428"/>
      <c r="K345" s="428"/>
      <c r="L345" s="112"/>
      <c r="M345" s="79"/>
    </row>
    <row r="346" spans="2:15" s="78" customFormat="1" ht="10.050000000000001" hidden="1" customHeight="1">
      <c r="B346" s="376"/>
      <c r="C346" s="428"/>
      <c r="D346" s="428"/>
      <c r="E346" s="388"/>
      <c r="F346" s="388"/>
      <c r="G346" s="388"/>
      <c r="H346" s="428"/>
      <c r="I346" s="428"/>
      <c r="J346" s="428"/>
      <c r="K346" s="428"/>
      <c r="L346" s="112"/>
      <c r="M346" s="79"/>
      <c r="N346" s="112"/>
    </row>
    <row r="347" spans="2:15" s="82" customFormat="1" ht="30" hidden="1" customHeight="1">
      <c r="B347" s="452"/>
      <c r="C347" s="453" t="s">
        <v>4</v>
      </c>
      <c r="D347" s="453"/>
      <c r="E347" s="454"/>
      <c r="F347" s="454"/>
      <c r="G347" s="454"/>
      <c r="H347" s="455" t="str">
        <f>+H279</f>
        <v>SFL</v>
      </c>
      <c r="I347" s="455" t="str">
        <f>+I279</f>
        <v>SPCL</v>
      </c>
      <c r="J347" s="455" t="s">
        <v>303</v>
      </c>
      <c r="K347" s="455" t="s">
        <v>12</v>
      </c>
      <c r="L347" s="115"/>
      <c r="M347" s="83"/>
      <c r="N347" s="115"/>
    </row>
    <row r="348" spans="2:15" s="78" customFormat="1" ht="15" hidden="1" customHeight="1">
      <c r="B348" s="376"/>
      <c r="C348" s="351" t="s">
        <v>330</v>
      </c>
      <c r="D348" s="344"/>
      <c r="E348" s="388"/>
      <c r="F348" s="388"/>
      <c r="G348" s="388"/>
      <c r="H348" s="344"/>
      <c r="I348" s="344"/>
      <c r="J348" s="344"/>
      <c r="K348" s="344"/>
      <c r="L348" s="112"/>
      <c r="M348" s="79"/>
      <c r="N348" s="112"/>
    </row>
    <row r="349" spans="2:15" s="78" customFormat="1" ht="15" hidden="1" customHeight="1">
      <c r="B349" s="376"/>
      <c r="C349" s="344" t="s">
        <v>331</v>
      </c>
      <c r="D349" s="344"/>
      <c r="E349" s="388"/>
      <c r="F349" s="388"/>
      <c r="G349" s="388"/>
      <c r="H349" s="400">
        <v>4002.34</v>
      </c>
      <c r="I349" s="400">
        <v>25.8919</v>
      </c>
      <c r="J349" s="400">
        <v>-38.01</v>
      </c>
      <c r="K349" s="400">
        <v>3990.2219</v>
      </c>
      <c r="L349" s="112"/>
      <c r="M349" s="79"/>
      <c r="N349" s="103"/>
    </row>
    <row r="350" spans="2:15" s="78" customFormat="1" ht="15" hidden="1" customHeight="1">
      <c r="B350" s="376"/>
      <c r="C350" s="344" t="s">
        <v>332</v>
      </c>
      <c r="D350" s="344"/>
      <c r="E350" s="388"/>
      <c r="F350" s="388"/>
      <c r="G350" s="388"/>
      <c r="H350" s="400">
        <v>31.94</v>
      </c>
      <c r="I350" s="400">
        <v>0.17649999999999999</v>
      </c>
      <c r="J350" s="400">
        <v>-2.4500000000000002</v>
      </c>
      <c r="K350" s="400">
        <v>29.666500000000003</v>
      </c>
      <c r="L350" s="112"/>
      <c r="M350" s="79"/>
      <c r="N350" s="103"/>
    </row>
    <row r="351" spans="2:15" s="78" customFormat="1" ht="15" hidden="1" customHeight="1">
      <c r="B351" s="376"/>
      <c r="C351" s="435" t="s">
        <v>333</v>
      </c>
      <c r="D351" s="383"/>
      <c r="E351" s="384"/>
      <c r="F351" s="384"/>
      <c r="G351" s="384"/>
      <c r="H351" s="434">
        <f>SUM(H349:H350)</f>
        <v>4034.28</v>
      </c>
      <c r="I351" s="434">
        <f>SUM(I349:I350)</f>
        <v>26.0684</v>
      </c>
      <c r="J351" s="434">
        <f>SUM(J349:J350)</f>
        <v>-40.46</v>
      </c>
      <c r="K351" s="434">
        <f>SUM(K349:K350)</f>
        <v>4019.8883999999998</v>
      </c>
      <c r="L351" s="112"/>
      <c r="M351" s="79"/>
      <c r="N351" s="84"/>
    </row>
    <row r="352" spans="2:15" s="78" customFormat="1" ht="5.0999999999999996" hidden="1" customHeight="1">
      <c r="B352" s="376"/>
      <c r="C352" s="351"/>
      <c r="D352" s="344"/>
      <c r="E352" s="388"/>
      <c r="F352" s="388"/>
      <c r="G352" s="388"/>
      <c r="H352" s="344"/>
      <c r="I352" s="345"/>
      <c r="J352" s="344"/>
      <c r="K352" s="344"/>
      <c r="L352" s="112"/>
      <c r="M352" s="79"/>
      <c r="N352" s="112"/>
    </row>
    <row r="353" spans="2:14" s="78" customFormat="1" ht="15" hidden="1" customHeight="1">
      <c r="B353" s="376"/>
      <c r="C353" s="351" t="s">
        <v>334</v>
      </c>
      <c r="D353" s="344"/>
      <c r="E353" s="388"/>
      <c r="F353" s="388"/>
      <c r="G353" s="388"/>
      <c r="H353" s="344"/>
      <c r="I353" s="344"/>
      <c r="J353" s="344"/>
      <c r="K353" s="344"/>
      <c r="L353" s="112"/>
      <c r="M353" s="79"/>
      <c r="N353" s="112"/>
    </row>
    <row r="354" spans="2:14" s="78" customFormat="1" ht="15" hidden="1" customHeight="1">
      <c r="B354" s="376"/>
      <c r="C354" s="344" t="s">
        <v>369</v>
      </c>
      <c r="D354" s="344"/>
      <c r="E354" s="388"/>
      <c r="F354" s="388"/>
      <c r="G354" s="388"/>
      <c r="H354" s="391">
        <v>1764.94</v>
      </c>
      <c r="I354" s="391">
        <v>13.8157</v>
      </c>
      <c r="J354" s="391">
        <v>-38.01</v>
      </c>
      <c r="K354" s="391">
        <v>1740.7457000000002</v>
      </c>
      <c r="L354" s="112"/>
      <c r="M354" s="79"/>
      <c r="N354" s="112"/>
    </row>
    <row r="355" spans="2:14" s="78" customFormat="1" ht="15" hidden="1" customHeight="1">
      <c r="B355" s="376"/>
      <c r="C355" s="344" t="s">
        <v>370</v>
      </c>
      <c r="D355" s="344"/>
      <c r="E355" s="388"/>
      <c r="F355" s="388"/>
      <c r="G355" s="388"/>
      <c r="H355" s="391">
        <v>-87.29</v>
      </c>
      <c r="I355" s="391">
        <v>-0.89780000000000004</v>
      </c>
      <c r="J355" s="391">
        <v>0</v>
      </c>
      <c r="K355" s="391">
        <v>-88.18780000000001</v>
      </c>
      <c r="L355" s="112"/>
      <c r="M355" s="79"/>
      <c r="N355" s="112"/>
    </row>
    <row r="356" spans="2:14" s="78" customFormat="1" ht="15" hidden="1" customHeight="1">
      <c r="B356" s="376"/>
      <c r="C356" s="344" t="s">
        <v>371</v>
      </c>
      <c r="D356" s="344"/>
      <c r="E356" s="388"/>
      <c r="F356" s="388"/>
      <c r="G356" s="388"/>
      <c r="H356" s="391"/>
      <c r="I356" s="391">
        <v>0</v>
      </c>
      <c r="J356" s="391"/>
      <c r="K356" s="391">
        <v>0</v>
      </c>
      <c r="L356" s="112"/>
      <c r="M356" s="79"/>
      <c r="N356" s="112"/>
    </row>
    <row r="357" spans="2:14" s="78" customFormat="1" ht="15" hidden="1" customHeight="1">
      <c r="B357" s="376"/>
      <c r="C357" s="344" t="s">
        <v>335</v>
      </c>
      <c r="D357" s="344"/>
      <c r="E357" s="388"/>
      <c r="F357" s="388"/>
      <c r="G357" s="388"/>
      <c r="H357" s="391">
        <v>350.47</v>
      </c>
      <c r="I357" s="391">
        <v>2.0678999999999998</v>
      </c>
      <c r="J357" s="391">
        <v>0</v>
      </c>
      <c r="K357" s="391">
        <v>352.53790000000004</v>
      </c>
      <c r="L357" s="112"/>
      <c r="M357" s="79"/>
      <c r="N357" s="103"/>
    </row>
    <row r="358" spans="2:14" s="78" customFormat="1" ht="15" hidden="1" customHeight="1">
      <c r="B358" s="376"/>
      <c r="C358" s="344" t="s">
        <v>336</v>
      </c>
      <c r="D358" s="344"/>
      <c r="E358" s="388"/>
      <c r="F358" s="388"/>
      <c r="G358" s="388"/>
      <c r="H358" s="391">
        <v>38.96</v>
      </c>
      <c r="I358" s="391">
        <v>0</v>
      </c>
      <c r="J358" s="391">
        <v>0</v>
      </c>
      <c r="K358" s="391">
        <v>38.96</v>
      </c>
      <c r="L358" s="112"/>
      <c r="M358" s="79"/>
      <c r="N358" s="103"/>
    </row>
    <row r="359" spans="2:14" s="78" customFormat="1" ht="15" hidden="1" customHeight="1">
      <c r="B359" s="376"/>
      <c r="C359" s="344" t="s">
        <v>337</v>
      </c>
      <c r="D359" s="344"/>
      <c r="E359" s="388"/>
      <c r="F359" s="388"/>
      <c r="G359" s="388"/>
      <c r="H359" s="391">
        <v>109.85</v>
      </c>
      <c r="I359" s="391">
        <v>0.44579999999999997</v>
      </c>
      <c r="J359" s="391">
        <v>0</v>
      </c>
      <c r="K359" s="391">
        <v>110.2958</v>
      </c>
      <c r="L359" s="112"/>
      <c r="M359" s="79"/>
      <c r="N359" s="103"/>
    </row>
    <row r="360" spans="2:14" s="78" customFormat="1" ht="15" hidden="1" customHeight="1">
      <c r="B360" s="376"/>
      <c r="C360" s="344" t="s">
        <v>338</v>
      </c>
      <c r="D360" s="344"/>
      <c r="E360" s="388"/>
      <c r="F360" s="388"/>
      <c r="G360" s="388"/>
      <c r="H360" s="391">
        <v>1237.33</v>
      </c>
      <c r="I360" s="391">
        <v>8.5160999999999998</v>
      </c>
      <c r="J360" s="391">
        <v>0</v>
      </c>
      <c r="K360" s="391">
        <v>1245.8461</v>
      </c>
      <c r="L360" s="112"/>
      <c r="M360" s="79"/>
      <c r="N360" s="103"/>
    </row>
    <row r="361" spans="2:14" s="78" customFormat="1" ht="15" hidden="1" customHeight="1">
      <c r="B361" s="376"/>
      <c r="C361" s="435" t="s">
        <v>339</v>
      </c>
      <c r="D361" s="383"/>
      <c r="E361" s="384"/>
      <c r="F361" s="384"/>
      <c r="G361" s="384"/>
      <c r="H361" s="456">
        <f>SUM(H354:H360)</f>
        <v>3414.2599999999998</v>
      </c>
      <c r="I361" s="456">
        <f>SUM(I354:I360)</f>
        <v>23.947699999999998</v>
      </c>
      <c r="J361" s="456">
        <f>SUM(J354:J360)</f>
        <v>-38.01</v>
      </c>
      <c r="K361" s="456">
        <f>SUM(K354:K360)</f>
        <v>3400.1977000000006</v>
      </c>
      <c r="L361" s="112"/>
      <c r="M361" s="79"/>
      <c r="N361" s="103"/>
    </row>
    <row r="362" spans="2:14" s="78" customFormat="1" ht="5.0999999999999996" hidden="1" customHeight="1">
      <c r="B362" s="376"/>
      <c r="C362" s="344"/>
      <c r="D362" s="344"/>
      <c r="E362" s="388"/>
      <c r="F362" s="388"/>
      <c r="G362" s="388"/>
      <c r="H362" s="400"/>
      <c r="I362" s="400"/>
      <c r="J362" s="457"/>
      <c r="K362" s="400"/>
      <c r="L362" s="112"/>
      <c r="M362" s="79"/>
      <c r="N362" s="112"/>
    </row>
    <row r="363" spans="2:14" s="78" customFormat="1" ht="15" hidden="1" customHeight="1">
      <c r="B363" s="376"/>
      <c r="C363" s="435" t="s">
        <v>340</v>
      </c>
      <c r="D363" s="383"/>
      <c r="E363" s="384"/>
      <c r="F363" s="384"/>
      <c r="G363" s="384"/>
      <c r="H363" s="434">
        <f>+H351-H361</f>
        <v>620.02000000000044</v>
      </c>
      <c r="I363" s="434">
        <f>+I351-I361</f>
        <v>2.1207000000000029</v>
      </c>
      <c r="J363" s="434">
        <f>(+J351-J361)</f>
        <v>-2.4500000000000028</v>
      </c>
      <c r="K363" s="434">
        <f>+K351-K361</f>
        <v>619.6906999999992</v>
      </c>
      <c r="L363" s="112"/>
      <c r="M363" s="79"/>
      <c r="N363" s="103"/>
    </row>
    <row r="364" spans="2:14" s="78" customFormat="1" ht="5.0999999999999996" hidden="1" customHeight="1">
      <c r="B364" s="376"/>
      <c r="C364" s="344"/>
      <c r="D364" s="344"/>
      <c r="E364" s="388"/>
      <c r="F364" s="388"/>
      <c r="G364" s="388"/>
      <c r="H364" s="400"/>
      <c r="I364" s="400"/>
      <c r="J364" s="457"/>
      <c r="K364" s="400"/>
      <c r="L364" s="112"/>
      <c r="M364" s="79"/>
      <c r="N364" s="112"/>
    </row>
    <row r="365" spans="2:14" s="78" customFormat="1" ht="15" hidden="1" customHeight="1">
      <c r="B365" s="376"/>
      <c r="C365" s="351" t="s">
        <v>341</v>
      </c>
      <c r="D365" s="344"/>
      <c r="E365" s="388"/>
      <c r="F365" s="388"/>
      <c r="G365" s="388"/>
      <c r="H365" s="400"/>
      <c r="I365" s="400"/>
      <c r="J365" s="400"/>
      <c r="K365" s="400"/>
      <c r="L365" s="112"/>
      <c r="M365" s="79"/>
      <c r="N365" s="112"/>
    </row>
    <row r="366" spans="2:14" s="78" customFormat="1" ht="15" hidden="1" customHeight="1">
      <c r="B366" s="376"/>
      <c r="C366" s="344" t="s">
        <v>342</v>
      </c>
      <c r="D366" s="344"/>
      <c r="E366" s="388"/>
      <c r="F366" s="388"/>
      <c r="G366" s="388"/>
      <c r="H366" s="400">
        <v>159.22999999999999</v>
      </c>
      <c r="I366" s="400">
        <v>0.51100000000000001</v>
      </c>
      <c r="J366" s="400">
        <v>0</v>
      </c>
      <c r="K366" s="400">
        <v>159.74099999999999</v>
      </c>
      <c r="L366" s="112"/>
      <c r="M366" s="79"/>
      <c r="N366" s="103"/>
    </row>
    <row r="367" spans="2:14" s="78" customFormat="1" ht="15" hidden="1" customHeight="1">
      <c r="B367" s="376"/>
      <c r="C367" s="344" t="s">
        <v>343</v>
      </c>
      <c r="D367" s="344"/>
      <c r="E367" s="388"/>
      <c r="F367" s="388"/>
      <c r="G367" s="388"/>
      <c r="H367" s="400" t="e">
        <v>#REF!</v>
      </c>
      <c r="I367" s="400" t="e">
        <v>#REF!</v>
      </c>
      <c r="J367" s="400" t="e">
        <v>#REF!</v>
      </c>
      <c r="K367" s="400" t="e">
        <f>+H367+I367+J367</f>
        <v>#REF!</v>
      </c>
      <c r="L367" s="112"/>
      <c r="M367" s="79"/>
      <c r="N367" s="112"/>
    </row>
    <row r="368" spans="2:14" s="78" customFormat="1" ht="15" hidden="1" customHeight="1">
      <c r="B368" s="376"/>
      <c r="C368" s="344" t="s">
        <v>344</v>
      </c>
      <c r="D368" s="344"/>
      <c r="E368" s="388"/>
      <c r="F368" s="388"/>
      <c r="G368" s="388"/>
      <c r="H368" s="400">
        <v>0</v>
      </c>
      <c r="I368" s="400" t="e">
        <v>#REF!</v>
      </c>
      <c r="J368" s="400" t="e">
        <v>#REF!</v>
      </c>
      <c r="K368" s="400" t="e">
        <f>+H368+I368+J368</f>
        <v>#REF!</v>
      </c>
      <c r="L368" s="112"/>
      <c r="M368" s="79"/>
      <c r="N368" s="112"/>
    </row>
    <row r="369" spans="2:14" s="78" customFormat="1" ht="15" hidden="1" customHeight="1">
      <c r="B369" s="376"/>
      <c r="C369" s="344" t="s">
        <v>345</v>
      </c>
      <c r="D369" s="344"/>
      <c r="E369" s="388"/>
      <c r="F369" s="388"/>
      <c r="G369" s="388"/>
      <c r="H369" s="400">
        <v>23.67</v>
      </c>
      <c r="I369" s="400">
        <v>9.3799999999999994E-2</v>
      </c>
      <c r="J369" s="400">
        <v>0</v>
      </c>
      <c r="K369" s="400">
        <v>23.763800000000003</v>
      </c>
      <c r="L369" s="112"/>
      <c r="M369" s="79"/>
      <c r="N369" s="103"/>
    </row>
    <row r="370" spans="2:14" s="78" customFormat="1" ht="15" hidden="1" customHeight="1">
      <c r="B370" s="376"/>
      <c r="C370" s="435" t="s">
        <v>346</v>
      </c>
      <c r="D370" s="383"/>
      <c r="E370" s="384"/>
      <c r="F370" s="384"/>
      <c r="G370" s="384"/>
      <c r="H370" s="434">
        <f>H366+H369</f>
        <v>182.89999999999998</v>
      </c>
      <c r="I370" s="434">
        <f>I366+I369</f>
        <v>0.6048</v>
      </c>
      <c r="J370" s="434">
        <f>J366+J369</f>
        <v>0</v>
      </c>
      <c r="K370" s="434">
        <f>K366+K369</f>
        <v>183.50479999999999</v>
      </c>
      <c r="L370" s="112"/>
      <c r="M370" s="79"/>
      <c r="N370" s="103"/>
    </row>
    <row r="371" spans="2:14" s="78" customFormat="1" ht="5.0999999999999996" hidden="1" customHeight="1">
      <c r="B371" s="376"/>
      <c r="C371" s="351"/>
      <c r="D371" s="344"/>
      <c r="E371" s="388"/>
      <c r="F371" s="388"/>
      <c r="G371" s="388"/>
      <c r="H371" s="436"/>
      <c r="I371" s="400"/>
      <c r="J371" s="400"/>
      <c r="K371" s="400"/>
      <c r="L371" s="112"/>
      <c r="M371" s="79"/>
      <c r="N371" s="112"/>
    </row>
    <row r="372" spans="2:14" s="78" customFormat="1" ht="15" hidden="1" customHeight="1">
      <c r="B372" s="376"/>
      <c r="C372" s="351" t="s">
        <v>347</v>
      </c>
      <c r="D372" s="344"/>
      <c r="E372" s="388"/>
      <c r="F372" s="388"/>
      <c r="G372" s="388"/>
      <c r="H372" s="436">
        <f>+H363-H370</f>
        <v>437.12000000000046</v>
      </c>
      <c r="I372" s="436">
        <f>+I363-I370</f>
        <v>1.5159000000000029</v>
      </c>
      <c r="J372" s="436">
        <f>+J363-J370</f>
        <v>-2.4500000000000028</v>
      </c>
      <c r="K372" s="436">
        <f>+K363-K370</f>
        <v>436.18589999999921</v>
      </c>
      <c r="L372" s="112"/>
      <c r="M372" s="79"/>
      <c r="N372" s="103"/>
    </row>
    <row r="373" spans="2:14" s="78" customFormat="1" ht="5.0999999999999996" hidden="1" customHeight="1">
      <c r="B373" s="376"/>
      <c r="C373" s="351"/>
      <c r="D373" s="344"/>
      <c r="E373" s="388"/>
      <c r="F373" s="388"/>
      <c r="G373" s="388"/>
      <c r="H373" s="436"/>
      <c r="I373" s="400"/>
      <c r="J373" s="400"/>
      <c r="K373" s="400"/>
      <c r="L373" s="112"/>
      <c r="M373" s="79"/>
      <c r="N373" s="112"/>
    </row>
    <row r="374" spans="2:14" s="78" customFormat="1" ht="15" hidden="1" customHeight="1">
      <c r="B374" s="376"/>
      <c r="C374" s="351" t="s">
        <v>348</v>
      </c>
      <c r="D374" s="344"/>
      <c r="E374" s="388"/>
      <c r="F374" s="388"/>
      <c r="G374" s="388"/>
      <c r="H374" s="436"/>
      <c r="I374" s="400"/>
      <c r="J374" s="400"/>
      <c r="K374" s="400"/>
      <c r="L374" s="112"/>
      <c r="M374" s="79"/>
      <c r="N374" s="112"/>
    </row>
    <row r="375" spans="2:14" s="78" customFormat="1" ht="5.0999999999999996" hidden="1" customHeight="1">
      <c r="B375" s="376"/>
      <c r="C375" s="351"/>
      <c r="D375" s="344"/>
      <c r="E375" s="388"/>
      <c r="F375" s="388"/>
      <c r="G375" s="388"/>
      <c r="H375" s="436"/>
      <c r="I375" s="400"/>
      <c r="J375" s="400"/>
      <c r="K375" s="400"/>
      <c r="L375" s="112"/>
      <c r="M375" s="79"/>
      <c r="N375" s="112"/>
    </row>
    <row r="376" spans="2:14" s="78" customFormat="1" ht="15" hidden="1" customHeight="1">
      <c r="B376" s="376"/>
      <c r="C376" s="351" t="s">
        <v>349</v>
      </c>
      <c r="D376" s="344"/>
      <c r="E376" s="388"/>
      <c r="F376" s="388"/>
      <c r="G376" s="388"/>
      <c r="H376" s="400"/>
      <c r="I376" s="400"/>
      <c r="J376" s="400"/>
      <c r="K376" s="400"/>
      <c r="L376" s="112"/>
      <c r="M376" s="79"/>
      <c r="N376" s="112"/>
    </row>
    <row r="377" spans="2:14" s="78" customFormat="1" ht="15" hidden="1" customHeight="1">
      <c r="B377" s="376"/>
      <c r="C377" s="344" t="s">
        <v>350</v>
      </c>
      <c r="D377" s="344"/>
      <c r="E377" s="388"/>
      <c r="F377" s="388"/>
      <c r="G377" s="388"/>
      <c r="H377" s="400">
        <v>0.12</v>
      </c>
      <c r="I377" s="400">
        <v>0</v>
      </c>
      <c r="J377" s="400">
        <v>0</v>
      </c>
      <c r="K377" s="400">
        <v>0.12</v>
      </c>
      <c r="L377" s="112"/>
      <c r="M377" s="79"/>
      <c r="N377" s="103"/>
    </row>
    <row r="378" spans="2:14" s="78" customFormat="1" ht="15" hidden="1" customHeight="1">
      <c r="B378" s="376"/>
      <c r="C378" s="344" t="s">
        <v>372</v>
      </c>
      <c r="D378" s="344"/>
      <c r="E378" s="388"/>
      <c r="F378" s="388"/>
      <c r="G378" s="388"/>
      <c r="H378" s="400">
        <v>-2.78</v>
      </c>
      <c r="I378" s="400">
        <v>0</v>
      </c>
      <c r="J378" s="400">
        <v>0</v>
      </c>
      <c r="K378" s="400">
        <v>-2.78</v>
      </c>
      <c r="L378" s="112"/>
      <c r="M378" s="79"/>
      <c r="N378" s="103"/>
    </row>
    <row r="379" spans="2:14" s="78" customFormat="1" ht="15" hidden="1" customHeight="1">
      <c r="B379" s="376"/>
      <c r="C379" s="344" t="s">
        <v>373</v>
      </c>
      <c r="D379" s="344"/>
      <c r="E379" s="388"/>
      <c r="F379" s="388"/>
      <c r="G379" s="388"/>
      <c r="H379" s="400">
        <v>2.4900000000000002</v>
      </c>
      <c r="I379" s="400">
        <v>0</v>
      </c>
      <c r="J379" s="400">
        <v>0</v>
      </c>
      <c r="K379" s="400">
        <v>2.4900000000000002</v>
      </c>
      <c r="L379" s="112"/>
      <c r="M379" s="79"/>
      <c r="N379" s="103"/>
    </row>
    <row r="380" spans="2:14" s="78" customFormat="1" ht="15" hidden="1" customHeight="1">
      <c r="B380" s="376"/>
      <c r="C380" s="435"/>
      <c r="D380" s="383"/>
      <c r="E380" s="384"/>
      <c r="F380" s="384"/>
      <c r="G380" s="384"/>
      <c r="H380" s="434">
        <f>SUM(H377:H379)</f>
        <v>-0.16999999999999948</v>
      </c>
      <c r="I380" s="434">
        <f>SUM(I377:I379)</f>
        <v>0</v>
      </c>
      <c r="J380" s="434">
        <f>SUM(J377:J379)</f>
        <v>0</v>
      </c>
      <c r="K380" s="434">
        <f>SUM(K377:K379)</f>
        <v>-0.16999999999999948</v>
      </c>
      <c r="L380" s="112"/>
      <c r="M380" s="79"/>
      <c r="N380" s="103"/>
    </row>
    <row r="381" spans="2:14" s="78" customFormat="1" ht="5.0999999999999996" hidden="1" customHeight="1">
      <c r="B381" s="376"/>
      <c r="C381" s="351"/>
      <c r="D381" s="344"/>
      <c r="E381" s="388"/>
      <c r="F381" s="388"/>
      <c r="G381" s="388"/>
      <c r="H381" s="400" t="s">
        <v>351</v>
      </c>
      <c r="I381" s="400"/>
      <c r="J381" s="400"/>
      <c r="K381" s="400"/>
      <c r="L381" s="112"/>
      <c r="M381" s="79"/>
      <c r="N381" s="112"/>
    </row>
    <row r="382" spans="2:14" s="78" customFormat="1" ht="15" hidden="1" customHeight="1" thickBot="1">
      <c r="B382" s="376"/>
      <c r="C382" s="437" t="s">
        <v>352</v>
      </c>
      <c r="D382" s="458"/>
      <c r="E382" s="439"/>
      <c r="F382" s="439"/>
      <c r="G382" s="439"/>
      <c r="H382" s="449">
        <f>+H372+H380</f>
        <v>436.95000000000044</v>
      </c>
      <c r="I382" s="449">
        <f>+I372+I380</f>
        <v>1.5159000000000029</v>
      </c>
      <c r="J382" s="449">
        <f>+J372+J380</f>
        <v>-2.4500000000000028</v>
      </c>
      <c r="K382" s="449">
        <f>+K372+K380</f>
        <v>436.01589999999919</v>
      </c>
      <c r="L382" s="112"/>
      <c r="M382" s="79"/>
      <c r="N382" s="103"/>
    </row>
    <row r="383" spans="2:14" s="78" customFormat="1" ht="2.25" hidden="1" customHeight="1" thickTop="1">
      <c r="B383" s="376"/>
      <c r="C383" s="351"/>
      <c r="D383" s="344"/>
      <c r="E383" s="388"/>
      <c r="F383" s="388"/>
      <c r="G383" s="388"/>
      <c r="H383" s="400"/>
      <c r="I383" s="400"/>
      <c r="J383" s="400"/>
      <c r="K383" s="400"/>
      <c r="L383" s="112"/>
      <c r="M383" s="79"/>
      <c r="N383" s="112"/>
    </row>
    <row r="384" spans="2:14" s="78" customFormat="1" ht="15" hidden="1" customHeight="1">
      <c r="B384" s="376"/>
      <c r="C384" s="373" t="s">
        <v>374</v>
      </c>
      <c r="D384" s="428"/>
      <c r="E384" s="388"/>
      <c r="F384" s="388"/>
      <c r="G384" s="388"/>
      <c r="H384" s="428"/>
      <c r="I384" s="428"/>
      <c r="J384" s="428"/>
      <c r="K384" s="428"/>
      <c r="L384" s="112"/>
      <c r="M384" s="79"/>
      <c r="N384" s="112"/>
    </row>
    <row r="385" spans="2:14" s="78" customFormat="1" ht="15" hidden="1" customHeight="1">
      <c r="B385" s="376"/>
      <c r="C385" s="428"/>
      <c r="D385" s="428"/>
      <c r="E385" s="388"/>
      <c r="F385" s="388"/>
      <c r="G385" s="388"/>
      <c r="H385" s="428"/>
      <c r="I385" s="428"/>
      <c r="J385" s="428"/>
      <c r="K385" s="428"/>
      <c r="L385" s="112"/>
      <c r="M385" s="79"/>
      <c r="N385" s="112"/>
    </row>
    <row r="386" spans="2:14" s="82" customFormat="1" ht="31.5" hidden="1" customHeight="1">
      <c r="B386" s="452"/>
      <c r="C386" s="453" t="s">
        <v>4</v>
      </c>
      <c r="D386" s="453"/>
      <c r="E386" s="454"/>
      <c r="F386" s="454"/>
      <c r="G386" s="454"/>
      <c r="H386" s="459" t="s">
        <v>357</v>
      </c>
      <c r="I386" s="459" t="s">
        <v>358</v>
      </c>
      <c r="J386" s="459" t="s">
        <v>303</v>
      </c>
      <c r="K386" s="459" t="s">
        <v>12</v>
      </c>
      <c r="L386" s="115"/>
      <c r="M386" s="83"/>
      <c r="N386" s="115"/>
    </row>
    <row r="387" spans="2:14" s="78" customFormat="1" ht="15" hidden="1" customHeight="1">
      <c r="B387" s="376"/>
      <c r="C387" s="390" t="s">
        <v>353</v>
      </c>
      <c r="D387" s="344"/>
      <c r="E387" s="344"/>
      <c r="F387" s="400"/>
      <c r="G387" s="401"/>
      <c r="H387" s="460">
        <v>408.07000000000016</v>
      </c>
      <c r="I387" s="460">
        <v>0.37860987999999002</v>
      </c>
      <c r="J387" s="460">
        <v>0</v>
      </c>
      <c r="K387" s="460">
        <f>SUM(H387:J387)</f>
        <v>408.44860988000016</v>
      </c>
      <c r="L387" s="112"/>
      <c r="M387" s="79"/>
      <c r="N387" s="112"/>
    </row>
    <row r="388" spans="2:14" s="78" customFormat="1" ht="15" hidden="1" customHeight="1">
      <c r="B388" s="376"/>
      <c r="C388" s="390" t="s">
        <v>354</v>
      </c>
      <c r="D388" s="344"/>
      <c r="E388" s="344"/>
      <c r="F388" s="400"/>
      <c r="G388" s="401"/>
      <c r="H388" s="460">
        <v>-491.34</v>
      </c>
      <c r="I388" s="460">
        <v>-0.33350000000000002</v>
      </c>
      <c r="J388" s="460">
        <v>-2.4500000000000002</v>
      </c>
      <c r="K388" s="460">
        <f>SUM(H388:J388)</f>
        <v>-494.12349999999998</v>
      </c>
      <c r="L388" s="112"/>
      <c r="M388" s="79"/>
      <c r="N388" s="112"/>
    </row>
    <row r="389" spans="2:14" s="78" customFormat="1" ht="15" hidden="1" customHeight="1">
      <c r="B389" s="376"/>
      <c r="C389" s="390" t="s">
        <v>355</v>
      </c>
      <c r="D389" s="344"/>
      <c r="E389" s="344"/>
      <c r="F389" s="400"/>
      <c r="G389" s="401"/>
      <c r="H389" s="460">
        <v>82.239999999999981</v>
      </c>
      <c r="I389" s="460">
        <v>-2.4500000000000002</v>
      </c>
      <c r="J389" s="460">
        <v>2.4500000000000002</v>
      </c>
      <c r="K389" s="460">
        <f>SUM(H389:J389)</f>
        <v>82.239999999999981</v>
      </c>
      <c r="L389" s="112"/>
      <c r="M389" s="79"/>
      <c r="N389" s="112"/>
    </row>
    <row r="390" spans="2:14" s="78" customFormat="1" ht="15" hidden="1" customHeight="1">
      <c r="B390" s="376"/>
      <c r="C390" s="382" t="s">
        <v>356</v>
      </c>
      <c r="D390" s="435"/>
      <c r="E390" s="435"/>
      <c r="F390" s="434"/>
      <c r="G390" s="456"/>
      <c r="H390" s="461">
        <f>SUM(H387:H389)+0.01</f>
        <v>-1.0199999999998306</v>
      </c>
      <c r="I390" s="461">
        <f>SUM(I387:I389)</f>
        <v>-2.4048901200000103</v>
      </c>
      <c r="J390" s="461">
        <f>SUM(J387:J389)</f>
        <v>0</v>
      </c>
      <c r="K390" s="461">
        <f>SUM(K387:K389)</f>
        <v>-3.4348901199998352</v>
      </c>
      <c r="L390" s="112"/>
      <c r="M390" s="79"/>
      <c r="N390" s="103"/>
    </row>
    <row r="391" spans="2:14" s="78" customFormat="1" ht="15" hidden="1" customHeight="1">
      <c r="B391" s="376"/>
      <c r="C391" s="462"/>
      <c r="D391" s="463"/>
      <c r="E391" s="463"/>
      <c r="F391" s="464"/>
      <c r="G391" s="465"/>
      <c r="H391" s="466"/>
      <c r="I391" s="466"/>
      <c r="J391" s="466"/>
      <c r="K391" s="466"/>
      <c r="L391" s="112"/>
      <c r="M391" s="79"/>
      <c r="N391" s="103"/>
    </row>
    <row r="392" spans="2:14" s="78" customFormat="1" ht="15" customHeight="1">
      <c r="B392" s="376"/>
      <c r="C392" s="462"/>
      <c r="D392" s="463"/>
      <c r="E392" s="463"/>
      <c r="F392" s="464"/>
      <c r="G392" s="465"/>
      <c r="H392" s="466"/>
      <c r="I392" s="466"/>
      <c r="J392" s="466"/>
      <c r="K392" s="466"/>
      <c r="L392" s="112"/>
      <c r="M392" s="79"/>
      <c r="N392" s="103"/>
    </row>
    <row r="393" spans="2:14" s="78" customFormat="1" ht="15" customHeight="1">
      <c r="B393" s="376"/>
      <c r="C393" s="462"/>
      <c r="D393" s="463"/>
      <c r="E393" s="463"/>
      <c r="F393" s="464"/>
      <c r="G393" s="465"/>
      <c r="H393" s="466"/>
      <c r="I393" s="466"/>
      <c r="J393" s="466"/>
      <c r="K393" s="466"/>
      <c r="L393" s="112"/>
      <c r="M393" s="79"/>
      <c r="N393" s="103"/>
    </row>
    <row r="394" spans="2:14" s="78" customFormat="1" ht="15" customHeight="1">
      <c r="B394" s="376"/>
      <c r="C394" s="823" t="s">
        <v>593</v>
      </c>
      <c r="D394" s="823"/>
      <c r="E394" s="823"/>
      <c r="F394" s="823"/>
      <c r="G394" s="823"/>
      <c r="H394" s="823"/>
      <c r="I394" s="823"/>
      <c r="J394" s="823"/>
      <c r="K394" s="823"/>
      <c r="L394" s="112"/>
      <c r="M394" s="79"/>
      <c r="N394" s="103"/>
    </row>
    <row r="395" spans="2:14" s="78" customFormat="1" ht="15" customHeight="1">
      <c r="B395" s="376"/>
      <c r="C395" s="462"/>
      <c r="D395" s="463"/>
      <c r="E395" s="463"/>
      <c r="F395" s="464"/>
      <c r="G395" s="465"/>
      <c r="H395" s="466"/>
      <c r="I395" s="466"/>
      <c r="J395" s="466"/>
      <c r="K395" s="466"/>
      <c r="L395" s="112"/>
      <c r="M395" s="79"/>
      <c r="N395" s="103"/>
    </row>
    <row r="396" spans="2:14" s="78" customFormat="1" ht="15" customHeight="1">
      <c r="B396" s="376"/>
      <c r="C396" s="462"/>
      <c r="D396" s="463"/>
      <c r="E396" s="463"/>
      <c r="F396" s="464"/>
      <c r="G396" s="465"/>
      <c r="H396" s="466"/>
      <c r="I396" s="466"/>
      <c r="J396" s="466"/>
      <c r="K396" s="466"/>
      <c r="L396" s="112"/>
      <c r="M396" s="79"/>
      <c r="N396" s="103"/>
    </row>
    <row r="397" spans="2:14" s="78" customFormat="1" ht="15.6">
      <c r="B397" s="154">
        <f>+RPT!B167+1</f>
        <v>39</v>
      </c>
      <c r="C397" s="462" t="s">
        <v>375</v>
      </c>
      <c r="D397" s="463"/>
      <c r="E397" s="463"/>
      <c r="F397" s="464"/>
      <c r="G397" s="465"/>
      <c r="H397" s="466"/>
      <c r="I397" s="466"/>
      <c r="J397" s="466"/>
      <c r="K397" s="466"/>
      <c r="L397" s="112"/>
      <c r="M397" s="79"/>
      <c r="N397" s="103"/>
    </row>
    <row r="398" spans="2:14" s="78" customFormat="1" ht="15" hidden="1" customHeight="1">
      <c r="B398" s="376"/>
      <c r="C398" s="462"/>
      <c r="D398" s="463"/>
      <c r="E398" s="463"/>
      <c r="F398" s="464"/>
      <c r="G398" s="465"/>
      <c r="H398" s="466"/>
      <c r="I398" s="466"/>
      <c r="J398" s="466"/>
      <c r="K398" s="466"/>
      <c r="L398" s="112"/>
      <c r="M398" s="79"/>
      <c r="N398" s="103"/>
    </row>
    <row r="399" spans="2:14" s="78" customFormat="1" ht="33.75" customHeight="1">
      <c r="B399" s="467"/>
      <c r="C399" s="794" t="s">
        <v>396</v>
      </c>
      <c r="D399" s="794"/>
      <c r="E399" s="794"/>
      <c r="F399" s="794"/>
      <c r="G399" s="794"/>
      <c r="H399" s="794"/>
      <c r="I399" s="794"/>
      <c r="J399" s="794"/>
      <c r="K399" s="794"/>
      <c r="L399" s="112"/>
      <c r="M399" s="79"/>
      <c r="N399" s="103"/>
    </row>
    <row r="400" spans="2:14" s="78" customFormat="1" ht="97.5" hidden="1" customHeight="1">
      <c r="B400" s="468" t="s">
        <v>77</v>
      </c>
      <c r="C400" s="795" t="s">
        <v>397</v>
      </c>
      <c r="D400" s="795"/>
      <c r="E400" s="795"/>
      <c r="F400" s="795"/>
      <c r="G400" s="795"/>
      <c r="H400" s="795"/>
      <c r="I400" s="795"/>
      <c r="J400" s="795"/>
      <c r="K400" s="795"/>
      <c r="L400" s="112"/>
      <c r="M400" s="79"/>
      <c r="N400" s="103"/>
    </row>
    <row r="401" spans="2:14" s="78" customFormat="1" ht="16.5" customHeight="1">
      <c r="B401" s="469"/>
      <c r="C401" s="369" t="s">
        <v>398</v>
      </c>
      <c r="D401" s="235"/>
      <c r="E401" s="235"/>
      <c r="F401" s="470"/>
      <c r="G401" s="471"/>
      <c r="H401" s="472"/>
      <c r="I401" s="472"/>
      <c r="J401" s="472"/>
      <c r="K401" s="472"/>
      <c r="L401" s="112"/>
      <c r="M401" s="79"/>
      <c r="N401" s="103"/>
    </row>
    <row r="402" spans="2:14" s="78" customFormat="1" ht="9" customHeight="1">
      <c r="B402" s="469"/>
      <c r="C402" s="473"/>
      <c r="D402" s="474"/>
      <c r="E402" s="474"/>
      <c r="F402" s="475"/>
      <c r="G402" s="476"/>
      <c r="H402" s="477"/>
      <c r="I402" s="477"/>
      <c r="J402" s="477"/>
      <c r="K402" s="477"/>
      <c r="L402" s="112"/>
      <c r="M402" s="79"/>
      <c r="N402" s="103"/>
    </row>
    <row r="403" spans="2:14" s="78" customFormat="1" ht="15" customHeight="1">
      <c r="B403" s="376" t="s">
        <v>68</v>
      </c>
      <c r="C403" s="462" t="s">
        <v>594</v>
      </c>
      <c r="D403" s="463"/>
      <c r="E403" s="463"/>
      <c r="F403" s="464"/>
      <c r="G403" s="465"/>
      <c r="H403" s="466"/>
      <c r="I403" s="466"/>
      <c r="J403" s="466"/>
      <c r="K403" s="466"/>
      <c r="L403" s="112"/>
      <c r="M403" s="79"/>
      <c r="N403" s="103"/>
    </row>
    <row r="404" spans="2:14" s="78" customFormat="1" ht="15" customHeight="1">
      <c r="B404" s="376"/>
      <c r="C404" s="749" t="s">
        <v>596</v>
      </c>
      <c r="D404" s="463"/>
      <c r="E404" s="463"/>
      <c r="F404" s="464"/>
      <c r="G404" s="465"/>
      <c r="H404" s="466"/>
      <c r="I404" s="466"/>
      <c r="J404" s="466"/>
      <c r="K404" s="466"/>
      <c r="L404" s="112"/>
      <c r="M404" s="79"/>
      <c r="N404" s="103"/>
    </row>
    <row r="405" spans="2:14" s="78" customFormat="1" ht="8.25" customHeight="1">
      <c r="B405" s="376"/>
      <c r="C405" s="462"/>
      <c r="D405" s="463"/>
      <c r="E405" s="463"/>
      <c r="F405" s="464"/>
      <c r="G405" s="465"/>
      <c r="H405" s="466"/>
      <c r="I405" s="466"/>
      <c r="J405" s="466"/>
      <c r="K405" s="466"/>
      <c r="L405" s="112"/>
      <c r="M405" s="79"/>
      <c r="N405" s="103"/>
    </row>
    <row r="406" spans="2:14" s="78" customFormat="1" ht="15" customHeight="1">
      <c r="B406" s="376" t="s">
        <v>70</v>
      </c>
      <c r="C406" s="462" t="s">
        <v>376</v>
      </c>
      <c r="D406" s="463"/>
      <c r="E406" s="463"/>
      <c r="F406" s="464"/>
      <c r="G406" s="465"/>
      <c r="H406" s="466"/>
      <c r="I406" s="554" t="s">
        <v>271</v>
      </c>
      <c r="J406" s="555"/>
      <c r="K406" s="555" t="s">
        <v>271</v>
      </c>
      <c r="L406" s="112"/>
      <c r="M406" s="79"/>
      <c r="N406" s="103"/>
    </row>
    <row r="407" spans="2:14" s="78" customFormat="1" ht="15.6">
      <c r="B407" s="376"/>
      <c r="C407" s="462"/>
      <c r="D407" s="463"/>
      <c r="E407" s="463"/>
      <c r="F407" s="464"/>
      <c r="G407" s="465"/>
      <c r="H407" s="466"/>
      <c r="I407" s="594" t="str">
        <f>+I200</f>
        <v>March 31, 2023</v>
      </c>
      <c r="J407" s="556"/>
      <c r="K407" s="556" t="str">
        <f>+K200</f>
        <v>March 31, 2022</v>
      </c>
      <c r="L407" s="112"/>
      <c r="M407" s="79"/>
      <c r="N407" s="103"/>
    </row>
    <row r="408" spans="2:14" s="78" customFormat="1" ht="15" customHeight="1">
      <c r="B408" s="376"/>
      <c r="C408" s="462" t="s">
        <v>377</v>
      </c>
      <c r="D408" s="463"/>
      <c r="E408" s="463"/>
      <c r="F408" s="464"/>
      <c r="G408" s="465"/>
      <c r="H408" s="466"/>
      <c r="I408" s="551"/>
      <c r="J408" s="466"/>
      <c r="K408" s="466"/>
      <c r="L408" s="112"/>
      <c r="M408" s="79"/>
      <c r="N408" s="103"/>
    </row>
    <row r="409" spans="2:14" s="78" customFormat="1" ht="15" customHeight="1">
      <c r="B409" s="376"/>
      <c r="C409" s="359" t="s">
        <v>404</v>
      </c>
      <c r="D409" s="463"/>
      <c r="E409" s="463"/>
      <c r="F409" s="464"/>
      <c r="G409" s="465"/>
      <c r="H409" s="466"/>
      <c r="I409" s="551">
        <f>'[5]Computation summary'!$J$125/10^7</f>
        <v>2.8413256624631247</v>
      </c>
      <c r="J409" s="466"/>
      <c r="K409" s="517">
        <v>3.7923524963337494</v>
      </c>
      <c r="L409" s="112" t="s">
        <v>449</v>
      </c>
      <c r="M409" s="79"/>
      <c r="N409" s="103"/>
    </row>
    <row r="410" spans="2:14" s="78" customFormat="1" ht="15" customHeight="1">
      <c r="B410" s="376"/>
      <c r="C410" s="359" t="s">
        <v>405</v>
      </c>
      <c r="D410" s="463"/>
      <c r="E410" s="463"/>
      <c r="F410" s="464"/>
      <c r="G410" s="465"/>
      <c r="H410" s="466"/>
      <c r="I410" s="551">
        <f>'[5]Computation summary'!$J$141/10^7</f>
        <v>7.13081385</v>
      </c>
      <c r="J410" s="466"/>
      <c r="K410" s="517">
        <v>2.38</v>
      </c>
      <c r="L410" s="112" t="s">
        <v>449</v>
      </c>
      <c r="M410" s="79"/>
      <c r="N410" s="103"/>
    </row>
    <row r="411" spans="2:14" s="78" customFormat="1" ht="15" customHeight="1">
      <c r="B411" s="376"/>
      <c r="C411" s="359" t="s">
        <v>378</v>
      </c>
      <c r="D411" s="463"/>
      <c r="E411" s="463"/>
      <c r="F411" s="464"/>
      <c r="G411" s="465"/>
      <c r="H411" s="466"/>
      <c r="I411" s="551">
        <f>'[5]Computation summary'!$J$142/10^7</f>
        <v>0.85744724999999999</v>
      </c>
      <c r="J411" s="466"/>
      <c r="K411" s="517">
        <v>0</v>
      </c>
      <c r="L411" s="112"/>
      <c r="M411" s="79"/>
      <c r="N411" s="103"/>
    </row>
    <row r="412" spans="2:14" s="78" customFormat="1" ht="15" customHeight="1">
      <c r="B412" s="376"/>
      <c r="C412" s="566" t="s">
        <v>438</v>
      </c>
      <c r="D412" s="435"/>
      <c r="E412" s="435"/>
      <c r="F412" s="434"/>
      <c r="G412" s="456"/>
      <c r="H412" s="461"/>
      <c r="I412" s="552">
        <f>SUM(I409:I411)</f>
        <v>10.829586762463125</v>
      </c>
      <c r="J412" s="461"/>
      <c r="K412" s="461">
        <v>6.1723524963337493</v>
      </c>
      <c r="L412" s="112"/>
      <c r="M412" s="79"/>
      <c r="N412" s="103"/>
    </row>
    <row r="413" spans="2:14" s="78" customFormat="1" ht="30" customHeight="1">
      <c r="B413" s="376"/>
      <c r="C413" s="194" t="s">
        <v>439</v>
      </c>
      <c r="D413" s="463"/>
      <c r="E413" s="463"/>
      <c r="F413" s="464"/>
      <c r="G413" s="465"/>
      <c r="H413" s="466"/>
      <c r="I413" s="551"/>
      <c r="J413" s="466"/>
      <c r="K413" s="466"/>
      <c r="L413" s="112"/>
      <c r="M413" s="79"/>
      <c r="N413" s="103"/>
    </row>
    <row r="414" spans="2:14" s="78" customFormat="1" ht="15" customHeight="1">
      <c r="B414" s="376"/>
      <c r="C414" s="359" t="s">
        <v>379</v>
      </c>
      <c r="D414" s="463"/>
      <c r="E414" s="463"/>
      <c r="F414" s="464"/>
      <c r="G414" s="465"/>
      <c r="H414" s="466"/>
      <c r="I414" s="551">
        <f>+[2]BS!$E$55</f>
        <v>2.0970648257917066</v>
      </c>
      <c r="J414" s="466"/>
      <c r="K414" s="517">
        <v>3.37</v>
      </c>
      <c r="L414" s="112"/>
      <c r="M414" s="79" t="s">
        <v>450</v>
      </c>
      <c r="N414" s="103"/>
    </row>
    <row r="415" spans="2:14" s="78" customFormat="1" ht="15" customHeight="1">
      <c r="B415" s="376"/>
      <c r="C415" s="359" t="s">
        <v>380</v>
      </c>
      <c r="D415" s="463"/>
      <c r="E415" s="463"/>
      <c r="F415" s="464"/>
      <c r="G415" s="465"/>
      <c r="H415" s="466"/>
      <c r="I415" s="551">
        <f>+[2]BS!$E$47</f>
        <v>6.422935174208293</v>
      </c>
      <c r="J415" s="466"/>
      <c r="K415" s="517">
        <v>2.04</v>
      </c>
      <c r="L415" s="112"/>
      <c r="M415" s="79" t="s">
        <v>450</v>
      </c>
      <c r="N415" s="103"/>
    </row>
    <row r="416" spans="2:14" s="78" customFormat="1" ht="2.25" customHeight="1">
      <c r="B416" s="376"/>
      <c r="C416" s="382"/>
      <c r="D416" s="435"/>
      <c r="E416" s="435"/>
      <c r="F416" s="434"/>
      <c r="G416" s="456"/>
      <c r="H416" s="461"/>
      <c r="I416" s="552"/>
      <c r="J416" s="461"/>
      <c r="K416" s="461"/>
      <c r="L416" s="112"/>
      <c r="M416" s="79"/>
      <c r="N416" s="103"/>
    </row>
    <row r="417" spans="2:14" s="78" customFormat="1" ht="18.75" customHeight="1">
      <c r="B417" s="376"/>
      <c r="C417" s="462"/>
      <c r="D417" s="463"/>
      <c r="E417" s="463"/>
      <c r="F417" s="464"/>
      <c r="G417" s="465"/>
      <c r="H417" s="466"/>
      <c r="I417" s="801" t="s">
        <v>568</v>
      </c>
      <c r="J417" s="799" t="s">
        <v>509</v>
      </c>
      <c r="K417" s="799"/>
      <c r="L417" s="112"/>
      <c r="M417" s="79"/>
      <c r="N417" s="103"/>
    </row>
    <row r="418" spans="2:14" s="78" customFormat="1" ht="15" customHeight="1">
      <c r="B418" s="350" t="s">
        <v>71</v>
      </c>
      <c r="C418" s="351" t="s">
        <v>381</v>
      </c>
      <c r="D418" s="463"/>
      <c r="E418" s="463"/>
      <c r="F418" s="464"/>
      <c r="G418" s="465"/>
      <c r="H418" s="466"/>
      <c r="I418" s="802"/>
      <c r="J418" s="800"/>
      <c r="K418" s="800"/>
      <c r="L418" s="112"/>
      <c r="M418" s="79"/>
      <c r="N418" s="103"/>
    </row>
    <row r="419" spans="2:14" s="78" customFormat="1" ht="2.25" customHeight="1">
      <c r="B419" s="428"/>
      <c r="C419" s="481"/>
      <c r="D419" s="481"/>
      <c r="E419" s="481"/>
      <c r="F419" s="481"/>
      <c r="G419" s="481"/>
      <c r="H419" s="481"/>
      <c r="I419" s="553"/>
      <c r="J419" s="481"/>
      <c r="K419" s="481"/>
      <c r="L419" s="112"/>
      <c r="M419" s="79"/>
      <c r="N419" s="103"/>
    </row>
    <row r="420" spans="2:14" s="78" customFormat="1" ht="15" customHeight="1">
      <c r="B420" s="428"/>
      <c r="C420" s="482" t="s">
        <v>581</v>
      </c>
      <c r="D420" s="482"/>
      <c r="E420" s="482"/>
      <c r="F420" s="482"/>
      <c r="G420" s="482"/>
      <c r="H420" s="482"/>
      <c r="I420" s="595">
        <f>'[2]Rev &amp; Exp'!$G$118</f>
        <v>1.0558664088610141</v>
      </c>
      <c r="J420" s="482"/>
      <c r="K420" s="517">
        <v>1.02</v>
      </c>
      <c r="L420" s="112" t="s">
        <v>464</v>
      </c>
      <c r="M420" s="79"/>
      <c r="N420" s="103"/>
    </row>
    <row r="421" spans="2:14" s="78" customFormat="1" ht="15" customHeight="1">
      <c r="B421" s="428"/>
      <c r="C421" s="344" t="s">
        <v>595</v>
      </c>
      <c r="D421" s="344"/>
      <c r="E421" s="344"/>
      <c r="F421" s="344"/>
      <c r="G421" s="344"/>
      <c r="H421" s="344"/>
      <c r="I421" s="596">
        <f>'[2]Rev &amp; Exp'!$G$129</f>
        <v>3.9063181347067921</v>
      </c>
      <c r="J421" s="344"/>
      <c r="K421" s="517">
        <v>5.97</v>
      </c>
      <c r="L421" s="112" t="s">
        <v>460</v>
      </c>
      <c r="M421" s="79"/>
      <c r="N421" s="103"/>
    </row>
    <row r="422" spans="2:14" s="148" customFormat="1" ht="15" customHeight="1">
      <c r="B422" s="483"/>
      <c r="C422" s="151" t="s">
        <v>399</v>
      </c>
      <c r="D422" s="151"/>
      <c r="E422" s="151"/>
      <c r="F422" s="151"/>
      <c r="G422" s="151"/>
      <c r="H422" s="151"/>
      <c r="I422" s="596">
        <f>'[2]Rev &amp; Exp'!$G$154</f>
        <v>7.59</v>
      </c>
      <c r="J422" s="151"/>
      <c r="K422" s="517">
        <v>4.25</v>
      </c>
      <c r="L422" s="38" t="s">
        <v>461</v>
      </c>
      <c r="M422" s="146"/>
      <c r="N422" s="147"/>
    </row>
    <row r="423" spans="2:14" s="78" customFormat="1" ht="15" customHeight="1">
      <c r="B423" s="428"/>
      <c r="C423" s="484"/>
      <c r="D423" s="484"/>
      <c r="E423" s="484"/>
      <c r="F423" s="484"/>
      <c r="G423" s="484"/>
      <c r="H423" s="484"/>
      <c r="I423" s="572"/>
      <c r="J423" s="484"/>
      <c r="K423" s="484"/>
      <c r="L423" s="112"/>
      <c r="M423" s="79"/>
      <c r="N423" s="103"/>
    </row>
    <row r="424" spans="2:14" s="78" customFormat="1" ht="15" hidden="1" customHeight="1">
      <c r="B424" s="428"/>
      <c r="C424" s="351"/>
      <c r="D424" s="463"/>
      <c r="E424" s="463"/>
      <c r="F424" s="464"/>
      <c r="G424" s="465"/>
      <c r="H424" s="466"/>
      <c r="I424" s="551"/>
      <c r="J424" s="466"/>
      <c r="K424" s="466"/>
      <c r="L424" s="112"/>
      <c r="M424" s="79"/>
      <c r="N424" s="103"/>
    </row>
    <row r="425" spans="2:14" s="78" customFormat="1" ht="15" customHeight="1">
      <c r="B425" s="350" t="s">
        <v>72</v>
      </c>
      <c r="C425" s="351" t="s">
        <v>382</v>
      </c>
      <c r="D425" s="463"/>
      <c r="E425" s="463"/>
      <c r="F425" s="464"/>
      <c r="G425" s="465"/>
      <c r="H425" s="466"/>
      <c r="I425" s="551"/>
      <c r="J425" s="466"/>
      <c r="K425" s="466"/>
      <c r="L425" s="112"/>
      <c r="M425" s="79"/>
      <c r="N425" s="103"/>
    </row>
    <row r="426" spans="2:14" s="78" customFormat="1" ht="3" customHeight="1">
      <c r="B426" s="428"/>
      <c r="C426" s="481"/>
      <c r="D426" s="463"/>
      <c r="E426" s="463"/>
      <c r="F426" s="464"/>
      <c r="G426" s="465"/>
      <c r="H426" s="466"/>
      <c r="I426" s="551"/>
      <c r="J426" s="466"/>
      <c r="K426" s="466"/>
      <c r="L426" s="112"/>
      <c r="M426" s="79"/>
      <c r="N426" s="103"/>
    </row>
    <row r="427" spans="2:14" s="78" customFormat="1" ht="15" customHeight="1">
      <c r="B427" s="428"/>
      <c r="C427" s="571" t="s">
        <v>400</v>
      </c>
      <c r="D427" s="571"/>
      <c r="E427" s="485"/>
      <c r="F427" s="485"/>
      <c r="G427" s="485"/>
      <c r="H427" s="485"/>
      <c r="I427" s="573">
        <f>-'[2]CFS '!$F$53</f>
        <v>4.4594628596569645</v>
      </c>
      <c r="J427" s="485"/>
      <c r="K427" s="578">
        <v>7.35</v>
      </c>
      <c r="L427" s="112" t="s">
        <v>459</v>
      </c>
      <c r="M427" s="79"/>
      <c r="N427" s="103"/>
    </row>
    <row r="428" spans="2:14" s="78" customFormat="1" ht="15" hidden="1" customHeight="1">
      <c r="B428" s="428"/>
      <c r="C428" s="487"/>
      <c r="D428" s="487"/>
      <c r="E428" s="487"/>
      <c r="F428" s="487"/>
      <c r="G428" s="487"/>
      <c r="H428" s="487"/>
      <c r="I428" s="574"/>
      <c r="J428" s="487"/>
      <c r="K428" s="479"/>
      <c r="L428" s="86"/>
      <c r="M428" s="79"/>
      <c r="N428" s="103"/>
    </row>
    <row r="429" spans="2:14" s="78" customFormat="1" ht="15" hidden="1" customHeight="1">
      <c r="B429" s="488" t="s">
        <v>387</v>
      </c>
      <c r="C429" s="489" t="s">
        <v>386</v>
      </c>
      <c r="D429" s="490"/>
      <c r="E429" s="490"/>
      <c r="F429" s="490"/>
      <c r="G429" s="490"/>
      <c r="H429" s="490"/>
      <c r="I429" s="575"/>
      <c r="J429" s="490"/>
      <c r="K429" s="478"/>
      <c r="L429" s="86"/>
      <c r="M429" s="79"/>
      <c r="N429" s="103"/>
    </row>
    <row r="430" spans="2:14" s="78" customFormat="1" ht="5.25" hidden="1" customHeight="1">
      <c r="B430" s="491"/>
      <c r="C430" s="492"/>
      <c r="D430" s="490"/>
      <c r="E430" s="490"/>
      <c r="F430" s="490"/>
      <c r="G430" s="490"/>
      <c r="H430" s="490"/>
      <c r="I430" s="575"/>
      <c r="J430" s="490"/>
      <c r="K430" s="478"/>
      <c r="L430" s="86"/>
      <c r="M430" s="79"/>
      <c r="N430" s="103"/>
    </row>
    <row r="431" spans="2:14" s="78" customFormat="1" ht="15" hidden="1" customHeight="1">
      <c r="B431" s="491"/>
      <c r="C431" s="486" t="s">
        <v>388</v>
      </c>
      <c r="D431" s="493"/>
      <c r="E431" s="493"/>
      <c r="F431" s="494"/>
      <c r="G431" s="495"/>
      <c r="H431" s="480"/>
      <c r="I431" s="480"/>
      <c r="J431" s="480"/>
      <c r="K431" s="480">
        <v>0</v>
      </c>
      <c r="L431" s="112"/>
      <c r="M431" s="79" t="s">
        <v>390</v>
      </c>
      <c r="N431" s="103"/>
    </row>
    <row r="432" spans="2:14" s="78" customFormat="1" ht="15" customHeight="1">
      <c r="B432" s="428"/>
      <c r="C432" s="487"/>
      <c r="D432" s="463"/>
      <c r="E432" s="463"/>
      <c r="F432" s="464"/>
      <c r="G432" s="465"/>
      <c r="H432" s="466"/>
      <c r="I432" s="466"/>
      <c r="J432" s="466"/>
      <c r="K432" s="466"/>
      <c r="L432" s="112"/>
      <c r="M432" s="79"/>
      <c r="N432" s="103"/>
    </row>
    <row r="433" spans="2:14" s="78" customFormat="1" ht="15" hidden="1" customHeight="1">
      <c r="B433" s="496" t="s">
        <v>89</v>
      </c>
      <c r="C433" s="796" t="s">
        <v>401</v>
      </c>
      <c r="D433" s="796"/>
      <c r="E433" s="796"/>
      <c r="F433" s="796"/>
      <c r="G433" s="796"/>
      <c r="H433" s="796"/>
      <c r="I433" s="796"/>
      <c r="J433" s="796"/>
      <c r="K433" s="796"/>
      <c r="L433" s="112"/>
      <c r="M433" s="79"/>
      <c r="N433" s="103"/>
    </row>
    <row r="434" spans="2:14" s="78" customFormat="1" ht="15" hidden="1" customHeight="1">
      <c r="B434" s="497"/>
      <c r="C434" s="498"/>
      <c r="D434" s="499"/>
      <c r="E434" s="499"/>
      <c r="F434" s="500"/>
      <c r="G434" s="501"/>
      <c r="H434" s="502"/>
      <c r="I434" s="502"/>
      <c r="J434" s="797" t="s">
        <v>217</v>
      </c>
      <c r="K434" s="797"/>
      <c r="L434" s="112"/>
      <c r="M434" s="79"/>
      <c r="N434" s="103"/>
    </row>
    <row r="435" spans="2:14" s="78" customFormat="1" ht="15" hidden="1" customHeight="1">
      <c r="B435" s="503" t="s">
        <v>402</v>
      </c>
      <c r="C435" s="504" t="s">
        <v>403</v>
      </c>
      <c r="D435" s="499"/>
      <c r="E435" s="499"/>
      <c r="F435" s="500"/>
      <c r="G435" s="501"/>
      <c r="H435" s="502"/>
      <c r="I435" s="502"/>
      <c r="J435" s="798"/>
      <c r="K435" s="798"/>
      <c r="L435" s="112"/>
      <c r="M435" s="79"/>
      <c r="N435" s="103"/>
    </row>
    <row r="436" spans="2:14" s="78" customFormat="1" ht="15" hidden="1" customHeight="1">
      <c r="B436" s="497"/>
      <c r="C436" s="505" t="s">
        <v>404</v>
      </c>
      <c r="D436" s="499"/>
      <c r="E436" s="499"/>
      <c r="F436" s="500"/>
      <c r="G436" s="501"/>
      <c r="H436" s="502"/>
      <c r="I436" s="502"/>
      <c r="J436" s="506"/>
      <c r="K436" s="507">
        <v>0.36</v>
      </c>
      <c r="L436" s="112"/>
      <c r="M436" s="79"/>
      <c r="N436" s="103"/>
    </row>
    <row r="437" spans="2:14" s="78" customFormat="1" ht="15" hidden="1" customHeight="1">
      <c r="B437" s="497"/>
      <c r="C437" s="505" t="s">
        <v>405</v>
      </c>
      <c r="D437" s="499"/>
      <c r="E437" s="499"/>
      <c r="F437" s="500"/>
      <c r="G437" s="501"/>
      <c r="H437" s="502"/>
      <c r="I437" s="502"/>
      <c r="J437" s="502"/>
      <c r="K437" s="507">
        <v>0.31</v>
      </c>
      <c r="L437" s="112"/>
      <c r="M437" s="79"/>
      <c r="N437" s="103"/>
    </row>
    <row r="438" spans="2:14" s="78" customFormat="1" ht="15" hidden="1" customHeight="1">
      <c r="B438" s="497"/>
      <c r="C438" s="508" t="s">
        <v>378</v>
      </c>
      <c r="D438" s="509"/>
      <c r="E438" s="509"/>
      <c r="F438" s="510"/>
      <c r="G438" s="511"/>
      <c r="H438" s="512"/>
      <c r="I438" s="512"/>
      <c r="J438" s="512"/>
      <c r="K438" s="512">
        <v>0</v>
      </c>
      <c r="L438" s="112"/>
      <c r="M438" s="79"/>
      <c r="N438" s="103"/>
    </row>
    <row r="439" spans="2:14" s="78" customFormat="1" ht="12" hidden="1" customHeight="1">
      <c r="B439" s="497"/>
      <c r="C439" s="505"/>
      <c r="D439" s="499"/>
      <c r="E439" s="499"/>
      <c r="F439" s="500"/>
      <c r="G439" s="501"/>
      <c r="H439" s="502"/>
      <c r="I439" s="502"/>
      <c r="J439" s="502"/>
      <c r="K439" s="502"/>
      <c r="L439" s="112"/>
      <c r="M439" s="79"/>
      <c r="N439" s="103"/>
    </row>
    <row r="440" spans="2:14" s="78" customFormat="1" ht="15" hidden="1" customHeight="1">
      <c r="B440" s="503" t="s">
        <v>406</v>
      </c>
      <c r="C440" s="513" t="s">
        <v>407</v>
      </c>
      <c r="D440" s="499"/>
      <c r="E440" s="499"/>
      <c r="F440" s="500"/>
      <c r="G440" s="501"/>
      <c r="H440" s="502"/>
      <c r="I440" s="502"/>
      <c r="J440" s="502"/>
      <c r="K440" s="514">
        <v>5.36</v>
      </c>
      <c r="L440" s="112"/>
      <c r="M440" s="79"/>
      <c r="N440" s="103"/>
    </row>
    <row r="441" spans="2:14" s="78" customFormat="1" ht="6" hidden="1" customHeight="1">
      <c r="B441" s="515"/>
      <c r="C441" s="516"/>
      <c r="D441" s="165"/>
      <c r="E441" s="165"/>
      <c r="F441" s="196"/>
      <c r="G441" s="239"/>
      <c r="H441" s="479"/>
      <c r="I441" s="479"/>
      <c r="J441" s="479"/>
      <c r="K441" s="517"/>
      <c r="L441" s="112"/>
      <c r="M441" s="79"/>
      <c r="N441" s="103"/>
    </row>
    <row r="442" spans="2:14" s="78" customFormat="1" ht="15" customHeight="1">
      <c r="B442" s="154">
        <f>B397+1</f>
        <v>40</v>
      </c>
      <c r="C442" s="518" t="s">
        <v>408</v>
      </c>
      <c r="D442" s="165"/>
      <c r="E442" s="165"/>
      <c r="F442" s="196"/>
      <c r="G442" s="239"/>
      <c r="H442" s="479"/>
      <c r="I442" s="479"/>
      <c r="J442" s="479"/>
      <c r="K442" s="517"/>
      <c r="L442" s="112"/>
      <c r="M442" s="79"/>
      <c r="N442" s="103"/>
    </row>
    <row r="443" spans="2:14" s="78" customFormat="1" ht="30.75" customHeight="1">
      <c r="B443" s="152"/>
      <c r="C443" s="794" t="s">
        <v>409</v>
      </c>
      <c r="D443" s="794"/>
      <c r="E443" s="794"/>
      <c r="F443" s="794"/>
      <c r="G443" s="794"/>
      <c r="H443" s="794"/>
      <c r="I443" s="794"/>
      <c r="J443" s="794"/>
      <c r="K443" s="794"/>
      <c r="L443" s="112"/>
      <c r="M443" s="79"/>
      <c r="N443" s="103"/>
    </row>
    <row r="444" spans="2:14" s="78" customFormat="1" ht="15" customHeight="1">
      <c r="B444" s="376"/>
      <c r="C444" s="462"/>
      <c r="D444" s="463"/>
      <c r="E444" s="463"/>
      <c r="F444" s="464"/>
      <c r="G444" s="465"/>
      <c r="H444" s="466"/>
      <c r="I444" s="466"/>
      <c r="J444" s="466"/>
      <c r="K444" s="466"/>
      <c r="L444" s="112"/>
      <c r="M444" s="79"/>
      <c r="N444" s="103"/>
    </row>
    <row r="445" spans="2:14" s="46" customFormat="1" ht="15.6">
      <c r="B445" s="375">
        <f>B442+1</f>
        <v>41</v>
      </c>
      <c r="C445" s="519" t="s">
        <v>234</v>
      </c>
      <c r="D445" s="520"/>
      <c r="E445" s="388"/>
      <c r="F445" s="388"/>
      <c r="G445" s="388"/>
      <c r="H445" s="388"/>
      <c r="I445" s="521"/>
      <c r="J445" s="521"/>
      <c r="K445" s="388"/>
      <c r="L445" s="116"/>
      <c r="M445" s="34"/>
      <c r="N445" s="34"/>
    </row>
    <row r="446" spans="2:14" s="46" customFormat="1" ht="32.25" customHeight="1">
      <c r="B446" s="388"/>
      <c r="C446" s="825" t="s">
        <v>410</v>
      </c>
      <c r="D446" s="825"/>
      <c r="E446" s="825"/>
      <c r="F446" s="825"/>
      <c r="G446" s="825"/>
      <c r="H446" s="825"/>
      <c r="I446" s="825"/>
      <c r="J446" s="825"/>
      <c r="K446" s="825"/>
      <c r="L446" s="116"/>
      <c r="M446" s="34"/>
      <c r="N446" s="34"/>
    </row>
    <row r="447" spans="2:14" s="46" customFormat="1" ht="11.25" hidden="1" customHeight="1">
      <c r="B447" s="388"/>
      <c r="C447" s="520"/>
      <c r="D447" s="520"/>
      <c r="E447" s="388"/>
      <c r="F447" s="388"/>
      <c r="G447" s="388"/>
      <c r="H447" s="388"/>
      <c r="I447" s="521"/>
      <c r="J447" s="521"/>
      <c r="K447" s="388"/>
      <c r="L447" s="116"/>
      <c r="M447" s="34"/>
      <c r="N447" s="34"/>
    </row>
    <row r="448" spans="2:14" s="46" customFormat="1" ht="11.25" customHeight="1">
      <c r="B448" s="388"/>
      <c r="C448" s="520"/>
      <c r="D448" s="520"/>
      <c r="E448" s="388"/>
      <c r="F448" s="388"/>
      <c r="G448" s="388"/>
      <c r="H448" s="388"/>
      <c r="I448" s="521"/>
      <c r="J448" s="521"/>
      <c r="K448" s="388"/>
      <c r="L448" s="116"/>
      <c r="M448" s="34"/>
      <c r="N448" s="34"/>
    </row>
    <row r="449" spans="1:14" s="46" customFormat="1" ht="15.6">
      <c r="B449" s="375">
        <f>B445+1</f>
        <v>42</v>
      </c>
      <c r="C449" s="351" t="s">
        <v>37</v>
      </c>
      <c r="D449" s="522"/>
      <c r="E449" s="391"/>
      <c r="F449" s="523"/>
      <c r="G449" s="523"/>
      <c r="H449" s="388"/>
      <c r="I449" s="521"/>
      <c r="J449" s="521"/>
      <c r="K449" s="388"/>
      <c r="L449" s="116"/>
      <c r="M449" s="34"/>
      <c r="N449" s="34"/>
    </row>
    <row r="450" spans="1:14" ht="15.75" customHeight="1">
      <c r="A450" s="46"/>
      <c r="B450" s="375"/>
      <c r="C450" s="824" t="s">
        <v>586</v>
      </c>
      <c r="D450" s="824"/>
      <c r="E450" s="824"/>
      <c r="F450" s="824"/>
      <c r="G450" s="824"/>
      <c r="H450" s="824"/>
      <c r="I450" s="824"/>
      <c r="J450" s="824"/>
      <c r="K450" s="824"/>
      <c r="L450" s="37"/>
      <c r="M450" s="3"/>
      <c r="N450" s="3"/>
    </row>
    <row r="451" spans="1:14" s="46" customFormat="1" ht="5.25" customHeight="1">
      <c r="B451" s="734"/>
      <c r="C451" s="388"/>
      <c r="D451" s="522"/>
      <c r="E451" s="391"/>
      <c r="F451" s="523"/>
      <c r="G451" s="523"/>
      <c r="H451" s="388"/>
      <c r="I451" s="521"/>
      <c r="J451" s="521"/>
      <c r="K451" s="388"/>
      <c r="L451" s="116"/>
      <c r="M451" s="34"/>
      <c r="N451" s="34"/>
    </row>
    <row r="452" spans="1:14" s="46" customFormat="1" ht="7.5" hidden="1" customHeight="1">
      <c r="B452" s="375"/>
      <c r="C452" s="388"/>
      <c r="D452" s="522"/>
      <c r="E452" s="391"/>
      <c r="F452" s="523"/>
      <c r="G452" s="523"/>
      <c r="H452" s="388"/>
      <c r="I452" s="521"/>
      <c r="J452" s="521"/>
      <c r="K452" s="388"/>
      <c r="L452" s="116"/>
      <c r="M452" s="34"/>
      <c r="N452" s="34"/>
    </row>
    <row r="453" spans="1:14" s="46" customFormat="1" ht="15.6" hidden="1">
      <c r="B453" s="375">
        <f>+B449+1</f>
        <v>43</v>
      </c>
      <c r="C453" s="351" t="s">
        <v>431</v>
      </c>
      <c r="D453" s="624"/>
      <c r="E453" s="625"/>
      <c r="F453" s="524"/>
      <c r="G453" s="523"/>
      <c r="H453" s="388"/>
      <c r="I453" s="521"/>
      <c r="J453" s="521"/>
      <c r="K453" s="388"/>
      <c r="L453" s="116"/>
      <c r="M453" s="34"/>
      <c r="N453" s="34"/>
    </row>
    <row r="454" spans="1:14" s="46" customFormat="1" ht="15.6" hidden="1">
      <c r="B454" s="375"/>
      <c r="C454" s="623" t="s">
        <v>268</v>
      </c>
      <c r="D454" s="624"/>
      <c r="E454" s="625"/>
      <c r="F454" s="524"/>
      <c r="G454" s="523"/>
      <c r="H454" s="388"/>
      <c r="I454" s="521"/>
      <c r="J454" s="521"/>
      <c r="K454" s="388"/>
      <c r="L454" s="116"/>
      <c r="M454" s="34"/>
      <c r="N454" s="34"/>
    </row>
    <row r="455" spans="1:14" s="46" customFormat="1" ht="9" hidden="1" customHeight="1">
      <c r="B455" s="525"/>
      <c r="C455" s="388"/>
      <c r="D455" s="522"/>
      <c r="E455" s="391"/>
      <c r="F455" s="523"/>
      <c r="G455" s="523"/>
      <c r="H455" s="388"/>
      <c r="I455" s="521"/>
      <c r="J455" s="521"/>
      <c r="K455" s="388"/>
      <c r="L455" s="116"/>
      <c r="M455" s="34"/>
      <c r="N455" s="34"/>
    </row>
    <row r="456" spans="1:14" s="46" customFormat="1" ht="20.100000000000001" customHeight="1">
      <c r="B456" s="516" t="s">
        <v>585</v>
      </c>
      <c r="C456" s="568"/>
      <c r="D456" s="569"/>
      <c r="E456" s="395"/>
      <c r="F456" s="526"/>
      <c r="G456" s="526"/>
      <c r="H456" s="393"/>
      <c r="I456" s="527"/>
      <c r="J456" s="527"/>
      <c r="K456" s="393"/>
      <c r="L456" s="116"/>
      <c r="M456" s="34"/>
      <c r="N456" s="34"/>
    </row>
    <row r="457" spans="1:14" s="46" customFormat="1" ht="20.100000000000001" customHeight="1">
      <c r="B457" s="528" t="s">
        <v>181</v>
      </c>
      <c r="C457" s="344"/>
      <c r="D457" s="344"/>
      <c r="E457" s="391"/>
      <c r="F457" s="391"/>
      <c r="G457" s="391"/>
      <c r="H457" s="388"/>
      <c r="I457" s="521"/>
      <c r="J457" s="521"/>
      <c r="K457" s="388"/>
      <c r="L457" s="116"/>
      <c r="M457" s="34"/>
      <c r="N457" s="34"/>
    </row>
    <row r="458" spans="1:14" s="46" customFormat="1" ht="15.6">
      <c r="B458" s="344"/>
      <c r="C458" s="344"/>
      <c r="D458" s="344"/>
      <c r="E458" s="391"/>
      <c r="F458" s="391"/>
      <c r="G458" s="391"/>
      <c r="H458" s="388"/>
      <c r="I458" s="521"/>
      <c r="J458" s="521"/>
      <c r="K458" s="388"/>
      <c r="L458" s="116"/>
      <c r="M458" s="34"/>
      <c r="N458" s="34"/>
    </row>
    <row r="459" spans="1:14" s="46" customFormat="1" ht="15" customHeight="1">
      <c r="B459" s="344" t="s">
        <v>442</v>
      </c>
      <c r="C459" s="344"/>
      <c r="D459" s="344"/>
      <c r="E459" s="391"/>
      <c r="F459" s="523"/>
      <c r="G459" s="523"/>
      <c r="H459" s="388"/>
      <c r="I459" s="521"/>
      <c r="J459" s="521"/>
      <c r="K459" s="529" t="s">
        <v>46</v>
      </c>
      <c r="L459" s="116"/>
      <c r="M459" s="34"/>
      <c r="N459" s="34"/>
    </row>
    <row r="460" spans="1:14" s="46" customFormat="1" ht="15" customHeight="1">
      <c r="B460" s="530" t="s">
        <v>47</v>
      </c>
      <c r="C460" s="344"/>
      <c r="D460" s="531"/>
      <c r="E460" s="532"/>
      <c r="F460" s="523"/>
      <c r="G460" s="523"/>
      <c r="H460" s="388"/>
      <c r="I460" s="521"/>
      <c r="J460" s="521"/>
      <c r="K460" s="533" t="s">
        <v>182</v>
      </c>
      <c r="L460" s="116"/>
      <c r="M460" s="34"/>
      <c r="N460" s="34"/>
    </row>
    <row r="461" spans="1:14" s="46" customFormat="1" ht="15" customHeight="1">
      <c r="B461" s="344" t="s">
        <v>270</v>
      </c>
      <c r="C461" s="344"/>
      <c r="D461" s="344"/>
      <c r="E461" s="344"/>
      <c r="F461" s="344"/>
      <c r="G461" s="344"/>
      <c r="H461" s="535"/>
      <c r="I461" s="532"/>
      <c r="J461" s="523"/>
      <c r="K461" s="536" t="s">
        <v>183</v>
      </c>
      <c r="L461" s="112"/>
      <c r="M461" s="34"/>
      <c r="N461" s="34"/>
    </row>
    <row r="462" spans="1:14" s="46" customFormat="1" ht="15.75" customHeight="1">
      <c r="B462" s="344"/>
      <c r="C462" s="344"/>
      <c r="D462" s="344"/>
      <c r="E462" s="344"/>
      <c r="F462" s="344"/>
      <c r="G462" s="344"/>
      <c r="H462" s="535"/>
      <c r="I462" s="401"/>
      <c r="J462" s="523"/>
      <c r="K462" s="344"/>
      <c r="L462" s="112"/>
      <c r="N462" s="34"/>
    </row>
    <row r="463" spans="1:14" s="46" customFormat="1" ht="15.75" customHeight="1">
      <c r="B463" s="344"/>
      <c r="C463" s="344"/>
      <c r="D463" s="344"/>
      <c r="E463" s="344"/>
      <c r="F463" s="344"/>
      <c r="G463" s="344"/>
      <c r="H463" s="535"/>
      <c r="I463" s="401"/>
      <c r="J463" s="523"/>
      <c r="K463" s="344"/>
      <c r="L463" s="112"/>
      <c r="N463" s="34"/>
    </row>
    <row r="464" spans="1:14" s="46" customFormat="1" ht="15.75" customHeight="1">
      <c r="B464" s="344"/>
      <c r="C464" s="344"/>
      <c r="D464" s="344"/>
      <c r="E464" s="344"/>
      <c r="F464" s="344"/>
      <c r="G464" s="344"/>
      <c r="H464" s="535"/>
      <c r="I464" s="391"/>
      <c r="J464" s="523"/>
      <c r="K464" s="344"/>
      <c r="L464" s="112"/>
      <c r="N464" s="34"/>
    </row>
    <row r="465" spans="2:14" s="46" customFormat="1" ht="15.75" customHeight="1">
      <c r="B465" s="351" t="s">
        <v>184</v>
      </c>
      <c r="C465" s="351"/>
      <c r="D465" s="344"/>
      <c r="E465" s="344"/>
      <c r="F465" s="344"/>
      <c r="G465" s="344"/>
      <c r="H465" s="388"/>
      <c r="I465" s="391"/>
      <c r="J465" s="523"/>
      <c r="K465" s="537" t="s">
        <v>185</v>
      </c>
      <c r="L465" s="112"/>
      <c r="N465" s="34"/>
    </row>
    <row r="466" spans="2:14" s="46" customFormat="1" ht="15.75" customHeight="1">
      <c r="B466" s="530" t="s">
        <v>49</v>
      </c>
      <c r="C466" s="538"/>
      <c r="D466" s="344"/>
      <c r="E466" s="344"/>
      <c r="F466" s="344"/>
      <c r="G466" s="344"/>
      <c r="H466" s="388"/>
      <c r="I466" s="391"/>
      <c r="J466" s="344"/>
      <c r="K466" s="539" t="s">
        <v>187</v>
      </c>
      <c r="L466" s="112"/>
      <c r="N466" s="34"/>
    </row>
    <row r="467" spans="2:14" s="46" customFormat="1" ht="15.75" customHeight="1">
      <c r="B467" s="344" t="s">
        <v>189</v>
      </c>
      <c r="C467" s="538"/>
      <c r="D467" s="344"/>
      <c r="E467" s="344"/>
      <c r="F467" s="344"/>
      <c r="G467" s="344"/>
      <c r="H467" s="388"/>
      <c r="I467" s="391"/>
      <c r="J467" s="344"/>
      <c r="K467" s="540" t="s">
        <v>190</v>
      </c>
      <c r="L467" s="112"/>
      <c r="N467" s="34"/>
    </row>
    <row r="468" spans="2:14" s="46" customFormat="1" ht="15.75" customHeight="1">
      <c r="B468" s="344"/>
      <c r="C468" s="344"/>
      <c r="D468" s="344"/>
      <c r="E468" s="344"/>
      <c r="F468" s="344"/>
      <c r="G468" s="344"/>
      <c r="H468" s="537"/>
      <c r="I468" s="541"/>
      <c r="J468" s="542"/>
      <c r="K468" s="344"/>
      <c r="L468" s="112"/>
      <c r="N468" s="34"/>
    </row>
    <row r="469" spans="2:14" s="46" customFormat="1" ht="15.75" customHeight="1">
      <c r="B469" s="344"/>
      <c r="C469" s="344"/>
      <c r="D469" s="344"/>
      <c r="E469" s="344"/>
      <c r="F469" s="344"/>
      <c r="G469" s="344"/>
      <c r="H469" s="537"/>
      <c r="I469" s="541"/>
      <c r="J469" s="542"/>
      <c r="K469" s="344"/>
      <c r="L469" s="112"/>
      <c r="N469" s="34"/>
    </row>
    <row r="470" spans="2:14" s="46" customFormat="1" ht="15.75" customHeight="1">
      <c r="B470" s="344"/>
      <c r="C470" s="344"/>
      <c r="D470" s="344"/>
      <c r="E470" s="344"/>
      <c r="F470" s="344"/>
      <c r="G470" s="344"/>
      <c r="H470" s="540"/>
      <c r="I470" s="543"/>
      <c r="J470" s="544"/>
      <c r="K470" s="344"/>
      <c r="L470" s="112"/>
      <c r="N470" s="34"/>
    </row>
    <row r="471" spans="2:14" s="46" customFormat="1" ht="15.75" customHeight="1">
      <c r="B471" s="344"/>
      <c r="C471" s="344"/>
      <c r="D471" s="344"/>
      <c r="E471" s="344"/>
      <c r="F471" s="344"/>
      <c r="G471" s="545" t="s">
        <v>186</v>
      </c>
      <c r="H471" s="545"/>
      <c r="I471" s="546"/>
      <c r="J471" s="542"/>
      <c r="K471" s="545" t="s">
        <v>192</v>
      </c>
      <c r="L471" s="112"/>
    </row>
    <row r="472" spans="2:14" s="46" customFormat="1" ht="15.75" customHeight="1">
      <c r="B472" s="344"/>
      <c r="C472" s="344"/>
      <c r="D472" s="344"/>
      <c r="E472" s="344"/>
      <c r="F472" s="344"/>
      <c r="G472" s="547" t="s">
        <v>188</v>
      </c>
      <c r="H472" s="548"/>
      <c r="I472" s="546"/>
      <c r="J472" s="544"/>
      <c r="K472" s="547" t="s">
        <v>48</v>
      </c>
      <c r="L472" s="112"/>
    </row>
    <row r="473" spans="2:14" s="46" customFormat="1" ht="15.75" customHeight="1">
      <c r="B473" s="344"/>
      <c r="C473" s="344"/>
      <c r="D473" s="344"/>
      <c r="E473" s="344"/>
      <c r="F473" s="344"/>
      <c r="G473" s="548" t="s">
        <v>191</v>
      </c>
      <c r="H473" s="548"/>
      <c r="I473" s="546"/>
      <c r="J473" s="523"/>
      <c r="K473" s="548" t="s">
        <v>193</v>
      </c>
      <c r="L473" s="112"/>
    </row>
    <row r="474" spans="2:14" s="46" customFormat="1" ht="15.75" customHeight="1">
      <c r="B474" s="344"/>
      <c r="C474" s="549"/>
      <c r="D474" s="344"/>
      <c r="E474" s="344"/>
      <c r="F474" s="344"/>
      <c r="G474" s="344"/>
      <c r="H474" s="388"/>
      <c r="I474" s="391"/>
      <c r="J474" s="344"/>
      <c r="K474" s="523"/>
      <c r="L474" s="112"/>
    </row>
    <row r="475" spans="2:14" s="46" customFormat="1" ht="15.75" customHeight="1">
      <c r="B475" s="344"/>
      <c r="C475" s="549"/>
      <c r="D475" s="344"/>
      <c r="E475" s="344"/>
      <c r="F475" s="344"/>
      <c r="G475" s="344"/>
      <c r="H475" s="388"/>
      <c r="I475" s="391"/>
      <c r="J475" s="344"/>
      <c r="K475" s="523"/>
      <c r="L475" s="112"/>
    </row>
    <row r="476" spans="2:14" s="46" customFormat="1" ht="15.75" customHeight="1">
      <c r="B476" s="344"/>
      <c r="C476" s="549"/>
      <c r="D476" s="344"/>
      <c r="E476" s="344"/>
      <c r="F476" s="344"/>
      <c r="G476" s="344"/>
      <c r="H476" s="388"/>
      <c r="I476" s="391"/>
      <c r="J476" s="344"/>
      <c r="K476" s="523"/>
      <c r="L476" s="112"/>
    </row>
    <row r="477" spans="2:14" s="46" customFormat="1" ht="15" customHeight="1">
      <c r="B477" s="344"/>
      <c r="C477" s="344"/>
      <c r="D477" s="344"/>
      <c r="E477" s="567"/>
      <c r="F477" s="567"/>
      <c r="G477" s="515" t="s">
        <v>573</v>
      </c>
      <c r="H477" s="344"/>
      <c r="I477" s="344"/>
      <c r="J477" s="344"/>
      <c r="K477" s="533" t="s">
        <v>576</v>
      </c>
      <c r="L477" s="112"/>
    </row>
    <row r="478" spans="2:14" s="46" customFormat="1" ht="15" customHeight="1">
      <c r="B478" s="528" t="s">
        <v>443</v>
      </c>
      <c r="C478" s="534"/>
      <c r="D478" s="344"/>
      <c r="E478" s="567"/>
      <c r="F478" s="567"/>
      <c r="G478" s="570" t="s">
        <v>574</v>
      </c>
      <c r="H478" s="344"/>
      <c r="I478" s="344"/>
      <c r="J478" s="344"/>
      <c r="K478" s="597" t="s">
        <v>577</v>
      </c>
      <c r="L478" s="112"/>
    </row>
    <row r="479" spans="2:14" s="46" customFormat="1" ht="15" customHeight="1">
      <c r="B479" s="550" t="s">
        <v>578</v>
      </c>
      <c r="C479" s="549"/>
      <c r="D479" s="344"/>
      <c r="E479" s="567"/>
      <c r="F479" s="567"/>
      <c r="G479" s="155" t="s">
        <v>575</v>
      </c>
      <c r="H479" s="388"/>
      <c r="I479" s="391"/>
      <c r="J479" s="523"/>
      <c r="K479" s="536" t="s">
        <v>597</v>
      </c>
      <c r="L479" s="34"/>
    </row>
    <row r="480" spans="2:14">
      <c r="K480" s="46" t="s">
        <v>598</v>
      </c>
      <c r="L480" s="34"/>
    </row>
    <row r="481" spans="12:12">
      <c r="L481" s="34"/>
    </row>
    <row r="482" spans="12:12">
      <c r="L482" s="34"/>
    </row>
    <row r="483" spans="12:12">
      <c r="L483" s="34"/>
    </row>
    <row r="484" spans="12:12">
      <c r="L484" s="34"/>
    </row>
    <row r="485" spans="12:12">
      <c r="L485" s="34"/>
    </row>
    <row r="486" spans="12:12">
      <c r="L486" s="34"/>
    </row>
    <row r="487" spans="12:12">
      <c r="L487" s="34"/>
    </row>
    <row r="488" spans="12:12">
      <c r="L488" s="34"/>
    </row>
    <row r="489" spans="12:12">
      <c r="L489" s="34"/>
    </row>
    <row r="490" spans="12:12">
      <c r="L490" s="34"/>
    </row>
    <row r="491" spans="12:12">
      <c r="L491" s="34"/>
    </row>
  </sheetData>
  <mergeCells count="80">
    <mergeCell ref="C394:K394"/>
    <mergeCell ref="C450:K450"/>
    <mergeCell ref="C446:K446"/>
    <mergeCell ref="C166:K166"/>
    <mergeCell ref="C109:K109"/>
    <mergeCell ref="C110:K110"/>
    <mergeCell ref="C113:I113"/>
    <mergeCell ref="C115:K115"/>
    <mergeCell ref="C135:K135"/>
    <mergeCell ref="H119:I119"/>
    <mergeCell ref="J119:K119"/>
    <mergeCell ref="C134:K134"/>
    <mergeCell ref="C197:K197"/>
    <mergeCell ref="C167:K167"/>
    <mergeCell ref="C168:K168"/>
    <mergeCell ref="C183:D183"/>
    <mergeCell ref="C230:K230"/>
    <mergeCell ref="C232:K232"/>
    <mergeCell ref="C16:K16"/>
    <mergeCell ref="C17:K17"/>
    <mergeCell ref="C31:K31"/>
    <mergeCell ref="D33:F33"/>
    <mergeCell ref="H33:K33"/>
    <mergeCell ref="C20:K20"/>
    <mergeCell ref="C19:K19"/>
    <mergeCell ref="C18:K18"/>
    <mergeCell ref="C28:K28"/>
    <mergeCell ref="C23:I23"/>
    <mergeCell ref="C25:K25"/>
    <mergeCell ref="C27:K27"/>
    <mergeCell ref="C29:K29"/>
    <mergeCell ref="C30:K30"/>
    <mergeCell ref="D62:G62"/>
    <mergeCell ref="H62:K62"/>
    <mergeCell ref="D73:G73"/>
    <mergeCell ref="H73:K73"/>
    <mergeCell ref="C170:D170"/>
    <mergeCell ref="C116:K116"/>
    <mergeCell ref="C161:K161"/>
    <mergeCell ref="H118:K118"/>
    <mergeCell ref="C159:K159"/>
    <mergeCell ref="C147:K147"/>
    <mergeCell ref="C151:K151"/>
    <mergeCell ref="C149:K149"/>
    <mergeCell ref="H74:I74"/>
    <mergeCell ref="F63:G63"/>
    <mergeCell ref="C158:K158"/>
    <mergeCell ref="C106:K107"/>
    <mergeCell ref="Q33:R33"/>
    <mergeCell ref="C60:K60"/>
    <mergeCell ref="C108:I108"/>
    <mergeCell ref="C84:I84"/>
    <mergeCell ref="C100:K100"/>
    <mergeCell ref="C85:K85"/>
    <mergeCell ref="H63:I63"/>
    <mergeCell ref="J63:K63"/>
    <mergeCell ref="D63:E63"/>
    <mergeCell ref="C61:K61"/>
    <mergeCell ref="C71:K71"/>
    <mergeCell ref="J74:K74"/>
    <mergeCell ref="C58:K58"/>
    <mergeCell ref="C86:K86"/>
    <mergeCell ref="D74:E74"/>
    <mergeCell ref="F74:G74"/>
    <mergeCell ref="C217:H217"/>
    <mergeCell ref="F118:F119"/>
    <mergeCell ref="C118:E119"/>
    <mergeCell ref="C443:K443"/>
    <mergeCell ref="C399:K399"/>
    <mergeCell ref="C400:K400"/>
    <mergeCell ref="C433:K433"/>
    <mergeCell ref="J434:K435"/>
    <mergeCell ref="J417:K418"/>
    <mergeCell ref="I417:I418"/>
    <mergeCell ref="C234:K234"/>
    <mergeCell ref="C236:K236"/>
    <mergeCell ref="C133:K133"/>
    <mergeCell ref="C211:K211"/>
    <mergeCell ref="J215:K215"/>
    <mergeCell ref="C212:K213"/>
  </mergeCells>
  <pageMargins left="0.31496062992125984" right="0.31496062992125984" top="0.74803149606299213" bottom="0.74803149606299213" header="0.31496062992125984" footer="0.31496062992125984"/>
  <pageSetup paperSize="9" scale="59" fitToHeight="5" orientation="portrait" r:id="rId1"/>
  <headerFooter scaleWithDoc="0" alignWithMargins="0"/>
  <rowBreaks count="5" manualBreakCount="5">
    <brk id="54" min="1" max="10" man="1"/>
    <brk id="110" min="1" max="10" man="1"/>
    <brk id="161" min="1" max="10" man="1"/>
    <brk id="213" min="1" max="10" man="1"/>
    <brk id="395" max="16383"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B2:R174"/>
  <sheetViews>
    <sheetView showGridLines="0" view="pageBreakPreview" zoomScale="80" zoomScaleSheetLayoutView="80" workbookViewId="0">
      <selection activeCell="C21" sqref="C21"/>
    </sheetView>
  </sheetViews>
  <sheetFormatPr defaultColWidth="9.21875" defaultRowHeight="13.8"/>
  <cols>
    <col min="1" max="1" width="5.77734375" style="46" customWidth="1"/>
    <col min="2" max="2" width="4.44140625" style="46" customWidth="1"/>
    <col min="3" max="3" width="65.21875" style="46" customWidth="1"/>
    <col min="4" max="5" width="15.21875" style="78" customWidth="1"/>
    <col min="6" max="6" width="14.77734375" style="78" customWidth="1"/>
    <col min="7" max="8" width="15.77734375" style="78" customWidth="1"/>
    <col min="9" max="9" width="23.77734375" style="78" customWidth="1"/>
    <col min="10" max="11" width="9.21875" style="78"/>
    <col min="12" max="12" width="22.77734375" style="46" customWidth="1"/>
    <col min="13" max="14" width="12.77734375" style="46" customWidth="1"/>
    <col min="15" max="15" width="16.77734375" style="46" customWidth="1"/>
    <col min="16" max="16" width="15.77734375" style="46" customWidth="1"/>
    <col min="17" max="17" width="15.21875" style="46" customWidth="1"/>
    <col min="18" max="18" width="9.21875" style="46"/>
    <col min="19" max="19" width="11.44140625" style="46" bestFit="1" customWidth="1"/>
    <col min="20" max="16384" width="9.21875" style="46"/>
  </cols>
  <sheetData>
    <row r="2" spans="2:9" ht="15.6">
      <c r="B2" s="351" t="s">
        <v>50</v>
      </c>
      <c r="C2" s="344"/>
      <c r="D2" s="388"/>
      <c r="E2" s="668"/>
      <c r="F2" s="388"/>
      <c r="G2" s="388"/>
      <c r="H2" s="388"/>
      <c r="I2" s="388"/>
    </row>
    <row r="3" spans="2:9" ht="15.6">
      <c r="B3" s="351" t="str">
        <f>+FV!B3</f>
        <v>Notes to standalone financial statements for the year ended March 31, 2023 (continued)</v>
      </c>
      <c r="C3" s="344"/>
      <c r="D3" s="388"/>
      <c r="E3" s="668"/>
      <c r="F3" s="388"/>
      <c r="G3" s="388"/>
      <c r="H3" s="388"/>
      <c r="I3" s="388"/>
    </row>
    <row r="4" spans="2:9" ht="15.6">
      <c r="B4" s="627" t="s">
        <v>51</v>
      </c>
      <c r="C4" s="627"/>
      <c r="D4" s="525"/>
      <c r="E4" s="669"/>
      <c r="F4" s="525"/>
      <c r="G4" s="525"/>
      <c r="H4" s="525"/>
      <c r="I4" s="525"/>
    </row>
    <row r="5" spans="2:9" ht="15.6">
      <c r="B5" s="344"/>
      <c r="C5" s="344"/>
      <c r="D5" s="388"/>
      <c r="E5" s="668"/>
      <c r="F5" s="388"/>
      <c r="G5" s="388"/>
      <c r="H5" s="388"/>
      <c r="I5" s="388"/>
    </row>
    <row r="6" spans="2:9" ht="15.6">
      <c r="B6" s="351">
        <f>+FV!B199+1</f>
        <v>37</v>
      </c>
      <c r="C6" s="351" t="s">
        <v>604</v>
      </c>
      <c r="D6" s="388"/>
      <c r="E6" s="388"/>
      <c r="F6" s="388"/>
      <c r="G6" s="388"/>
      <c r="H6" s="388"/>
      <c r="I6" s="388"/>
    </row>
    <row r="7" spans="2:9" ht="7.05" customHeight="1">
      <c r="B7" s="344"/>
      <c r="C7" s="344"/>
      <c r="D7" s="388"/>
      <c r="E7" s="388"/>
      <c r="F7" s="388"/>
      <c r="G7" s="388"/>
      <c r="H7" s="388"/>
      <c r="I7" s="388"/>
    </row>
    <row r="8" spans="2:9" ht="15.6">
      <c r="B8" s="344"/>
      <c r="C8" s="351" t="s">
        <v>0</v>
      </c>
      <c r="D8" s="388"/>
      <c r="E8" s="388"/>
      <c r="F8" s="388"/>
      <c r="G8" s="388"/>
      <c r="H8" s="388"/>
      <c r="I8" s="388"/>
    </row>
    <row r="9" spans="2:9" ht="10.050000000000001" customHeight="1">
      <c r="B9" s="344"/>
      <c r="C9" s="351"/>
      <c r="D9" s="388"/>
      <c r="E9" s="388"/>
      <c r="F9" s="388"/>
      <c r="G9" s="388"/>
      <c r="H9" s="388"/>
      <c r="I9" s="388"/>
    </row>
    <row r="10" spans="2:9" ht="15.6">
      <c r="B10" s="344"/>
      <c r="C10" s="399" t="s">
        <v>1</v>
      </c>
      <c r="D10" s="388"/>
      <c r="E10" s="388"/>
      <c r="F10" s="388"/>
      <c r="G10" s="388"/>
      <c r="H10" s="388"/>
      <c r="I10" s="388"/>
    </row>
    <row r="11" spans="2:9" ht="17.25" customHeight="1">
      <c r="B11" s="344"/>
      <c r="C11" s="399" t="s">
        <v>481</v>
      </c>
      <c r="D11" s="388"/>
      <c r="E11" s="388"/>
      <c r="F11" s="388"/>
      <c r="G11" s="388"/>
      <c r="H11" s="388"/>
      <c r="I11" s="388"/>
    </row>
    <row r="12" spans="2:9" ht="17.25" customHeight="1">
      <c r="B12" s="344"/>
      <c r="C12" s="446" t="s">
        <v>529</v>
      </c>
      <c r="D12" s="388"/>
      <c r="E12" s="388"/>
      <c r="F12" s="388"/>
      <c r="G12" s="388"/>
      <c r="H12" s="388"/>
      <c r="I12" s="388"/>
    </row>
    <row r="13" spans="2:9" ht="17.25" customHeight="1">
      <c r="B13" s="344"/>
      <c r="C13" s="446" t="s">
        <v>530</v>
      </c>
      <c r="D13" s="388"/>
      <c r="E13" s="388"/>
      <c r="F13" s="388"/>
      <c r="G13" s="388"/>
      <c r="H13" s="388"/>
      <c r="I13" s="388"/>
    </row>
    <row r="14" spans="2:9" ht="15.6">
      <c r="B14" s="344"/>
      <c r="C14" s="670"/>
      <c r="D14" s="388"/>
      <c r="E14" s="388"/>
      <c r="F14" s="388"/>
      <c r="G14" s="388"/>
      <c r="H14" s="388"/>
      <c r="I14" s="388"/>
    </row>
    <row r="15" spans="2:9" ht="15.6">
      <c r="B15" s="344"/>
      <c r="C15" s="399" t="s">
        <v>489</v>
      </c>
      <c r="D15" s="388"/>
      <c r="E15" s="388"/>
      <c r="F15" s="388"/>
      <c r="G15" s="388"/>
      <c r="H15" s="388"/>
      <c r="I15" s="388"/>
    </row>
    <row r="16" spans="2:9" ht="15.6">
      <c r="B16" s="344"/>
      <c r="C16" s="671" t="s">
        <v>490</v>
      </c>
      <c r="D16" s="388"/>
      <c r="E16" s="672"/>
      <c r="F16" s="388"/>
      <c r="G16" s="388"/>
      <c r="H16" s="388"/>
      <c r="I16" s="388"/>
    </row>
    <row r="17" spans="2:15" ht="15.6">
      <c r="B17" s="344"/>
      <c r="C17" s="446" t="s">
        <v>235</v>
      </c>
      <c r="D17" s="388"/>
      <c r="E17" s="388"/>
      <c r="F17" s="388"/>
      <c r="G17" s="388"/>
      <c r="H17" s="388"/>
      <c r="I17" s="388"/>
      <c r="L17" s="673"/>
      <c r="M17" s="674"/>
      <c r="N17" s="674"/>
      <c r="O17" s="674"/>
    </row>
    <row r="18" spans="2:15" ht="15.6">
      <c r="B18" s="344"/>
      <c r="C18" s="446" t="s">
        <v>236</v>
      </c>
      <c r="D18" s="388"/>
      <c r="E18" s="388"/>
      <c r="F18" s="388"/>
      <c r="G18" s="388"/>
      <c r="H18" s="388"/>
      <c r="I18" s="388"/>
    </row>
    <row r="19" spans="2:15" ht="14.25" customHeight="1">
      <c r="B19" s="344"/>
      <c r="C19" s="446" t="s">
        <v>275</v>
      </c>
      <c r="D19" s="388"/>
      <c r="E19" s="388"/>
      <c r="F19" s="388"/>
      <c r="G19" s="388"/>
      <c r="H19" s="388"/>
      <c r="I19" s="388"/>
      <c r="L19" s="674"/>
      <c r="M19" s="673"/>
      <c r="N19" s="673"/>
      <c r="O19" s="673"/>
    </row>
    <row r="20" spans="2:15" ht="15.6">
      <c r="B20" s="344"/>
      <c r="C20" s="446" t="s">
        <v>482</v>
      </c>
      <c r="D20" s="388"/>
      <c r="E20" s="388"/>
      <c r="F20" s="388"/>
      <c r="G20" s="388"/>
      <c r="H20" s="388"/>
      <c r="I20" s="388"/>
      <c r="L20" s="674"/>
      <c r="M20" s="674"/>
      <c r="N20" s="674"/>
      <c r="O20" s="652"/>
    </row>
    <row r="21" spans="2:15" ht="15.6">
      <c r="B21" s="344"/>
      <c r="C21" s="446" t="s">
        <v>491</v>
      </c>
      <c r="D21" s="388"/>
      <c r="E21" s="388"/>
      <c r="F21" s="388"/>
      <c r="G21" s="388"/>
      <c r="H21" s="388"/>
      <c r="I21" s="388"/>
      <c r="L21" s="674"/>
      <c r="M21" s="674"/>
      <c r="N21" s="674"/>
      <c r="O21" s="652"/>
    </row>
    <row r="22" spans="2:15" ht="15.6">
      <c r="B22" s="344"/>
      <c r="C22" s="446" t="s">
        <v>492</v>
      </c>
      <c r="D22" s="388"/>
      <c r="E22" s="388"/>
      <c r="F22" s="388"/>
      <c r="G22" s="388"/>
      <c r="H22" s="388"/>
      <c r="I22" s="388"/>
      <c r="L22" s="674"/>
      <c r="M22" s="674"/>
      <c r="N22" s="674"/>
      <c r="O22" s="652"/>
    </row>
    <row r="23" spans="2:15" ht="16.5" customHeight="1">
      <c r="B23" s="344"/>
      <c r="C23" s="675" t="s">
        <v>493</v>
      </c>
      <c r="D23" s="388"/>
      <c r="E23" s="388"/>
      <c r="F23" s="388"/>
      <c r="G23" s="388"/>
      <c r="H23" s="388"/>
      <c r="I23" s="388"/>
      <c r="O23" s="676"/>
    </row>
    <row r="24" spans="2:15" ht="15" customHeight="1">
      <c r="B24" s="344"/>
      <c r="C24" s="446" t="s">
        <v>195</v>
      </c>
      <c r="D24" s="388"/>
      <c r="E24" s="388"/>
      <c r="F24" s="388"/>
      <c r="G24" s="388"/>
      <c r="H24" s="388"/>
      <c r="I24" s="388"/>
    </row>
    <row r="25" spans="2:15" ht="15" customHeight="1">
      <c r="B25" s="344"/>
      <c r="C25" s="446" t="s">
        <v>196</v>
      </c>
      <c r="D25" s="388"/>
      <c r="E25" s="388"/>
      <c r="F25" s="388"/>
      <c r="G25" s="388"/>
      <c r="H25" s="388"/>
      <c r="I25" s="388"/>
    </row>
    <row r="26" spans="2:15" ht="15.6">
      <c r="B26" s="344"/>
      <c r="C26" s="344"/>
      <c r="D26" s="388"/>
      <c r="E26" s="388"/>
      <c r="F26" s="388"/>
      <c r="G26" s="388"/>
      <c r="H26" s="388"/>
      <c r="I26" s="388"/>
    </row>
    <row r="27" spans="2:15" ht="15.6">
      <c r="B27" s="344"/>
      <c r="C27" s="399" t="s">
        <v>237</v>
      </c>
      <c r="D27" s="388"/>
      <c r="E27" s="388"/>
      <c r="F27" s="388"/>
      <c r="G27" s="388"/>
      <c r="H27" s="388"/>
      <c r="I27" s="388"/>
    </row>
    <row r="28" spans="2:15" ht="7.5" customHeight="1">
      <c r="B28" s="344"/>
      <c r="C28" s="677"/>
      <c r="D28" s="388"/>
      <c r="E28" s="388"/>
      <c r="F28" s="388"/>
      <c r="G28" s="388"/>
      <c r="H28" s="388"/>
      <c r="I28" s="388"/>
    </row>
    <row r="29" spans="2:15" ht="15.6">
      <c r="B29" s="344"/>
      <c r="C29" s="671" t="s">
        <v>494</v>
      </c>
      <c r="D29" s="388"/>
      <c r="E29" s="388"/>
      <c r="F29" s="388"/>
      <c r="G29" s="388"/>
      <c r="H29" s="388"/>
      <c r="I29" s="388"/>
      <c r="O29" s="51"/>
    </row>
    <row r="30" spans="2:15" ht="15" customHeight="1">
      <c r="B30" s="344"/>
      <c r="C30" s="677" t="s">
        <v>239</v>
      </c>
      <c r="D30" s="388"/>
      <c r="E30" s="388"/>
      <c r="F30" s="388"/>
      <c r="G30" s="388"/>
      <c r="H30" s="388"/>
      <c r="I30" s="388"/>
      <c r="L30" s="26"/>
      <c r="M30" s="26"/>
      <c r="N30" s="26"/>
      <c r="O30" s="26"/>
    </row>
    <row r="31" spans="2:15" ht="15" customHeight="1">
      <c r="B31" s="344"/>
      <c r="C31" s="677" t="s">
        <v>238</v>
      </c>
      <c r="D31" s="388"/>
      <c r="E31" s="388"/>
      <c r="F31" s="388"/>
      <c r="G31" s="388"/>
      <c r="H31" s="388"/>
      <c r="I31" s="388"/>
      <c r="O31" s="678"/>
    </row>
    <row r="32" spans="2:15" ht="15" customHeight="1">
      <c r="B32" s="344"/>
      <c r="C32" s="677" t="s">
        <v>483</v>
      </c>
      <c r="D32" s="388"/>
      <c r="E32" s="388"/>
      <c r="F32" s="388"/>
      <c r="G32" s="388"/>
      <c r="H32" s="388"/>
      <c r="I32" s="388"/>
      <c r="O32" s="678"/>
    </row>
    <row r="33" spans="2:16" ht="15.6">
      <c r="B33" s="344"/>
      <c r="C33" s="677"/>
      <c r="D33" s="388"/>
      <c r="E33" s="388"/>
      <c r="F33" s="679"/>
      <c r="G33" s="672"/>
      <c r="H33" s="672"/>
      <c r="I33" s="388"/>
      <c r="O33" s="678"/>
    </row>
    <row r="34" spans="2:16" ht="15.6">
      <c r="B34" s="344"/>
      <c r="C34" s="399" t="s">
        <v>411</v>
      </c>
      <c r="D34" s="388"/>
      <c r="E34" s="388"/>
      <c r="F34" s="679"/>
      <c r="G34" s="672"/>
      <c r="H34" s="672"/>
      <c r="I34" s="388"/>
      <c r="O34" s="678"/>
    </row>
    <row r="35" spans="2:16" ht="4.5" customHeight="1">
      <c r="B35" s="344"/>
      <c r="C35" s="399"/>
      <c r="D35" s="388"/>
      <c r="E35" s="388"/>
      <c r="F35" s="679"/>
      <c r="G35" s="672"/>
      <c r="H35" s="672"/>
      <c r="I35" s="388"/>
      <c r="O35" s="678"/>
    </row>
    <row r="36" spans="2:16" ht="15.6">
      <c r="B36" s="344"/>
      <c r="C36" s="680" t="s">
        <v>495</v>
      </c>
      <c r="D36" s="388"/>
      <c r="E36" s="388"/>
      <c r="F36" s="679"/>
      <c r="G36" s="672"/>
      <c r="H36" s="672"/>
      <c r="I36" s="388"/>
      <c r="O36" s="678"/>
    </row>
    <row r="37" spans="2:16" ht="15.6">
      <c r="B37" s="344"/>
      <c r="C37" s="677" t="s">
        <v>414</v>
      </c>
      <c r="D37" s="388"/>
      <c r="E37" s="388"/>
      <c r="F37" s="679"/>
      <c r="G37" s="672"/>
      <c r="H37" s="672"/>
      <c r="I37" s="388"/>
      <c r="O37" s="678"/>
    </row>
    <row r="38" spans="2:16" ht="15.6">
      <c r="B38" s="344"/>
      <c r="C38" s="677" t="s">
        <v>513</v>
      </c>
      <c r="D38" s="388"/>
      <c r="E38" s="388"/>
      <c r="F38" s="679"/>
      <c r="G38" s="672"/>
      <c r="H38" s="672"/>
      <c r="I38" s="388"/>
      <c r="O38" s="678"/>
    </row>
    <row r="39" spans="2:16" ht="15.6">
      <c r="B39" s="344"/>
      <c r="C39" s="677" t="s">
        <v>415</v>
      </c>
      <c r="D39" s="388"/>
      <c r="E39" s="388"/>
      <c r="F39" s="679"/>
      <c r="G39" s="672"/>
      <c r="H39" s="672"/>
      <c r="I39" s="388"/>
      <c r="O39" s="678"/>
    </row>
    <row r="40" spans="2:16" ht="9" customHeight="1">
      <c r="B40" s="344"/>
      <c r="C40" s="677"/>
      <c r="D40" s="388"/>
      <c r="E40" s="388"/>
      <c r="F40" s="679"/>
      <c r="G40" s="672"/>
      <c r="H40" s="672"/>
      <c r="I40" s="388"/>
      <c r="O40" s="678"/>
    </row>
    <row r="41" spans="2:16" ht="15.6">
      <c r="B41" s="344"/>
      <c r="C41" s="680" t="s">
        <v>423</v>
      </c>
      <c r="D41" s="388"/>
      <c r="E41" s="388"/>
      <c r="F41" s="679"/>
      <c r="G41" s="672"/>
      <c r="H41" s="672"/>
      <c r="I41" s="388"/>
      <c r="O41" s="678"/>
    </row>
    <row r="42" spans="2:16" ht="15.6">
      <c r="B42" s="344"/>
      <c r="C42" s="677" t="s">
        <v>424</v>
      </c>
      <c r="D42" s="388"/>
      <c r="E42" s="388"/>
      <c r="F42" s="679"/>
      <c r="G42" s="672"/>
      <c r="H42" s="672"/>
      <c r="I42" s="388"/>
      <c r="O42" s="678"/>
    </row>
    <row r="43" spans="2:16" ht="15.6">
      <c r="B43" s="344"/>
      <c r="C43" s="677" t="s">
        <v>451</v>
      </c>
      <c r="D43" s="388"/>
      <c r="E43" s="388"/>
      <c r="F43" s="679"/>
      <c r="G43" s="672"/>
      <c r="H43" s="672"/>
      <c r="I43" s="388"/>
      <c r="O43" s="678"/>
    </row>
    <row r="44" spans="2:16" ht="15.6">
      <c r="B44" s="344"/>
      <c r="C44" s="677" t="s">
        <v>583</v>
      </c>
      <c r="D44" s="388"/>
      <c r="E44" s="388"/>
      <c r="F44" s="679"/>
      <c r="G44" s="672"/>
      <c r="H44" s="672"/>
      <c r="I44" s="388"/>
      <c r="O44" s="678"/>
    </row>
    <row r="45" spans="2:16" ht="15.6">
      <c r="B45" s="344"/>
      <c r="C45" s="677" t="s">
        <v>584</v>
      </c>
      <c r="D45" s="388"/>
      <c r="E45" s="388"/>
      <c r="F45" s="679"/>
      <c r="G45" s="672"/>
      <c r="H45" s="672"/>
      <c r="I45" s="388"/>
      <c r="O45" s="678"/>
    </row>
    <row r="46" spans="2:16" ht="16.5" customHeight="1">
      <c r="B46" s="344"/>
      <c r="C46" s="677"/>
      <c r="D46" s="388"/>
      <c r="E46" s="388"/>
      <c r="F46" s="679"/>
      <c r="G46" s="672"/>
      <c r="H46" s="672"/>
      <c r="I46" s="388"/>
      <c r="O46" s="678"/>
    </row>
    <row r="47" spans="2:16" ht="15.6">
      <c r="B47" s="344"/>
      <c r="C47" s="399" t="s">
        <v>496</v>
      </c>
      <c r="D47" s="388"/>
      <c r="E47" s="388"/>
      <c r="F47" s="681"/>
      <c r="G47" s="388"/>
      <c r="H47" s="388"/>
      <c r="I47" s="388"/>
      <c r="O47" s="678"/>
      <c r="P47" s="678"/>
    </row>
    <row r="48" spans="2:16" ht="15.6">
      <c r="B48" s="344"/>
      <c r="C48" s="671" t="s">
        <v>194</v>
      </c>
      <c r="D48" s="388"/>
      <c r="E48" s="388"/>
      <c r="F48" s="388"/>
      <c r="G48" s="388"/>
      <c r="H48" s="388"/>
      <c r="I48" s="388"/>
      <c r="O48" s="678"/>
      <c r="P48" s="678"/>
    </row>
    <row r="49" spans="2:16" ht="15.6">
      <c r="B49" s="344"/>
      <c r="C49" s="682" t="s">
        <v>197</v>
      </c>
      <c r="D49" s="388"/>
      <c r="E49" s="388"/>
      <c r="F49" s="388"/>
      <c r="G49" s="388"/>
      <c r="H49" s="388"/>
      <c r="I49" s="388"/>
      <c r="O49" s="678"/>
      <c r="P49" s="678"/>
    </row>
    <row r="50" spans="2:16" ht="15.6">
      <c r="B50" s="344"/>
      <c r="C50" s="682" t="s">
        <v>198</v>
      </c>
      <c r="D50" s="388"/>
      <c r="E50" s="388"/>
      <c r="F50" s="388"/>
      <c r="G50" s="388"/>
      <c r="H50" s="388"/>
      <c r="I50" s="388"/>
      <c r="O50" s="678"/>
      <c r="P50" s="678"/>
    </row>
    <row r="51" spans="2:16" ht="15.6">
      <c r="B51" s="344"/>
      <c r="C51" s="682" t="s">
        <v>199</v>
      </c>
      <c r="D51" s="388"/>
      <c r="E51" s="388"/>
      <c r="F51" s="388"/>
      <c r="G51" s="388"/>
      <c r="H51" s="388"/>
      <c r="I51" s="388"/>
      <c r="O51" s="678"/>
      <c r="P51" s="678"/>
    </row>
    <row r="52" spans="2:16" ht="15.6">
      <c r="B52" s="344"/>
      <c r="C52" s="683" t="s">
        <v>572</v>
      </c>
      <c r="D52" s="388"/>
      <c r="E52" s="388"/>
      <c r="F52" s="388"/>
      <c r="G52" s="388"/>
      <c r="H52" s="388"/>
      <c r="I52" s="388"/>
      <c r="O52" s="678"/>
      <c r="P52" s="678"/>
    </row>
    <row r="53" spans="2:16" ht="15.6">
      <c r="B53" s="344"/>
      <c r="C53" s="682" t="s">
        <v>571</v>
      </c>
      <c r="D53" s="388"/>
      <c r="E53" s="388"/>
      <c r="F53" s="388"/>
      <c r="G53" s="388"/>
      <c r="H53" s="388"/>
      <c r="I53" s="388"/>
    </row>
    <row r="54" spans="2:16" ht="15.6">
      <c r="B54" s="344"/>
      <c r="C54" s="682" t="s">
        <v>570</v>
      </c>
      <c r="D54" s="388"/>
      <c r="E54" s="388"/>
      <c r="F54" s="388"/>
      <c r="G54" s="388"/>
      <c r="H54" s="388"/>
      <c r="I54" s="388"/>
    </row>
    <row r="55" spans="2:16" ht="15.6">
      <c r="B55" s="344"/>
      <c r="C55" s="682"/>
      <c r="D55" s="388"/>
      <c r="E55" s="388"/>
      <c r="F55" s="388"/>
      <c r="G55" s="388"/>
      <c r="H55" s="388"/>
      <c r="I55" s="388"/>
    </row>
    <row r="56" spans="2:16" ht="17.25" customHeight="1">
      <c r="B56" s="344"/>
      <c r="C56" s="671" t="s">
        <v>436</v>
      </c>
      <c r="D56" s="388"/>
      <c r="E56" s="388"/>
      <c r="F56" s="388"/>
      <c r="G56" s="388"/>
      <c r="H56" s="388"/>
      <c r="I56" s="388"/>
    </row>
    <row r="57" spans="2:16" ht="15" hidden="1" customHeight="1">
      <c r="B57" s="344"/>
      <c r="C57" s="683" t="s">
        <v>425</v>
      </c>
      <c r="D57" s="388"/>
      <c r="E57" s="388"/>
      <c r="F57" s="388"/>
      <c r="G57" s="388"/>
      <c r="H57" s="388"/>
      <c r="I57" s="388"/>
    </row>
    <row r="58" spans="2:16" ht="15.6">
      <c r="B58" s="344"/>
      <c r="C58" s="682" t="s">
        <v>433</v>
      </c>
      <c r="D58" s="388"/>
      <c r="E58" s="388"/>
      <c r="F58" s="388"/>
      <c r="G58" s="388"/>
      <c r="H58" s="388"/>
      <c r="I58" s="388"/>
    </row>
    <row r="59" spans="2:16" ht="15.6">
      <c r="B59" s="344"/>
      <c r="C59" s="682" t="s">
        <v>434</v>
      </c>
      <c r="D59" s="388"/>
      <c r="E59" s="388"/>
      <c r="F59" s="388"/>
      <c r="G59" s="388"/>
      <c r="H59" s="388"/>
      <c r="I59" s="388"/>
    </row>
    <row r="60" spans="2:16" ht="15.6">
      <c r="B60" s="344"/>
      <c r="C60" s="682" t="s">
        <v>435</v>
      </c>
      <c r="D60" s="388"/>
      <c r="E60" s="388"/>
      <c r="F60" s="388"/>
      <c r="G60" s="388"/>
      <c r="H60" s="388"/>
      <c r="I60" s="388"/>
    </row>
    <row r="61" spans="2:16" ht="15.6">
      <c r="B61" s="344"/>
      <c r="C61" s="682" t="s">
        <v>510</v>
      </c>
      <c r="D61" s="388"/>
      <c r="E61" s="388"/>
      <c r="F61" s="388"/>
      <c r="G61" s="388"/>
      <c r="H61" s="388"/>
      <c r="I61" s="388"/>
    </row>
    <row r="62" spans="2:16" ht="15.6">
      <c r="B62" s="344"/>
      <c r="C62" s="682" t="s">
        <v>511</v>
      </c>
      <c r="D62" s="388"/>
      <c r="E62" s="388"/>
      <c r="F62" s="388"/>
      <c r="G62" s="388"/>
      <c r="H62" s="388"/>
      <c r="I62" s="388"/>
    </row>
    <row r="63" spans="2:16" ht="15.6" hidden="1">
      <c r="B63" s="344"/>
      <c r="C63" s="682" t="s">
        <v>512</v>
      </c>
      <c r="D63" s="388"/>
      <c r="E63" s="388"/>
      <c r="F63" s="388"/>
      <c r="G63" s="388"/>
      <c r="H63" s="388"/>
      <c r="I63" s="388"/>
    </row>
    <row r="64" spans="2:16" ht="1.5" customHeight="1">
      <c r="B64" s="344"/>
      <c r="C64" s="446"/>
      <c r="D64" s="388"/>
      <c r="E64" s="388"/>
      <c r="F64" s="388"/>
      <c r="G64" s="388"/>
      <c r="H64" s="388"/>
      <c r="I64" s="388"/>
    </row>
    <row r="65" spans="2:18" ht="15" customHeight="1">
      <c r="B65" s="344"/>
      <c r="C65" s="671" t="s">
        <v>437</v>
      </c>
      <c r="D65" s="388"/>
      <c r="E65" s="388"/>
      <c r="F65" s="388"/>
      <c r="G65" s="388"/>
      <c r="H65" s="388"/>
      <c r="I65" s="388"/>
    </row>
    <row r="66" spans="2:18" ht="15.6">
      <c r="B66" s="344"/>
      <c r="C66" s="682" t="s">
        <v>200</v>
      </c>
      <c r="D66" s="388"/>
      <c r="E66" s="388"/>
      <c r="F66" s="388"/>
      <c r="G66" s="388"/>
      <c r="H66" s="388"/>
      <c r="I66" s="388"/>
    </row>
    <row r="67" spans="2:18" ht="15.6">
      <c r="B67" s="344"/>
      <c r="C67" s="682" t="s">
        <v>201</v>
      </c>
      <c r="D67" s="388"/>
      <c r="E67" s="388"/>
      <c r="F67" s="388"/>
      <c r="G67" s="388"/>
      <c r="H67" s="388"/>
      <c r="I67" s="388"/>
    </row>
    <row r="68" spans="2:18" ht="15.6">
      <c r="B68" s="344"/>
      <c r="C68" s="682" t="s">
        <v>202</v>
      </c>
      <c r="D68" s="388"/>
      <c r="E68" s="388"/>
      <c r="F68" s="388"/>
      <c r="G68" s="388"/>
      <c r="H68" s="388"/>
      <c r="I68" s="388"/>
    </row>
    <row r="69" spans="2:18" ht="24" customHeight="1">
      <c r="B69" s="344"/>
      <c r="C69" s="682" t="s">
        <v>240</v>
      </c>
      <c r="D69" s="388"/>
      <c r="E69" s="388"/>
      <c r="F69" s="388"/>
      <c r="G69" s="388"/>
      <c r="H69" s="388"/>
      <c r="I69" s="388"/>
    </row>
    <row r="70" spans="2:18" ht="9.75" customHeight="1">
      <c r="B70" s="344"/>
      <c r="C70" s="677"/>
      <c r="D70" s="388"/>
      <c r="E70" s="388"/>
      <c r="F70" s="679"/>
      <c r="G70" s="672"/>
      <c r="H70" s="672"/>
      <c r="I70" s="388"/>
      <c r="O70" s="678"/>
    </row>
    <row r="71" spans="2:18" ht="15.6">
      <c r="B71" s="344"/>
      <c r="C71" s="451" t="s">
        <v>274</v>
      </c>
      <c r="D71" s="388"/>
      <c r="E71" s="388"/>
      <c r="F71" s="388"/>
      <c r="G71" s="684"/>
      <c r="H71" s="684"/>
      <c r="I71" s="388"/>
      <c r="P71" s="674"/>
      <c r="Q71" s="674"/>
      <c r="R71" s="674"/>
    </row>
    <row r="72" spans="2:18" ht="17.25" customHeight="1">
      <c r="B72" s="344"/>
      <c r="C72" s="446" t="s">
        <v>531</v>
      </c>
      <c r="D72" s="388"/>
      <c r="E72" s="388"/>
      <c r="F72" s="388"/>
      <c r="G72" s="388"/>
      <c r="H72" s="388"/>
      <c r="I72" s="388"/>
      <c r="P72" s="674"/>
      <c r="Q72" s="674"/>
      <c r="R72" s="674"/>
    </row>
    <row r="73" spans="2:18" ht="15.6" hidden="1">
      <c r="B73" s="344"/>
      <c r="C73" s="671" t="s">
        <v>514</v>
      </c>
      <c r="D73" s="388"/>
      <c r="E73" s="388"/>
      <c r="F73" s="685"/>
      <c r="G73" s="685"/>
      <c r="H73" s="685"/>
      <c r="I73" s="685"/>
      <c r="P73" s="674"/>
      <c r="Q73" s="674"/>
      <c r="R73" s="674"/>
    </row>
    <row r="74" spans="2:18" ht="17.25" customHeight="1">
      <c r="B74" s="344"/>
      <c r="C74" s="446" t="s">
        <v>532</v>
      </c>
      <c r="D74" s="388"/>
      <c r="E74" s="677"/>
      <c r="F74" s="686"/>
      <c r="G74" s="686"/>
      <c r="H74" s="686"/>
      <c r="I74" s="686"/>
      <c r="P74" s="674"/>
      <c r="Q74" s="674"/>
      <c r="R74" s="674"/>
    </row>
    <row r="75" spans="2:18" ht="17.25" customHeight="1">
      <c r="B75" s="344"/>
      <c r="C75" s="446" t="s">
        <v>533</v>
      </c>
      <c r="D75" s="388"/>
      <c r="E75" s="677"/>
      <c r="F75" s="686"/>
      <c r="G75" s="686"/>
      <c r="H75" s="686"/>
      <c r="I75" s="686"/>
      <c r="P75" s="674"/>
      <c r="Q75" s="674"/>
      <c r="R75" s="674"/>
    </row>
    <row r="76" spans="2:18" ht="17.25" customHeight="1">
      <c r="B76" s="344"/>
      <c r="C76" s="446" t="s">
        <v>534</v>
      </c>
      <c r="D76" s="388"/>
      <c r="E76" s="677"/>
      <c r="F76" s="686"/>
      <c r="G76" s="686"/>
      <c r="H76" s="686"/>
      <c r="I76" s="686"/>
      <c r="P76" s="674"/>
      <c r="Q76" s="674"/>
      <c r="R76" s="674"/>
    </row>
    <row r="77" spans="2:18" ht="17.25" customHeight="1">
      <c r="B77" s="344"/>
      <c r="C77" s="446" t="s">
        <v>535</v>
      </c>
      <c r="D77" s="388"/>
      <c r="E77" s="677"/>
      <c r="F77" s="686"/>
      <c r="G77" s="686"/>
      <c r="H77" s="686"/>
      <c r="I77" s="686"/>
      <c r="P77" s="674"/>
      <c r="Q77" s="674"/>
      <c r="R77" s="674"/>
    </row>
    <row r="78" spans="2:18" ht="17.25" customHeight="1">
      <c r="B78" s="344"/>
      <c r="C78" s="446" t="s">
        <v>536</v>
      </c>
      <c r="D78" s="388"/>
      <c r="E78" s="677"/>
      <c r="F78" s="686"/>
      <c r="G78" s="686"/>
      <c r="H78" s="686"/>
      <c r="I78" s="686"/>
      <c r="P78" s="674"/>
      <c r="Q78" s="674"/>
      <c r="R78" s="674"/>
    </row>
    <row r="79" spans="2:18" ht="17.25" customHeight="1">
      <c r="B79" s="344"/>
      <c r="C79" s="446" t="s">
        <v>537</v>
      </c>
      <c r="D79" s="388"/>
      <c r="E79" s="677"/>
      <c r="F79" s="686"/>
      <c r="G79" s="686"/>
      <c r="H79" s="686"/>
      <c r="I79" s="686"/>
      <c r="P79" s="674"/>
      <c r="Q79" s="674"/>
      <c r="R79" s="674"/>
    </row>
    <row r="80" spans="2:18" ht="17.25" customHeight="1">
      <c r="B80" s="344"/>
      <c r="C80" s="446" t="s">
        <v>538</v>
      </c>
      <c r="D80" s="388"/>
      <c r="E80" s="677"/>
      <c r="F80" s="686"/>
      <c r="G80" s="686"/>
      <c r="H80" s="686"/>
      <c r="I80" s="686"/>
      <c r="P80" s="674"/>
      <c r="Q80" s="674"/>
      <c r="R80" s="674"/>
    </row>
    <row r="81" spans="2:18" ht="17.25" customHeight="1">
      <c r="B81" s="344"/>
      <c r="C81" s="446" t="s">
        <v>539</v>
      </c>
      <c r="D81" s="388"/>
      <c r="E81" s="677"/>
      <c r="F81" s="686"/>
      <c r="G81" s="686"/>
      <c r="H81" s="686"/>
      <c r="I81" s="686"/>
      <c r="P81" s="674"/>
      <c r="Q81" s="674"/>
      <c r="R81" s="674"/>
    </row>
    <row r="82" spans="2:18" ht="17.25" customHeight="1">
      <c r="B82" s="344"/>
      <c r="C82" s="446" t="s">
        <v>540</v>
      </c>
      <c r="D82" s="388"/>
      <c r="E82" s="677"/>
      <c r="F82" s="686"/>
      <c r="G82" s="686"/>
      <c r="H82" s="686"/>
      <c r="I82" s="686"/>
      <c r="P82" s="674"/>
      <c r="Q82" s="674"/>
      <c r="R82" s="674"/>
    </row>
    <row r="83" spans="2:18" ht="17.25" customHeight="1">
      <c r="B83" s="344"/>
      <c r="C83" s="446" t="s">
        <v>541</v>
      </c>
      <c r="D83" s="388"/>
      <c r="E83" s="677"/>
      <c r="F83" s="686"/>
      <c r="G83" s="686"/>
      <c r="H83" s="686"/>
      <c r="I83" s="686"/>
      <c r="P83" s="674"/>
      <c r="Q83" s="674"/>
      <c r="R83" s="674"/>
    </row>
    <row r="84" spans="2:18" ht="17.25" customHeight="1">
      <c r="B84" s="344"/>
      <c r="C84" s="446" t="s">
        <v>542</v>
      </c>
      <c r="D84" s="388"/>
      <c r="E84" s="677"/>
      <c r="F84" s="686"/>
      <c r="G84" s="686"/>
      <c r="H84" s="686"/>
      <c r="I84" s="686"/>
      <c r="P84" s="674"/>
      <c r="Q84" s="674"/>
      <c r="R84" s="674"/>
    </row>
    <row r="85" spans="2:18" ht="17.25" customHeight="1">
      <c r="B85" s="344"/>
      <c r="C85" s="446" t="s">
        <v>543</v>
      </c>
      <c r="D85" s="388"/>
      <c r="E85" s="677"/>
      <c r="F85" s="686"/>
      <c r="G85" s="686"/>
      <c r="H85" s="686"/>
      <c r="I85" s="686"/>
      <c r="P85" s="674"/>
      <c r="Q85" s="674"/>
      <c r="R85" s="674"/>
    </row>
    <row r="86" spans="2:18" ht="17.25" customHeight="1">
      <c r="B86" s="344"/>
      <c r="C86" s="446" t="s">
        <v>544</v>
      </c>
      <c r="D86" s="388"/>
      <c r="E86" s="677"/>
      <c r="F86" s="686"/>
      <c r="G86" s="686"/>
      <c r="H86" s="686"/>
      <c r="I86" s="686"/>
    </row>
    <row r="87" spans="2:18" ht="17.25" customHeight="1">
      <c r="B87" s="344"/>
      <c r="C87" s="446" t="s">
        <v>545</v>
      </c>
      <c r="D87" s="388"/>
      <c r="E87" s="677"/>
      <c r="F87" s="686"/>
      <c r="G87" s="686"/>
      <c r="H87" s="686"/>
      <c r="I87" s="686"/>
    </row>
    <row r="88" spans="2:18" ht="17.25" customHeight="1">
      <c r="B88" s="344"/>
      <c r="C88" s="446" t="s">
        <v>546</v>
      </c>
      <c r="D88" s="388"/>
      <c r="E88" s="677"/>
      <c r="F88" s="686"/>
      <c r="G88" s="686"/>
      <c r="H88" s="686"/>
      <c r="I88" s="686"/>
    </row>
    <row r="89" spans="2:18" ht="17.25" customHeight="1">
      <c r="B89" s="344"/>
      <c r="C89" s="446" t="s">
        <v>547</v>
      </c>
      <c r="D89" s="388"/>
      <c r="E89" s="677"/>
      <c r="F89" s="686"/>
      <c r="G89" s="686"/>
      <c r="H89" s="686"/>
      <c r="I89" s="686"/>
    </row>
    <row r="90" spans="2:18" ht="17.25" customHeight="1">
      <c r="B90" s="344"/>
      <c r="C90" s="446" t="s">
        <v>548</v>
      </c>
      <c r="D90" s="388"/>
      <c r="E90" s="677"/>
      <c r="F90" s="686"/>
      <c r="G90" s="686"/>
      <c r="H90" s="686"/>
      <c r="I90" s="686"/>
    </row>
    <row r="91" spans="2:18" ht="17.25" customHeight="1">
      <c r="B91" s="344"/>
      <c r="C91" s="446" t="s">
        <v>549</v>
      </c>
      <c r="D91" s="388"/>
      <c r="E91" s="677"/>
      <c r="F91" s="686"/>
      <c r="G91" s="686"/>
      <c r="H91" s="686"/>
      <c r="I91" s="686"/>
    </row>
    <row r="92" spans="2:18" ht="17.25" customHeight="1">
      <c r="B92" s="344"/>
      <c r="C92" s="446"/>
      <c r="D92" s="388"/>
      <c r="E92" s="677"/>
      <c r="F92" s="686"/>
      <c r="G92" s="686"/>
      <c r="H92" s="686"/>
      <c r="I92" s="686"/>
    </row>
    <row r="93" spans="2:18" ht="15.6">
      <c r="B93" s="351">
        <f>+B6</f>
        <v>37</v>
      </c>
      <c r="C93" s="351" t="s">
        <v>472</v>
      </c>
      <c r="D93" s="388"/>
      <c r="E93" s="388"/>
      <c r="F93" s="388"/>
      <c r="G93" s="388"/>
      <c r="H93" s="388"/>
      <c r="I93" s="388"/>
    </row>
    <row r="94" spans="2:18" ht="18.75" customHeight="1">
      <c r="B94" s="344"/>
      <c r="C94" s="399" t="s">
        <v>273</v>
      </c>
      <c r="D94" s="388"/>
      <c r="E94" s="388"/>
      <c r="F94" s="388"/>
      <c r="G94" s="388"/>
      <c r="H94" s="388"/>
      <c r="I94" s="388"/>
    </row>
    <row r="95" spans="2:18" s="691" customFormat="1" ht="63.75" customHeight="1">
      <c r="B95" s="687"/>
      <c r="C95" s="688" t="s">
        <v>444</v>
      </c>
      <c r="D95" s="689" t="s">
        <v>497</v>
      </c>
      <c r="E95" s="689" t="s">
        <v>498</v>
      </c>
      <c r="F95" s="689" t="s">
        <v>499</v>
      </c>
      <c r="G95" s="689" t="s">
        <v>500</v>
      </c>
      <c r="H95" s="689" t="s">
        <v>29</v>
      </c>
      <c r="I95" s="430" t="s">
        <v>484</v>
      </c>
      <c r="J95" s="690"/>
      <c r="K95" s="690"/>
    </row>
    <row r="96" spans="2:18" s="694" customFormat="1" ht="13.05" customHeight="1">
      <c r="B96" s="344"/>
      <c r="C96" s="692" t="s">
        <v>445</v>
      </c>
      <c r="D96" s="388"/>
      <c r="E96" s="388"/>
      <c r="F96" s="388"/>
      <c r="G96" s="388"/>
      <c r="H96" s="388"/>
      <c r="I96" s="388"/>
      <c r="J96" s="693"/>
      <c r="K96" s="693"/>
    </row>
    <row r="97" spans="2:12" s="694" customFormat="1" ht="15" customHeight="1">
      <c r="B97" s="344"/>
      <c r="C97" s="840" t="s">
        <v>465</v>
      </c>
      <c r="D97" s="653">
        <f>'[8]Summary - Purchases'!$O$11</f>
        <v>5.855803141</v>
      </c>
      <c r="E97" s="653">
        <v>0</v>
      </c>
      <c r="F97" s="559">
        <v>0</v>
      </c>
      <c r="G97" s="559">
        <v>0</v>
      </c>
      <c r="H97" s="559">
        <v>0</v>
      </c>
      <c r="I97" s="653">
        <v>0</v>
      </c>
      <c r="J97" s="695"/>
      <c r="K97" s="693"/>
      <c r="L97" s="696"/>
    </row>
    <row r="98" spans="2:12" s="694" customFormat="1" ht="15" customHeight="1">
      <c r="B98" s="344"/>
      <c r="C98" s="842"/>
      <c r="D98" s="557">
        <v>-3.8768133910000002</v>
      </c>
      <c r="E98" s="558">
        <v>0</v>
      </c>
      <c r="F98" s="558">
        <v>0</v>
      </c>
      <c r="G98" s="558">
        <v>0</v>
      </c>
      <c r="H98" s="558">
        <v>0</v>
      </c>
      <c r="I98" s="558">
        <v>-2.2170259190000001</v>
      </c>
      <c r="J98" s="693"/>
      <c r="K98" s="654"/>
      <c r="L98" s="655"/>
    </row>
    <row r="99" spans="2:12" s="694" customFormat="1" ht="15" customHeight="1">
      <c r="B99" s="344"/>
      <c r="C99" s="697" t="s">
        <v>466</v>
      </c>
      <c r="D99" s="562">
        <v>0</v>
      </c>
      <c r="E99" s="562">
        <v>0</v>
      </c>
      <c r="F99" s="562">
        <v>0</v>
      </c>
      <c r="G99" s="562">
        <v>0</v>
      </c>
      <c r="H99" s="562">
        <v>0</v>
      </c>
      <c r="I99" s="562">
        <v>0</v>
      </c>
      <c r="J99" s="695" t="s">
        <v>526</v>
      </c>
      <c r="K99" s="693"/>
      <c r="L99" s="655"/>
    </row>
    <row r="100" spans="2:12" s="694" customFormat="1" ht="15" customHeight="1">
      <c r="B100" s="344"/>
      <c r="C100" s="698"/>
      <c r="D100" s="558">
        <v>-0.75</v>
      </c>
      <c r="E100" s="558">
        <v>0</v>
      </c>
      <c r="F100" s="558">
        <v>0</v>
      </c>
      <c r="G100" s="558">
        <v>0</v>
      </c>
      <c r="H100" s="558">
        <v>0</v>
      </c>
      <c r="I100" s="558">
        <v>0</v>
      </c>
      <c r="J100" s="695"/>
      <c r="K100" s="693"/>
      <c r="L100" s="655"/>
    </row>
    <row r="101" spans="2:12" s="694" customFormat="1" ht="15" customHeight="1">
      <c r="B101" s="344"/>
      <c r="C101" s="697" t="s">
        <v>278</v>
      </c>
      <c r="D101" s="562">
        <f>'[8]Fixed Assets'!$E$11</f>
        <v>0.159636</v>
      </c>
      <c r="E101" s="562">
        <v>0</v>
      </c>
      <c r="F101" s="562">
        <v>0</v>
      </c>
      <c r="G101" s="562">
        <v>0</v>
      </c>
      <c r="H101" s="562">
        <v>0</v>
      </c>
      <c r="I101" s="562">
        <v>0</v>
      </c>
      <c r="J101" s="693"/>
      <c r="K101" s="699"/>
      <c r="L101" s="655"/>
    </row>
    <row r="102" spans="2:12" s="694" customFormat="1" ht="15" customHeight="1">
      <c r="B102" s="344"/>
      <c r="C102" s="700"/>
      <c r="D102" s="557">
        <v>0</v>
      </c>
      <c r="E102" s="558">
        <v>-1.0862152</v>
      </c>
      <c r="F102" s="558">
        <v>0</v>
      </c>
      <c r="G102" s="558">
        <v>0</v>
      </c>
      <c r="H102" s="558">
        <v>0</v>
      </c>
      <c r="I102" s="558">
        <v>0</v>
      </c>
      <c r="J102" s="693"/>
      <c r="K102" s="693"/>
    </row>
    <row r="103" spans="2:12" s="694" customFormat="1" ht="15" customHeight="1">
      <c r="B103" s="344"/>
      <c r="C103" s="701" t="s">
        <v>446</v>
      </c>
      <c r="D103" s="559"/>
      <c r="E103" s="559"/>
      <c r="F103" s="559"/>
      <c r="G103" s="559"/>
      <c r="H103" s="559"/>
      <c r="I103" s="559"/>
      <c r="J103" s="693"/>
      <c r="K103" s="693"/>
    </row>
    <row r="104" spans="2:12" s="694" customFormat="1" ht="15" customHeight="1">
      <c r="B104" s="344"/>
      <c r="C104" s="697" t="s">
        <v>467</v>
      </c>
      <c r="D104" s="653">
        <f>('[8]Summary - Sales'!$I$6+'[8]Summary - Sales'!$I$9+'[8]Summary - Sales'!$I$10+'[8]Summary - Sales'!$I$11-'[8]Summary - Sales'!$I$21)/10^7+'[8]Summary - Sales'!$I$16/10^7</f>
        <v>16.461872468999999</v>
      </c>
      <c r="E104" s="653">
        <f>'[8]Summary - Sales'!$I$8/10^7</f>
        <v>123.498334575</v>
      </c>
      <c r="F104" s="559">
        <v>0</v>
      </c>
      <c r="G104" s="559">
        <v>0</v>
      </c>
      <c r="H104" s="559">
        <v>0</v>
      </c>
      <c r="I104" s="653">
        <v>0</v>
      </c>
      <c r="J104" s="693"/>
      <c r="K104" s="693"/>
    </row>
    <row r="105" spans="2:12" s="694" customFormat="1" ht="15" customHeight="1">
      <c r="B105" s="344"/>
      <c r="C105" s="702"/>
      <c r="D105" s="558">
        <v>-14.542932710000008</v>
      </c>
      <c r="E105" s="558">
        <v>-87.806096327000049</v>
      </c>
      <c r="F105" s="558">
        <v>0</v>
      </c>
      <c r="G105" s="558">
        <v>0</v>
      </c>
      <c r="H105" s="558">
        <v>0</v>
      </c>
      <c r="I105" s="558">
        <v>-141.75874012700001</v>
      </c>
      <c r="J105" s="693"/>
      <c r="K105" s="693"/>
      <c r="L105" s="703"/>
    </row>
    <row r="106" spans="2:12" s="694" customFormat="1" ht="18" hidden="1" customHeight="1">
      <c r="B106" s="344"/>
      <c r="C106" s="697" t="s">
        <v>466</v>
      </c>
      <c r="D106" s="559">
        <v>0</v>
      </c>
      <c r="E106" s="559">
        <v>0</v>
      </c>
      <c r="F106" s="559">
        <v>0</v>
      </c>
      <c r="G106" s="559">
        <v>0</v>
      </c>
      <c r="H106" s="559">
        <v>0</v>
      </c>
      <c r="I106" s="559">
        <v>0</v>
      </c>
      <c r="J106" s="693"/>
      <c r="K106" s="693"/>
      <c r="L106" s="703"/>
    </row>
    <row r="107" spans="2:12" s="694" customFormat="1" ht="17.25" hidden="1" customHeight="1">
      <c r="B107" s="344"/>
      <c r="C107" s="702"/>
      <c r="D107" s="557">
        <v>0</v>
      </c>
      <c r="E107" s="558">
        <v>0</v>
      </c>
      <c r="F107" s="558">
        <v>0</v>
      </c>
      <c r="G107" s="558">
        <v>0</v>
      </c>
      <c r="H107" s="558">
        <v>0</v>
      </c>
      <c r="I107" s="558">
        <v>0</v>
      </c>
      <c r="J107" s="693"/>
      <c r="K107" s="693"/>
      <c r="L107" s="703"/>
    </row>
    <row r="108" spans="2:12" s="694" customFormat="1" ht="15" hidden="1" customHeight="1">
      <c r="B108" s="344"/>
      <c r="C108" s="697" t="s">
        <v>205</v>
      </c>
      <c r="D108" s="559">
        <v>0</v>
      </c>
      <c r="E108" s="559">
        <v>0</v>
      </c>
      <c r="F108" s="559">
        <v>0</v>
      </c>
      <c r="G108" s="559">
        <v>0</v>
      </c>
      <c r="H108" s="559">
        <v>0</v>
      </c>
      <c r="I108" s="559">
        <v>0</v>
      </c>
      <c r="J108" s="693"/>
      <c r="K108" s="693"/>
    </row>
    <row r="109" spans="2:12" s="694" customFormat="1" ht="15" hidden="1" customHeight="1">
      <c r="B109" s="344"/>
      <c r="C109" s="700"/>
      <c r="D109" s="558">
        <v>0</v>
      </c>
      <c r="E109" s="558">
        <v>0</v>
      </c>
      <c r="F109" s="558">
        <v>0</v>
      </c>
      <c r="G109" s="558">
        <v>0</v>
      </c>
      <c r="H109" s="558">
        <v>0</v>
      </c>
      <c r="I109" s="558">
        <v>0</v>
      </c>
      <c r="J109" s="693"/>
      <c r="K109" s="693"/>
    </row>
    <row r="110" spans="2:12" s="694" customFormat="1" ht="15" customHeight="1">
      <c r="B110" s="344"/>
      <c r="C110" s="701" t="s">
        <v>447</v>
      </c>
      <c r="D110" s="562"/>
      <c r="E110" s="562"/>
      <c r="F110" s="562"/>
      <c r="G110" s="562"/>
      <c r="H110" s="562"/>
      <c r="I110" s="562"/>
      <c r="J110" s="693"/>
      <c r="K110" s="693"/>
      <c r="L110" s="703"/>
    </row>
    <row r="111" spans="2:12" s="694" customFormat="1" ht="15" customHeight="1">
      <c r="B111" s="344"/>
      <c r="C111" s="697" t="s">
        <v>550</v>
      </c>
      <c r="D111" s="559">
        <f>'[8]Services rendered'!$D$11/10^7</f>
        <v>0.81193630000000006</v>
      </c>
      <c r="E111" s="559">
        <v>0</v>
      </c>
      <c r="F111" s="559">
        <v>0</v>
      </c>
      <c r="G111" s="559">
        <v>0</v>
      </c>
      <c r="H111" s="559">
        <v>0</v>
      </c>
      <c r="I111" s="559">
        <v>0</v>
      </c>
      <c r="J111" s="656">
        <v>3.5784E-4</v>
      </c>
      <c r="K111" s="693"/>
    </row>
    <row r="112" spans="2:12" s="694" customFormat="1" ht="15" customHeight="1">
      <c r="B112" s="344"/>
      <c r="C112" s="702"/>
      <c r="D112" s="559">
        <v>-0.554921161</v>
      </c>
      <c r="E112" s="559">
        <v>0</v>
      </c>
      <c r="F112" s="559">
        <v>0</v>
      </c>
      <c r="G112" s="559">
        <v>0</v>
      </c>
      <c r="H112" s="559">
        <v>0</v>
      </c>
      <c r="I112" s="559">
        <v>0</v>
      </c>
      <c r="J112" s="693"/>
      <c r="K112" s="693"/>
    </row>
    <row r="113" spans="2:16" s="694" customFormat="1" ht="15" customHeight="1">
      <c r="B113" s="344"/>
      <c r="C113" s="697" t="s">
        <v>468</v>
      </c>
      <c r="D113" s="559">
        <v>11.6</v>
      </c>
      <c r="E113" s="559">
        <v>0</v>
      </c>
      <c r="F113" s="559">
        <v>0</v>
      </c>
      <c r="G113" s="559">
        <v>0</v>
      </c>
      <c r="H113" s="559">
        <v>0</v>
      </c>
      <c r="I113" s="559">
        <v>0</v>
      </c>
      <c r="J113" s="693"/>
      <c r="K113" s="693"/>
    </row>
    <row r="114" spans="2:16" s="694" customFormat="1" ht="15" customHeight="1">
      <c r="B114" s="344"/>
      <c r="C114" s="704"/>
      <c r="D114" s="561">
        <v>-8.0372266870000004</v>
      </c>
      <c r="E114" s="560">
        <v>-5.5151600000000002E-2</v>
      </c>
      <c r="F114" s="561">
        <v>0</v>
      </c>
      <c r="G114" s="561">
        <v>0</v>
      </c>
      <c r="H114" s="561">
        <v>0</v>
      </c>
      <c r="I114" s="561">
        <v>-9.7297927260000012</v>
      </c>
      <c r="J114" s="693"/>
      <c r="K114" s="693"/>
    </row>
    <row r="115" spans="2:16" s="694" customFormat="1" ht="15" customHeight="1">
      <c r="B115" s="344"/>
      <c r="C115" s="705" t="s">
        <v>2</v>
      </c>
      <c r="D115" s="616"/>
      <c r="E115" s="616"/>
      <c r="F115" s="616"/>
      <c r="G115" s="616"/>
      <c r="H115" s="616"/>
      <c r="I115" s="616"/>
      <c r="J115" s="693"/>
      <c r="K115" s="693"/>
    </row>
    <row r="116" spans="2:16" s="694" customFormat="1" ht="15" customHeight="1">
      <c r="B116" s="344"/>
      <c r="C116" s="697" t="s">
        <v>501</v>
      </c>
      <c r="D116" s="559">
        <f>'[8]Loan Details'!$L$19/10^7</f>
        <v>0.62874276324676559</v>
      </c>
      <c r="E116" s="559">
        <v>0</v>
      </c>
      <c r="F116" s="559">
        <v>0</v>
      </c>
      <c r="G116" s="559">
        <v>0</v>
      </c>
      <c r="H116" s="559">
        <v>0</v>
      </c>
      <c r="I116" s="559">
        <v>0</v>
      </c>
      <c r="J116" s="693"/>
      <c r="K116" s="693"/>
      <c r="L116" s="706"/>
    </row>
    <row r="117" spans="2:16" s="694" customFormat="1" ht="15" customHeight="1">
      <c r="B117" s="344"/>
      <c r="C117" s="697"/>
      <c r="D117" s="559">
        <v>-0.68899270000000001</v>
      </c>
      <c r="E117" s="558">
        <v>0</v>
      </c>
      <c r="F117" s="558">
        <v>0</v>
      </c>
      <c r="G117" s="558">
        <v>0</v>
      </c>
      <c r="H117" s="558">
        <v>0</v>
      </c>
      <c r="I117" s="558">
        <v>0</v>
      </c>
      <c r="J117" s="693"/>
      <c r="K117" s="693"/>
      <c r="L117" s="706"/>
      <c r="M117" s="706"/>
      <c r="N117" s="706"/>
      <c r="O117" s="706"/>
      <c r="P117" s="837"/>
    </row>
    <row r="118" spans="2:16" s="694" customFormat="1" ht="15" customHeight="1">
      <c r="B118" s="344"/>
      <c r="C118" s="697" t="s">
        <v>207</v>
      </c>
      <c r="D118" s="562">
        <f>'[8]Dividend Received'!$I$10/10^7</f>
        <v>3.3723215519999994</v>
      </c>
      <c r="E118" s="559">
        <v>0</v>
      </c>
      <c r="F118" s="559">
        <v>0</v>
      </c>
      <c r="G118" s="559">
        <v>0</v>
      </c>
      <c r="H118" s="559">
        <v>0</v>
      </c>
      <c r="I118" s="559">
        <v>0</v>
      </c>
      <c r="J118" s="693"/>
      <c r="K118" s="693"/>
      <c r="L118" s="706"/>
      <c r="M118" s="706"/>
      <c r="N118" s="706"/>
      <c r="O118" s="706"/>
      <c r="P118" s="837"/>
    </row>
    <row r="119" spans="2:16" s="694" customFormat="1" ht="15" customHeight="1">
      <c r="B119" s="344"/>
      <c r="C119" s="698"/>
      <c r="D119" s="558">
        <v>-2.200009476</v>
      </c>
      <c r="E119" s="558">
        <v>0</v>
      </c>
      <c r="F119" s="558">
        <v>0</v>
      </c>
      <c r="G119" s="558">
        <v>0</v>
      </c>
      <c r="H119" s="558">
        <v>0</v>
      </c>
      <c r="I119" s="558">
        <v>0</v>
      </c>
      <c r="J119" s="693"/>
      <c r="K119" s="693"/>
      <c r="P119" s="837"/>
    </row>
    <row r="120" spans="2:16" s="694" customFormat="1" ht="15" customHeight="1">
      <c r="B120" s="344"/>
      <c r="C120" s="697" t="s">
        <v>553</v>
      </c>
      <c r="D120" s="562">
        <v>0</v>
      </c>
      <c r="E120" s="559">
        <f>'[8]Dividend Paid'!$H$6</f>
        <v>56.599710960000003</v>
      </c>
      <c r="F120" s="559">
        <f>'[8]Dividend Paid'!$H$11</f>
        <v>7.5150440000000013E-2</v>
      </c>
      <c r="G120" s="559">
        <f>'[8]Dividend Paid'!$H$12</f>
        <v>4.1559441000000003E-2</v>
      </c>
      <c r="H120" s="559">
        <f>'[8]Dividend Paid'!$H$17</f>
        <v>6.4740110000000017E-2</v>
      </c>
      <c r="I120" s="559">
        <v>0</v>
      </c>
      <c r="J120" s="693"/>
      <c r="K120" s="693"/>
      <c r="M120" s="618"/>
      <c r="N120" s="707"/>
      <c r="O120" s="657"/>
      <c r="P120" s="837"/>
    </row>
    <row r="121" spans="2:16" s="694" customFormat="1" ht="15" customHeight="1">
      <c r="B121" s="344"/>
      <c r="C121" s="698"/>
      <c r="D121" s="559">
        <v>0</v>
      </c>
      <c r="E121" s="559">
        <v>-85.261085600000001</v>
      </c>
      <c r="F121" s="559">
        <v>-0.13289619999999999</v>
      </c>
      <c r="G121" s="559">
        <v>-7.8418804999999994E-2</v>
      </c>
      <c r="H121" s="559">
        <v>0</v>
      </c>
      <c r="I121" s="559">
        <v>-17.262915199999998</v>
      </c>
      <c r="J121" s="693"/>
      <c r="K121" s="693"/>
      <c r="M121" s="618"/>
      <c r="N121" s="707"/>
      <c r="O121" s="657"/>
      <c r="P121" s="837"/>
    </row>
    <row r="122" spans="2:16" s="694" customFormat="1" ht="15" customHeight="1">
      <c r="B122" s="344"/>
      <c r="C122" s="701" t="s">
        <v>29</v>
      </c>
      <c r="D122" s="562"/>
      <c r="E122" s="562"/>
      <c r="F122" s="562"/>
      <c r="G122" s="562"/>
      <c r="H122" s="562"/>
      <c r="I122" s="562"/>
      <c r="J122" s="693"/>
      <c r="K122" s="693"/>
      <c r="M122" s="618"/>
      <c r="N122" s="707"/>
      <c r="O122" s="657"/>
      <c r="P122" s="837"/>
    </row>
    <row r="123" spans="2:16" s="694" customFormat="1" ht="15" customHeight="1">
      <c r="B123" s="344"/>
      <c r="C123" s="840" t="s">
        <v>206</v>
      </c>
      <c r="D123" s="263">
        <f>[8]Leasing!$I$9/10^7</f>
        <v>1.0800000000000001E-2</v>
      </c>
      <c r="E123" s="263">
        <f>[8]Leasing!$I$10/10^7</f>
        <v>6.2899999999999998E-2</v>
      </c>
      <c r="F123" s="263">
        <f>([8]Leasing!$I$7+[8]Leasing!$I$8)/10^7+([8]Leasing!$I$18+[8]Leasing!$I$19+[8]Leasing!$I$21)/10^7</f>
        <v>1.1096744000000001</v>
      </c>
      <c r="G123" s="263">
        <f>+[8]Leasing!$I$20/10^7</f>
        <v>5.3600000000000002E-2</v>
      </c>
      <c r="H123" s="263">
        <f>+[8]Leasing!$I$22/10^7</f>
        <v>8.6E-3</v>
      </c>
      <c r="I123" s="263">
        <v>0</v>
      </c>
      <c r="J123" s="693"/>
      <c r="K123" s="693"/>
      <c r="M123" s="618"/>
      <c r="N123" s="707"/>
      <c r="O123" s="657"/>
      <c r="P123" s="837"/>
    </row>
    <row r="124" spans="2:16" s="694" customFormat="1" ht="15" customHeight="1">
      <c r="B124" s="344"/>
      <c r="C124" s="843"/>
      <c r="D124" s="617">
        <v>-1.0800000000000001E-2</v>
      </c>
      <c r="E124" s="558">
        <v>-2.9745371000000003E-2</v>
      </c>
      <c r="F124" s="617">
        <v>-1.1395999999999999</v>
      </c>
      <c r="G124" s="617">
        <v>-6.2039999999999998E-2</v>
      </c>
      <c r="H124" s="617">
        <v>-1.2E-2</v>
      </c>
      <c r="I124" s="617">
        <v>0</v>
      </c>
      <c r="J124" s="693"/>
      <c r="K124" s="693"/>
      <c r="L124" s="839"/>
      <c r="M124" s="839"/>
      <c r="N124" s="839"/>
      <c r="O124" s="658"/>
    </row>
    <row r="125" spans="2:16" s="694" customFormat="1" ht="15" customHeight="1">
      <c r="B125" s="344"/>
      <c r="C125" s="840" t="s">
        <v>208</v>
      </c>
      <c r="D125" s="559">
        <v>0</v>
      </c>
      <c r="E125" s="559">
        <v>0</v>
      </c>
      <c r="F125" s="559">
        <v>0</v>
      </c>
      <c r="G125" s="559">
        <v>0</v>
      </c>
      <c r="H125" s="559">
        <v>0</v>
      </c>
      <c r="I125" s="559">
        <v>0</v>
      </c>
      <c r="J125" s="693"/>
      <c r="K125" s="693"/>
      <c r="P125" s="838"/>
    </row>
    <row r="126" spans="2:16" s="694" customFormat="1" ht="15" customHeight="1">
      <c r="B126" s="344"/>
      <c r="C126" s="840"/>
      <c r="D126" s="561">
        <v>-139.68089894600001</v>
      </c>
      <c r="E126" s="561">
        <v>0</v>
      </c>
      <c r="F126" s="561">
        <v>0</v>
      </c>
      <c r="G126" s="561">
        <v>0</v>
      </c>
      <c r="H126" s="561">
        <v>0</v>
      </c>
      <c r="I126" s="561">
        <v>0</v>
      </c>
      <c r="J126" s="693"/>
      <c r="K126" s="693"/>
      <c r="L126" s="708"/>
      <c r="M126" s="659"/>
      <c r="N126" s="709"/>
      <c r="O126" s="710"/>
      <c r="P126" s="838"/>
    </row>
    <row r="127" spans="2:16" s="694" customFormat="1" ht="15" hidden="1" customHeight="1">
      <c r="B127" s="344"/>
      <c r="C127" s="697" t="s">
        <v>426</v>
      </c>
      <c r="D127" s="559"/>
      <c r="E127" s="559"/>
      <c r="F127" s="559"/>
      <c r="G127" s="559"/>
      <c r="H127" s="559"/>
      <c r="I127" s="559"/>
      <c r="J127" s="693"/>
      <c r="K127" s="693"/>
      <c r="L127" s="708"/>
      <c r="M127" s="659"/>
      <c r="N127" s="709"/>
      <c r="O127" s="710"/>
      <c r="P127" s="838"/>
    </row>
    <row r="128" spans="2:16" s="694" customFormat="1" ht="15" hidden="1" customHeight="1">
      <c r="B128" s="344"/>
      <c r="C128" s="697"/>
      <c r="D128" s="557">
        <v>0</v>
      </c>
      <c r="E128" s="558">
        <v>0</v>
      </c>
      <c r="F128" s="558">
        <v>0</v>
      </c>
      <c r="G128" s="558">
        <v>0</v>
      </c>
      <c r="H128" s="558">
        <v>0</v>
      </c>
      <c r="I128" s="558">
        <v>0</v>
      </c>
      <c r="J128" s="693"/>
      <c r="K128" s="693"/>
      <c r="L128" s="839"/>
      <c r="M128" s="839"/>
      <c r="N128" s="839"/>
      <c r="O128" s="711"/>
    </row>
    <row r="129" spans="2:16" s="694" customFormat="1" ht="15" customHeight="1">
      <c r="B129" s="344"/>
      <c r="C129" s="840" t="s">
        <v>502</v>
      </c>
      <c r="D129" s="559">
        <v>0</v>
      </c>
      <c r="E129" s="559">
        <v>0</v>
      </c>
      <c r="F129" s="559">
        <v>0</v>
      </c>
      <c r="G129" s="559">
        <v>0</v>
      </c>
      <c r="H129" s="559">
        <f>'[8]Donation, CSR, Post Empl'!$H$7</f>
        <v>11.720481100000001</v>
      </c>
      <c r="I129" s="559"/>
      <c r="J129" s="693"/>
      <c r="K129" s="693"/>
      <c r="L129" s="712"/>
      <c r="M129" s="712"/>
      <c r="N129" s="712"/>
      <c r="O129" s="711"/>
    </row>
    <row r="130" spans="2:16" s="694" customFormat="1" ht="15" customHeight="1">
      <c r="B130" s="344"/>
      <c r="C130" s="840"/>
      <c r="D130" s="561">
        <v>0</v>
      </c>
      <c r="E130" s="561">
        <v>0</v>
      </c>
      <c r="F130" s="561">
        <v>0</v>
      </c>
      <c r="G130" s="561">
        <v>0</v>
      </c>
      <c r="H130" s="561">
        <v>-8.1044681999999995</v>
      </c>
      <c r="I130" s="561">
        <v>0</v>
      </c>
      <c r="J130" s="693"/>
      <c r="K130" s="693"/>
      <c r="L130" s="712"/>
      <c r="M130" s="712"/>
      <c r="N130" s="712"/>
      <c r="O130" s="711"/>
    </row>
    <row r="131" spans="2:16" s="694" customFormat="1" ht="15" customHeight="1">
      <c r="B131" s="344"/>
      <c r="C131" s="840" t="s">
        <v>412</v>
      </c>
      <c r="D131" s="559">
        <v>0</v>
      </c>
      <c r="E131" s="559">
        <v>0</v>
      </c>
      <c r="F131" s="559">
        <v>0</v>
      </c>
      <c r="G131" s="559">
        <v>0</v>
      </c>
      <c r="H131" s="559">
        <v>3.5</v>
      </c>
      <c r="I131" s="559">
        <v>0</v>
      </c>
      <c r="J131" s="693">
        <v>2.14</v>
      </c>
      <c r="K131" s="693"/>
      <c r="L131" s="712"/>
      <c r="M131" s="712"/>
      <c r="N131" s="712"/>
      <c r="O131" s="711"/>
    </row>
    <row r="132" spans="2:16" s="694" customFormat="1" ht="15" customHeight="1">
      <c r="B132" s="344"/>
      <c r="C132" s="840"/>
      <c r="D132" s="561">
        <v>0</v>
      </c>
      <c r="E132" s="561">
        <v>0</v>
      </c>
      <c r="F132" s="561">
        <v>0</v>
      </c>
      <c r="G132" s="561">
        <v>0</v>
      </c>
      <c r="H132" s="561">
        <v>-2.1377999999999999</v>
      </c>
      <c r="I132" s="561">
        <v>0</v>
      </c>
      <c r="J132" s="693"/>
      <c r="K132" s="693"/>
      <c r="L132" s="712"/>
      <c r="M132" s="712"/>
      <c r="N132" s="712"/>
      <c r="O132" s="711"/>
    </row>
    <row r="133" spans="2:16" s="694" customFormat="1" ht="15" customHeight="1">
      <c r="B133" s="344"/>
      <c r="C133" s="697" t="s">
        <v>556</v>
      </c>
      <c r="D133" s="559">
        <v>0</v>
      </c>
      <c r="E133" s="559">
        <v>0</v>
      </c>
      <c r="F133" s="559">
        <v>0</v>
      </c>
      <c r="G133" s="559">
        <v>0</v>
      </c>
      <c r="H133" s="559">
        <v>0</v>
      </c>
      <c r="I133" s="559">
        <v>0</v>
      </c>
      <c r="J133" s="693"/>
      <c r="K133" s="693"/>
      <c r="L133" s="712"/>
      <c r="M133" s="712"/>
      <c r="N133" s="712"/>
      <c r="O133" s="711"/>
    </row>
    <row r="134" spans="2:16" s="694" customFormat="1" ht="15" customHeight="1">
      <c r="B134" s="344"/>
      <c r="C134" s="697"/>
      <c r="D134" s="561">
        <v>-30</v>
      </c>
      <c r="E134" s="561">
        <v>0</v>
      </c>
      <c r="F134" s="561">
        <v>0</v>
      </c>
      <c r="G134" s="561">
        <v>0</v>
      </c>
      <c r="H134" s="561">
        <v>0</v>
      </c>
      <c r="I134" s="561">
        <v>0</v>
      </c>
      <c r="J134" s="693"/>
      <c r="K134" s="693"/>
      <c r="L134" s="712"/>
      <c r="M134" s="712"/>
      <c r="N134" s="712"/>
      <c r="O134" s="711"/>
    </row>
    <row r="135" spans="2:16" s="694" customFormat="1" ht="15" customHeight="1">
      <c r="B135" s="344"/>
      <c r="C135" s="697" t="s">
        <v>426</v>
      </c>
      <c r="D135" s="559">
        <f>'[8]Loan Details'!$G$25/10^7</f>
        <v>2.5150000000000001</v>
      </c>
      <c r="E135" s="559">
        <v>0</v>
      </c>
      <c r="F135" s="559">
        <v>0</v>
      </c>
      <c r="G135" s="559">
        <v>0</v>
      </c>
      <c r="H135" s="559">
        <v>0</v>
      </c>
      <c r="I135" s="559">
        <v>0</v>
      </c>
      <c r="J135" s="693"/>
      <c r="K135" s="693"/>
      <c r="L135" s="712"/>
      <c r="M135" s="712"/>
      <c r="N135" s="712"/>
      <c r="O135" s="711"/>
    </row>
    <row r="136" spans="2:16" s="694" customFormat="1" ht="15" customHeight="1">
      <c r="B136" s="344"/>
      <c r="C136" s="697"/>
      <c r="D136" s="561">
        <v>-9.8187055000000001</v>
      </c>
      <c r="E136" s="561">
        <v>0</v>
      </c>
      <c r="F136" s="561">
        <v>0</v>
      </c>
      <c r="G136" s="561">
        <v>0</v>
      </c>
      <c r="H136" s="561">
        <v>0</v>
      </c>
      <c r="I136" s="561">
        <v>0</v>
      </c>
      <c r="J136" s="693"/>
      <c r="K136" s="693"/>
      <c r="L136" s="712"/>
      <c r="M136" s="712"/>
      <c r="N136" s="712"/>
      <c r="O136" s="711"/>
    </row>
    <row r="137" spans="2:16" s="694" customFormat="1" ht="15" customHeight="1">
      <c r="B137" s="344"/>
      <c r="C137" s="697" t="s">
        <v>557</v>
      </c>
      <c r="D137" s="559">
        <f>'[8]Loss allowable on trade rble'!$E$7</f>
        <v>4.1399999999999997</v>
      </c>
      <c r="E137" s="559"/>
      <c r="F137" s="559"/>
      <c r="G137" s="559"/>
      <c r="H137" s="559"/>
      <c r="I137" s="559"/>
      <c r="J137" s="693"/>
      <c r="K137" s="693"/>
      <c r="L137" s="712"/>
      <c r="M137" s="712"/>
      <c r="N137" s="712"/>
      <c r="O137" s="711"/>
    </row>
    <row r="138" spans="2:16" s="694" customFormat="1" ht="15" customHeight="1">
      <c r="B138" s="344"/>
      <c r="C138" s="697"/>
      <c r="D138" s="561">
        <v>-6.66</v>
      </c>
      <c r="E138" s="561">
        <v>0</v>
      </c>
      <c r="F138" s="561">
        <v>0</v>
      </c>
      <c r="G138" s="561">
        <v>0</v>
      </c>
      <c r="H138" s="561">
        <v>0</v>
      </c>
      <c r="I138" s="561">
        <v>0</v>
      </c>
      <c r="J138" s="693"/>
      <c r="K138" s="693"/>
      <c r="L138" s="712"/>
      <c r="M138" s="712"/>
      <c r="N138" s="712"/>
      <c r="O138" s="711"/>
    </row>
    <row r="139" spans="2:16" s="694" customFormat="1" ht="15" customHeight="1">
      <c r="B139" s="344"/>
      <c r="C139" s="737" t="s">
        <v>559</v>
      </c>
      <c r="D139" s="263">
        <v>0</v>
      </c>
      <c r="E139" s="263">
        <v>0</v>
      </c>
      <c r="F139" s="263">
        <f>SUM('[8]Management Contracts'!$G$32:$G$41)/10^7</f>
        <v>16.159941400000001</v>
      </c>
      <c r="G139" s="263">
        <f>'[8]Management Contracts'!$G$42/10^7</f>
        <v>0.03</v>
      </c>
      <c r="H139" s="263">
        <v>0</v>
      </c>
      <c r="I139" s="263">
        <v>0</v>
      </c>
      <c r="J139" s="693"/>
      <c r="K139" s="693"/>
      <c r="P139" s="713"/>
    </row>
    <row r="140" spans="2:16" s="694" customFormat="1" ht="15" customHeight="1">
      <c r="B140" s="344"/>
      <c r="C140" s="738"/>
      <c r="D140" s="559">
        <v>0</v>
      </c>
      <c r="E140" s="559">
        <v>0</v>
      </c>
      <c r="F140" s="559">
        <v>-15.115048591000001</v>
      </c>
      <c r="G140" s="559">
        <v>-3.4000000000000002E-2</v>
      </c>
      <c r="H140" s="559">
        <v>0</v>
      </c>
      <c r="I140" s="559">
        <v>0</v>
      </c>
      <c r="J140" s="693"/>
      <c r="K140" s="693"/>
      <c r="L140" s="708"/>
      <c r="M140" s="659"/>
      <c r="N140" s="714"/>
      <c r="O140" s="662"/>
      <c r="P140" s="736"/>
    </row>
    <row r="141" spans="2:16" s="694" customFormat="1" ht="15" customHeight="1">
      <c r="B141" s="344"/>
      <c r="C141" s="840" t="s">
        <v>587</v>
      </c>
      <c r="D141" s="660">
        <v>0</v>
      </c>
      <c r="E141" s="661">
        <v>3.96</v>
      </c>
      <c r="F141" s="616">
        <v>0</v>
      </c>
      <c r="G141" s="616">
        <v>0</v>
      </c>
      <c r="H141" s="661">
        <v>0</v>
      </c>
      <c r="I141" s="661">
        <v>0</v>
      </c>
      <c r="J141" s="693"/>
      <c r="K141" s="693"/>
      <c r="P141" s="713"/>
    </row>
    <row r="142" spans="2:16" s="694" customFormat="1" ht="15" customHeight="1">
      <c r="B142" s="344"/>
      <c r="C142" s="841"/>
      <c r="D142" s="557">
        <v>0</v>
      </c>
      <c r="E142" s="558">
        <v>0</v>
      </c>
      <c r="F142" s="558">
        <v>0</v>
      </c>
      <c r="G142" s="558">
        <v>0</v>
      </c>
      <c r="H142" s="558">
        <v>0</v>
      </c>
      <c r="I142" s="558">
        <v>0</v>
      </c>
      <c r="J142" s="693"/>
      <c r="K142" s="693"/>
      <c r="L142" s="708"/>
      <c r="M142" s="659"/>
      <c r="N142" s="714"/>
      <c r="O142" s="662"/>
    </row>
    <row r="143" spans="2:16" s="694" customFormat="1" ht="15" customHeight="1">
      <c r="B143" s="344"/>
      <c r="C143" s="715" t="s">
        <v>453</v>
      </c>
      <c r="D143" s="562"/>
      <c r="E143" s="562"/>
      <c r="F143" s="562"/>
      <c r="G143" s="562">
        <v>0</v>
      </c>
      <c r="H143" s="562">
        <v>0</v>
      </c>
      <c r="I143" s="562">
        <v>0</v>
      </c>
      <c r="J143" s="693"/>
      <c r="K143" s="693"/>
      <c r="L143" s="708"/>
      <c r="M143" s="659"/>
      <c r="N143" s="714"/>
      <c r="O143" s="662"/>
      <c r="P143" s="736"/>
    </row>
    <row r="144" spans="2:16" s="694" customFormat="1" ht="15" customHeight="1">
      <c r="B144" s="344"/>
      <c r="C144" s="737" t="s">
        <v>61</v>
      </c>
      <c r="D144" s="559">
        <v>249.96</v>
      </c>
      <c r="E144" s="559">
        <v>0</v>
      </c>
      <c r="F144" s="559">
        <v>0</v>
      </c>
      <c r="G144" s="559">
        <v>0</v>
      </c>
      <c r="H144" s="559">
        <v>0</v>
      </c>
      <c r="I144" s="559">
        <v>0</v>
      </c>
      <c r="J144" s="693"/>
      <c r="K144" s="693"/>
      <c r="L144" s="708"/>
      <c r="M144" s="659"/>
      <c r="N144" s="714"/>
      <c r="O144" s="662"/>
      <c r="P144" s="736"/>
    </row>
    <row r="145" spans="2:16" s="694" customFormat="1" ht="15" customHeight="1">
      <c r="B145" s="344"/>
      <c r="C145" s="716"/>
      <c r="D145" s="557">
        <v>-249.86588908600001</v>
      </c>
      <c r="E145" s="558">
        <v>0</v>
      </c>
      <c r="F145" s="558">
        <v>0</v>
      </c>
      <c r="G145" s="558">
        <v>0</v>
      </c>
      <c r="H145" s="558">
        <v>0</v>
      </c>
      <c r="I145" s="558">
        <v>0</v>
      </c>
      <c r="J145" s="693"/>
      <c r="K145" s="693"/>
      <c r="L145" s="708"/>
      <c r="M145" s="659"/>
      <c r="N145" s="714"/>
      <c r="O145" s="662"/>
      <c r="P145" s="736"/>
    </row>
    <row r="146" spans="2:16" s="694" customFormat="1" ht="17.25" customHeight="1">
      <c r="B146" s="344"/>
      <c r="C146" s="738" t="s">
        <v>560</v>
      </c>
      <c r="D146" s="559">
        <f>'[8]Loan Details'!$E$35/10^7</f>
        <v>18.843787763246766</v>
      </c>
      <c r="E146" s="559">
        <v>0</v>
      </c>
      <c r="F146" s="559">
        <v>0</v>
      </c>
      <c r="G146" s="559">
        <v>0</v>
      </c>
      <c r="H146" s="559">
        <v>0</v>
      </c>
      <c r="I146" s="559">
        <v>0</v>
      </c>
      <c r="J146" s="693"/>
      <c r="K146" s="693"/>
      <c r="L146" s="708"/>
      <c r="M146" s="659"/>
      <c r="N146" s="714"/>
      <c r="O146" s="662"/>
      <c r="P146" s="736"/>
    </row>
    <row r="147" spans="2:16" s="694" customFormat="1" ht="15" customHeight="1">
      <c r="B147" s="344"/>
      <c r="C147" s="738"/>
      <c r="D147" s="557">
        <v>-16.104614441948332</v>
      </c>
      <c r="E147" s="558">
        <v>0</v>
      </c>
      <c r="F147" s="558">
        <v>0</v>
      </c>
      <c r="G147" s="558">
        <v>0</v>
      </c>
      <c r="H147" s="558">
        <v>0</v>
      </c>
      <c r="I147" s="558">
        <v>0</v>
      </c>
      <c r="J147" s="693"/>
      <c r="K147" s="693"/>
      <c r="L147" s="735"/>
      <c r="M147" s="735"/>
      <c r="N147" s="735"/>
      <c r="O147" s="717"/>
      <c r="P147" s="736"/>
    </row>
    <row r="148" spans="2:16" s="694" customFormat="1" ht="15" customHeight="1">
      <c r="B148" s="344"/>
      <c r="C148" s="697" t="s">
        <v>469</v>
      </c>
      <c r="D148" s="263">
        <f>+('[8]Due to the company'!$L$8+'[8]Due to the company'!$L$9+'[8]Due to the company'!$L$11+'[8]Due to the company'!$L$12)/10^7</f>
        <v>31.785554404000003</v>
      </c>
      <c r="E148" s="263">
        <f>'[8]Due to the company'!$L$10/10^7</f>
        <v>18.730779424000001</v>
      </c>
      <c r="F148" s="559">
        <v>0</v>
      </c>
      <c r="G148" s="559">
        <v>0</v>
      </c>
      <c r="H148" s="559">
        <v>0</v>
      </c>
      <c r="I148" s="559">
        <v>0</v>
      </c>
      <c r="J148" s="718">
        <f>+D148+E148</f>
        <v>50.516333828</v>
      </c>
      <c r="K148" s="719"/>
    </row>
    <row r="149" spans="2:16" s="694" customFormat="1" ht="15" customHeight="1">
      <c r="B149" s="344"/>
      <c r="C149" s="563"/>
      <c r="D149" s="557">
        <v>-20.619668586000003</v>
      </c>
      <c r="E149" s="558">
        <v>-23.279645801999976</v>
      </c>
      <c r="F149" s="558">
        <v>0</v>
      </c>
      <c r="G149" s="558">
        <v>0</v>
      </c>
      <c r="H149" s="558">
        <v>0</v>
      </c>
      <c r="I149" s="558">
        <v>0</v>
      </c>
      <c r="J149" s="693"/>
      <c r="K149" s="719"/>
      <c r="L149" s="706"/>
    </row>
    <row r="150" spans="2:16" s="724" customFormat="1" ht="17.25" customHeight="1">
      <c r="B150" s="344"/>
      <c r="C150" s="697" t="s">
        <v>470</v>
      </c>
      <c r="D150" s="263">
        <f>+'[8]Due by the company'!$L$14/10^7</f>
        <v>0.98452889200000004</v>
      </c>
      <c r="E150" s="263">
        <v>0</v>
      </c>
      <c r="F150" s="263">
        <v>0</v>
      </c>
      <c r="G150" s="263">
        <v>0</v>
      </c>
      <c r="H150" s="263">
        <v>0</v>
      </c>
      <c r="I150" s="263">
        <v>0</v>
      </c>
      <c r="J150" s="720"/>
      <c r="K150" s="721"/>
      <c r="L150" s="722"/>
      <c r="M150" s="706"/>
      <c r="N150" s="694"/>
      <c r="O150" s="723"/>
    </row>
    <row r="151" spans="2:16" s="727" customFormat="1" ht="15" customHeight="1">
      <c r="B151" s="344"/>
      <c r="C151" s="344"/>
      <c r="D151" s="557">
        <v>-0.81169057999999994</v>
      </c>
      <c r="E151" s="651">
        <v>0</v>
      </c>
      <c r="F151" s="558">
        <v>0</v>
      </c>
      <c r="G151" s="558">
        <v>0</v>
      </c>
      <c r="H151" s="558">
        <v>0</v>
      </c>
      <c r="I151" s="558">
        <v>0</v>
      </c>
      <c r="J151" s="725"/>
      <c r="K151" s="725"/>
      <c r="L151" s="726"/>
      <c r="M151" s="694"/>
      <c r="N151" s="694"/>
      <c r="O151" s="618"/>
      <c r="P151" s="663"/>
    </row>
    <row r="152" spans="2:16" s="727" customFormat="1" ht="15" customHeight="1">
      <c r="B152" s="344"/>
      <c r="C152" s="344" t="s">
        <v>413</v>
      </c>
      <c r="D152" s="664">
        <f>'[8]Guarantees Outstanding'!$D$11/10^7</f>
        <v>140.249165396</v>
      </c>
      <c r="E152" s="263">
        <v>0</v>
      </c>
      <c r="F152" s="263">
        <v>0</v>
      </c>
      <c r="G152" s="263">
        <v>0</v>
      </c>
      <c r="H152" s="263">
        <v>0</v>
      </c>
      <c r="I152" s="263">
        <v>0</v>
      </c>
      <c r="J152" s="725"/>
      <c r="K152" s="725"/>
      <c r="L152" s="726"/>
      <c r="M152" s="694"/>
      <c r="N152" s="694"/>
      <c r="O152" s="618"/>
      <c r="P152" s="663"/>
    </row>
    <row r="153" spans="2:16" s="727" customFormat="1" ht="15" customHeight="1">
      <c r="B153" s="344"/>
      <c r="C153" s="627"/>
      <c r="D153" s="615">
        <v>-210.99045136000001</v>
      </c>
      <c r="E153" s="564">
        <v>0</v>
      </c>
      <c r="F153" s="559">
        <v>0</v>
      </c>
      <c r="G153" s="559">
        <v>0</v>
      </c>
      <c r="H153" s="559">
        <v>0</v>
      </c>
      <c r="I153" s="559">
        <v>0</v>
      </c>
      <c r="J153" s="725"/>
      <c r="K153" s="725"/>
      <c r="L153" s="726"/>
      <c r="M153" s="694"/>
      <c r="N153" s="694"/>
      <c r="O153" s="618"/>
      <c r="P153" s="663"/>
    </row>
    <row r="154" spans="2:16" s="727" customFormat="1" ht="15.6">
      <c r="B154" s="344"/>
      <c r="C154" s="344" t="s">
        <v>3</v>
      </c>
      <c r="D154" s="728"/>
      <c r="E154" s="728"/>
      <c r="F154" s="728"/>
      <c r="G154" s="728"/>
      <c r="H154" s="728"/>
      <c r="I154" s="728"/>
      <c r="J154" s="725"/>
      <c r="K154" s="725"/>
      <c r="L154" s="729"/>
      <c r="M154" s="724"/>
      <c r="N154" s="724"/>
      <c r="O154" s="619"/>
      <c r="P154" s="663"/>
    </row>
    <row r="155" spans="2:16" s="727" customFormat="1" ht="15.6">
      <c r="B155" s="344"/>
      <c r="C155" s="344" t="s">
        <v>524</v>
      </c>
      <c r="D155" s="730"/>
      <c r="E155" s="730"/>
      <c r="F155" s="730"/>
      <c r="G155" s="730"/>
      <c r="H155" s="730"/>
      <c r="I155" s="730"/>
      <c r="J155" s="725"/>
      <c r="K155" s="725"/>
      <c r="O155" s="619"/>
      <c r="P155" s="731"/>
    </row>
    <row r="156" spans="2:16" s="727" customFormat="1" ht="9" customHeight="1">
      <c r="B156" s="344"/>
      <c r="C156" s="344"/>
      <c r="D156" s="388"/>
      <c r="E156" s="388"/>
      <c r="F156" s="388"/>
      <c r="G156" s="388"/>
      <c r="H156" s="388"/>
      <c r="I156" s="388"/>
      <c r="J156" s="725"/>
      <c r="K156" s="654"/>
      <c r="L156" s="835"/>
      <c r="M156" s="835"/>
      <c r="N156" s="835"/>
      <c r="O156" s="665"/>
    </row>
    <row r="157" spans="2:16" s="727" customFormat="1" ht="15.6">
      <c r="B157" s="344"/>
      <c r="C157" s="351" t="s">
        <v>242</v>
      </c>
      <c r="D157" s="388"/>
      <c r="E157" s="388"/>
      <c r="F157" s="388"/>
      <c r="G157" s="388"/>
      <c r="H157" s="388"/>
      <c r="I157" s="388"/>
      <c r="J157" s="725"/>
      <c r="K157" s="725"/>
    </row>
    <row r="158" spans="2:16" s="727" customFormat="1" ht="15.6">
      <c r="B158" s="344"/>
      <c r="C158" s="388" t="s">
        <v>589</v>
      </c>
      <c r="D158" s="388"/>
      <c r="E158" s="388"/>
      <c r="F158" s="388"/>
      <c r="G158" s="388"/>
      <c r="H158" s="388"/>
      <c r="I158" s="388"/>
      <c r="J158" s="725"/>
      <c r="K158" s="725"/>
    </row>
    <row r="159" spans="2:16" s="727" customFormat="1" ht="15.6">
      <c r="B159" s="344"/>
      <c r="C159" s="344"/>
      <c r="D159" s="388"/>
      <c r="E159" s="388"/>
      <c r="F159" s="388"/>
      <c r="G159" s="388"/>
      <c r="H159" s="388"/>
      <c r="I159" s="388"/>
      <c r="J159" s="725"/>
      <c r="K159" s="725"/>
    </row>
    <row r="160" spans="2:16" s="727" customFormat="1" ht="15.6">
      <c r="B160" s="350"/>
      <c r="C160" s="351" t="s">
        <v>605</v>
      </c>
      <c r="D160" s="388"/>
      <c r="E160" s="388"/>
      <c r="F160" s="388"/>
      <c r="G160" s="388"/>
      <c r="H160" s="388"/>
      <c r="I160" s="388"/>
      <c r="J160" s="725"/>
      <c r="K160" s="725"/>
    </row>
    <row r="161" spans="2:15" s="727" customFormat="1" ht="15.6">
      <c r="B161" s="351"/>
      <c r="C161" s="351"/>
      <c r="D161" s="388"/>
      <c r="E161" s="388"/>
      <c r="F161" s="388"/>
      <c r="G161" s="388"/>
      <c r="H161" s="388"/>
      <c r="I161" s="388"/>
      <c r="J161" s="725"/>
      <c r="K161" s="725"/>
    </row>
    <row r="162" spans="2:15" s="724" customFormat="1" ht="42" customHeight="1">
      <c r="B162" s="344"/>
      <c r="C162" s="732" t="s">
        <v>203</v>
      </c>
      <c r="D162" s="836" t="s">
        <v>241</v>
      </c>
      <c r="E162" s="836"/>
      <c r="F162" s="430" t="s">
        <v>204</v>
      </c>
      <c r="G162" s="836" t="s">
        <v>485</v>
      </c>
      <c r="H162" s="836"/>
      <c r="I162" s="836"/>
      <c r="J162" s="720"/>
      <c r="K162" s="720"/>
      <c r="L162" s="727"/>
      <c r="M162" s="727"/>
      <c r="N162" s="727"/>
      <c r="O162" s="727"/>
    </row>
    <row r="163" spans="2:15" s="724" customFormat="1" ht="19.5" customHeight="1">
      <c r="B163" s="388"/>
      <c r="C163" s="733" t="s">
        <v>452</v>
      </c>
      <c r="D163" s="832" t="s">
        <v>551</v>
      </c>
      <c r="E163" s="832"/>
      <c r="F163" s="608">
        <v>2.5150000000000001</v>
      </c>
      <c r="G163" s="832" t="s">
        <v>555</v>
      </c>
      <c r="H163" s="832"/>
      <c r="I163" s="832"/>
      <c r="J163" s="720"/>
      <c r="K163" s="720" t="s">
        <v>558</v>
      </c>
    </row>
    <row r="164" spans="2:15" s="727" customFormat="1" ht="19.5" customHeight="1">
      <c r="B164" s="388"/>
      <c r="C164" s="733" t="s">
        <v>522</v>
      </c>
      <c r="D164" s="832" t="s">
        <v>462</v>
      </c>
      <c r="E164" s="832"/>
      <c r="F164" s="609">
        <v>1332.500000519</v>
      </c>
      <c r="G164" s="833" t="s">
        <v>463</v>
      </c>
      <c r="H164" s="833"/>
      <c r="I164" s="834"/>
      <c r="J164" s="725"/>
      <c r="K164" s="725"/>
      <c r="L164" s="724"/>
      <c r="M164" s="724"/>
      <c r="N164" s="724"/>
      <c r="O164" s="724"/>
    </row>
    <row r="165" spans="2:15" s="745" customFormat="1" ht="30" customHeight="1">
      <c r="B165" s="744"/>
      <c r="C165" s="746" t="s">
        <v>591</v>
      </c>
      <c r="D165" s="830" t="s">
        <v>590</v>
      </c>
      <c r="E165" s="830"/>
      <c r="F165" s="747">
        <v>1.91</v>
      </c>
      <c r="G165" s="831" t="s">
        <v>592</v>
      </c>
      <c r="H165" s="831"/>
      <c r="I165" s="831"/>
      <c r="J165" s="744"/>
      <c r="K165" s="744"/>
    </row>
    <row r="166" spans="2:15" s="727" customFormat="1">
      <c r="B166" s="725"/>
      <c r="C166" s="725"/>
      <c r="D166" s="725"/>
      <c r="E166" s="725"/>
      <c r="F166" s="725"/>
      <c r="G166" s="725"/>
      <c r="H166" s="725"/>
      <c r="I166" s="725"/>
      <c r="J166" s="725"/>
      <c r="K166" s="725"/>
    </row>
    <row r="167" spans="2:15" s="727" customFormat="1">
      <c r="B167" s="748">
        <v>38</v>
      </c>
      <c r="C167" s="856" t="s">
        <v>431</v>
      </c>
      <c r="D167" s="725"/>
      <c r="E167" s="725"/>
      <c r="F167" s="725"/>
      <c r="G167" s="725"/>
      <c r="H167" s="725"/>
      <c r="I167" s="725"/>
      <c r="J167" s="725"/>
      <c r="K167" s="725"/>
    </row>
    <row r="168" spans="2:15" s="727" customFormat="1">
      <c r="C168" s="727" t="s">
        <v>268</v>
      </c>
      <c r="D168" s="725"/>
      <c r="E168" s="725"/>
      <c r="F168" s="725"/>
      <c r="G168" s="725"/>
      <c r="H168" s="725"/>
      <c r="I168" s="725"/>
      <c r="J168" s="725"/>
      <c r="K168" s="725"/>
    </row>
    <row r="169" spans="2:15" s="727" customFormat="1">
      <c r="D169" s="725"/>
      <c r="E169" s="725"/>
      <c r="F169" s="725"/>
      <c r="G169" s="725"/>
      <c r="H169" s="725"/>
      <c r="I169" s="725"/>
      <c r="J169" s="725"/>
      <c r="K169" s="725"/>
    </row>
    <row r="170" spans="2:15" s="727" customFormat="1">
      <c r="D170" s="725"/>
      <c r="E170" s="725"/>
      <c r="F170" s="725"/>
      <c r="G170" s="725"/>
      <c r="H170" s="725"/>
      <c r="I170" s="725"/>
      <c r="J170" s="725"/>
      <c r="K170" s="725"/>
    </row>
    <row r="171" spans="2:15" s="727" customFormat="1">
      <c r="D171" s="725"/>
      <c r="E171" s="725"/>
      <c r="F171" s="725"/>
      <c r="G171" s="725"/>
      <c r="H171" s="725"/>
      <c r="I171" s="725"/>
      <c r="J171" s="725"/>
      <c r="K171" s="725"/>
    </row>
    <row r="172" spans="2:15">
      <c r="C172" s="727"/>
      <c r="L172" s="727"/>
      <c r="M172" s="727"/>
      <c r="N172" s="727"/>
      <c r="O172" s="727"/>
    </row>
    <row r="173" spans="2:15">
      <c r="C173" s="727"/>
      <c r="L173" s="727"/>
      <c r="M173" s="727"/>
      <c r="N173" s="727"/>
      <c r="O173" s="727"/>
    </row>
    <row r="174" spans="2:15">
      <c r="C174" s="727"/>
    </row>
  </sheetData>
  <mergeCells count="19">
    <mergeCell ref="C97:C98"/>
    <mergeCell ref="C123:C124"/>
    <mergeCell ref="C129:C130"/>
    <mergeCell ref="C131:C132"/>
    <mergeCell ref="L124:N124"/>
    <mergeCell ref="P117:P123"/>
    <mergeCell ref="P125:P127"/>
    <mergeCell ref="L128:N128"/>
    <mergeCell ref="C141:C142"/>
    <mergeCell ref="C125:C126"/>
    <mergeCell ref="D165:E165"/>
    <mergeCell ref="G165:I165"/>
    <mergeCell ref="D164:E164"/>
    <mergeCell ref="G164:I164"/>
    <mergeCell ref="L156:N156"/>
    <mergeCell ref="D162:E162"/>
    <mergeCell ref="G162:I162"/>
    <mergeCell ref="D163:E163"/>
    <mergeCell ref="G163:I163"/>
  </mergeCells>
  <pageMargins left="0.19685039370078741" right="0.19685039370078741" top="0.27559055118110237" bottom="0.19685039370078741" header="0.31496062992125984" footer="0.31496062992125984"/>
  <pageSetup paperSize="9" scale="58" fitToHeight="2" orientation="portrait" r:id="rId1"/>
  <headerFooter scaleWithDoc="0" alignWithMargins="0"/>
  <rowBreaks count="1" manualBreakCount="1">
    <brk id="91" min="1" max="8"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L47"/>
  <sheetViews>
    <sheetView topLeftCell="A40" workbookViewId="0">
      <selection activeCell="G23" sqref="G23"/>
    </sheetView>
  </sheetViews>
  <sheetFormatPr defaultRowHeight="14.4"/>
  <cols>
    <col min="2" max="2" width="19.21875" bestFit="1" customWidth="1"/>
    <col min="3" max="3" width="11" bestFit="1" customWidth="1"/>
    <col min="4" max="5" width="13.21875" bestFit="1" customWidth="1"/>
    <col min="6" max="6" width="14" bestFit="1" customWidth="1"/>
    <col min="7" max="7" width="14.44140625" bestFit="1" customWidth="1"/>
    <col min="9" max="9" width="28.77734375" customWidth="1"/>
    <col min="10" max="10" width="19.21875" customWidth="1"/>
    <col min="11" max="12" width="18.77734375" customWidth="1"/>
  </cols>
  <sheetData>
    <row r="3" spans="2:7">
      <c r="B3" s="56" t="s">
        <v>50</v>
      </c>
      <c r="C3" s="57"/>
      <c r="D3" s="57"/>
      <c r="E3" s="57"/>
      <c r="F3" s="57"/>
      <c r="G3" s="57"/>
    </row>
    <row r="4" spans="2:7">
      <c r="B4" s="57"/>
      <c r="C4" s="57"/>
      <c r="D4" s="57"/>
      <c r="E4" s="57"/>
      <c r="F4" s="57"/>
      <c r="G4" s="57"/>
    </row>
    <row r="5" spans="2:7">
      <c r="B5" s="56" t="s">
        <v>244</v>
      </c>
      <c r="C5" s="57"/>
      <c r="D5" s="57"/>
      <c r="E5" s="57"/>
      <c r="F5" s="57"/>
      <c r="G5" s="58" t="s">
        <v>245</v>
      </c>
    </row>
    <row r="6" spans="2:7">
      <c r="B6" s="59" t="s">
        <v>246</v>
      </c>
      <c r="C6" s="60" t="s">
        <v>247</v>
      </c>
      <c r="D6" s="60" t="s">
        <v>248</v>
      </c>
      <c r="E6" s="60" t="s">
        <v>28</v>
      </c>
      <c r="F6" s="60" t="s">
        <v>249</v>
      </c>
      <c r="G6" s="60" t="s">
        <v>27</v>
      </c>
    </row>
    <row r="7" spans="2:7">
      <c r="B7" s="61" t="s">
        <v>251</v>
      </c>
      <c r="C7" s="62"/>
      <c r="D7" s="62"/>
      <c r="E7" s="62"/>
      <c r="F7" s="62"/>
      <c r="G7" s="62">
        <v>5796</v>
      </c>
    </row>
    <row r="8" spans="2:7">
      <c r="B8" s="61" t="s">
        <v>10</v>
      </c>
      <c r="C8" s="62"/>
      <c r="D8" s="62">
        <v>586767.57000000007</v>
      </c>
      <c r="E8" s="62">
        <v>1820.8</v>
      </c>
      <c r="F8" s="62">
        <v>38120000</v>
      </c>
      <c r="G8" s="62">
        <v>1147034.7999999998</v>
      </c>
    </row>
    <row r="9" spans="2:7">
      <c r="B9" s="61" t="s">
        <v>252</v>
      </c>
      <c r="C9" s="62"/>
      <c r="D9" s="62">
        <v>649475.65000000014</v>
      </c>
      <c r="E9" s="62">
        <v>23440</v>
      </c>
      <c r="F9" s="62"/>
      <c r="G9" s="62">
        <v>2885</v>
      </c>
    </row>
    <row r="10" spans="2:7">
      <c r="B10" s="61" t="s">
        <v>5</v>
      </c>
      <c r="C10" s="62"/>
      <c r="D10" s="62">
        <v>104083.84</v>
      </c>
      <c r="E10" s="62"/>
      <c r="F10" s="62">
        <v>860000</v>
      </c>
      <c r="G10" s="62">
        <v>30911.29</v>
      </c>
    </row>
    <row r="11" spans="2:7">
      <c r="B11" s="61" t="s">
        <v>9</v>
      </c>
      <c r="C11" s="62"/>
      <c r="D11" s="62">
        <v>8100</v>
      </c>
      <c r="E11" s="62"/>
      <c r="F11" s="62"/>
      <c r="G11" s="62">
        <v>3087</v>
      </c>
    </row>
    <row r="12" spans="2:7">
      <c r="B12" s="61" t="s">
        <v>8</v>
      </c>
      <c r="C12" s="62"/>
      <c r="D12" s="62">
        <v>5600</v>
      </c>
      <c r="E12" s="62"/>
      <c r="F12" s="62">
        <v>8586625</v>
      </c>
      <c r="G12" s="62">
        <v>56085.650000000009</v>
      </c>
    </row>
    <row r="13" spans="2:7">
      <c r="B13" s="61" t="s">
        <v>253</v>
      </c>
      <c r="C13" s="62"/>
      <c r="D13" s="62">
        <v>165.35</v>
      </c>
      <c r="E13" s="62"/>
      <c r="F13" s="62">
        <v>6434294</v>
      </c>
      <c r="G13" s="62">
        <v>136390.12</v>
      </c>
    </row>
    <row r="14" spans="2:7">
      <c r="B14" s="61" t="s">
        <v>254</v>
      </c>
      <c r="C14" s="62"/>
      <c r="D14" s="62"/>
      <c r="E14" s="62"/>
      <c r="F14" s="62"/>
      <c r="G14" s="62">
        <v>41770.839999999997</v>
      </c>
    </row>
    <row r="15" spans="2:7">
      <c r="B15" s="61" t="s">
        <v>255</v>
      </c>
      <c r="C15" s="62"/>
      <c r="D15" s="62">
        <v>105875.8</v>
      </c>
      <c r="E15" s="62">
        <v>12657.14</v>
      </c>
      <c r="F15" s="62"/>
      <c r="G15" s="62">
        <v>26733.599999999999</v>
      </c>
    </row>
    <row r="16" spans="2:7">
      <c r="B16" s="61" t="s">
        <v>6</v>
      </c>
      <c r="C16" s="62"/>
      <c r="D16" s="62">
        <v>2182.9499999999998</v>
      </c>
      <c r="E16" s="62">
        <v>55647.430000000008</v>
      </c>
      <c r="F16" s="62">
        <v>1936000</v>
      </c>
      <c r="G16" s="62">
        <v>11734.73</v>
      </c>
    </row>
    <row r="17" spans="2:12">
      <c r="B17" s="61" t="s">
        <v>11</v>
      </c>
      <c r="C17" s="62">
        <v>1796</v>
      </c>
      <c r="D17" s="62">
        <v>210042.63</v>
      </c>
      <c r="E17" s="62">
        <v>53013.2</v>
      </c>
      <c r="F17" s="62">
        <v>3300000</v>
      </c>
      <c r="G17" s="62">
        <v>408249.61</v>
      </c>
    </row>
    <row r="18" spans="2:12">
      <c r="B18" s="61" t="s">
        <v>256</v>
      </c>
      <c r="C18" s="62"/>
      <c r="D18" s="62">
        <v>3471.4</v>
      </c>
      <c r="E18" s="62"/>
      <c r="F18" s="62"/>
      <c r="G18" s="62"/>
    </row>
    <row r="19" spans="2:12">
      <c r="B19" s="61" t="s">
        <v>257</v>
      </c>
      <c r="C19" s="62"/>
      <c r="D19" s="62"/>
      <c r="E19" s="62"/>
      <c r="F19" s="62">
        <v>6271920</v>
      </c>
      <c r="G19" s="62"/>
    </row>
    <row r="20" spans="2:12">
      <c r="B20" s="61" t="s">
        <v>258</v>
      </c>
      <c r="C20" s="62"/>
      <c r="D20" s="62">
        <v>61425</v>
      </c>
      <c r="E20" s="62"/>
      <c r="F20" s="62"/>
      <c r="G20" s="62">
        <v>14215.33</v>
      </c>
    </row>
    <row r="21" spans="2:12">
      <c r="B21" s="61" t="s">
        <v>7</v>
      </c>
      <c r="C21" s="62"/>
      <c r="D21" s="62"/>
      <c r="E21" s="62"/>
      <c r="F21" s="62"/>
      <c r="G21" s="62">
        <v>13682</v>
      </c>
    </row>
    <row r="22" spans="2:12">
      <c r="B22" s="61"/>
      <c r="C22" s="62"/>
      <c r="D22" s="62"/>
      <c r="E22" s="62"/>
      <c r="F22" s="62"/>
      <c r="G22" s="62"/>
    </row>
    <row r="23" spans="2:12">
      <c r="B23" s="59" t="s">
        <v>250</v>
      </c>
      <c r="C23" s="63">
        <f>SUM(C7:C22)</f>
        <v>1796</v>
      </c>
      <c r="D23" s="63">
        <f>SUM(D7:D22)</f>
        <v>1737190.1900000004</v>
      </c>
      <c r="E23" s="63">
        <f>SUM(E7:E22)</f>
        <v>146578.57</v>
      </c>
      <c r="F23" s="63">
        <f>SUM(F7:F22)</f>
        <v>65508839</v>
      </c>
      <c r="G23" s="63">
        <f>SUM(G7:G22)</f>
        <v>1898575.9700000002</v>
      </c>
    </row>
    <row r="24" spans="2:12">
      <c r="B24" s="57"/>
      <c r="C24" s="57"/>
      <c r="D24" s="57"/>
      <c r="E24" s="57"/>
      <c r="F24" s="57"/>
      <c r="G24" s="57"/>
    </row>
    <row r="25" spans="2:12">
      <c r="B25" s="64" t="s">
        <v>259</v>
      </c>
      <c r="C25" s="64">
        <v>69.48</v>
      </c>
      <c r="D25" s="64">
        <v>77.7</v>
      </c>
      <c r="E25" s="64">
        <v>90.68</v>
      </c>
      <c r="F25" s="64">
        <v>0.62429999999999997</v>
      </c>
      <c r="G25" s="64">
        <v>69.16</v>
      </c>
    </row>
    <row r="26" spans="2:12">
      <c r="B26" s="57"/>
      <c r="C26" s="57"/>
      <c r="D26" s="57"/>
      <c r="E26" s="57"/>
      <c r="F26" s="57"/>
      <c r="G26" s="57"/>
    </row>
    <row r="27" spans="2:12">
      <c r="B27" s="64" t="s">
        <v>260</v>
      </c>
      <c r="C27" s="65">
        <f>+C23*C25</f>
        <v>124786.08</v>
      </c>
      <c r="D27" s="65">
        <f>+D23*D25</f>
        <v>134979677.76300004</v>
      </c>
      <c r="E27" s="65">
        <f>+E23*E25</f>
        <v>13291744.727600001</v>
      </c>
      <c r="F27" s="65">
        <f>+F23*F25</f>
        <v>40897168.187699996</v>
      </c>
      <c r="G27" s="65">
        <f>+G23*G25</f>
        <v>131305514.08520001</v>
      </c>
    </row>
    <row r="30" spans="2:12">
      <c r="I30" s="56"/>
      <c r="J30" s="57"/>
      <c r="K30" s="57"/>
      <c r="L30" s="57"/>
    </row>
    <row r="31" spans="2:12">
      <c r="I31" s="56" t="s">
        <v>261</v>
      </c>
      <c r="J31" s="57"/>
      <c r="K31" s="57"/>
      <c r="L31" s="57"/>
    </row>
    <row r="32" spans="2:12">
      <c r="I32" s="66" t="s">
        <v>246</v>
      </c>
      <c r="J32" s="67" t="s">
        <v>248</v>
      </c>
      <c r="K32" s="67" t="s">
        <v>28</v>
      </c>
      <c r="L32" s="67" t="s">
        <v>27</v>
      </c>
    </row>
    <row r="33" spans="9:12">
      <c r="I33" s="68" t="s">
        <v>251</v>
      </c>
      <c r="J33" s="69">
        <v>0</v>
      </c>
      <c r="K33" s="69">
        <v>0</v>
      </c>
      <c r="L33" s="69">
        <v>37961.480000000003</v>
      </c>
    </row>
    <row r="34" spans="9:12">
      <c r="I34" s="68" t="s">
        <v>10</v>
      </c>
      <c r="J34" s="69">
        <v>356095.64</v>
      </c>
      <c r="K34" s="69">
        <v>217163.19</v>
      </c>
      <c r="L34" s="69">
        <v>15002189.93</v>
      </c>
    </row>
    <row r="35" spans="9:12">
      <c r="I35" s="68" t="s">
        <v>252</v>
      </c>
      <c r="J35" s="69">
        <v>2978853.8499999992</v>
      </c>
      <c r="K35" s="69">
        <v>252030.56999999998</v>
      </c>
      <c r="L35" s="69">
        <v>5016836</v>
      </c>
    </row>
    <row r="36" spans="9:12">
      <c r="I36" s="68" t="s">
        <v>262</v>
      </c>
      <c r="J36" s="69">
        <v>183219.32</v>
      </c>
      <c r="K36" s="69">
        <v>178815.53999999998</v>
      </c>
      <c r="L36" s="69">
        <v>5706462.6100000013</v>
      </c>
    </row>
    <row r="37" spans="9:12">
      <c r="I37" s="68" t="s">
        <v>82</v>
      </c>
      <c r="J37" s="69">
        <v>1603.14</v>
      </c>
      <c r="K37" s="69">
        <v>0</v>
      </c>
      <c r="L37" s="69">
        <v>54.6</v>
      </c>
    </row>
    <row r="38" spans="9:12">
      <c r="I38" s="68" t="s">
        <v>263</v>
      </c>
      <c r="J38" s="69">
        <v>118989</v>
      </c>
      <c r="K38" s="69">
        <v>0</v>
      </c>
      <c r="L38" s="69">
        <v>20517.370000000003</v>
      </c>
    </row>
    <row r="39" spans="9:12">
      <c r="I39" s="68" t="s">
        <v>6</v>
      </c>
      <c r="J39" s="69">
        <v>89397.32</v>
      </c>
      <c r="K39" s="69">
        <v>75647.61</v>
      </c>
      <c r="L39" s="69">
        <v>1777202.2600000014</v>
      </c>
    </row>
    <row r="40" spans="9:12">
      <c r="I40" s="68" t="s">
        <v>11</v>
      </c>
      <c r="J40" s="69">
        <v>926423.5199999999</v>
      </c>
      <c r="K40" s="69">
        <v>0</v>
      </c>
      <c r="L40" s="69">
        <v>18788450.360000003</v>
      </c>
    </row>
    <row r="41" spans="9:12">
      <c r="I41" s="68" t="s">
        <v>256</v>
      </c>
      <c r="J41" s="69">
        <v>923319.66</v>
      </c>
      <c r="K41" s="69">
        <v>0</v>
      </c>
      <c r="L41" s="69">
        <v>0</v>
      </c>
    </row>
    <row r="42" spans="9:12">
      <c r="I42" s="68" t="s">
        <v>7</v>
      </c>
      <c r="J42" s="69">
        <v>0</v>
      </c>
      <c r="K42" s="69">
        <v>0</v>
      </c>
      <c r="L42" s="69">
        <v>70380.31</v>
      </c>
    </row>
    <row r="43" spans="9:12">
      <c r="I43" s="70" t="s">
        <v>12</v>
      </c>
      <c r="J43" s="71">
        <v>5577901.4499999993</v>
      </c>
      <c r="K43" s="71">
        <v>723656.91</v>
      </c>
      <c r="L43" s="71">
        <v>46420054.920000017</v>
      </c>
    </row>
    <row r="45" spans="9:12">
      <c r="I45" s="64" t="s">
        <v>264</v>
      </c>
      <c r="J45" s="64">
        <v>77.69</v>
      </c>
      <c r="K45" s="64">
        <v>90.67</v>
      </c>
      <c r="L45" s="64">
        <v>69.150000000000006</v>
      </c>
    </row>
    <row r="46" spans="9:12">
      <c r="I46" s="57"/>
      <c r="J46" s="57"/>
      <c r="K46" s="57"/>
      <c r="L46" s="57"/>
    </row>
    <row r="47" spans="9:12">
      <c r="I47" s="64" t="s">
        <v>265</v>
      </c>
      <c r="J47" s="72">
        <v>433347163.65049994</v>
      </c>
      <c r="K47" s="72">
        <v>65613972.029700004</v>
      </c>
      <c r="L47" s="72">
        <v>3209946797.7180014</v>
      </c>
    </row>
  </sheetData>
  <pageMargins left="0.7" right="0.7" top="0.75" bottom="0.75" header="0.3" footer="0.3"/>
  <pageSetup paperSize="9" orientation="portrait" verticalDpi="0" r:id="rId1"/>
</worksheet>
</file>

<file path=docMetadata/LabelInfo.xml><?xml version="1.0" encoding="utf-8"?>
<clbl:labelList xmlns:clbl="http://schemas.microsoft.com/office/2020/mipLabelMetadata">
  <clbl:label id="{deff24bb-2089-4400-8c8e-f71e680378b2}" enabled="0" method="" siteId="{deff24bb-2089-4400-8c8e-f71e680378b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Fair Value Measurement Disclosu</vt:lpstr>
      <vt:lpstr>Hierarchy Disclosure</vt:lpstr>
      <vt:lpstr>FV</vt:lpstr>
      <vt:lpstr>RPT</vt:lpstr>
      <vt:lpstr>Sheet1</vt:lpstr>
      <vt:lpstr>'Fair Value Measurement Disclosu'!Print_Area</vt:lpstr>
      <vt:lpstr>FV!Print_Area</vt:lpstr>
      <vt:lpstr>'Hierarchy Disclosure'!Print_Area</vt:lpstr>
      <vt:lpstr>RPT!Print_Area</vt:lpstr>
      <vt:lpstr>FV!Print_Titles</vt:lpstr>
      <vt:lpstr>RPT!Print_Titles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Balamurugan M</dc:creator>
  <cp:lastModifiedBy>Neelakandan, Sreenath</cp:lastModifiedBy>
  <cp:lastPrinted>2023-05-11T12:59:22Z</cp:lastPrinted>
  <dcterms:created xsi:type="dcterms:W3CDTF">2017-05-20T16:37:23Z</dcterms:created>
  <dcterms:modified xsi:type="dcterms:W3CDTF">2023-05-11T17:08:54Z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_Consultancy" linkTarget="Prop___Consultancy">
    <vt:r8>0</vt:r8>
  </property>
  <property fmtid="{D5CDD505-2E9C-101B-9397-08002B2CF9AE}" pid="3" name="__Consultancy_48" linkTarget="Prop___Consultancy_48">
    <vt:r8>0</vt:r8>
  </property>
  <property fmtid="{D5CDD505-2E9C-101B-9397-08002B2CF9AE}" pid="4" name="__Consultancy_49" linkTarget="Prop___Consultancy_49">
    <vt:r8>0</vt:r8>
  </property>
  <property fmtid="{D5CDD505-2E9C-101B-9397-08002B2CF9AE}" pid="5" name="__Consultancy_50" linkTarget="Prop___Consultancy_50">
    <vt:r8>0</vt:r8>
  </property>
  <property fmtid="{D5CDD505-2E9C-101B-9397-08002B2CF9AE}" pid="6" name="__Engineering" linkTarget="Prop___Engineering">
    <vt:r8>0</vt:r8>
  </property>
  <property fmtid="{D5CDD505-2E9C-101B-9397-08002B2CF9AE}" pid="7" name="__Engineering_48" linkTarget="Prop___Engineering_48">
    <vt:r8>0</vt:r8>
  </property>
  <property fmtid="{D5CDD505-2E9C-101B-9397-08002B2CF9AE}" pid="8" name="__Engineering_49" linkTarget="Prop___Engineering_49">
    <vt:r8>0</vt:r8>
  </property>
  <property fmtid="{D5CDD505-2E9C-101B-9397-08002B2CF9AE}" pid="9" name="__Engineering_50" linkTarget="Prop___Engineering_50">
    <vt:r8>0</vt:r8>
  </property>
  <property fmtid="{D5CDD505-2E9C-101B-9397-08002B2CF9AE}" pid="10" name="__Foreign_Travel" linkTarget="Prop___Foreign_Travel">
    <vt:r8>0</vt:r8>
  </property>
  <property fmtid="{D5CDD505-2E9C-101B-9397-08002B2CF9AE}" pid="11" name="__Foreign_Travel_48" linkTarget="Prop___Foreign_Travel_48">
    <vt:r8>0</vt:r8>
  </property>
  <property fmtid="{D5CDD505-2E9C-101B-9397-08002B2CF9AE}" pid="12" name="__Foreign_Travel_49" linkTarget="Prop___Foreign_Travel_49">
    <vt:r8>0</vt:r8>
  </property>
  <property fmtid="{D5CDD505-2E9C-101B-9397-08002B2CF9AE}" pid="13" name="__Foreign_Travel_50" linkTarget="Prop___Foreign_Travel_50">
    <vt:r8>0</vt:r8>
  </property>
  <property fmtid="{D5CDD505-2E9C-101B-9397-08002B2CF9AE}" pid="14" name="__Inland_Travel" linkTarget="Prop___Inland_Travel">
    <vt:r8>0</vt:r8>
  </property>
  <property fmtid="{D5CDD505-2E9C-101B-9397-08002B2CF9AE}" pid="15" name="__Inland_Travel_48" linkTarget="Prop___Inland_Travel_48">
    <vt:r8>0</vt:r8>
  </property>
  <property fmtid="{D5CDD505-2E9C-101B-9397-08002B2CF9AE}" pid="16" name="__Inland_Travel_49" linkTarget="Prop___Inland_Travel_49">
    <vt:r8>0</vt:r8>
  </property>
  <property fmtid="{D5CDD505-2E9C-101B-9397-08002B2CF9AE}" pid="17" name="__Inland_Travel_50" linkTarget="Prop___Inland_Travel_50">
    <vt:r8>0</vt:r8>
  </property>
  <property fmtid="{D5CDD505-2E9C-101B-9397-08002B2CF9AE}" pid="18" name="__Postage___Telegram" linkTarget="Prop___Postage___Telegram">
    <vt:r8>0</vt:r8>
  </property>
  <property fmtid="{D5CDD505-2E9C-101B-9397-08002B2CF9AE}" pid="19" name="__Postage___Telegram_48" linkTarget="Prop___Postage___Telegram_48">
    <vt:r8>0</vt:r8>
  </property>
  <property fmtid="{D5CDD505-2E9C-101B-9397-08002B2CF9AE}" pid="20" name="__Postage___Telegram_49" linkTarget="Prop___Postage___Telegram_49">
    <vt:r8>0</vt:r8>
  </property>
  <property fmtid="{D5CDD505-2E9C-101B-9397-08002B2CF9AE}" pid="21" name="__Postage___Telegram_50" linkTarget="Prop___Postage___Telegram_50">
    <vt:r8>0</vt:r8>
  </property>
  <property fmtid="{D5CDD505-2E9C-101B-9397-08002B2CF9AE}" pid="22" name="__Printing___Stationary" linkTarget="Prop___Printing___Stationary">
    <vt:r8>0</vt:r8>
  </property>
  <property fmtid="{D5CDD505-2E9C-101B-9397-08002B2CF9AE}" pid="23" name="__Printing___Stationary_48" linkTarget="Prop___Printing___Stationary_48">
    <vt:r8>0</vt:r8>
  </property>
  <property fmtid="{D5CDD505-2E9C-101B-9397-08002B2CF9AE}" pid="24" name="__Printing___Stationary_49" linkTarget="Prop___Printing___Stationary_49">
    <vt:r8>0</vt:r8>
  </property>
  <property fmtid="{D5CDD505-2E9C-101B-9397-08002B2CF9AE}" pid="25" name="__Printing___Stationary_50" linkTarget="Prop___Printing___Stationary_50">
    <vt:r8>0</vt:r8>
  </property>
  <property fmtid="{D5CDD505-2E9C-101B-9397-08002B2CF9AE}" pid="26" name="__Tender_Exps" linkTarget="Prop___Tender_Exps">
    <vt:r8>0</vt:r8>
  </property>
  <property fmtid="{D5CDD505-2E9C-101B-9397-08002B2CF9AE}" pid="27" name="__Tender_Exps_48" linkTarget="Prop___Tender_Exps_48">
    <vt:r8>0</vt:r8>
  </property>
  <property fmtid="{D5CDD505-2E9C-101B-9397-08002B2CF9AE}" pid="28" name="__Tender_Exps_49" linkTarget="Prop___Tender_Exps_49">
    <vt:r8>0</vt:r8>
  </property>
  <property fmtid="{D5CDD505-2E9C-101B-9397-08002B2CF9AE}" pid="29" name="__Tender_Exps_50" linkTarget="Prop___Tender_Exps_50">
    <vt:r8>0</vt:r8>
  </property>
</Properties>
</file>