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 activeTab="2"/>
  </bookViews>
  <sheets>
    <sheet name="Simple Exponential Smoothing" sheetId="1" r:id="rId1"/>
    <sheet name="Linear Trend Exp. Smoothing" sheetId="2" r:id="rId2"/>
    <sheet name="Damped Trend Exp. Smoothing" sheetId="3" r:id="rId3"/>
    <sheet name="SES + Seasonality" sheetId="4" r:id="rId4"/>
    <sheet name="Model Selection" sheetId="5" r:id="rId5"/>
    <sheet name="Weight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C5" i="2"/>
  <c r="C4" i="2"/>
  <c r="E32" i="5" l="1"/>
  <c r="B32" i="5"/>
  <c r="E31" i="5"/>
  <c r="B31" i="5"/>
  <c r="E30" i="5"/>
  <c r="B30" i="5"/>
  <c r="E29" i="5"/>
  <c r="B29" i="5"/>
  <c r="E28" i="5"/>
  <c r="B28" i="5"/>
  <c r="E27" i="5"/>
  <c r="B27" i="5"/>
  <c r="E26" i="5"/>
  <c r="B26" i="5"/>
  <c r="E25" i="5"/>
  <c r="B25" i="5"/>
  <c r="B24" i="5"/>
  <c r="B23" i="5"/>
  <c r="B22" i="5"/>
  <c r="B21" i="5"/>
  <c r="B33" i="5" s="1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C7" i="5"/>
  <c r="C6" i="5"/>
  <c r="C5" i="5"/>
  <c r="C4" i="5"/>
  <c r="C7" i="4"/>
  <c r="D7" i="4" s="1"/>
  <c r="E7" i="4" s="1"/>
  <c r="F6" i="3"/>
  <c r="F5" i="3"/>
  <c r="F4" i="3"/>
  <c r="F3" i="3"/>
  <c r="E3" i="3"/>
  <c r="C3" i="3"/>
  <c r="D1" i="3"/>
  <c r="B1" i="3"/>
  <c r="B46" i="3"/>
  <c r="D42" i="3"/>
  <c r="H42" i="3" s="1"/>
  <c r="B42" i="3"/>
  <c r="D41" i="3"/>
  <c r="H41" i="3" s="1"/>
  <c r="B41" i="3"/>
  <c r="H40" i="3"/>
  <c r="D40" i="3"/>
  <c r="B40" i="3"/>
  <c r="D39" i="3"/>
  <c r="H39" i="3" s="1"/>
  <c r="B39" i="3"/>
  <c r="H38" i="3"/>
  <c r="D38" i="3"/>
  <c r="B38" i="3"/>
  <c r="D37" i="3"/>
  <c r="H37" i="3" s="1"/>
  <c r="B37" i="3"/>
  <c r="D36" i="3"/>
  <c r="H36" i="3" s="1"/>
  <c r="B36" i="3"/>
  <c r="H35" i="3"/>
  <c r="D35" i="3"/>
  <c r="B35" i="3"/>
  <c r="D34" i="3"/>
  <c r="B34" i="3"/>
  <c r="E34" i="3" s="1"/>
  <c r="D33" i="3"/>
  <c r="H33" i="3" s="1"/>
  <c r="B33" i="3"/>
  <c r="E33" i="3" s="1"/>
  <c r="F33" i="3" s="1"/>
  <c r="H32" i="3"/>
  <c r="D32" i="3"/>
  <c r="B32" i="3"/>
  <c r="D31" i="3"/>
  <c r="H31" i="3" s="1"/>
  <c r="B31" i="3"/>
  <c r="B47" i="3" s="1"/>
  <c r="I14" i="3"/>
  <c r="I13" i="3"/>
  <c r="I12" i="3"/>
  <c r="I11" i="3"/>
  <c r="I10" i="3"/>
  <c r="I9" i="3"/>
  <c r="I8" i="3"/>
  <c r="I7" i="3"/>
  <c r="I6" i="3"/>
  <c r="I5" i="3"/>
  <c r="I4" i="3"/>
  <c r="I3" i="3"/>
  <c r="K4" i="3"/>
  <c r="K3" i="3"/>
  <c r="D1" i="2"/>
  <c r="B1" i="2"/>
  <c r="F47" i="2"/>
  <c r="F46" i="2"/>
  <c r="B46" i="2"/>
  <c r="D35" i="2" s="1"/>
  <c r="B42" i="2"/>
  <c r="B41" i="2"/>
  <c r="B40" i="2"/>
  <c r="B39" i="2"/>
  <c r="B38" i="2"/>
  <c r="B37" i="2"/>
  <c r="B36" i="2"/>
  <c r="B35" i="2"/>
  <c r="B34" i="2"/>
  <c r="B47" i="2" s="1"/>
  <c r="B33" i="2"/>
  <c r="B32" i="2"/>
  <c r="B31" i="2"/>
  <c r="B2" i="1"/>
  <c r="G13" i="5" l="1"/>
  <c r="C23" i="5"/>
  <c r="F28" i="5"/>
  <c r="F32" i="5"/>
  <c r="E33" i="5"/>
  <c r="E15" i="5" s="1"/>
  <c r="F29" i="5"/>
  <c r="D8" i="5"/>
  <c r="F27" i="5"/>
  <c r="F26" i="5"/>
  <c r="C29" i="5"/>
  <c r="F30" i="5"/>
  <c r="B15" i="5"/>
  <c r="F31" i="5"/>
  <c r="C27" i="5"/>
  <c r="C31" i="5"/>
  <c r="D6" i="5"/>
  <c r="D7" i="5"/>
  <c r="D12" i="5"/>
  <c r="G9" i="5"/>
  <c r="C22" i="5"/>
  <c r="C28" i="5"/>
  <c r="D14" i="5"/>
  <c r="D9" i="5"/>
  <c r="D11" i="5"/>
  <c r="D13" i="5"/>
  <c r="C26" i="5"/>
  <c r="C24" i="5"/>
  <c r="G10" i="5"/>
  <c r="G11" i="5"/>
  <c r="G12" i="5"/>
  <c r="G14" i="5"/>
  <c r="D5" i="5"/>
  <c r="C32" i="5"/>
  <c r="C25" i="5"/>
  <c r="C30" i="5"/>
  <c r="D10" i="5"/>
  <c r="C8" i="4"/>
  <c r="D8" i="4" s="1"/>
  <c r="E8" i="4" s="1"/>
  <c r="F7" i="4"/>
  <c r="C4" i="3"/>
  <c r="J3" i="3"/>
  <c r="D3" i="3"/>
  <c r="E35" i="3"/>
  <c r="F35" i="3" s="1"/>
  <c r="E38" i="3"/>
  <c r="F38" i="3" s="1"/>
  <c r="E37" i="3"/>
  <c r="F37" i="3" s="1"/>
  <c r="E40" i="3"/>
  <c r="F40" i="3" s="1"/>
  <c r="E32" i="3"/>
  <c r="F32" i="3" s="1"/>
  <c r="F34" i="3"/>
  <c r="E41" i="3"/>
  <c r="F41" i="3" s="1"/>
  <c r="E42" i="3"/>
  <c r="F42" i="3" s="1"/>
  <c r="E39" i="3"/>
  <c r="F39" i="3" s="1"/>
  <c r="E36" i="3"/>
  <c r="F36" i="3" s="1"/>
  <c r="H34" i="3"/>
  <c r="E31" i="3"/>
  <c r="F31" i="3" s="1"/>
  <c r="C3" i="2"/>
  <c r="D3" i="2" s="1"/>
  <c r="E3" i="2" s="1"/>
  <c r="E35" i="2"/>
  <c r="H35" i="2"/>
  <c r="F35" i="2"/>
  <c r="E36" i="2"/>
  <c r="E37" i="2"/>
  <c r="E38" i="2"/>
  <c r="E39" i="2"/>
  <c r="E31" i="2"/>
  <c r="E33" i="2"/>
  <c r="E40" i="2"/>
  <c r="E32" i="2"/>
  <c r="E41" i="2"/>
  <c r="E42" i="2"/>
  <c r="D31" i="2"/>
  <c r="H31" i="2" s="1"/>
  <c r="D32" i="2"/>
  <c r="D33" i="2"/>
  <c r="D41" i="2"/>
  <c r="D36" i="2"/>
  <c r="D37" i="2"/>
  <c r="D38" i="2"/>
  <c r="E34" i="2"/>
  <c r="D39" i="2"/>
  <c r="D40" i="2"/>
  <c r="D34" i="2"/>
  <c r="D42" i="2"/>
  <c r="C4" i="1"/>
  <c r="D4" i="1" s="1"/>
  <c r="F4" i="1" s="1"/>
  <c r="H4" i="1"/>
  <c r="I4" i="1" s="1"/>
  <c r="K4" i="1" s="1"/>
  <c r="M4" i="1"/>
  <c r="N4" i="1" s="1"/>
  <c r="P4" i="1" s="1"/>
  <c r="D25" i="5" l="1"/>
  <c r="G27" i="5"/>
  <c r="F33" i="5"/>
  <c r="F15" i="5" s="1"/>
  <c r="C33" i="5"/>
  <c r="C15" i="5" s="1"/>
  <c r="G32" i="5"/>
  <c r="D23" i="5"/>
  <c r="G30" i="5"/>
  <c r="D32" i="5"/>
  <c r="G29" i="5"/>
  <c r="D24" i="5"/>
  <c r="D28" i="5"/>
  <c r="G28" i="5"/>
  <c r="D30" i="5"/>
  <c r="G31" i="5"/>
  <c r="D31" i="5"/>
  <c r="D29" i="5"/>
  <c r="D27" i="5"/>
  <c r="D26" i="5"/>
  <c r="C9" i="4"/>
  <c r="D9" i="4" s="1"/>
  <c r="E9" i="4" s="1"/>
  <c r="F8" i="4"/>
  <c r="AA3" i="3"/>
  <c r="F46" i="3"/>
  <c r="F47" i="3" s="1"/>
  <c r="F3" i="2"/>
  <c r="V3" i="2"/>
  <c r="H33" i="2"/>
  <c r="F33" i="2"/>
  <c r="H37" i="2"/>
  <c r="F37" i="2"/>
  <c r="H34" i="2"/>
  <c r="F34" i="2"/>
  <c r="H32" i="2"/>
  <c r="F32" i="2"/>
  <c r="F36" i="2"/>
  <c r="H36" i="2"/>
  <c r="F40" i="2"/>
  <c r="H40" i="2"/>
  <c r="H39" i="2"/>
  <c r="F39" i="2"/>
  <c r="H38" i="2"/>
  <c r="F38" i="2"/>
  <c r="H42" i="2"/>
  <c r="F42" i="2"/>
  <c r="H41" i="2"/>
  <c r="F41" i="2"/>
  <c r="F31" i="2"/>
  <c r="J4" i="3"/>
  <c r="D4" i="2"/>
  <c r="Q4" i="1"/>
  <c r="O4" i="1"/>
  <c r="L4" i="1"/>
  <c r="H5" i="1" s="1"/>
  <c r="I5" i="1" s="1"/>
  <c r="K5" i="1" s="1"/>
  <c r="J4" i="1"/>
  <c r="E4" i="1"/>
  <c r="G4" i="1"/>
  <c r="C5" i="1"/>
  <c r="D5" i="1" s="1"/>
  <c r="G5" i="1" s="1"/>
  <c r="M5" i="1"/>
  <c r="N5" i="1" s="1"/>
  <c r="P5" i="1" s="1"/>
  <c r="D33" i="5" l="1"/>
  <c r="D15" i="5" s="1"/>
  <c r="G33" i="5"/>
  <c r="G15" i="5" s="1"/>
  <c r="C10" i="4"/>
  <c r="D10" i="4" s="1"/>
  <c r="E10" i="4"/>
  <c r="F9" i="4"/>
  <c r="D4" i="3"/>
  <c r="E4" i="3" s="1"/>
  <c r="V4" i="2"/>
  <c r="E4" i="2"/>
  <c r="F4" i="2"/>
  <c r="Q5" i="1"/>
  <c r="O5" i="1"/>
  <c r="L5" i="1"/>
  <c r="J5" i="1"/>
  <c r="M6" i="1"/>
  <c r="N6" i="1" s="1"/>
  <c r="P6" i="1" s="1"/>
  <c r="F5" i="1"/>
  <c r="E5" i="1"/>
  <c r="C11" i="4" l="1"/>
  <c r="D11" i="4" s="1"/>
  <c r="F10" i="4"/>
  <c r="AA4" i="3"/>
  <c r="K5" i="3"/>
  <c r="Q6" i="1"/>
  <c r="O6" i="1"/>
  <c r="C6" i="1"/>
  <c r="D6" i="1" s="1"/>
  <c r="G6" i="1" s="1"/>
  <c r="H6" i="1"/>
  <c r="I6" i="1" s="1"/>
  <c r="K6" i="1" s="1"/>
  <c r="E11" i="4" l="1"/>
  <c r="C5" i="3"/>
  <c r="J5" i="3" s="1"/>
  <c r="D5" i="2"/>
  <c r="L6" i="1"/>
  <c r="J6" i="1"/>
  <c r="C7" i="1"/>
  <c r="D7" i="1" s="1"/>
  <c r="G7" i="1" s="1"/>
  <c r="M7" i="1"/>
  <c r="N7" i="1" s="1"/>
  <c r="P7" i="1" s="1"/>
  <c r="F6" i="1"/>
  <c r="E6" i="1"/>
  <c r="C12" i="4" l="1"/>
  <c r="D12" i="4" s="1"/>
  <c r="E12" i="4"/>
  <c r="F11" i="4"/>
  <c r="D5" i="3"/>
  <c r="E5" i="3" s="1"/>
  <c r="V5" i="2"/>
  <c r="F5" i="2"/>
  <c r="E5" i="2"/>
  <c r="C6" i="2" s="1"/>
  <c r="Q7" i="1"/>
  <c r="M8" i="1" s="1"/>
  <c r="N8" i="1" s="1"/>
  <c r="P8" i="1" s="1"/>
  <c r="O7" i="1"/>
  <c r="H7" i="1"/>
  <c r="I7" i="1" s="1"/>
  <c r="K7" i="1" s="1"/>
  <c r="C8" i="1"/>
  <c r="D8" i="1" s="1"/>
  <c r="G8" i="1" s="1"/>
  <c r="F7" i="1"/>
  <c r="E7" i="1"/>
  <c r="C13" i="4" l="1"/>
  <c r="D13" i="4" s="1"/>
  <c r="F12" i="4"/>
  <c r="AA5" i="3"/>
  <c r="K6" i="3"/>
  <c r="Q8" i="1"/>
  <c r="O8" i="1"/>
  <c r="L7" i="1"/>
  <c r="H8" i="1" s="1"/>
  <c r="I8" i="1" s="1"/>
  <c r="K8" i="1" s="1"/>
  <c r="J7" i="1"/>
  <c r="M9" i="1"/>
  <c r="N9" i="1" s="1"/>
  <c r="P9" i="1" s="1"/>
  <c r="C9" i="1"/>
  <c r="D9" i="1" s="1"/>
  <c r="G9" i="1" s="1"/>
  <c r="E8" i="1"/>
  <c r="F8" i="1"/>
  <c r="E13" i="4" l="1"/>
  <c r="C6" i="3"/>
  <c r="J6" i="3" s="1"/>
  <c r="D6" i="2"/>
  <c r="Q9" i="1"/>
  <c r="O9" i="1"/>
  <c r="L8" i="1"/>
  <c r="H9" i="1" s="1"/>
  <c r="I9" i="1" s="1"/>
  <c r="K9" i="1" s="1"/>
  <c r="J8" i="1"/>
  <c r="F9" i="1"/>
  <c r="E9" i="1"/>
  <c r="C14" i="4" l="1"/>
  <c r="D14" i="4" s="1"/>
  <c r="F13" i="4"/>
  <c r="D6" i="3"/>
  <c r="E6" i="3" s="1"/>
  <c r="V6" i="2"/>
  <c r="E6" i="2"/>
  <c r="F6" i="2"/>
  <c r="L9" i="1"/>
  <c r="H10" i="1" s="1"/>
  <c r="I10" i="1" s="1"/>
  <c r="K10" i="1" s="1"/>
  <c r="J9" i="1"/>
  <c r="M10" i="1"/>
  <c r="N10" i="1" s="1"/>
  <c r="P10" i="1" s="1"/>
  <c r="C10" i="1"/>
  <c r="D10" i="1" s="1"/>
  <c r="G10" i="1" s="1"/>
  <c r="C7" i="2" l="1"/>
  <c r="E14" i="4"/>
  <c r="F14" i="4" s="1"/>
  <c r="AA6" i="3"/>
  <c r="K7" i="3"/>
  <c r="Q10" i="1"/>
  <c r="M11" i="1" s="1"/>
  <c r="N11" i="1" s="1"/>
  <c r="P11" i="1" s="1"/>
  <c r="O10" i="1"/>
  <c r="L10" i="1"/>
  <c r="H11" i="1" s="1"/>
  <c r="I11" i="1" s="1"/>
  <c r="K11" i="1" s="1"/>
  <c r="J10" i="1"/>
  <c r="C11" i="1"/>
  <c r="D11" i="1" s="1"/>
  <c r="G11" i="1" s="1"/>
  <c r="E10" i="1"/>
  <c r="F10" i="1"/>
  <c r="C15" i="4" l="1"/>
  <c r="D15" i="4" s="1"/>
  <c r="E15" i="4"/>
  <c r="C7" i="3"/>
  <c r="J7" i="3" s="1"/>
  <c r="D7" i="2"/>
  <c r="Q11" i="1"/>
  <c r="O11" i="1"/>
  <c r="L11" i="1"/>
  <c r="J11" i="1"/>
  <c r="F11" i="1"/>
  <c r="E11" i="1"/>
  <c r="C16" i="4" l="1"/>
  <c r="D16" i="4" s="1"/>
  <c r="F15" i="4"/>
  <c r="D7" i="3"/>
  <c r="V7" i="2"/>
  <c r="E7" i="2"/>
  <c r="F7" i="2"/>
  <c r="C12" i="1"/>
  <c r="D12" i="1" s="1"/>
  <c r="G12" i="1" s="1"/>
  <c r="H12" i="1"/>
  <c r="I12" i="1" s="1"/>
  <c r="K12" i="1" s="1"/>
  <c r="M12" i="1"/>
  <c r="N12" i="1" s="1"/>
  <c r="P12" i="1" s="1"/>
  <c r="C8" i="2" l="1"/>
  <c r="E16" i="4"/>
  <c r="E7" i="3"/>
  <c r="F7" i="3"/>
  <c r="AA7" i="3"/>
  <c r="K8" i="3"/>
  <c r="Q12" i="1"/>
  <c r="O12" i="1"/>
  <c r="L12" i="1"/>
  <c r="H13" i="1" s="1"/>
  <c r="I13" i="1" s="1"/>
  <c r="K13" i="1" s="1"/>
  <c r="J12" i="1"/>
  <c r="M13" i="1"/>
  <c r="N13" i="1" s="1"/>
  <c r="C13" i="1"/>
  <c r="D13" i="1" s="1"/>
  <c r="G13" i="1" s="1"/>
  <c r="E12" i="1"/>
  <c r="F12" i="1"/>
  <c r="C17" i="4" l="1"/>
  <c r="D17" i="4" s="1"/>
  <c r="F16" i="4"/>
  <c r="C8" i="3"/>
  <c r="J8" i="3" s="1"/>
  <c r="D8" i="2"/>
  <c r="O13" i="1"/>
  <c r="P13" i="1"/>
  <c r="Q13" i="1"/>
  <c r="M14" i="1" s="1"/>
  <c r="N14" i="1" s="1"/>
  <c r="L13" i="1"/>
  <c r="J13" i="1"/>
  <c r="H14" i="1"/>
  <c r="I14" i="1" s="1"/>
  <c r="F13" i="1"/>
  <c r="E13" i="1"/>
  <c r="C14" i="1"/>
  <c r="D14" i="1" s="1"/>
  <c r="E17" i="4" l="1"/>
  <c r="D8" i="3"/>
  <c r="V8" i="2"/>
  <c r="F8" i="2"/>
  <c r="E8" i="2"/>
  <c r="C9" i="2" s="1"/>
  <c r="O14" i="1"/>
  <c r="M17" i="1" s="1"/>
  <c r="P14" i="1"/>
  <c r="M18" i="1" s="1"/>
  <c r="J14" i="1"/>
  <c r="H17" i="1" s="1"/>
  <c r="K14" i="1"/>
  <c r="H18" i="1" s="1"/>
  <c r="L14" i="1"/>
  <c r="Q14" i="1"/>
  <c r="M15" i="1" s="1"/>
  <c r="H15" i="1"/>
  <c r="G14" i="1"/>
  <c r="C15" i="1" s="1"/>
  <c r="M16" i="1"/>
  <c r="F14" i="1"/>
  <c r="C18" i="1" s="1"/>
  <c r="E14" i="1"/>
  <c r="C17" i="1" s="1"/>
  <c r="C16" i="1"/>
  <c r="H16" i="1"/>
  <c r="C18" i="4" l="1"/>
  <c r="D18" i="4" s="1"/>
  <c r="E18" i="4"/>
  <c r="C19" i="4" s="1"/>
  <c r="F17" i="4"/>
  <c r="E8" i="3"/>
  <c r="F8" i="3"/>
  <c r="AA8" i="3"/>
  <c r="K9" i="3"/>
  <c r="F18" i="4" l="1"/>
  <c r="C9" i="3"/>
  <c r="J9" i="3" s="1"/>
  <c r="D9" i="2"/>
  <c r="D9" i="3" l="1"/>
  <c r="V9" i="2"/>
  <c r="E9" i="2"/>
  <c r="F9" i="2"/>
  <c r="C10" i="2" l="1"/>
  <c r="E9" i="3"/>
  <c r="F9" i="3"/>
  <c r="AA9" i="3"/>
  <c r="K10" i="3"/>
  <c r="C10" i="3" l="1"/>
  <c r="J10" i="3" s="1"/>
  <c r="D10" i="2"/>
  <c r="D10" i="3" l="1"/>
  <c r="V10" i="2"/>
  <c r="F10" i="2"/>
  <c r="E10" i="2"/>
  <c r="C11" i="2" s="1"/>
  <c r="E10" i="3" l="1"/>
  <c r="F10" i="3"/>
  <c r="AA10" i="3"/>
  <c r="K11" i="3"/>
  <c r="C11" i="3" l="1"/>
  <c r="J11" i="3" s="1"/>
  <c r="D11" i="2"/>
  <c r="D11" i="3" l="1"/>
  <c r="V11" i="2"/>
  <c r="E11" i="2"/>
  <c r="F11" i="2"/>
  <c r="C12" i="2" l="1"/>
  <c r="E11" i="3"/>
  <c r="F11" i="3"/>
  <c r="AA11" i="3"/>
  <c r="K12" i="3"/>
  <c r="C12" i="3" l="1"/>
  <c r="J12" i="3" s="1"/>
  <c r="D12" i="2"/>
  <c r="D12" i="3" l="1"/>
  <c r="V12" i="2"/>
  <c r="F12" i="2"/>
  <c r="E12" i="2"/>
  <c r="C13" i="2" s="1"/>
  <c r="E12" i="3" l="1"/>
  <c r="F12" i="3"/>
  <c r="AA12" i="3"/>
  <c r="K13" i="3"/>
  <c r="C13" i="3" l="1"/>
  <c r="J13" i="3" s="1"/>
  <c r="D13" i="2"/>
  <c r="D13" i="3" l="1"/>
  <c r="V13" i="2"/>
  <c r="E13" i="2"/>
  <c r="F13" i="2"/>
  <c r="C14" i="2" l="1"/>
  <c r="E13" i="3"/>
  <c r="F13" i="3"/>
  <c r="AA13" i="3"/>
  <c r="K14" i="3"/>
  <c r="C14" i="3" l="1"/>
  <c r="J14" i="3" s="1"/>
  <c r="D14" i="2"/>
  <c r="D14" i="3" l="1"/>
  <c r="V14" i="2"/>
  <c r="D18" i="2" s="1"/>
  <c r="F14" i="2"/>
  <c r="F15" i="2" s="1"/>
  <c r="F16" i="2" s="1"/>
  <c r="F17" i="2" s="1"/>
  <c r="E14" i="2"/>
  <c r="C15" i="2" s="1"/>
  <c r="E14" i="3" l="1"/>
  <c r="F14" i="3"/>
  <c r="F15" i="3" s="1"/>
  <c r="F16" i="3" s="1"/>
  <c r="F17" i="3" s="1"/>
  <c r="AA14" i="3"/>
  <c r="D18" i="3" s="1"/>
  <c r="K15" i="3"/>
  <c r="E15" i="2"/>
  <c r="E15" i="3" l="1"/>
  <c r="E16" i="3" s="1"/>
  <c r="E17" i="3" s="1"/>
  <c r="C15" i="3"/>
  <c r="J15" i="3" s="1"/>
  <c r="K16" i="3"/>
  <c r="E16" i="2"/>
  <c r="C16" i="3" l="1"/>
  <c r="C17" i="3"/>
  <c r="J16" i="3"/>
  <c r="E17" i="2"/>
  <c r="K17" i="3"/>
  <c r="J17" i="3" l="1"/>
</calcChain>
</file>

<file path=xl/sharedStrings.xml><?xml version="1.0" encoding="utf-8"?>
<sst xmlns="http://schemas.openxmlformats.org/spreadsheetml/2006/main" count="117" uniqueCount="57">
  <si>
    <t>S(0) =</t>
  </si>
  <si>
    <t>Time (t)</t>
  </si>
  <si>
    <t>Data X</t>
  </si>
  <si>
    <t>Forecasts</t>
  </si>
  <si>
    <t>Error e</t>
  </si>
  <si>
    <t>Level S</t>
  </si>
  <si>
    <t>F (a=0.2)</t>
  </si>
  <si>
    <t>F (a=0.5)</t>
  </si>
  <si>
    <t>F (a=0.8)</t>
  </si>
  <si>
    <t>Mean Error</t>
  </si>
  <si>
    <t>MAE</t>
  </si>
  <si>
    <t>MAPE</t>
  </si>
  <si>
    <t xml:space="preserve">α </t>
  </si>
  <si>
    <t>α</t>
  </si>
  <si>
    <t>Abs error</t>
  </si>
  <si>
    <t>Abs Error</t>
  </si>
  <si>
    <t>% Error</t>
  </si>
  <si>
    <t xml:space="preserve">T(0) = </t>
  </si>
  <si>
    <t>α = 0.2, β = 0.1</t>
  </si>
  <si>
    <t>Trend T</t>
  </si>
  <si>
    <t>MAPE:</t>
  </si>
  <si>
    <t>β</t>
  </si>
  <si>
    <t>α = 0.2, β = 0.1, φ = 0.8</t>
  </si>
  <si>
    <t>Data</t>
  </si>
  <si>
    <t>Damped</t>
  </si>
  <si>
    <t>Linear</t>
  </si>
  <si>
    <t>Numerator</t>
  </si>
  <si>
    <t>Denominator</t>
  </si>
  <si>
    <t>X</t>
  </si>
  <si>
    <t>Y</t>
  </si>
  <si>
    <t>x-mean(x) = A</t>
  </si>
  <si>
    <t>y-mean(y) = B</t>
  </si>
  <si>
    <t>A * B</t>
  </si>
  <si>
    <t>(x-mean(x))^2</t>
  </si>
  <si>
    <t>Average</t>
  </si>
  <si>
    <t>b</t>
  </si>
  <si>
    <t>a</t>
  </si>
  <si>
    <t>φ</t>
  </si>
  <si>
    <t>α=0.1 , γ = 0.01</t>
  </si>
  <si>
    <t>A</t>
  </si>
  <si>
    <t>B</t>
  </si>
  <si>
    <t>C</t>
  </si>
  <si>
    <t>D</t>
  </si>
  <si>
    <t>E</t>
  </si>
  <si>
    <t>F</t>
  </si>
  <si>
    <t>F (a=0.1)</t>
  </si>
  <si>
    <t>Indexes I</t>
  </si>
  <si>
    <t>First Differences</t>
  </si>
  <si>
    <t>Second Differences</t>
  </si>
  <si>
    <t>Seasonal Differences</t>
  </si>
  <si>
    <t>First Differences of D</t>
  </si>
  <si>
    <t>Second Differences of D</t>
  </si>
  <si>
    <t>Variance</t>
  </si>
  <si>
    <t>Estimate Variance</t>
  </si>
  <si>
    <t>mean</t>
  </si>
  <si>
    <t>SES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</si>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</sst>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10" fontId="0" fillId="0" borderId="1" xfId="1" applyNumberFormat="1" applyFont="1" applyBorder="1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/>
    </xf>
    <xf numFmtId="10" fontId="2" fillId="0" borderId="1" xfId="1" applyNumberFormat="1" applyFont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10" fontId="2" fillId="5" borderId="1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Constant Level Exp. Smoothing</a:t>
            </a:r>
            <a:endParaRPr lang="en-GB"/>
          </a:p>
        </c:rich>
      </c:tx>
      <c:layout>
        <c:manualLayout>
          <c:xMode val="edge"/>
          <c:yMode val="edge"/>
          <c:x val="4.9403227911428496E-2"/>
          <c:y val="9.2592592592593038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'Simple Exponential Smoothing'!$B$3</c:f>
              <c:strCache>
                <c:ptCount val="1"/>
                <c:pt idx="0">
                  <c:v>Data X</c:v>
                </c:pt>
              </c:strCache>
            </c:strRef>
          </c:tx>
          <c:marker>
            <c:symbol val="none"/>
          </c:marker>
          <c:val>
            <c:numRef>
              <c:f>'Simple Exponential Smoothing'!$B$4:$B$15</c:f>
              <c:numCache>
                <c:formatCode>General</c:formatCode>
                <c:ptCount val="12"/>
                <c:pt idx="0">
                  <c:v>200</c:v>
                </c:pt>
                <c:pt idx="1">
                  <c:v>135</c:v>
                </c:pt>
                <c:pt idx="2">
                  <c:v>195</c:v>
                </c:pt>
                <c:pt idx="3">
                  <c:v>197.5</c:v>
                </c:pt>
                <c:pt idx="4">
                  <c:v>310</c:v>
                </c:pt>
                <c:pt idx="5">
                  <c:v>175</c:v>
                </c:pt>
                <c:pt idx="6">
                  <c:v>155</c:v>
                </c:pt>
                <c:pt idx="7">
                  <c:v>130</c:v>
                </c:pt>
                <c:pt idx="8">
                  <c:v>220</c:v>
                </c:pt>
                <c:pt idx="9">
                  <c:v>277.5</c:v>
                </c:pt>
                <c:pt idx="10">
                  <c:v>235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'Simple Exponential Smoothing'!$C$3</c:f>
              <c:strCache>
                <c:ptCount val="1"/>
                <c:pt idx="0">
                  <c:v>F (a=0.2)</c:v>
                </c:pt>
              </c:strCache>
            </c:strRef>
          </c:tx>
          <c:marker>
            <c:symbol val="none"/>
          </c:marker>
          <c:val>
            <c:numRef>
              <c:f>'Simple Exponential Smoothing'!$C$4:$C$15</c:f>
              <c:numCache>
                <c:formatCode>0.0</c:formatCode>
                <c:ptCount val="12"/>
                <c:pt idx="0">
                  <c:v>167.5</c:v>
                </c:pt>
                <c:pt idx="1">
                  <c:v>174</c:v>
                </c:pt>
                <c:pt idx="2">
                  <c:v>166.2</c:v>
                </c:pt>
                <c:pt idx="3">
                  <c:v>171.95999999999998</c:v>
                </c:pt>
                <c:pt idx="4">
                  <c:v>177.06799999999998</c:v>
                </c:pt>
                <c:pt idx="5">
                  <c:v>203.65439999999998</c:v>
                </c:pt>
                <c:pt idx="6">
                  <c:v>197.92352</c:v>
                </c:pt>
                <c:pt idx="7">
                  <c:v>189.33881600000001</c:v>
                </c:pt>
                <c:pt idx="8">
                  <c:v>177.4710528</c:v>
                </c:pt>
                <c:pt idx="9">
                  <c:v>185.97684224</c:v>
                </c:pt>
                <c:pt idx="10">
                  <c:v>204.28147379199999</c:v>
                </c:pt>
                <c:pt idx="11">
                  <c:v>210.42517903359999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'Simple Exponential Smoothing'!$H$3</c:f>
              <c:strCache>
                <c:ptCount val="1"/>
                <c:pt idx="0">
                  <c:v>F (a=0.5)</c:v>
                </c:pt>
              </c:strCache>
            </c:strRef>
          </c:tx>
          <c:marker>
            <c:symbol val="none"/>
          </c:marker>
          <c:val>
            <c:numRef>
              <c:f>'Simple Exponential Smoothing'!$H$4:$H$15</c:f>
              <c:numCache>
                <c:formatCode>0.0</c:formatCode>
                <c:ptCount val="12"/>
                <c:pt idx="0">
                  <c:v>167.5</c:v>
                </c:pt>
                <c:pt idx="1">
                  <c:v>183.75</c:v>
                </c:pt>
                <c:pt idx="2">
                  <c:v>159.375</c:v>
                </c:pt>
                <c:pt idx="3">
                  <c:v>177.1875</c:v>
                </c:pt>
                <c:pt idx="4">
                  <c:v>187.34375</c:v>
                </c:pt>
                <c:pt idx="5">
                  <c:v>248.671875</c:v>
                </c:pt>
                <c:pt idx="6">
                  <c:v>211.8359375</c:v>
                </c:pt>
                <c:pt idx="7">
                  <c:v>183.41796875</c:v>
                </c:pt>
                <c:pt idx="8">
                  <c:v>156.708984375</c:v>
                </c:pt>
                <c:pt idx="9">
                  <c:v>188.3544921875</c:v>
                </c:pt>
                <c:pt idx="10">
                  <c:v>232.92724609375</c:v>
                </c:pt>
                <c:pt idx="11">
                  <c:v>233.963623046875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'Simple Exponential Smoothing'!$M$3</c:f>
              <c:strCache>
                <c:ptCount val="1"/>
                <c:pt idx="0">
                  <c:v>F (a=0.8)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'Simple Exponential Smoothing'!$M$4:$M$15</c:f>
              <c:numCache>
                <c:formatCode>0.0</c:formatCode>
                <c:ptCount val="12"/>
                <c:pt idx="0">
                  <c:v>167.5</c:v>
                </c:pt>
                <c:pt idx="1">
                  <c:v>193.5</c:v>
                </c:pt>
                <c:pt idx="2">
                  <c:v>146.69999999999999</c:v>
                </c:pt>
                <c:pt idx="3">
                  <c:v>185.34</c:v>
                </c:pt>
                <c:pt idx="4">
                  <c:v>195.06800000000001</c:v>
                </c:pt>
                <c:pt idx="5">
                  <c:v>287.0136</c:v>
                </c:pt>
                <c:pt idx="6">
                  <c:v>197.40271999999999</c:v>
                </c:pt>
                <c:pt idx="7">
                  <c:v>163.48054400000001</c:v>
                </c:pt>
                <c:pt idx="8">
                  <c:v>136.69610879999999</c:v>
                </c:pt>
                <c:pt idx="9">
                  <c:v>203.33922175999999</c:v>
                </c:pt>
                <c:pt idx="10">
                  <c:v>262.66784435199997</c:v>
                </c:pt>
                <c:pt idx="11">
                  <c:v>240.53356887039999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88200"/>
        <c:axId val="403088592"/>
      </c:lineChart>
      <c:catAx>
        <c:axId val="403088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03088592"/>
        <c:crosses val="autoZero"/>
        <c:auto val="1"/>
        <c:lblAlgn val="ctr"/>
        <c:lblOffset val="100"/>
        <c:noMultiLvlLbl val="0"/>
      </c:catAx>
      <c:valAx>
        <c:axId val="403088592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088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8228656777018728"/>
          <c:y val="2.4691358024691412E-2"/>
          <c:w val="0.40411931381505556"/>
          <c:h val="5.581146106736658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Trend Exponentian Smoothing</a:t>
            </a:r>
            <a:endParaRPr lang="en-GB"/>
          </a:p>
        </c:rich>
      </c:tx>
      <c:layout>
        <c:manualLayout>
          <c:xMode val="edge"/>
          <c:yMode val="edge"/>
          <c:x val="4.1515121311792302E-2"/>
          <c:y val="2.156334231805940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Trend Exp. Smoothing'!$B$2</c:f>
              <c:strCache>
                <c:ptCount val="1"/>
                <c:pt idx="0">
                  <c:v>Data X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1649375243514584E-2"/>
                  <c:y val="0.305277783673267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val>
            <c:numRef>
              <c:f>'Linear Trend Exp. Smoothing'!$B$3:$B$15</c:f>
              <c:numCache>
                <c:formatCode>General</c:formatCode>
                <c:ptCount val="13"/>
                <c:pt idx="0">
                  <c:v>54</c:v>
                </c:pt>
                <c:pt idx="1">
                  <c:v>55</c:v>
                </c:pt>
                <c:pt idx="2">
                  <c:v>57</c:v>
                </c:pt>
                <c:pt idx="3">
                  <c:v>60</c:v>
                </c:pt>
                <c:pt idx="4">
                  <c:v>66</c:v>
                </c:pt>
                <c:pt idx="5">
                  <c:v>62</c:v>
                </c:pt>
                <c:pt idx="6">
                  <c:v>59</c:v>
                </c:pt>
                <c:pt idx="7">
                  <c:v>65</c:v>
                </c:pt>
                <c:pt idx="8">
                  <c:v>69</c:v>
                </c:pt>
                <c:pt idx="9">
                  <c:v>70</c:v>
                </c:pt>
                <c:pt idx="10">
                  <c:v>63</c:v>
                </c:pt>
                <c:pt idx="11">
                  <c:v>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'Linear Trend Exp. Smoothing'!$C$2</c:f>
              <c:strCache>
                <c:ptCount val="1"/>
                <c:pt idx="0">
                  <c:v>Forecasts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'Linear Trend Exp. Smoothing'!$C$3:$C$15</c:f>
              <c:numCache>
                <c:formatCode>0.00</c:formatCode>
                <c:ptCount val="13"/>
                <c:pt idx="0">
                  <c:v>54.589743589743591</c:v>
                </c:pt>
                <c:pt idx="1">
                  <c:v>55.926806526806523</c:v>
                </c:pt>
                <c:pt idx="2">
                  <c:v>57.1</c:v>
                </c:pt>
                <c:pt idx="3">
                  <c:v>58.5</c:v>
                </c:pt>
                <c:pt idx="4">
                  <c:v>60.4</c:v>
                </c:pt>
                <c:pt idx="5">
                  <c:v>63.7</c:v>
                </c:pt>
                <c:pt idx="6">
                  <c:v>65.400000000000006</c:v>
                </c:pt>
                <c:pt idx="7">
                  <c:v>65.5</c:v>
                </c:pt>
                <c:pt idx="8">
                  <c:v>66.800000000000011</c:v>
                </c:pt>
                <c:pt idx="9">
                  <c:v>68.8</c:v>
                </c:pt>
                <c:pt idx="10">
                  <c:v>70.7</c:v>
                </c:pt>
                <c:pt idx="11">
                  <c:v>70.100000000000009</c:v>
                </c:pt>
                <c:pt idx="12">
                  <c:v>72.5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89376"/>
        <c:axId val="403089768"/>
      </c:lineChart>
      <c:catAx>
        <c:axId val="4030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03089768"/>
        <c:crosses val="autoZero"/>
        <c:auto val="1"/>
        <c:lblAlgn val="ctr"/>
        <c:lblOffset val="100"/>
        <c:noMultiLvlLbl val="0"/>
      </c:catAx>
      <c:valAx>
        <c:axId val="403089768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089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154659321209708"/>
          <c:y val="3.2345013477089034E-2"/>
          <c:w val="0.39226697353279633"/>
          <c:h val="6.49880085743998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Damped Trend Exponential Smoothing</a:t>
            </a:r>
            <a:endParaRPr lang="en-GB" sz="1400" b="1" i="0" baseline="0"/>
          </a:p>
        </c:rich>
      </c:tx>
      <c:layout>
        <c:manualLayout>
          <c:xMode val="edge"/>
          <c:yMode val="edge"/>
          <c:x val="4.9014566019894311E-2"/>
          <c:y val="1.78970917225950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'Damped Trend Exp. Smoothing'!$I$2</c:f>
              <c:strCache>
                <c:ptCount val="1"/>
                <c:pt idx="0">
                  <c:v>Data X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899292611518251E-2"/>
                  <c:y val="0.38610391821827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'Damped Trend Exp. Smoothing'!$H$3:$H$17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'Damped Trend Exp. Smoothing'!$I$3:$I$17</c:f>
              <c:numCache>
                <c:formatCode>General</c:formatCode>
                <c:ptCount val="15"/>
                <c:pt idx="0">
                  <c:v>54</c:v>
                </c:pt>
                <c:pt idx="1">
                  <c:v>55</c:v>
                </c:pt>
                <c:pt idx="2">
                  <c:v>57</c:v>
                </c:pt>
                <c:pt idx="3">
                  <c:v>60</c:v>
                </c:pt>
                <c:pt idx="4">
                  <c:v>66</c:v>
                </c:pt>
                <c:pt idx="5">
                  <c:v>62</c:v>
                </c:pt>
                <c:pt idx="6">
                  <c:v>59</c:v>
                </c:pt>
                <c:pt idx="7">
                  <c:v>65</c:v>
                </c:pt>
                <c:pt idx="8">
                  <c:v>69</c:v>
                </c:pt>
                <c:pt idx="9">
                  <c:v>70</c:v>
                </c:pt>
                <c:pt idx="10">
                  <c:v>63</c:v>
                </c:pt>
                <c:pt idx="11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'Damped Trend Exp. Smoothing'!$J$2</c:f>
              <c:strCache>
                <c:ptCount val="1"/>
                <c:pt idx="0">
                  <c:v>Damped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'Damped Trend Exp. Smoothing'!$H$3:$H$17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'Damped Trend Exp. Smoothing'!$J$3:$J$17</c:f>
              <c:numCache>
                <c:formatCode>0.0</c:formatCode>
                <c:ptCount val="15"/>
                <c:pt idx="0">
                  <c:v>54.28694638694639</c:v>
                </c:pt>
                <c:pt idx="1">
                  <c:v>55.160000000000004</c:v>
                </c:pt>
                <c:pt idx="2">
                  <c:v>55.82</c:v>
                </c:pt>
                <c:pt idx="3">
                  <c:v>56.74</c:v>
                </c:pt>
                <c:pt idx="4">
                  <c:v>58.199999999999996</c:v>
                </c:pt>
                <c:pt idx="5">
                  <c:v>61.08</c:v>
                </c:pt>
                <c:pt idx="6">
                  <c:v>62.419999999999995</c:v>
                </c:pt>
                <c:pt idx="7">
                  <c:v>62.34</c:v>
                </c:pt>
                <c:pt idx="8">
                  <c:v>63.62</c:v>
                </c:pt>
                <c:pt idx="9">
                  <c:v>65.740000000000009</c:v>
                </c:pt>
                <c:pt idx="10">
                  <c:v>67.8</c:v>
                </c:pt>
                <c:pt idx="11">
                  <c:v>67.36</c:v>
                </c:pt>
                <c:pt idx="12">
                  <c:v>69.940000000000012</c:v>
                </c:pt>
                <c:pt idx="13">
                  <c:v>70.7</c:v>
                </c:pt>
                <c:pt idx="14">
                  <c:v>71.34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'Damped Trend Exp. Smoothing'!$K$2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'Damped Trend Exp. Smoothing'!$H$3:$H$17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'Damped Trend Exp. Smoothing'!$K$3:$K$17</c:f>
              <c:numCache>
                <c:formatCode>0.0</c:formatCode>
                <c:ptCount val="15"/>
                <c:pt idx="0">
                  <c:v>54.589743589743591</c:v>
                </c:pt>
                <c:pt idx="1">
                  <c:v>55.926806526806523</c:v>
                </c:pt>
                <c:pt idx="2">
                  <c:v>57.1</c:v>
                </c:pt>
                <c:pt idx="3">
                  <c:v>58.5</c:v>
                </c:pt>
                <c:pt idx="4">
                  <c:v>60.4</c:v>
                </c:pt>
                <c:pt idx="5">
                  <c:v>63.7</c:v>
                </c:pt>
                <c:pt idx="6">
                  <c:v>65.400000000000006</c:v>
                </c:pt>
                <c:pt idx="7">
                  <c:v>65.5</c:v>
                </c:pt>
                <c:pt idx="8">
                  <c:v>66.800000000000011</c:v>
                </c:pt>
                <c:pt idx="9">
                  <c:v>68.8</c:v>
                </c:pt>
                <c:pt idx="10">
                  <c:v>70.7</c:v>
                </c:pt>
                <c:pt idx="11">
                  <c:v>70.100000000000009</c:v>
                </c:pt>
                <c:pt idx="12">
                  <c:v>72.5</c:v>
                </c:pt>
                <c:pt idx="13">
                  <c:v>73.900000000000006</c:v>
                </c:pt>
                <c:pt idx="14">
                  <c:v>75.300000000000011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92120"/>
        <c:axId val="403092512"/>
      </c:lineChart>
      <c:catAx>
        <c:axId val="4030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2512"/>
        <c:crosses val="autoZero"/>
        <c:auto val="1"/>
        <c:lblAlgn val="ctr"/>
        <c:lblOffset val="100"/>
        <c:noMultiLvlLbl val="0"/>
      </c:catAx>
      <c:valAx>
        <c:axId val="40309251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21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725161086965744"/>
          <c:y val="2.3862788963460106E-2"/>
          <c:w val="0.44896086026198229"/>
          <c:h val="5.3938593246314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SES with Multiplicative</a:t>
            </a:r>
            <a:r>
              <a:rPr lang="en-GB" baseline="0"/>
              <a:t> Seasonality</a:t>
            </a:r>
            <a:endParaRPr lang="en-GB"/>
          </a:p>
        </c:rich>
      </c:tx>
      <c:layout>
        <c:manualLayout>
          <c:xMode val="edge"/>
          <c:yMode val="edge"/>
          <c:x val="7.2205683355886424E-2"/>
          <c:y val="2.253521126760568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Data X</c:v>
          </c:tx>
          <c:marker>
            <c:symbol val="none"/>
          </c:marker>
          <c:cat>
            <c:numRef>
              <c:f>'SES + Seasonality'!$A$7:$A$19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'SES + Seasonality'!$B$7:$B$19</c:f>
              <c:numCache>
                <c:formatCode>0.0</c:formatCode>
                <c:ptCount val="13"/>
                <c:pt idx="0">
                  <c:v>53</c:v>
                </c:pt>
                <c:pt idx="1">
                  <c:v>85</c:v>
                </c:pt>
                <c:pt idx="2">
                  <c:v>92</c:v>
                </c:pt>
                <c:pt idx="3">
                  <c:v>78</c:v>
                </c:pt>
                <c:pt idx="4">
                  <c:v>44</c:v>
                </c:pt>
                <c:pt idx="5">
                  <c:v>75</c:v>
                </c:pt>
                <c:pt idx="6">
                  <c:v>102</c:v>
                </c:pt>
                <c:pt idx="7">
                  <c:v>60</c:v>
                </c:pt>
                <c:pt idx="8">
                  <c:v>55</c:v>
                </c:pt>
                <c:pt idx="9">
                  <c:v>88</c:v>
                </c:pt>
                <c:pt idx="10">
                  <c:v>108</c:v>
                </c:pt>
                <c:pt idx="11">
                  <c:v>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'SES + Seasonality'!$C$2</c:f>
              <c:strCache>
                <c:ptCount val="1"/>
                <c:pt idx="0">
                  <c:v>F (a=0.1)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'SES + Seasonality'!$A$7:$A$19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'SES + Seasonality'!$C$7:$C$19</c:f>
              <c:numCache>
                <c:formatCode>0.0</c:formatCode>
                <c:ptCount val="13"/>
                <c:pt idx="0">
                  <c:v>45.486459999999994</c:v>
                </c:pt>
                <c:pt idx="1">
                  <c:v>76.176836328650765</c:v>
                </c:pt>
                <c:pt idx="2">
                  <c:v>101.63770655483215</c:v>
                </c:pt>
                <c:pt idx="3">
                  <c:v>79.378254051587675</c:v>
                </c:pt>
                <c:pt idx="4">
                  <c:v>46.324549220623247</c:v>
                </c:pt>
                <c:pt idx="5">
                  <c:v>75.900373131517568</c:v>
                </c:pt>
                <c:pt idx="6">
                  <c:v>99.780600590571098</c:v>
                </c:pt>
                <c:pt idx="7">
                  <c:v>78.910708052289465</c:v>
                </c:pt>
                <c:pt idx="8">
                  <c:v>45.011378914031617</c:v>
                </c:pt>
                <c:pt idx="9">
                  <c:v>75.794811377013374</c:v>
                </c:pt>
                <c:pt idx="10">
                  <c:v>101.40113872198793</c:v>
                </c:pt>
                <c:pt idx="11">
                  <c:v>80.319467229037315</c:v>
                </c:pt>
                <c:pt idx="12">
                  <c:v>45.905819090957174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93296"/>
        <c:axId val="403093688"/>
      </c:lineChart>
      <c:catAx>
        <c:axId val="40309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093688"/>
        <c:crosses val="autoZero"/>
        <c:auto val="1"/>
        <c:lblAlgn val="ctr"/>
        <c:lblOffset val="100"/>
        <c:noMultiLvlLbl val="0"/>
      </c:catAx>
      <c:valAx>
        <c:axId val="403093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03093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4268973820762265"/>
          <c:y val="3.3802816901408447E-2"/>
          <c:w val="0.33794410405513892"/>
          <c:h val="6.791704558057001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Selection'!$B$2</c:f>
              <c:strCache>
                <c:ptCount val="1"/>
                <c:pt idx="0">
                  <c:v>Data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Selection'!$A$3:$A$14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'Model Selection'!$B$3:$B$14</c:f>
              <c:numCache>
                <c:formatCode>General</c:formatCode>
                <c:ptCount val="12"/>
                <c:pt idx="0">
                  <c:v>7460</c:v>
                </c:pt>
                <c:pt idx="1">
                  <c:v>8670</c:v>
                </c:pt>
                <c:pt idx="2">
                  <c:v>8410</c:v>
                </c:pt>
                <c:pt idx="3">
                  <c:v>7865</c:v>
                </c:pt>
                <c:pt idx="4">
                  <c:v>8055</c:v>
                </c:pt>
                <c:pt idx="5">
                  <c:v>7360</c:v>
                </c:pt>
                <c:pt idx="6">
                  <c:v>6715</c:v>
                </c:pt>
                <c:pt idx="7">
                  <c:v>3805</c:v>
                </c:pt>
                <c:pt idx="8">
                  <c:v>7845</c:v>
                </c:pt>
                <c:pt idx="9">
                  <c:v>8250</c:v>
                </c:pt>
                <c:pt idx="10">
                  <c:v>8285</c:v>
                </c:pt>
                <c:pt idx="11">
                  <c:v>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94472"/>
        <c:axId val="403094864"/>
      </c:lineChart>
      <c:catAx>
        <c:axId val="4030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4864"/>
        <c:crosses val="autoZero"/>
        <c:auto val="1"/>
        <c:lblAlgn val="ctr"/>
        <c:lblOffset val="100"/>
        <c:noMultiLvlLbl val="0"/>
      </c:catAx>
      <c:valAx>
        <c:axId val="403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Weights!$F$3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Weights!$F$4:$F$13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Weights!$G$3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Weights!$E$4:$E$13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Weights!$G$4:$G$13</c:f>
              <c:numCache>
                <c:formatCode>General</c:formatCode>
                <c:ptCount val="10"/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</c:ser>
        <c:ser>
          <c:idx val="2"/>
          <c:order val="2"/>
          <c:tx>
            <c:strRef>
              <c:f>Weights!$H$3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Weights!$E$4:$E$13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Weights!$H$4:$H$13</c:f>
              <c:numCache>
                <c:formatCode>0.00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0.16</c:v>
                </c:pt>
                <c:pt idx="9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96040"/>
        <c:axId val="403096432"/>
      </c:barChart>
      <c:catAx>
        <c:axId val="40309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6432"/>
        <c:crosses val="autoZero"/>
        <c:auto val="1"/>
        <c:lblAlgn val="ctr"/>
        <c:lblOffset val="100"/>
        <c:noMultiLvlLbl val="0"/>
      </c:catAx>
      <c:valAx>
        <c:axId val="4030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19</xdr:row>
      <xdr:rowOff>47625</xdr:rowOff>
    </xdr:from>
    <xdr:to>
      <xdr:col>16</xdr:col>
      <xdr:colOff>761999</xdr:colOff>
      <xdr:row>44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19049</xdr:rowOff>
    </xdr:from>
    <xdr:to>
      <xdr:col>20</xdr:col>
      <xdr:colOff>38099</xdr:colOff>
      <xdr:row>22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19049</xdr:rowOff>
    </xdr:from>
    <xdr:to>
      <xdr:col>25</xdr:col>
      <xdr:colOff>9525</xdr:colOff>
      <xdr:row>26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95249</xdr:rowOff>
    </xdr:from>
    <xdr:to>
      <xdr:col>18</xdr:col>
      <xdr:colOff>257175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433386</xdr:colOff>
      <xdr:row>1</xdr:row>
      <xdr:rowOff>319087</xdr:rowOff>
    </xdr:from>
    <xdr:to>
      <xdr:col>18</xdr:col>
      <xdr:colOff>419099</xdr:colOff>
      <xdr:row>23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</xdr:row>
      <xdr:rowOff>57150</xdr:rowOff>
    </xdr:from>
    <xdr:to>
      <xdr:col>16</xdr:col>
      <xdr:colOff>42862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R15" sqref="R15"/>
    </sheetView>
  </sheetViews>
  <sheetFormatPr defaultRowHeight="12.75" x14ac:dyDescent="0.2"/>
  <cols>
    <col min="1" max="17" width="11.85546875" customWidth="1"/>
  </cols>
  <sheetData>
    <row r="2" spans="1:17" x14ac:dyDescent="0.2">
      <c r="A2" s="1" t="s">
        <v>0</v>
      </c>
      <c r="B2" s="1">
        <f>AVERAGE(B4:B5)</f>
        <v>167.5</v>
      </c>
      <c r="C2" s="36" t="s">
        <v>12</v>
      </c>
      <c r="D2" s="37"/>
      <c r="E2" s="37"/>
      <c r="F2" s="38"/>
      <c r="G2" s="9">
        <v>0.2</v>
      </c>
      <c r="H2" s="39" t="s">
        <v>13</v>
      </c>
      <c r="I2" s="40"/>
      <c r="J2" s="40"/>
      <c r="K2" s="41"/>
      <c r="L2" s="10">
        <v>0.5</v>
      </c>
      <c r="M2" s="42" t="s">
        <v>13</v>
      </c>
      <c r="N2" s="43"/>
      <c r="O2" s="43"/>
      <c r="P2" s="44"/>
      <c r="Q2" s="11">
        <v>0.8</v>
      </c>
    </row>
    <row r="3" spans="1:17" x14ac:dyDescent="0.2">
      <c r="A3" s="2" t="s">
        <v>1</v>
      </c>
      <c r="B3" s="2" t="s">
        <v>2</v>
      </c>
      <c r="C3" s="3" t="s">
        <v>6</v>
      </c>
      <c r="D3" s="3" t="s">
        <v>4</v>
      </c>
      <c r="E3" s="3" t="s">
        <v>14</v>
      </c>
      <c r="F3" s="3" t="s">
        <v>16</v>
      </c>
      <c r="G3" s="3" t="s">
        <v>5</v>
      </c>
      <c r="H3" s="4" t="s">
        <v>7</v>
      </c>
      <c r="I3" s="4" t="s">
        <v>4</v>
      </c>
      <c r="J3" s="4" t="s">
        <v>15</v>
      </c>
      <c r="K3" s="4" t="s">
        <v>16</v>
      </c>
      <c r="L3" s="4" t="s">
        <v>5</v>
      </c>
      <c r="M3" s="5" t="s">
        <v>8</v>
      </c>
      <c r="N3" s="5" t="s">
        <v>4</v>
      </c>
      <c r="O3" s="5" t="s">
        <v>15</v>
      </c>
      <c r="P3" s="5" t="s">
        <v>16</v>
      </c>
      <c r="Q3" s="5" t="s">
        <v>5</v>
      </c>
    </row>
    <row r="4" spans="1:17" x14ac:dyDescent="0.2">
      <c r="A4" s="6">
        <v>1</v>
      </c>
      <c r="B4" s="7">
        <v>200</v>
      </c>
      <c r="C4" s="8">
        <f>B2</f>
        <v>167.5</v>
      </c>
      <c r="D4" s="8">
        <f>B4-C4</f>
        <v>32.5</v>
      </c>
      <c r="E4" s="8">
        <f t="shared" ref="E4:E14" si="0">ABS(D4)</f>
        <v>32.5</v>
      </c>
      <c r="F4" s="12">
        <f t="shared" ref="F4:F14" si="1">ABS(D4/$B4)</f>
        <v>0.16250000000000001</v>
      </c>
      <c r="G4" s="8">
        <f>B2+(G$2*D4)</f>
        <v>174</v>
      </c>
      <c r="H4" s="8">
        <f>B2</f>
        <v>167.5</v>
      </c>
      <c r="I4" s="8">
        <f>B4-H4</f>
        <v>32.5</v>
      </c>
      <c r="J4" s="8">
        <f t="shared" ref="J4:J14" si="2">ABS(I4)</f>
        <v>32.5</v>
      </c>
      <c r="K4" s="12">
        <f t="shared" ref="K4:K14" si="3">ABS(I4/$B4)</f>
        <v>0.16250000000000001</v>
      </c>
      <c r="L4" s="8">
        <f>B2+(L$2*I4)</f>
        <v>183.75</v>
      </c>
      <c r="M4" s="8">
        <f>B2</f>
        <v>167.5</v>
      </c>
      <c r="N4" s="8">
        <f>B4-M4</f>
        <v>32.5</v>
      </c>
      <c r="O4" s="8">
        <f t="shared" ref="O4:O14" si="4">ABS(N4)</f>
        <v>32.5</v>
      </c>
      <c r="P4" s="12">
        <f t="shared" ref="P4:P14" si="5">ABS(N4/$B4)</f>
        <v>0.16250000000000001</v>
      </c>
      <c r="Q4" s="8">
        <f>B2+(Q$2*N4)</f>
        <v>193.5</v>
      </c>
    </row>
    <row r="5" spans="1:17" x14ac:dyDescent="0.2">
      <c r="A5" s="6">
        <v>2</v>
      </c>
      <c r="B5" s="7">
        <v>135</v>
      </c>
      <c r="C5" s="8">
        <f t="shared" ref="C5:C15" si="6">G4</f>
        <v>174</v>
      </c>
      <c r="D5" s="8">
        <f t="shared" ref="D5:D14" si="7">B5-C5</f>
        <v>-39</v>
      </c>
      <c r="E5" s="8">
        <f t="shared" si="0"/>
        <v>39</v>
      </c>
      <c r="F5" s="12">
        <f t="shared" si="1"/>
        <v>0.28888888888888886</v>
      </c>
      <c r="G5" s="8">
        <f>G4+(G$2*D5)</f>
        <v>166.2</v>
      </c>
      <c r="H5" s="8">
        <f t="shared" ref="H5:H15" si="8">L4</f>
        <v>183.75</v>
      </c>
      <c r="I5" s="8">
        <f t="shared" ref="I5:I14" si="9">B5-H5</f>
        <v>-48.75</v>
      </c>
      <c r="J5" s="8">
        <f t="shared" si="2"/>
        <v>48.75</v>
      </c>
      <c r="K5" s="12">
        <f t="shared" si="3"/>
        <v>0.3611111111111111</v>
      </c>
      <c r="L5" s="8">
        <f>L4+(L$2*I5)</f>
        <v>159.375</v>
      </c>
      <c r="M5" s="8">
        <f t="shared" ref="M5:M15" si="10">Q4</f>
        <v>193.5</v>
      </c>
      <c r="N5" s="8">
        <f t="shared" ref="N5:N14" si="11">B5-M5</f>
        <v>-58.5</v>
      </c>
      <c r="O5" s="8">
        <f t="shared" si="4"/>
        <v>58.5</v>
      </c>
      <c r="P5" s="12">
        <f t="shared" si="5"/>
        <v>0.43333333333333335</v>
      </c>
      <c r="Q5" s="8">
        <f>Q4+(Q$2*N5)</f>
        <v>146.69999999999999</v>
      </c>
    </row>
    <row r="6" spans="1:17" x14ac:dyDescent="0.2">
      <c r="A6" s="6">
        <v>3</v>
      </c>
      <c r="B6" s="7">
        <v>195</v>
      </c>
      <c r="C6" s="8">
        <f t="shared" si="6"/>
        <v>166.2</v>
      </c>
      <c r="D6" s="8">
        <f t="shared" si="7"/>
        <v>28.800000000000011</v>
      </c>
      <c r="E6" s="8">
        <f t="shared" si="0"/>
        <v>28.800000000000011</v>
      </c>
      <c r="F6" s="12">
        <f t="shared" si="1"/>
        <v>0.14769230769230776</v>
      </c>
      <c r="G6" s="8">
        <f>G5+(G$2*D6)</f>
        <v>171.95999999999998</v>
      </c>
      <c r="H6" s="8">
        <f t="shared" si="8"/>
        <v>159.375</v>
      </c>
      <c r="I6" s="8">
        <f t="shared" si="9"/>
        <v>35.625</v>
      </c>
      <c r="J6" s="8">
        <f t="shared" si="2"/>
        <v>35.625</v>
      </c>
      <c r="K6" s="12">
        <f t="shared" si="3"/>
        <v>0.18269230769230768</v>
      </c>
      <c r="L6" s="8">
        <f t="shared" ref="L6:L14" si="12">L5+(L$2*I6)</f>
        <v>177.1875</v>
      </c>
      <c r="M6" s="8">
        <f t="shared" si="10"/>
        <v>146.69999999999999</v>
      </c>
      <c r="N6" s="8">
        <f t="shared" si="11"/>
        <v>48.300000000000011</v>
      </c>
      <c r="O6" s="8">
        <f t="shared" si="4"/>
        <v>48.300000000000011</v>
      </c>
      <c r="P6" s="12">
        <f t="shared" si="5"/>
        <v>0.24769230769230774</v>
      </c>
      <c r="Q6" s="8">
        <f t="shared" ref="Q6:Q14" si="13">Q5+(Q$2*N6)</f>
        <v>185.34</v>
      </c>
    </row>
    <row r="7" spans="1:17" x14ac:dyDescent="0.2">
      <c r="A7" s="6">
        <v>4</v>
      </c>
      <c r="B7" s="7">
        <v>197.5</v>
      </c>
      <c r="C7" s="8">
        <f t="shared" si="6"/>
        <v>171.95999999999998</v>
      </c>
      <c r="D7" s="8">
        <f t="shared" si="7"/>
        <v>25.54000000000002</v>
      </c>
      <c r="E7" s="8">
        <f t="shared" si="0"/>
        <v>25.54000000000002</v>
      </c>
      <c r="F7" s="12">
        <f t="shared" si="1"/>
        <v>0.12931645569620265</v>
      </c>
      <c r="G7" s="8">
        <f t="shared" ref="G7:G14" si="14">G6+(G$2*D7)</f>
        <v>177.06799999999998</v>
      </c>
      <c r="H7" s="8">
        <f t="shared" si="8"/>
        <v>177.1875</v>
      </c>
      <c r="I7" s="8">
        <f t="shared" si="9"/>
        <v>20.3125</v>
      </c>
      <c r="J7" s="8">
        <f t="shared" si="2"/>
        <v>20.3125</v>
      </c>
      <c r="K7" s="12">
        <f t="shared" si="3"/>
        <v>0.10284810126582279</v>
      </c>
      <c r="L7" s="8">
        <f t="shared" si="12"/>
        <v>187.34375</v>
      </c>
      <c r="M7" s="8">
        <f t="shared" si="10"/>
        <v>185.34</v>
      </c>
      <c r="N7" s="8">
        <f t="shared" si="11"/>
        <v>12.159999999999997</v>
      </c>
      <c r="O7" s="8">
        <f t="shared" si="4"/>
        <v>12.159999999999997</v>
      </c>
      <c r="P7" s="12">
        <f t="shared" si="5"/>
        <v>6.1569620253164536E-2</v>
      </c>
      <c r="Q7" s="8">
        <f t="shared" si="13"/>
        <v>195.06800000000001</v>
      </c>
    </row>
    <row r="8" spans="1:17" x14ac:dyDescent="0.2">
      <c r="A8" s="6">
        <v>5</v>
      </c>
      <c r="B8" s="7">
        <v>310</v>
      </c>
      <c r="C8" s="8">
        <f t="shared" si="6"/>
        <v>177.06799999999998</v>
      </c>
      <c r="D8" s="8">
        <f t="shared" si="7"/>
        <v>132.93200000000002</v>
      </c>
      <c r="E8" s="8">
        <f t="shared" si="0"/>
        <v>132.93200000000002</v>
      </c>
      <c r="F8" s="12">
        <f t="shared" si="1"/>
        <v>0.42881290322580651</v>
      </c>
      <c r="G8" s="8">
        <f t="shared" si="14"/>
        <v>203.65439999999998</v>
      </c>
      <c r="H8" s="8">
        <f t="shared" si="8"/>
        <v>187.34375</v>
      </c>
      <c r="I8" s="8">
        <f t="shared" si="9"/>
        <v>122.65625</v>
      </c>
      <c r="J8" s="8">
        <f t="shared" si="2"/>
        <v>122.65625</v>
      </c>
      <c r="K8" s="12">
        <f t="shared" si="3"/>
        <v>0.39566532258064518</v>
      </c>
      <c r="L8" s="8">
        <f t="shared" si="12"/>
        <v>248.671875</v>
      </c>
      <c r="M8" s="8">
        <f t="shared" si="10"/>
        <v>195.06800000000001</v>
      </c>
      <c r="N8" s="8">
        <f t="shared" si="11"/>
        <v>114.93199999999999</v>
      </c>
      <c r="O8" s="8">
        <f t="shared" si="4"/>
        <v>114.93199999999999</v>
      </c>
      <c r="P8" s="12">
        <f t="shared" si="5"/>
        <v>0.37074838709677416</v>
      </c>
      <c r="Q8" s="8">
        <f t="shared" si="13"/>
        <v>287.0136</v>
      </c>
    </row>
    <row r="9" spans="1:17" x14ac:dyDescent="0.2">
      <c r="A9" s="6">
        <v>6</v>
      </c>
      <c r="B9" s="7">
        <v>175</v>
      </c>
      <c r="C9" s="8">
        <f t="shared" si="6"/>
        <v>203.65439999999998</v>
      </c>
      <c r="D9" s="8">
        <f t="shared" si="7"/>
        <v>-28.654399999999981</v>
      </c>
      <c r="E9" s="8">
        <f t="shared" si="0"/>
        <v>28.654399999999981</v>
      </c>
      <c r="F9" s="12">
        <f t="shared" si="1"/>
        <v>0.16373942857142845</v>
      </c>
      <c r="G9" s="8">
        <f t="shared" si="14"/>
        <v>197.92352</v>
      </c>
      <c r="H9" s="8">
        <f t="shared" si="8"/>
        <v>248.671875</v>
      </c>
      <c r="I9" s="8">
        <f t="shared" si="9"/>
        <v>-73.671875</v>
      </c>
      <c r="J9" s="8">
        <f t="shared" si="2"/>
        <v>73.671875</v>
      </c>
      <c r="K9" s="12">
        <f t="shared" si="3"/>
        <v>0.42098214285714286</v>
      </c>
      <c r="L9" s="8">
        <f t="shared" si="12"/>
        <v>211.8359375</v>
      </c>
      <c r="M9" s="8">
        <f t="shared" si="10"/>
        <v>287.0136</v>
      </c>
      <c r="N9" s="8">
        <f t="shared" si="11"/>
        <v>-112.0136</v>
      </c>
      <c r="O9" s="8">
        <f t="shared" si="4"/>
        <v>112.0136</v>
      </c>
      <c r="P9" s="12">
        <f t="shared" si="5"/>
        <v>0.64007771428571425</v>
      </c>
      <c r="Q9" s="8">
        <f t="shared" si="13"/>
        <v>197.40271999999999</v>
      </c>
    </row>
    <row r="10" spans="1:17" x14ac:dyDescent="0.2">
      <c r="A10" s="6">
        <v>7</v>
      </c>
      <c r="B10" s="7">
        <v>155</v>
      </c>
      <c r="C10" s="8">
        <f t="shared" si="6"/>
        <v>197.92352</v>
      </c>
      <c r="D10" s="8">
        <f t="shared" si="7"/>
        <v>-42.923519999999996</v>
      </c>
      <c r="E10" s="8">
        <f t="shared" si="0"/>
        <v>42.923519999999996</v>
      </c>
      <c r="F10" s="12">
        <f t="shared" si="1"/>
        <v>0.27692593548387096</v>
      </c>
      <c r="G10" s="8">
        <f t="shared" si="14"/>
        <v>189.33881600000001</v>
      </c>
      <c r="H10" s="8">
        <f t="shared" si="8"/>
        <v>211.8359375</v>
      </c>
      <c r="I10" s="8">
        <f t="shared" si="9"/>
        <v>-56.8359375</v>
      </c>
      <c r="J10" s="8">
        <f t="shared" si="2"/>
        <v>56.8359375</v>
      </c>
      <c r="K10" s="12">
        <f t="shared" si="3"/>
        <v>0.3666834677419355</v>
      </c>
      <c r="L10" s="8">
        <f t="shared" si="12"/>
        <v>183.41796875</v>
      </c>
      <c r="M10" s="8">
        <f t="shared" si="10"/>
        <v>197.40271999999999</v>
      </c>
      <c r="N10" s="8">
        <f t="shared" si="11"/>
        <v>-42.402719999999988</v>
      </c>
      <c r="O10" s="8">
        <f t="shared" si="4"/>
        <v>42.402719999999988</v>
      </c>
      <c r="P10" s="12">
        <f t="shared" si="5"/>
        <v>0.27356593548387087</v>
      </c>
      <c r="Q10" s="8">
        <f t="shared" si="13"/>
        <v>163.48054400000001</v>
      </c>
    </row>
    <row r="11" spans="1:17" x14ac:dyDescent="0.2">
      <c r="A11" s="6">
        <v>8</v>
      </c>
      <c r="B11" s="7">
        <v>130</v>
      </c>
      <c r="C11" s="8">
        <f t="shared" si="6"/>
        <v>189.33881600000001</v>
      </c>
      <c r="D11" s="8">
        <f t="shared" si="7"/>
        <v>-59.338816000000008</v>
      </c>
      <c r="E11" s="8">
        <f t="shared" si="0"/>
        <v>59.338816000000008</v>
      </c>
      <c r="F11" s="12">
        <f t="shared" si="1"/>
        <v>0.45645243076923081</v>
      </c>
      <c r="G11" s="8">
        <f t="shared" si="14"/>
        <v>177.4710528</v>
      </c>
      <c r="H11" s="8">
        <f t="shared" si="8"/>
        <v>183.41796875</v>
      </c>
      <c r="I11" s="8">
        <f t="shared" si="9"/>
        <v>-53.41796875</v>
      </c>
      <c r="J11" s="8">
        <f t="shared" si="2"/>
        <v>53.41796875</v>
      </c>
      <c r="K11" s="12">
        <f t="shared" si="3"/>
        <v>0.41090745192307693</v>
      </c>
      <c r="L11" s="8">
        <f t="shared" si="12"/>
        <v>156.708984375</v>
      </c>
      <c r="M11" s="8">
        <f t="shared" si="10"/>
        <v>163.48054400000001</v>
      </c>
      <c r="N11" s="8">
        <f t="shared" si="11"/>
        <v>-33.480544000000009</v>
      </c>
      <c r="O11" s="8">
        <f t="shared" si="4"/>
        <v>33.480544000000009</v>
      </c>
      <c r="P11" s="12">
        <f t="shared" si="5"/>
        <v>0.2575426461538462</v>
      </c>
      <c r="Q11" s="8">
        <f t="shared" si="13"/>
        <v>136.69610879999999</v>
      </c>
    </row>
    <row r="12" spans="1:17" x14ac:dyDescent="0.2">
      <c r="A12" s="6">
        <v>9</v>
      </c>
      <c r="B12" s="7">
        <v>220</v>
      </c>
      <c r="C12" s="8">
        <f t="shared" si="6"/>
        <v>177.4710528</v>
      </c>
      <c r="D12" s="8">
        <f t="shared" si="7"/>
        <v>42.528947200000005</v>
      </c>
      <c r="E12" s="8">
        <f t="shared" si="0"/>
        <v>42.528947200000005</v>
      </c>
      <c r="F12" s="12">
        <f t="shared" si="1"/>
        <v>0.1933133963636364</v>
      </c>
      <c r="G12" s="8">
        <f t="shared" si="14"/>
        <v>185.97684224</v>
      </c>
      <c r="H12" s="8">
        <f t="shared" si="8"/>
        <v>156.708984375</v>
      </c>
      <c r="I12" s="8">
        <f t="shared" si="9"/>
        <v>63.291015625</v>
      </c>
      <c r="J12" s="8">
        <f t="shared" si="2"/>
        <v>63.291015625</v>
      </c>
      <c r="K12" s="12">
        <f t="shared" si="3"/>
        <v>0.28768643465909088</v>
      </c>
      <c r="L12" s="8">
        <f t="shared" si="12"/>
        <v>188.3544921875</v>
      </c>
      <c r="M12" s="8">
        <f t="shared" si="10"/>
        <v>136.69610879999999</v>
      </c>
      <c r="N12" s="8">
        <f t="shared" si="11"/>
        <v>83.30389120000001</v>
      </c>
      <c r="O12" s="8">
        <f t="shared" si="4"/>
        <v>83.30389120000001</v>
      </c>
      <c r="P12" s="12">
        <f t="shared" si="5"/>
        <v>0.37865405090909093</v>
      </c>
      <c r="Q12" s="8">
        <f t="shared" si="13"/>
        <v>203.33922175999999</v>
      </c>
    </row>
    <row r="13" spans="1:17" x14ac:dyDescent="0.2">
      <c r="A13" s="6">
        <v>10</v>
      </c>
      <c r="B13" s="7">
        <v>277.5</v>
      </c>
      <c r="C13" s="8">
        <f t="shared" si="6"/>
        <v>185.97684224</v>
      </c>
      <c r="D13" s="8">
        <f t="shared" si="7"/>
        <v>91.523157760000004</v>
      </c>
      <c r="E13" s="8">
        <f t="shared" si="0"/>
        <v>91.523157760000004</v>
      </c>
      <c r="F13" s="12">
        <f t="shared" si="1"/>
        <v>0.3298131811171171</v>
      </c>
      <c r="G13" s="8">
        <f t="shared" si="14"/>
        <v>204.28147379199999</v>
      </c>
      <c r="H13" s="8">
        <f t="shared" si="8"/>
        <v>188.3544921875</v>
      </c>
      <c r="I13" s="8">
        <f t="shared" si="9"/>
        <v>89.1455078125</v>
      </c>
      <c r="J13" s="8">
        <f t="shared" si="2"/>
        <v>89.1455078125</v>
      </c>
      <c r="K13" s="12">
        <f t="shared" si="3"/>
        <v>0.32124507319819817</v>
      </c>
      <c r="L13" s="8">
        <f t="shared" si="12"/>
        <v>232.92724609375</v>
      </c>
      <c r="M13" s="8">
        <f t="shared" si="10"/>
        <v>203.33922175999999</v>
      </c>
      <c r="N13" s="8">
        <f t="shared" si="11"/>
        <v>74.160778240000013</v>
      </c>
      <c r="O13" s="8">
        <f t="shared" si="4"/>
        <v>74.160778240000013</v>
      </c>
      <c r="P13" s="12">
        <f t="shared" si="5"/>
        <v>0.26724604771171179</v>
      </c>
      <c r="Q13" s="8">
        <f t="shared" si="13"/>
        <v>262.66784435199997</v>
      </c>
    </row>
    <row r="14" spans="1:17" x14ac:dyDescent="0.2">
      <c r="A14" s="6">
        <v>11</v>
      </c>
      <c r="B14" s="7">
        <v>235</v>
      </c>
      <c r="C14" s="8">
        <f t="shared" si="6"/>
        <v>204.28147379199999</v>
      </c>
      <c r="D14" s="8">
        <f t="shared" si="7"/>
        <v>30.718526208000014</v>
      </c>
      <c r="E14" s="8">
        <f t="shared" si="0"/>
        <v>30.718526208000014</v>
      </c>
      <c r="F14" s="12">
        <f t="shared" si="1"/>
        <v>0.13071713280000005</v>
      </c>
      <c r="G14" s="8">
        <f t="shared" si="14"/>
        <v>210.42517903359999</v>
      </c>
      <c r="H14" s="8">
        <f t="shared" si="8"/>
        <v>232.92724609375</v>
      </c>
      <c r="I14" s="8">
        <f t="shared" si="9"/>
        <v>2.07275390625</v>
      </c>
      <c r="J14" s="8">
        <f t="shared" si="2"/>
        <v>2.07275390625</v>
      </c>
      <c r="K14" s="12">
        <f t="shared" si="3"/>
        <v>8.8202293882978719E-3</v>
      </c>
      <c r="L14" s="8">
        <f t="shared" si="12"/>
        <v>233.963623046875</v>
      </c>
      <c r="M14" s="8">
        <f t="shared" si="10"/>
        <v>262.66784435199997</v>
      </c>
      <c r="N14" s="8">
        <f t="shared" si="11"/>
        <v>-27.667844351999975</v>
      </c>
      <c r="O14" s="8">
        <f t="shared" si="4"/>
        <v>27.667844351999975</v>
      </c>
      <c r="P14" s="12">
        <f t="shared" si="5"/>
        <v>0.11773550788085095</v>
      </c>
      <c r="Q14" s="8">
        <f t="shared" si="13"/>
        <v>240.53356887039999</v>
      </c>
    </row>
    <row r="15" spans="1:17" x14ac:dyDescent="0.2">
      <c r="A15" s="6">
        <v>12</v>
      </c>
      <c r="B15" s="7"/>
      <c r="C15" s="8">
        <f t="shared" si="6"/>
        <v>210.42517903359999</v>
      </c>
      <c r="D15" s="7"/>
      <c r="E15" s="7"/>
      <c r="F15" s="7"/>
      <c r="G15" s="7"/>
      <c r="H15" s="8">
        <f t="shared" si="8"/>
        <v>233.963623046875</v>
      </c>
      <c r="I15" s="7"/>
      <c r="J15" s="7"/>
      <c r="K15" s="7"/>
      <c r="L15" s="7"/>
      <c r="M15" s="8">
        <f t="shared" si="10"/>
        <v>240.53356887039999</v>
      </c>
      <c r="N15" s="7"/>
      <c r="O15" s="7"/>
      <c r="P15" s="7"/>
      <c r="Q15" s="7"/>
    </row>
    <row r="16" spans="1:17" x14ac:dyDescent="0.2">
      <c r="A16" s="31" t="s">
        <v>9</v>
      </c>
      <c r="B16" s="32"/>
      <c r="C16" s="45">
        <f>SUM(D4:D14)/11</f>
        <v>19.511445015272734</v>
      </c>
      <c r="D16" s="45"/>
      <c r="E16" s="45"/>
      <c r="F16" s="45"/>
      <c r="G16" s="45"/>
      <c r="H16" s="46">
        <f>SUM(I4:I14)/11</f>
        <v>12.084295099431818</v>
      </c>
      <c r="I16" s="46"/>
      <c r="J16" s="46"/>
      <c r="K16" s="46"/>
      <c r="L16" s="46"/>
      <c r="M16" s="47">
        <f>SUM(N4:N14)/11</f>
        <v>8.2992691898181867</v>
      </c>
      <c r="N16" s="47"/>
      <c r="O16" s="47"/>
      <c r="P16" s="47"/>
      <c r="Q16" s="47"/>
    </row>
    <row r="17" spans="1:17" x14ac:dyDescent="0.2">
      <c r="A17" s="31" t="s">
        <v>10</v>
      </c>
      <c r="B17" s="32"/>
      <c r="C17" s="45">
        <f>AVERAGE(E4:E14)</f>
        <v>50.405397015272726</v>
      </c>
      <c r="D17" s="45"/>
      <c r="E17" s="45"/>
      <c r="F17" s="45"/>
      <c r="G17" s="45"/>
      <c r="H17" s="46">
        <f>AVERAGE(J4:J14)</f>
        <v>54.38898259943182</v>
      </c>
      <c r="I17" s="46"/>
      <c r="J17" s="46"/>
      <c r="K17" s="46"/>
      <c r="L17" s="46"/>
      <c r="M17" s="47">
        <f>AVERAGE(O4:O14)</f>
        <v>58.129216162909096</v>
      </c>
      <c r="N17" s="47"/>
      <c r="O17" s="47"/>
      <c r="P17" s="47"/>
      <c r="Q17" s="47"/>
    </row>
    <row r="18" spans="1:17" x14ac:dyDescent="0.2">
      <c r="A18" s="31" t="s">
        <v>11</v>
      </c>
      <c r="B18" s="32"/>
      <c r="C18" s="33">
        <f>AVERAGE(F4:F14)</f>
        <v>0.2461974600553172</v>
      </c>
      <c r="D18" s="33"/>
      <c r="E18" s="33"/>
      <c r="F18" s="33"/>
      <c r="G18" s="33"/>
      <c r="H18" s="34">
        <f>AVERAGE(K4:K14)</f>
        <v>0.27464924021978449</v>
      </c>
      <c r="I18" s="34"/>
      <c r="J18" s="34"/>
      <c r="K18" s="34"/>
      <c r="L18" s="34"/>
      <c r="M18" s="35">
        <f>AVERAGE(P4:P14)</f>
        <v>0.29187868643642412</v>
      </c>
      <c r="N18" s="35"/>
      <c r="O18" s="35"/>
      <c r="P18" s="35"/>
      <c r="Q18" s="35"/>
    </row>
  </sheetData>
  <mergeCells count="15">
    <mergeCell ref="A18:B18"/>
    <mergeCell ref="C18:G18"/>
    <mergeCell ref="H18:L18"/>
    <mergeCell ref="M18:Q18"/>
    <mergeCell ref="C2:F2"/>
    <mergeCell ref="H2:K2"/>
    <mergeCell ref="M2:P2"/>
    <mergeCell ref="A16:B16"/>
    <mergeCell ref="C16:G16"/>
    <mergeCell ref="H16:L16"/>
    <mergeCell ref="M16:Q16"/>
    <mergeCell ref="A17:B17"/>
    <mergeCell ref="C17:G17"/>
    <mergeCell ref="H17:L17"/>
    <mergeCell ref="M17:Q17"/>
  </mergeCells>
  <pageMargins left="0.7" right="0.7" top="0.75" bottom="0.75" header="0.3" footer="0.3"/>
  <ignoredErrors>
    <ignoredError sqref="B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3" sqref="C3:F17"/>
    </sheetView>
  </sheetViews>
  <sheetFormatPr defaultRowHeight="12.75" x14ac:dyDescent="0.2"/>
  <cols>
    <col min="2" max="2" width="11.7109375" customWidth="1"/>
    <col min="3" max="3" width="12.28515625" customWidth="1"/>
    <col min="4" max="4" width="13.85546875" bestFit="1" customWidth="1"/>
    <col min="5" max="5" width="13.5703125" bestFit="1" customWidth="1"/>
    <col min="6" max="6" width="12.28515625" customWidth="1"/>
    <col min="8" max="8" width="13.5703125" bestFit="1" customWidth="1"/>
    <col min="10" max="10" width="13.5703125" bestFit="1" customWidth="1"/>
    <col min="11" max="11" width="14.140625" bestFit="1" customWidth="1"/>
    <col min="12" max="12" width="8.5703125" bestFit="1" customWidth="1"/>
  </cols>
  <sheetData>
    <row r="1" spans="1:22" x14ac:dyDescent="0.2">
      <c r="A1" s="13" t="s">
        <v>0</v>
      </c>
      <c r="B1" s="20">
        <f>F47</f>
        <v>53.075757575757578</v>
      </c>
      <c r="C1" s="13" t="s">
        <v>17</v>
      </c>
      <c r="D1" s="20">
        <f>F46</f>
        <v>1.513986013986014</v>
      </c>
      <c r="E1" s="48" t="s">
        <v>18</v>
      </c>
      <c r="F1" s="48"/>
    </row>
    <row r="2" spans="1:22" x14ac:dyDescent="0.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19</v>
      </c>
      <c r="V2" s="3" t="s">
        <v>16</v>
      </c>
    </row>
    <row r="3" spans="1:22" x14ac:dyDescent="0.2">
      <c r="A3" s="6">
        <v>1</v>
      </c>
      <c r="B3" s="14">
        <v>54</v>
      </c>
      <c r="C3" s="30">
        <f>B1+D1</f>
        <v>54.589743589743591</v>
      </c>
      <c r="D3" s="30">
        <f>B3-C3</f>
        <v>-0.5897435897435912</v>
      </c>
      <c r="E3" s="30">
        <f>B1+D1+(B20*D3)</f>
        <v>54.47179487179487</v>
      </c>
      <c r="F3" s="30">
        <f>D1+(B21*D3)</f>
        <v>1.4550116550116547</v>
      </c>
      <c r="V3" s="12">
        <f>ABS(D3)/B3</f>
        <v>1.0921177587844281E-2</v>
      </c>
    </row>
    <row r="4" spans="1:22" x14ac:dyDescent="0.2">
      <c r="A4" s="6">
        <v>2</v>
      </c>
      <c r="B4" s="14">
        <v>55</v>
      </c>
      <c r="C4" s="30">
        <f>E3+F3</f>
        <v>55.926806526806523</v>
      </c>
      <c r="D4" s="30">
        <f t="shared" ref="D4:D14" si="0">ROUND(B4-C4,1)</f>
        <v>-0.9</v>
      </c>
      <c r="E4" s="30">
        <f t="shared" ref="E4:E14" si="1">ROUND(E3+F3+(B$20*D4),1)</f>
        <v>55.7</v>
      </c>
      <c r="F4" s="30">
        <f t="shared" ref="F4:F17" si="2">ROUND(F3+(B$21*D4),1)</f>
        <v>1.4</v>
      </c>
      <c r="V4" s="12">
        <f t="shared" ref="V4:V14" si="3">ABS(D4)/B4</f>
        <v>1.6363636363636365E-2</v>
      </c>
    </row>
    <row r="5" spans="1:22" x14ac:dyDescent="0.2">
      <c r="A5" s="6">
        <v>3</v>
      </c>
      <c r="B5" s="14">
        <v>57</v>
      </c>
      <c r="C5" s="30">
        <f t="shared" ref="C5:C17" si="4">E4+F4</f>
        <v>57.1</v>
      </c>
      <c r="D5" s="30">
        <f t="shared" si="0"/>
        <v>-0.1</v>
      </c>
      <c r="E5" s="30">
        <f t="shared" si="1"/>
        <v>57.1</v>
      </c>
      <c r="F5" s="30">
        <f t="shared" si="2"/>
        <v>1.4</v>
      </c>
      <c r="V5" s="12">
        <f t="shared" si="3"/>
        <v>1.7543859649122807E-3</v>
      </c>
    </row>
    <row r="6" spans="1:22" x14ac:dyDescent="0.2">
      <c r="A6" s="6">
        <v>4</v>
      </c>
      <c r="B6" s="14">
        <v>60</v>
      </c>
      <c r="C6" s="30">
        <f t="shared" si="4"/>
        <v>58.5</v>
      </c>
      <c r="D6" s="30">
        <f t="shared" si="0"/>
        <v>1.5</v>
      </c>
      <c r="E6" s="30">
        <f t="shared" si="1"/>
        <v>58.8</v>
      </c>
      <c r="F6" s="30">
        <f t="shared" si="2"/>
        <v>1.6</v>
      </c>
      <c r="V6" s="12">
        <f t="shared" si="3"/>
        <v>2.5000000000000001E-2</v>
      </c>
    </row>
    <row r="7" spans="1:22" x14ac:dyDescent="0.2">
      <c r="A7" s="6">
        <v>5</v>
      </c>
      <c r="B7" s="14">
        <v>66</v>
      </c>
      <c r="C7" s="30">
        <f t="shared" si="4"/>
        <v>60.4</v>
      </c>
      <c r="D7" s="30">
        <f t="shared" si="0"/>
        <v>5.6</v>
      </c>
      <c r="E7" s="30">
        <f t="shared" si="1"/>
        <v>61.5</v>
      </c>
      <c r="F7" s="30">
        <f t="shared" si="2"/>
        <v>2.2000000000000002</v>
      </c>
      <c r="V7" s="12">
        <f t="shared" si="3"/>
        <v>8.484848484848484E-2</v>
      </c>
    </row>
    <row r="8" spans="1:22" x14ac:dyDescent="0.2">
      <c r="A8" s="6">
        <v>6</v>
      </c>
      <c r="B8" s="14">
        <v>62</v>
      </c>
      <c r="C8" s="30">
        <f t="shared" si="4"/>
        <v>63.7</v>
      </c>
      <c r="D8" s="30">
        <f t="shared" si="0"/>
        <v>-1.7</v>
      </c>
      <c r="E8" s="30">
        <f t="shared" si="1"/>
        <v>63.4</v>
      </c>
      <c r="F8" s="30">
        <f t="shared" si="2"/>
        <v>2</v>
      </c>
      <c r="V8" s="12">
        <f t="shared" si="3"/>
        <v>2.7419354838709678E-2</v>
      </c>
    </row>
    <row r="9" spans="1:22" x14ac:dyDescent="0.2">
      <c r="A9" s="6">
        <v>7</v>
      </c>
      <c r="B9" s="14">
        <v>59</v>
      </c>
      <c r="C9" s="30">
        <f t="shared" si="4"/>
        <v>65.400000000000006</v>
      </c>
      <c r="D9" s="30">
        <f t="shared" si="0"/>
        <v>-6.4</v>
      </c>
      <c r="E9" s="30">
        <f t="shared" si="1"/>
        <v>64.099999999999994</v>
      </c>
      <c r="F9" s="30">
        <f t="shared" si="2"/>
        <v>1.4</v>
      </c>
      <c r="V9" s="12">
        <f t="shared" si="3"/>
        <v>0.10847457627118645</v>
      </c>
    </row>
    <row r="10" spans="1:22" x14ac:dyDescent="0.2">
      <c r="A10" s="6">
        <v>8</v>
      </c>
      <c r="B10" s="14">
        <v>65</v>
      </c>
      <c r="C10" s="30">
        <f t="shared" si="4"/>
        <v>65.5</v>
      </c>
      <c r="D10" s="30">
        <f t="shared" si="0"/>
        <v>-0.5</v>
      </c>
      <c r="E10" s="30">
        <f t="shared" si="1"/>
        <v>65.400000000000006</v>
      </c>
      <c r="F10" s="30">
        <f t="shared" si="2"/>
        <v>1.4</v>
      </c>
      <c r="V10" s="12">
        <f t="shared" si="3"/>
        <v>7.6923076923076927E-3</v>
      </c>
    </row>
    <row r="11" spans="1:22" x14ac:dyDescent="0.2">
      <c r="A11" s="6">
        <v>9</v>
      </c>
      <c r="B11" s="14">
        <v>69</v>
      </c>
      <c r="C11" s="30">
        <f t="shared" si="4"/>
        <v>66.800000000000011</v>
      </c>
      <c r="D11" s="30">
        <f t="shared" si="0"/>
        <v>2.2000000000000002</v>
      </c>
      <c r="E11" s="30">
        <f t="shared" si="1"/>
        <v>67.2</v>
      </c>
      <c r="F11" s="30">
        <f t="shared" si="2"/>
        <v>1.6</v>
      </c>
      <c r="V11" s="12">
        <f t="shared" si="3"/>
        <v>3.1884057971014498E-2</v>
      </c>
    </row>
    <row r="12" spans="1:22" x14ac:dyDescent="0.2">
      <c r="A12" s="6">
        <v>10</v>
      </c>
      <c r="B12" s="14">
        <v>70</v>
      </c>
      <c r="C12" s="30">
        <f t="shared" si="4"/>
        <v>68.8</v>
      </c>
      <c r="D12" s="30">
        <f t="shared" si="0"/>
        <v>1.2</v>
      </c>
      <c r="E12" s="30">
        <f t="shared" si="1"/>
        <v>69</v>
      </c>
      <c r="F12" s="30">
        <f t="shared" si="2"/>
        <v>1.7</v>
      </c>
      <c r="V12" s="12">
        <f t="shared" si="3"/>
        <v>1.7142857142857144E-2</v>
      </c>
    </row>
    <row r="13" spans="1:22" x14ac:dyDescent="0.2">
      <c r="A13" s="6">
        <v>11</v>
      </c>
      <c r="B13" s="14">
        <v>63</v>
      </c>
      <c r="C13" s="30">
        <f t="shared" si="4"/>
        <v>70.7</v>
      </c>
      <c r="D13" s="30">
        <f t="shared" si="0"/>
        <v>-7.7</v>
      </c>
      <c r="E13" s="30">
        <f t="shared" si="1"/>
        <v>69.2</v>
      </c>
      <c r="F13" s="30">
        <f t="shared" si="2"/>
        <v>0.9</v>
      </c>
      <c r="V13" s="12">
        <f t="shared" si="3"/>
        <v>0.12222222222222222</v>
      </c>
    </row>
    <row r="14" spans="1:22" x14ac:dyDescent="0.2">
      <c r="A14" s="6">
        <v>12</v>
      </c>
      <c r="B14" s="14">
        <v>75</v>
      </c>
      <c r="C14" s="30">
        <f t="shared" si="4"/>
        <v>70.100000000000009</v>
      </c>
      <c r="D14" s="30">
        <f t="shared" si="0"/>
        <v>4.9000000000000004</v>
      </c>
      <c r="E14" s="30">
        <f t="shared" si="1"/>
        <v>71.099999999999994</v>
      </c>
      <c r="F14" s="30">
        <f t="shared" si="2"/>
        <v>1.4</v>
      </c>
      <c r="V14" s="12">
        <f t="shared" si="3"/>
        <v>6.533333333333334E-2</v>
      </c>
    </row>
    <row r="15" spans="1:22" x14ac:dyDescent="0.2">
      <c r="A15" s="6">
        <v>13</v>
      </c>
      <c r="B15" s="7"/>
      <c r="C15" s="30">
        <f t="shared" si="4"/>
        <v>72.5</v>
      </c>
      <c r="D15" s="30"/>
      <c r="E15" s="30">
        <f>E14+F14+(B$20*D15)</f>
        <v>72.5</v>
      </c>
      <c r="F15" s="30">
        <f t="shared" si="2"/>
        <v>1.4</v>
      </c>
    </row>
    <row r="16" spans="1:22" x14ac:dyDescent="0.2">
      <c r="C16" s="30">
        <f t="shared" si="4"/>
        <v>73.900000000000006</v>
      </c>
      <c r="D16" s="30"/>
      <c r="E16" s="30">
        <f>ROUND(E15+F15+(B$20*D16),1)</f>
        <v>73.900000000000006</v>
      </c>
      <c r="F16" s="30">
        <f t="shared" si="2"/>
        <v>1.4</v>
      </c>
    </row>
    <row r="17" spans="1:8" x14ac:dyDescent="0.2">
      <c r="C17" s="30">
        <f t="shared" si="4"/>
        <v>75.300000000000011</v>
      </c>
      <c r="D17" s="30"/>
      <c r="E17" s="30">
        <f>ROUND(E16+F16+(B$20*D17),1)</f>
        <v>75.3</v>
      </c>
      <c r="F17" s="30">
        <f t="shared" si="2"/>
        <v>1.4</v>
      </c>
    </row>
    <row r="18" spans="1:8" x14ac:dyDescent="0.2">
      <c r="C18" s="2" t="s">
        <v>20</v>
      </c>
      <c r="D18" s="12">
        <f>AVERAGE(V3:V14)</f>
        <v>4.3254699519709061E-2</v>
      </c>
    </row>
    <row r="20" spans="1:8" x14ac:dyDescent="0.2">
      <c r="A20" s="2" t="s">
        <v>13</v>
      </c>
      <c r="B20" s="6">
        <v>0.2</v>
      </c>
    </row>
    <row r="21" spans="1:8" x14ac:dyDescent="0.2">
      <c r="A21" s="2" t="s">
        <v>21</v>
      </c>
      <c r="B21" s="6">
        <v>0.1</v>
      </c>
    </row>
    <row r="29" spans="1:8" x14ac:dyDescent="0.2">
      <c r="A29" s="31" t="s">
        <v>23</v>
      </c>
      <c r="B29" s="32"/>
      <c r="D29" s="49" t="s">
        <v>26</v>
      </c>
      <c r="E29" s="49"/>
      <c r="F29" s="49"/>
      <c r="H29" s="2" t="s">
        <v>27</v>
      </c>
    </row>
    <row r="30" spans="1:8" x14ac:dyDescent="0.2">
      <c r="A30" s="2" t="s">
        <v>28</v>
      </c>
      <c r="B30" s="2" t="s">
        <v>29</v>
      </c>
      <c r="D30" s="2" t="s">
        <v>30</v>
      </c>
      <c r="E30" s="2" t="s">
        <v>31</v>
      </c>
      <c r="F30" s="2" t="s">
        <v>32</v>
      </c>
      <c r="H30" s="2" t="s">
        <v>33</v>
      </c>
    </row>
    <row r="31" spans="1:8" x14ac:dyDescent="0.2">
      <c r="A31" s="6">
        <v>1</v>
      </c>
      <c r="B31" s="7">
        <f>B3</f>
        <v>54</v>
      </c>
      <c r="D31" s="19">
        <f>A31-B$46</f>
        <v>-5.5</v>
      </c>
      <c r="E31" s="19">
        <f>B31-B$47</f>
        <v>-8.9166666666666643</v>
      </c>
      <c r="F31" s="19">
        <f>D31*E31</f>
        <v>49.041666666666657</v>
      </c>
      <c r="H31" s="6">
        <f>D31*D31</f>
        <v>30.25</v>
      </c>
    </row>
    <row r="32" spans="1:8" x14ac:dyDescent="0.2">
      <c r="A32" s="6">
        <v>2</v>
      </c>
      <c r="B32" s="7">
        <f t="shared" ref="B32:B42" si="5">B4</f>
        <v>55</v>
      </c>
      <c r="D32" s="19">
        <f t="shared" ref="D32:D42" si="6">A32-B$46</f>
        <v>-4.5</v>
      </c>
      <c r="E32" s="19">
        <f t="shared" ref="E32:E42" si="7">B32-B$47</f>
        <v>-7.9166666666666643</v>
      </c>
      <c r="F32" s="19">
        <f t="shared" ref="F32:F42" si="8">D32*E32</f>
        <v>35.624999999999986</v>
      </c>
      <c r="H32" s="6">
        <f t="shared" ref="H32:H42" si="9">D32*D32</f>
        <v>20.25</v>
      </c>
    </row>
    <row r="33" spans="1:8" x14ac:dyDescent="0.2">
      <c r="A33" s="6">
        <v>3</v>
      </c>
      <c r="B33" s="7">
        <f t="shared" si="5"/>
        <v>57</v>
      </c>
      <c r="D33" s="19">
        <f t="shared" si="6"/>
        <v>-3.5</v>
      </c>
      <c r="E33" s="19">
        <f t="shared" si="7"/>
        <v>-5.9166666666666643</v>
      </c>
      <c r="F33" s="19">
        <f t="shared" si="8"/>
        <v>20.708333333333325</v>
      </c>
      <c r="H33" s="6">
        <f t="shared" si="9"/>
        <v>12.25</v>
      </c>
    </row>
    <row r="34" spans="1:8" x14ac:dyDescent="0.2">
      <c r="A34" s="6">
        <v>4</v>
      </c>
      <c r="B34" s="7">
        <f t="shared" si="5"/>
        <v>60</v>
      </c>
      <c r="D34" s="19">
        <f t="shared" si="6"/>
        <v>-2.5</v>
      </c>
      <c r="E34" s="19">
        <f t="shared" si="7"/>
        <v>-2.9166666666666643</v>
      </c>
      <c r="F34" s="19">
        <f t="shared" si="8"/>
        <v>7.2916666666666607</v>
      </c>
      <c r="H34" s="6">
        <f t="shared" si="9"/>
        <v>6.25</v>
      </c>
    </row>
    <row r="35" spans="1:8" x14ac:dyDescent="0.2">
      <c r="A35" s="6">
        <v>5</v>
      </c>
      <c r="B35" s="7">
        <f t="shared" si="5"/>
        <v>66</v>
      </c>
      <c r="D35" s="19">
        <f t="shared" si="6"/>
        <v>-1.5</v>
      </c>
      <c r="E35" s="19">
        <f t="shared" si="7"/>
        <v>3.0833333333333357</v>
      </c>
      <c r="F35" s="19">
        <f t="shared" si="8"/>
        <v>-4.6250000000000036</v>
      </c>
      <c r="H35" s="6">
        <f t="shared" si="9"/>
        <v>2.25</v>
      </c>
    </row>
    <row r="36" spans="1:8" x14ac:dyDescent="0.2">
      <c r="A36" s="6">
        <v>6</v>
      </c>
      <c r="B36" s="7">
        <f t="shared" si="5"/>
        <v>62</v>
      </c>
      <c r="D36" s="19">
        <f t="shared" si="6"/>
        <v>-0.5</v>
      </c>
      <c r="E36" s="19">
        <f t="shared" si="7"/>
        <v>-0.9166666666666643</v>
      </c>
      <c r="F36" s="19">
        <f t="shared" si="8"/>
        <v>0.45833333333333215</v>
      </c>
      <c r="H36" s="6">
        <f t="shared" si="9"/>
        <v>0.25</v>
      </c>
    </row>
    <row r="37" spans="1:8" x14ac:dyDescent="0.2">
      <c r="A37" s="6">
        <v>7</v>
      </c>
      <c r="B37" s="7">
        <f t="shared" si="5"/>
        <v>59</v>
      </c>
      <c r="D37" s="19">
        <f t="shared" si="6"/>
        <v>0.5</v>
      </c>
      <c r="E37" s="19">
        <f t="shared" si="7"/>
        <v>-3.9166666666666643</v>
      </c>
      <c r="F37" s="19">
        <f t="shared" si="8"/>
        <v>-1.9583333333333321</v>
      </c>
      <c r="H37" s="6">
        <f t="shared" si="9"/>
        <v>0.25</v>
      </c>
    </row>
    <row r="38" spans="1:8" x14ac:dyDescent="0.2">
      <c r="A38" s="6">
        <v>8</v>
      </c>
      <c r="B38" s="7">
        <f t="shared" si="5"/>
        <v>65</v>
      </c>
      <c r="D38" s="19">
        <f t="shared" si="6"/>
        <v>1.5</v>
      </c>
      <c r="E38" s="19">
        <f t="shared" si="7"/>
        <v>2.0833333333333357</v>
      </c>
      <c r="F38" s="19">
        <f t="shared" si="8"/>
        <v>3.1250000000000036</v>
      </c>
      <c r="H38" s="6">
        <f t="shared" si="9"/>
        <v>2.25</v>
      </c>
    </row>
    <row r="39" spans="1:8" x14ac:dyDescent="0.2">
      <c r="A39" s="6">
        <v>9</v>
      </c>
      <c r="B39" s="7">
        <f t="shared" si="5"/>
        <v>69</v>
      </c>
      <c r="D39" s="19">
        <f t="shared" si="6"/>
        <v>2.5</v>
      </c>
      <c r="E39" s="19">
        <f t="shared" si="7"/>
        <v>6.0833333333333357</v>
      </c>
      <c r="F39" s="19">
        <f t="shared" si="8"/>
        <v>15.208333333333339</v>
      </c>
      <c r="H39" s="6">
        <f t="shared" si="9"/>
        <v>6.25</v>
      </c>
    </row>
    <row r="40" spans="1:8" x14ac:dyDescent="0.2">
      <c r="A40" s="6">
        <v>10</v>
      </c>
      <c r="B40" s="7">
        <f t="shared" si="5"/>
        <v>70</v>
      </c>
      <c r="D40" s="19">
        <f t="shared" si="6"/>
        <v>3.5</v>
      </c>
      <c r="E40" s="19">
        <f t="shared" si="7"/>
        <v>7.0833333333333357</v>
      </c>
      <c r="F40" s="19">
        <f t="shared" si="8"/>
        <v>24.791666666666675</v>
      </c>
      <c r="H40" s="6">
        <f t="shared" si="9"/>
        <v>12.25</v>
      </c>
    </row>
    <row r="41" spans="1:8" x14ac:dyDescent="0.2">
      <c r="A41" s="6">
        <v>11</v>
      </c>
      <c r="B41" s="7">
        <f t="shared" si="5"/>
        <v>63</v>
      </c>
      <c r="D41" s="19">
        <f t="shared" si="6"/>
        <v>4.5</v>
      </c>
      <c r="E41" s="19">
        <f t="shared" si="7"/>
        <v>8.3333333333335702E-2</v>
      </c>
      <c r="F41" s="19">
        <f t="shared" si="8"/>
        <v>0.37500000000001066</v>
      </c>
      <c r="H41" s="6">
        <f t="shared" si="9"/>
        <v>20.25</v>
      </c>
    </row>
    <row r="42" spans="1:8" x14ac:dyDescent="0.2">
      <c r="A42" s="6">
        <v>12</v>
      </c>
      <c r="B42" s="7">
        <f t="shared" si="5"/>
        <v>75</v>
      </c>
      <c r="D42" s="19">
        <f t="shared" si="6"/>
        <v>5.5</v>
      </c>
      <c r="E42" s="19">
        <f t="shared" si="7"/>
        <v>12.083333333333336</v>
      </c>
      <c r="F42" s="19">
        <f t="shared" si="8"/>
        <v>66.458333333333343</v>
      </c>
      <c r="H42" s="6">
        <f t="shared" si="9"/>
        <v>30.25</v>
      </c>
    </row>
    <row r="43" spans="1:8" x14ac:dyDescent="0.2">
      <c r="A43" s="6">
        <v>13</v>
      </c>
      <c r="B43" s="7"/>
    </row>
    <row r="45" spans="1:8" x14ac:dyDescent="0.2">
      <c r="A45" s="31" t="s">
        <v>34</v>
      </c>
      <c r="B45" s="32"/>
    </row>
    <row r="46" spans="1:8" x14ac:dyDescent="0.2">
      <c r="A46" s="2" t="s">
        <v>28</v>
      </c>
      <c r="B46" s="19">
        <f>AVERAGE(A31:A42)</f>
        <v>6.5</v>
      </c>
      <c r="E46" s="2" t="s">
        <v>35</v>
      </c>
      <c r="F46" s="18">
        <f>SUM(F31:F42)/SUM(H31:H42)</f>
        <v>1.513986013986014</v>
      </c>
    </row>
    <row r="47" spans="1:8" x14ac:dyDescent="0.2">
      <c r="A47" s="2" t="s">
        <v>29</v>
      </c>
      <c r="B47" s="19">
        <f>AVERAGE(B31:B42)</f>
        <v>62.916666666666664</v>
      </c>
      <c r="E47" s="2" t="s">
        <v>36</v>
      </c>
      <c r="F47" s="18">
        <f>B47-(F46*B46)</f>
        <v>53.075757575757578</v>
      </c>
    </row>
  </sheetData>
  <mergeCells count="4">
    <mergeCell ref="E1:F1"/>
    <mergeCell ref="A29:B29"/>
    <mergeCell ref="D29:F29"/>
    <mergeCell ref="A45:B45"/>
  </mergeCells>
  <pageMargins left="0.7" right="0.7" top="0.75" bottom="0.75" header="0.3" footer="0.3"/>
  <pageSetup paperSize="9" orientation="portrait" r:id="rId1"/>
  <ignoredErrors>
    <ignoredError sqref="B46" formulaRange="1"/>
    <ignoredError sqref="E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workbookViewId="0">
      <selection activeCell="F3" sqref="F3"/>
    </sheetView>
  </sheetViews>
  <sheetFormatPr defaultRowHeight="12.75" x14ac:dyDescent="0.2"/>
  <cols>
    <col min="2" max="2" width="11.7109375" customWidth="1"/>
    <col min="3" max="3" width="12.28515625" customWidth="1"/>
    <col min="4" max="4" width="12.5703125" customWidth="1"/>
    <col min="5" max="5" width="13.5703125" bestFit="1" customWidth="1"/>
    <col min="6" max="6" width="12.28515625" customWidth="1"/>
    <col min="7" max="7" width="2.85546875" customWidth="1"/>
    <col min="8" max="8" width="13.5703125" bestFit="1" customWidth="1"/>
  </cols>
  <sheetData>
    <row r="1" spans="1:27" x14ac:dyDescent="0.2">
      <c r="A1" s="5" t="s">
        <v>0</v>
      </c>
      <c r="B1" s="21">
        <f>F47</f>
        <v>53.075757575757578</v>
      </c>
      <c r="C1" s="13" t="s">
        <v>17</v>
      </c>
      <c r="D1" s="20">
        <f>F46</f>
        <v>1.513986013986014</v>
      </c>
      <c r="E1" s="48" t="s">
        <v>22</v>
      </c>
      <c r="F1" s="48"/>
    </row>
    <row r="2" spans="1:27" x14ac:dyDescent="0.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19</v>
      </c>
      <c r="H2" s="2" t="s">
        <v>1</v>
      </c>
      <c r="I2" s="2" t="s">
        <v>2</v>
      </c>
      <c r="J2" s="2" t="s">
        <v>24</v>
      </c>
      <c r="K2" s="2" t="s">
        <v>25</v>
      </c>
      <c r="AA2" s="3" t="s">
        <v>16</v>
      </c>
    </row>
    <row r="3" spans="1:27" x14ac:dyDescent="0.2">
      <c r="A3" s="6">
        <v>1</v>
      </c>
      <c r="B3" s="14">
        <v>54</v>
      </c>
      <c r="C3" s="8">
        <f>B1+(B21 * D1)</f>
        <v>54.28694638694639</v>
      </c>
      <c r="D3" s="8">
        <f t="shared" ref="D3:D14" si="0">ROUND(B3-C3,1)</f>
        <v>-0.3</v>
      </c>
      <c r="E3" s="8">
        <f>ROUND(B1+(B21*D1)+(B19*D3),1)</f>
        <v>54.2</v>
      </c>
      <c r="F3" s="8">
        <f>ROUND((B21*D1)+(B20*D3),1)</f>
        <v>1.2</v>
      </c>
      <c r="H3" s="6">
        <v>1</v>
      </c>
      <c r="I3" s="14">
        <f t="shared" ref="I3:I14" si="1">B3</f>
        <v>54</v>
      </c>
      <c r="J3" s="8">
        <f t="shared" ref="J3:J14" si="2">C3</f>
        <v>54.28694638694639</v>
      </c>
      <c r="K3" s="8">
        <f>'Linear Trend Exp. Smoothing'!C3</f>
        <v>54.589743589743591</v>
      </c>
      <c r="AA3" s="12">
        <f>ABS(D3)/B3</f>
        <v>5.5555555555555558E-3</v>
      </c>
    </row>
    <row r="4" spans="1:27" x14ac:dyDescent="0.2">
      <c r="A4" s="6">
        <v>2</v>
      </c>
      <c r="B4" s="14">
        <v>55</v>
      </c>
      <c r="C4" s="8">
        <f>E3+(B$21*F3)</f>
        <v>55.160000000000004</v>
      </c>
      <c r="D4" s="8">
        <f t="shared" si="0"/>
        <v>-0.2</v>
      </c>
      <c r="E4" s="8">
        <f>ROUND(E3+(B$21*F3)+(B$19*D4),1)</f>
        <v>55.1</v>
      </c>
      <c r="F4" s="8">
        <f>ROUND((B$21*F3)+(B$20*D4),1)</f>
        <v>0.9</v>
      </c>
      <c r="H4" s="6">
        <v>2</v>
      </c>
      <c r="I4" s="14">
        <f t="shared" si="1"/>
        <v>55</v>
      </c>
      <c r="J4" s="8">
        <f t="shared" si="2"/>
        <v>55.160000000000004</v>
      </c>
      <c r="K4" s="8">
        <f>'Linear Trend Exp. Smoothing'!C4</f>
        <v>55.926806526806523</v>
      </c>
      <c r="AA4" s="12">
        <f t="shared" ref="AA4:AA14" si="3">ABS(D4)/B4</f>
        <v>3.6363636363636364E-3</v>
      </c>
    </row>
    <row r="5" spans="1:27" x14ac:dyDescent="0.2">
      <c r="A5" s="6">
        <v>3</v>
      </c>
      <c r="B5" s="14">
        <v>57</v>
      </c>
      <c r="C5" s="8">
        <f>E4+(B$21*F4)</f>
        <v>55.82</v>
      </c>
      <c r="D5" s="8">
        <f t="shared" si="0"/>
        <v>1.2</v>
      </c>
      <c r="E5" s="8">
        <f>ROUND(E4+(B$21*F4)+(B$19*D5),1)</f>
        <v>56.1</v>
      </c>
      <c r="F5" s="8">
        <f>ROUND((B$21*F4)+(B$20*D5),1)</f>
        <v>0.8</v>
      </c>
      <c r="H5" s="6">
        <v>3</v>
      </c>
      <c r="I5" s="14">
        <f t="shared" si="1"/>
        <v>57</v>
      </c>
      <c r="J5" s="8">
        <f t="shared" si="2"/>
        <v>55.82</v>
      </c>
      <c r="K5" s="8">
        <f>'Linear Trend Exp. Smoothing'!C5</f>
        <v>57.1</v>
      </c>
      <c r="AA5" s="12">
        <f t="shared" si="3"/>
        <v>2.1052631578947368E-2</v>
      </c>
    </row>
    <row r="6" spans="1:27" x14ac:dyDescent="0.2">
      <c r="A6" s="6">
        <v>4</v>
      </c>
      <c r="B6" s="14">
        <v>60</v>
      </c>
      <c r="C6" s="8">
        <f>E5+(B$21*F5)</f>
        <v>56.74</v>
      </c>
      <c r="D6" s="8">
        <f t="shared" si="0"/>
        <v>3.3</v>
      </c>
      <c r="E6" s="8">
        <f t="shared" ref="E6:E17" si="4">ROUND(E5+(B$21*F5)+(B$19*D6),1)</f>
        <v>57.4</v>
      </c>
      <c r="F6" s="8">
        <f t="shared" ref="F6:F17" si="5">ROUND((B$21*F5)+(B$20*D6),1)</f>
        <v>1</v>
      </c>
      <c r="H6" s="6">
        <v>4</v>
      </c>
      <c r="I6" s="14">
        <f t="shared" si="1"/>
        <v>60</v>
      </c>
      <c r="J6" s="8">
        <f t="shared" si="2"/>
        <v>56.74</v>
      </c>
      <c r="K6" s="8">
        <f>'Linear Trend Exp. Smoothing'!C6</f>
        <v>58.5</v>
      </c>
      <c r="AA6" s="12">
        <f t="shared" si="3"/>
        <v>5.5E-2</v>
      </c>
    </row>
    <row r="7" spans="1:27" x14ac:dyDescent="0.2">
      <c r="A7" s="6">
        <v>5</v>
      </c>
      <c r="B7" s="14">
        <v>66</v>
      </c>
      <c r="C7" s="8">
        <f t="shared" ref="C7:C17" si="6">E6+(B$21*F6)</f>
        <v>58.199999999999996</v>
      </c>
      <c r="D7" s="8">
        <f t="shared" si="0"/>
        <v>7.8</v>
      </c>
      <c r="E7" s="8">
        <f t="shared" si="4"/>
        <v>59.8</v>
      </c>
      <c r="F7" s="8">
        <f t="shared" si="5"/>
        <v>1.6</v>
      </c>
      <c r="H7" s="6">
        <v>5</v>
      </c>
      <c r="I7" s="14">
        <f t="shared" si="1"/>
        <v>66</v>
      </c>
      <c r="J7" s="8">
        <f t="shared" si="2"/>
        <v>58.199999999999996</v>
      </c>
      <c r="K7" s="8">
        <f>'Linear Trend Exp. Smoothing'!C7</f>
        <v>60.4</v>
      </c>
      <c r="AA7" s="12">
        <f t="shared" si="3"/>
        <v>0.11818181818181818</v>
      </c>
    </row>
    <row r="8" spans="1:27" x14ac:dyDescent="0.2">
      <c r="A8" s="6">
        <v>6</v>
      </c>
      <c r="B8" s="14">
        <v>62</v>
      </c>
      <c r="C8" s="8">
        <f t="shared" si="6"/>
        <v>61.08</v>
      </c>
      <c r="D8" s="8">
        <f t="shared" si="0"/>
        <v>0.9</v>
      </c>
      <c r="E8" s="8">
        <f t="shared" si="4"/>
        <v>61.3</v>
      </c>
      <c r="F8" s="8">
        <f t="shared" si="5"/>
        <v>1.4</v>
      </c>
      <c r="H8" s="6">
        <v>6</v>
      </c>
      <c r="I8" s="14">
        <f t="shared" si="1"/>
        <v>62</v>
      </c>
      <c r="J8" s="8">
        <f t="shared" si="2"/>
        <v>61.08</v>
      </c>
      <c r="K8" s="8">
        <f>'Linear Trend Exp. Smoothing'!C8</f>
        <v>63.7</v>
      </c>
      <c r="AA8" s="12">
        <f t="shared" si="3"/>
        <v>1.4516129032258065E-2</v>
      </c>
    </row>
    <row r="9" spans="1:27" x14ac:dyDescent="0.2">
      <c r="A9" s="6">
        <v>7</v>
      </c>
      <c r="B9" s="14">
        <v>59</v>
      </c>
      <c r="C9" s="8">
        <f t="shared" si="6"/>
        <v>62.419999999999995</v>
      </c>
      <c r="D9" s="8">
        <f t="shared" si="0"/>
        <v>-3.4</v>
      </c>
      <c r="E9" s="8">
        <f t="shared" si="4"/>
        <v>61.7</v>
      </c>
      <c r="F9" s="8">
        <f t="shared" si="5"/>
        <v>0.8</v>
      </c>
      <c r="H9" s="6">
        <v>7</v>
      </c>
      <c r="I9" s="14">
        <f t="shared" si="1"/>
        <v>59</v>
      </c>
      <c r="J9" s="8">
        <f t="shared" si="2"/>
        <v>62.419999999999995</v>
      </c>
      <c r="K9" s="8">
        <f>'Linear Trend Exp. Smoothing'!C9</f>
        <v>65.400000000000006</v>
      </c>
      <c r="AA9" s="12">
        <f t="shared" si="3"/>
        <v>5.7627118644067797E-2</v>
      </c>
    </row>
    <row r="10" spans="1:27" x14ac:dyDescent="0.2">
      <c r="A10" s="6">
        <v>8</v>
      </c>
      <c r="B10" s="14">
        <v>65</v>
      </c>
      <c r="C10" s="8">
        <f t="shared" si="6"/>
        <v>62.34</v>
      </c>
      <c r="D10" s="8">
        <f t="shared" si="0"/>
        <v>2.7</v>
      </c>
      <c r="E10" s="8">
        <f t="shared" si="4"/>
        <v>62.9</v>
      </c>
      <c r="F10" s="8">
        <f t="shared" si="5"/>
        <v>0.9</v>
      </c>
      <c r="H10" s="6">
        <v>8</v>
      </c>
      <c r="I10" s="14">
        <f t="shared" si="1"/>
        <v>65</v>
      </c>
      <c r="J10" s="8">
        <f t="shared" si="2"/>
        <v>62.34</v>
      </c>
      <c r="K10" s="8">
        <f>'Linear Trend Exp. Smoothing'!C10</f>
        <v>65.5</v>
      </c>
      <c r="AA10" s="12">
        <f t="shared" si="3"/>
        <v>4.1538461538461538E-2</v>
      </c>
    </row>
    <row r="11" spans="1:27" x14ac:dyDescent="0.2">
      <c r="A11" s="6">
        <v>9</v>
      </c>
      <c r="B11" s="14">
        <v>69</v>
      </c>
      <c r="C11" s="8">
        <f t="shared" si="6"/>
        <v>63.62</v>
      </c>
      <c r="D11" s="8">
        <f t="shared" si="0"/>
        <v>5.4</v>
      </c>
      <c r="E11" s="8">
        <f t="shared" si="4"/>
        <v>64.7</v>
      </c>
      <c r="F11" s="8">
        <f t="shared" si="5"/>
        <v>1.3</v>
      </c>
      <c r="H11" s="6">
        <v>9</v>
      </c>
      <c r="I11" s="14">
        <f t="shared" si="1"/>
        <v>69</v>
      </c>
      <c r="J11" s="8">
        <f t="shared" si="2"/>
        <v>63.62</v>
      </c>
      <c r="K11" s="8">
        <f>'Linear Trend Exp. Smoothing'!C11</f>
        <v>66.800000000000011</v>
      </c>
      <c r="AA11" s="12">
        <f t="shared" si="3"/>
        <v>7.8260869565217397E-2</v>
      </c>
    </row>
    <row r="12" spans="1:27" x14ac:dyDescent="0.2">
      <c r="A12" s="6">
        <v>10</v>
      </c>
      <c r="B12" s="14">
        <v>70</v>
      </c>
      <c r="C12" s="8">
        <f t="shared" si="6"/>
        <v>65.740000000000009</v>
      </c>
      <c r="D12" s="8">
        <f t="shared" si="0"/>
        <v>4.3</v>
      </c>
      <c r="E12" s="8">
        <f t="shared" si="4"/>
        <v>66.599999999999994</v>
      </c>
      <c r="F12" s="8">
        <f t="shared" si="5"/>
        <v>1.5</v>
      </c>
      <c r="H12" s="6">
        <v>10</v>
      </c>
      <c r="I12" s="14">
        <f t="shared" si="1"/>
        <v>70</v>
      </c>
      <c r="J12" s="8">
        <f t="shared" si="2"/>
        <v>65.740000000000009</v>
      </c>
      <c r="K12" s="8">
        <f>'Linear Trend Exp. Smoothing'!C12</f>
        <v>68.8</v>
      </c>
      <c r="AA12" s="12">
        <f t="shared" si="3"/>
        <v>6.1428571428571423E-2</v>
      </c>
    </row>
    <row r="13" spans="1:27" x14ac:dyDescent="0.2">
      <c r="A13" s="6">
        <v>11</v>
      </c>
      <c r="B13" s="14">
        <v>63</v>
      </c>
      <c r="C13" s="8">
        <f t="shared" si="6"/>
        <v>67.8</v>
      </c>
      <c r="D13" s="8">
        <f t="shared" si="0"/>
        <v>-4.8</v>
      </c>
      <c r="E13" s="8">
        <f t="shared" si="4"/>
        <v>66.8</v>
      </c>
      <c r="F13" s="8">
        <f t="shared" si="5"/>
        <v>0.7</v>
      </c>
      <c r="H13" s="6">
        <v>11</v>
      </c>
      <c r="I13" s="14">
        <f t="shared" si="1"/>
        <v>63</v>
      </c>
      <c r="J13" s="8">
        <f t="shared" si="2"/>
        <v>67.8</v>
      </c>
      <c r="K13" s="8">
        <f>'Linear Trend Exp. Smoothing'!C13</f>
        <v>70.7</v>
      </c>
      <c r="AA13" s="12">
        <f t="shared" si="3"/>
        <v>7.6190476190476183E-2</v>
      </c>
    </row>
    <row r="14" spans="1:27" x14ac:dyDescent="0.2">
      <c r="A14" s="6">
        <v>12</v>
      </c>
      <c r="B14" s="14">
        <v>75</v>
      </c>
      <c r="C14" s="8">
        <f t="shared" si="6"/>
        <v>67.36</v>
      </c>
      <c r="D14" s="8">
        <f t="shared" si="0"/>
        <v>7.6</v>
      </c>
      <c r="E14" s="8">
        <f t="shared" si="4"/>
        <v>68.900000000000006</v>
      </c>
      <c r="F14" s="8">
        <f t="shared" si="5"/>
        <v>1.3</v>
      </c>
      <c r="H14" s="6">
        <v>12</v>
      </c>
      <c r="I14" s="14">
        <f t="shared" si="1"/>
        <v>75</v>
      </c>
      <c r="J14" s="8">
        <f t="shared" si="2"/>
        <v>67.36</v>
      </c>
      <c r="K14" s="8">
        <f>'Linear Trend Exp. Smoothing'!C14</f>
        <v>70.100000000000009</v>
      </c>
      <c r="AA14" s="12">
        <f t="shared" si="3"/>
        <v>0.10133333333333333</v>
      </c>
    </row>
    <row r="15" spans="1:27" x14ac:dyDescent="0.2">
      <c r="A15" s="6">
        <v>13</v>
      </c>
      <c r="B15" s="7"/>
      <c r="C15" s="16">
        <f t="shared" si="6"/>
        <v>69.940000000000012</v>
      </c>
      <c r="D15" s="8"/>
      <c r="E15" s="8">
        <f t="shared" si="4"/>
        <v>69.900000000000006</v>
      </c>
      <c r="F15" s="8">
        <f t="shared" si="5"/>
        <v>1</v>
      </c>
      <c r="H15" s="6">
        <v>13</v>
      </c>
      <c r="J15" s="8">
        <f>C15</f>
        <v>69.940000000000012</v>
      </c>
      <c r="K15" s="8">
        <f>'Linear Trend Exp. Smoothing'!C15</f>
        <v>72.5</v>
      </c>
    </row>
    <row r="16" spans="1:27" x14ac:dyDescent="0.2">
      <c r="C16" s="16">
        <f t="shared" si="6"/>
        <v>70.7</v>
      </c>
      <c r="D16" s="8"/>
      <c r="E16" s="8">
        <f t="shared" si="4"/>
        <v>70.7</v>
      </c>
      <c r="F16" s="8">
        <f t="shared" si="5"/>
        <v>0.8</v>
      </c>
      <c r="H16" s="6">
        <v>14</v>
      </c>
      <c r="J16" s="8">
        <f>C16</f>
        <v>70.7</v>
      </c>
      <c r="K16" s="8">
        <f>'Linear Trend Exp. Smoothing'!C16</f>
        <v>73.900000000000006</v>
      </c>
    </row>
    <row r="17" spans="1:11" x14ac:dyDescent="0.2">
      <c r="C17" s="16">
        <f t="shared" si="6"/>
        <v>71.34</v>
      </c>
      <c r="D17" s="8"/>
      <c r="E17" s="8">
        <f t="shared" si="4"/>
        <v>71.3</v>
      </c>
      <c r="F17" s="8">
        <f t="shared" si="5"/>
        <v>0.6</v>
      </c>
      <c r="H17" s="6">
        <v>15</v>
      </c>
      <c r="J17" s="8">
        <f>C17</f>
        <v>71.34</v>
      </c>
      <c r="K17" s="8">
        <f>'Linear Trend Exp. Smoothing'!C17</f>
        <v>75.300000000000011</v>
      </c>
    </row>
    <row r="18" spans="1:11" x14ac:dyDescent="0.2">
      <c r="C18" s="2" t="s">
        <v>20</v>
      </c>
      <c r="D18" s="22">
        <f>AVERAGE(AA3:AA14)</f>
        <v>5.286011072375587E-2</v>
      </c>
    </row>
    <row r="19" spans="1:11" x14ac:dyDescent="0.2">
      <c r="A19" s="2" t="s">
        <v>13</v>
      </c>
      <c r="B19" s="6">
        <v>0.2</v>
      </c>
    </row>
    <row r="20" spans="1:11" x14ac:dyDescent="0.2">
      <c r="A20" s="2" t="s">
        <v>21</v>
      </c>
      <c r="B20" s="6">
        <v>0.1</v>
      </c>
    </row>
    <row r="21" spans="1:11" x14ac:dyDescent="0.2">
      <c r="A21" s="2" t="s">
        <v>37</v>
      </c>
      <c r="B21" s="6">
        <v>0.8</v>
      </c>
    </row>
    <row r="29" spans="1:11" x14ac:dyDescent="0.2">
      <c r="A29" s="31" t="s">
        <v>23</v>
      </c>
      <c r="B29" s="32"/>
      <c r="D29" s="49" t="s">
        <v>26</v>
      </c>
      <c r="E29" s="49"/>
      <c r="F29" s="49"/>
      <c r="H29" s="2" t="s">
        <v>27</v>
      </c>
    </row>
    <row r="30" spans="1:11" x14ac:dyDescent="0.2">
      <c r="A30" s="2" t="s">
        <v>28</v>
      </c>
      <c r="B30" s="2" t="s">
        <v>29</v>
      </c>
      <c r="D30" s="2" t="s">
        <v>30</v>
      </c>
      <c r="E30" s="2" t="s">
        <v>31</v>
      </c>
      <c r="F30" s="2" t="s">
        <v>32</v>
      </c>
      <c r="H30" s="2" t="s">
        <v>33</v>
      </c>
    </row>
    <row r="31" spans="1:11" x14ac:dyDescent="0.2">
      <c r="A31" s="6">
        <v>1</v>
      </c>
      <c r="B31" s="7">
        <f>B3</f>
        <v>54</v>
      </c>
      <c r="D31" s="19">
        <f>A31-B$46</f>
        <v>-5.5</v>
      </c>
      <c r="E31" s="19">
        <f>B31-B$47</f>
        <v>-8.9166666666666643</v>
      </c>
      <c r="F31" s="19">
        <f>D31*E31</f>
        <v>49.041666666666657</v>
      </c>
      <c r="H31" s="6">
        <f>D31*D31</f>
        <v>30.25</v>
      </c>
    </row>
    <row r="32" spans="1:11" x14ac:dyDescent="0.2">
      <c r="A32" s="6">
        <v>2</v>
      </c>
      <c r="B32" s="7">
        <f t="shared" ref="B32:B42" si="7">B4</f>
        <v>55</v>
      </c>
      <c r="D32" s="19">
        <f t="shared" ref="D32:D42" si="8">A32-B$46</f>
        <v>-4.5</v>
      </c>
      <c r="E32" s="19">
        <f t="shared" ref="E32:E42" si="9">B32-B$47</f>
        <v>-7.9166666666666643</v>
      </c>
      <c r="F32" s="19">
        <f t="shared" ref="F32:F42" si="10">D32*E32</f>
        <v>35.624999999999986</v>
      </c>
      <c r="H32" s="6">
        <f t="shared" ref="H32:H42" si="11">D32*D32</f>
        <v>20.25</v>
      </c>
    </row>
    <row r="33" spans="1:8" x14ac:dyDescent="0.2">
      <c r="A33" s="6">
        <v>3</v>
      </c>
      <c r="B33" s="7">
        <f t="shared" si="7"/>
        <v>57</v>
      </c>
      <c r="D33" s="19">
        <f t="shared" si="8"/>
        <v>-3.5</v>
      </c>
      <c r="E33" s="19">
        <f t="shared" si="9"/>
        <v>-5.9166666666666643</v>
      </c>
      <c r="F33" s="19">
        <f t="shared" si="10"/>
        <v>20.708333333333325</v>
      </c>
      <c r="H33" s="6">
        <f t="shared" si="11"/>
        <v>12.25</v>
      </c>
    </row>
    <row r="34" spans="1:8" x14ac:dyDescent="0.2">
      <c r="A34" s="6">
        <v>4</v>
      </c>
      <c r="B34" s="7">
        <f t="shared" si="7"/>
        <v>60</v>
      </c>
      <c r="D34" s="19">
        <f t="shared" si="8"/>
        <v>-2.5</v>
      </c>
      <c r="E34" s="19">
        <f t="shared" si="9"/>
        <v>-2.9166666666666643</v>
      </c>
      <c r="F34" s="19">
        <f t="shared" si="10"/>
        <v>7.2916666666666607</v>
      </c>
      <c r="H34" s="6">
        <f t="shared" si="11"/>
        <v>6.25</v>
      </c>
    </row>
    <row r="35" spans="1:8" x14ac:dyDescent="0.2">
      <c r="A35" s="6">
        <v>5</v>
      </c>
      <c r="B35" s="7">
        <f t="shared" si="7"/>
        <v>66</v>
      </c>
      <c r="D35" s="19">
        <f t="shared" si="8"/>
        <v>-1.5</v>
      </c>
      <c r="E35" s="19">
        <f t="shared" si="9"/>
        <v>3.0833333333333357</v>
      </c>
      <c r="F35" s="19">
        <f t="shared" si="10"/>
        <v>-4.6250000000000036</v>
      </c>
      <c r="H35" s="6">
        <f t="shared" si="11"/>
        <v>2.25</v>
      </c>
    </row>
    <row r="36" spans="1:8" x14ac:dyDescent="0.2">
      <c r="A36" s="6">
        <v>6</v>
      </c>
      <c r="B36" s="7">
        <f t="shared" si="7"/>
        <v>62</v>
      </c>
      <c r="D36" s="19">
        <f t="shared" si="8"/>
        <v>-0.5</v>
      </c>
      <c r="E36" s="19">
        <f t="shared" si="9"/>
        <v>-0.9166666666666643</v>
      </c>
      <c r="F36" s="19">
        <f t="shared" si="10"/>
        <v>0.45833333333333215</v>
      </c>
      <c r="H36" s="6">
        <f t="shared" si="11"/>
        <v>0.25</v>
      </c>
    </row>
    <row r="37" spans="1:8" x14ac:dyDescent="0.2">
      <c r="A37" s="6">
        <v>7</v>
      </c>
      <c r="B37" s="7">
        <f t="shared" si="7"/>
        <v>59</v>
      </c>
      <c r="D37" s="19">
        <f t="shared" si="8"/>
        <v>0.5</v>
      </c>
      <c r="E37" s="19">
        <f t="shared" si="9"/>
        <v>-3.9166666666666643</v>
      </c>
      <c r="F37" s="19">
        <f t="shared" si="10"/>
        <v>-1.9583333333333321</v>
      </c>
      <c r="H37" s="6">
        <f t="shared" si="11"/>
        <v>0.25</v>
      </c>
    </row>
    <row r="38" spans="1:8" x14ac:dyDescent="0.2">
      <c r="A38" s="6">
        <v>8</v>
      </c>
      <c r="B38" s="7">
        <f t="shared" si="7"/>
        <v>65</v>
      </c>
      <c r="D38" s="19">
        <f t="shared" si="8"/>
        <v>1.5</v>
      </c>
      <c r="E38" s="19">
        <f t="shared" si="9"/>
        <v>2.0833333333333357</v>
      </c>
      <c r="F38" s="19">
        <f t="shared" si="10"/>
        <v>3.1250000000000036</v>
      </c>
      <c r="H38" s="6">
        <f t="shared" si="11"/>
        <v>2.25</v>
      </c>
    </row>
    <row r="39" spans="1:8" x14ac:dyDescent="0.2">
      <c r="A39" s="6">
        <v>9</v>
      </c>
      <c r="B39" s="7">
        <f t="shared" si="7"/>
        <v>69</v>
      </c>
      <c r="D39" s="19">
        <f t="shared" si="8"/>
        <v>2.5</v>
      </c>
      <c r="E39" s="19">
        <f t="shared" si="9"/>
        <v>6.0833333333333357</v>
      </c>
      <c r="F39" s="19">
        <f t="shared" si="10"/>
        <v>15.208333333333339</v>
      </c>
      <c r="H39" s="6">
        <f t="shared" si="11"/>
        <v>6.25</v>
      </c>
    </row>
    <row r="40" spans="1:8" x14ac:dyDescent="0.2">
      <c r="A40" s="6">
        <v>10</v>
      </c>
      <c r="B40" s="7">
        <f t="shared" si="7"/>
        <v>70</v>
      </c>
      <c r="D40" s="19">
        <f t="shared" si="8"/>
        <v>3.5</v>
      </c>
      <c r="E40" s="19">
        <f t="shared" si="9"/>
        <v>7.0833333333333357</v>
      </c>
      <c r="F40" s="19">
        <f t="shared" si="10"/>
        <v>24.791666666666675</v>
      </c>
      <c r="H40" s="6">
        <f t="shared" si="11"/>
        <v>12.25</v>
      </c>
    </row>
    <row r="41" spans="1:8" x14ac:dyDescent="0.2">
      <c r="A41" s="6">
        <v>11</v>
      </c>
      <c r="B41" s="7">
        <f t="shared" si="7"/>
        <v>63</v>
      </c>
      <c r="D41" s="19">
        <f t="shared" si="8"/>
        <v>4.5</v>
      </c>
      <c r="E41" s="19">
        <f t="shared" si="9"/>
        <v>8.3333333333335702E-2</v>
      </c>
      <c r="F41" s="19">
        <f t="shared" si="10"/>
        <v>0.37500000000001066</v>
      </c>
      <c r="H41" s="6">
        <f t="shared" si="11"/>
        <v>20.25</v>
      </c>
    </row>
    <row r="42" spans="1:8" x14ac:dyDescent="0.2">
      <c r="A42" s="6">
        <v>12</v>
      </c>
      <c r="B42" s="7">
        <f t="shared" si="7"/>
        <v>75</v>
      </c>
      <c r="D42" s="19">
        <f t="shared" si="8"/>
        <v>5.5</v>
      </c>
      <c r="E42" s="19">
        <f t="shared" si="9"/>
        <v>12.083333333333336</v>
      </c>
      <c r="F42" s="19">
        <f t="shared" si="10"/>
        <v>66.458333333333343</v>
      </c>
      <c r="H42" s="6">
        <f t="shared" si="11"/>
        <v>30.25</v>
      </c>
    </row>
    <row r="43" spans="1:8" x14ac:dyDescent="0.2">
      <c r="A43" s="6">
        <v>13</v>
      </c>
      <c r="B43" s="7"/>
    </row>
    <row r="45" spans="1:8" x14ac:dyDescent="0.2">
      <c r="A45" s="31" t="s">
        <v>34</v>
      </c>
      <c r="B45" s="32"/>
    </row>
    <row r="46" spans="1:8" x14ac:dyDescent="0.2">
      <c r="A46" s="2" t="s">
        <v>28</v>
      </c>
      <c r="B46" s="19">
        <f>AVERAGE(A31:A42)</f>
        <v>6.5</v>
      </c>
      <c r="E46" s="2" t="s">
        <v>35</v>
      </c>
      <c r="F46" s="18">
        <f>SUM(F31:F42)/SUM(H31:H42)</f>
        <v>1.513986013986014</v>
      </c>
    </row>
    <row r="47" spans="1:8" x14ac:dyDescent="0.2">
      <c r="A47" s="2" t="s">
        <v>29</v>
      </c>
      <c r="B47" s="19">
        <f>AVERAGE(B31:B42)</f>
        <v>62.916666666666664</v>
      </c>
      <c r="E47" s="2" t="s">
        <v>36</v>
      </c>
      <c r="F47" s="18">
        <f>B47-(F46*B46)</f>
        <v>53.075757575757578</v>
      </c>
    </row>
  </sheetData>
  <mergeCells count="4">
    <mergeCell ref="E1:F1"/>
    <mergeCell ref="A29:B29"/>
    <mergeCell ref="D29:F29"/>
    <mergeCell ref="A45:B4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M31" sqref="M31"/>
    </sheetView>
  </sheetViews>
  <sheetFormatPr defaultRowHeight="12.75" x14ac:dyDescent="0.2"/>
  <cols>
    <col min="1" max="5" width="13.140625" customWidth="1"/>
    <col min="6" max="6" width="12" customWidth="1"/>
  </cols>
  <sheetData>
    <row r="1" spans="1:6" x14ac:dyDescent="0.2">
      <c r="A1" s="23" t="s">
        <v>0</v>
      </c>
      <c r="B1" s="24">
        <v>74.3</v>
      </c>
      <c r="C1" s="50" t="s">
        <v>38</v>
      </c>
      <c r="D1" s="51"/>
      <c r="E1" s="51"/>
      <c r="F1" s="51"/>
    </row>
    <row r="2" spans="1:6" x14ac:dyDescent="0.2">
      <c r="A2" s="2" t="s">
        <v>1</v>
      </c>
      <c r="B2" s="2" t="s">
        <v>2</v>
      </c>
      <c r="C2" s="3" t="s">
        <v>45</v>
      </c>
      <c r="D2" s="3" t="s">
        <v>4</v>
      </c>
      <c r="E2" s="3" t="s">
        <v>5</v>
      </c>
      <c r="F2" s="3" t="s">
        <v>46</v>
      </c>
    </row>
    <row r="3" spans="1:6" x14ac:dyDescent="0.2">
      <c r="A3" s="6">
        <v>-3</v>
      </c>
      <c r="B3" s="7"/>
      <c r="C3" s="8"/>
      <c r="D3" s="8"/>
      <c r="E3" s="8"/>
      <c r="F3" s="26">
        <v>0.61219999999999997</v>
      </c>
    </row>
    <row r="4" spans="1:6" x14ac:dyDescent="0.2">
      <c r="A4" s="6">
        <v>-2</v>
      </c>
      <c r="B4" s="7"/>
      <c r="C4" s="8"/>
      <c r="D4" s="8"/>
      <c r="E4" s="8"/>
      <c r="F4" s="26">
        <v>1.0085999999999999</v>
      </c>
    </row>
    <row r="5" spans="1:6" x14ac:dyDescent="0.2">
      <c r="A5" s="6">
        <v>-1</v>
      </c>
      <c r="B5" s="7"/>
      <c r="C5" s="8"/>
      <c r="D5" s="8"/>
      <c r="E5" s="8"/>
      <c r="F5" s="26">
        <v>1.3303</v>
      </c>
    </row>
    <row r="6" spans="1:6" x14ac:dyDescent="0.2">
      <c r="A6" s="6">
        <v>0</v>
      </c>
      <c r="B6" s="7"/>
      <c r="C6" s="8"/>
      <c r="D6" s="8"/>
      <c r="E6" s="8"/>
      <c r="F6" s="26">
        <v>1.0488999999999999</v>
      </c>
    </row>
    <row r="7" spans="1:6" x14ac:dyDescent="0.2">
      <c r="A7" s="6">
        <v>1</v>
      </c>
      <c r="B7" s="8">
        <v>53</v>
      </c>
      <c r="C7" s="8">
        <f>B1*F3</f>
        <v>45.486459999999994</v>
      </c>
      <c r="D7" s="8">
        <f>B7-C7</f>
        <v>7.5135400000000061</v>
      </c>
      <c r="E7" s="8">
        <f>B1+(0.1*D7)/F3</f>
        <v>75.527301535445929</v>
      </c>
      <c r="F7" s="26">
        <f t="shared" ref="F7:F18" si="0">F3+(0.01*D7/E7)</f>
        <v>0.61319481112753293</v>
      </c>
    </row>
    <row r="8" spans="1:6" x14ac:dyDescent="0.2">
      <c r="A8" s="6">
        <v>2</v>
      </c>
      <c r="B8" s="8">
        <v>85</v>
      </c>
      <c r="C8" s="8">
        <f t="shared" ref="C8:C19" si="1">E7*F4</f>
        <v>76.176836328650765</v>
      </c>
      <c r="D8" s="8">
        <f t="shared" ref="D8:D18" si="2">B8-C8</f>
        <v>8.823163671349235</v>
      </c>
      <c r="E8" s="8">
        <f t="shared" ref="E8:E18" si="3">E7+(0.1*D8)/F4</f>
        <v>76.402094681524574</v>
      </c>
      <c r="F8" s="26">
        <f t="shared" si="0"/>
        <v>1.0097548326924972</v>
      </c>
    </row>
    <row r="9" spans="1:6" x14ac:dyDescent="0.2">
      <c r="A9" s="6">
        <v>3</v>
      </c>
      <c r="B9" s="8">
        <v>92</v>
      </c>
      <c r="C9" s="8">
        <f t="shared" si="1"/>
        <v>101.63770655483215</v>
      </c>
      <c r="D9" s="8">
        <f t="shared" si="2"/>
        <v>-9.6377065548321497</v>
      </c>
      <c r="E9" s="8">
        <f t="shared" si="3"/>
        <v>75.677618506614238</v>
      </c>
      <c r="F9" s="26">
        <f t="shared" si="0"/>
        <v>1.3290264786148114</v>
      </c>
    </row>
    <row r="10" spans="1:6" x14ac:dyDescent="0.2">
      <c r="A10" s="6">
        <v>4</v>
      </c>
      <c r="B10" s="8">
        <v>78</v>
      </c>
      <c r="C10" s="8">
        <f t="shared" si="1"/>
        <v>79.378254051587675</v>
      </c>
      <c r="D10" s="8">
        <f t="shared" si="2"/>
        <v>-1.3782540515876747</v>
      </c>
      <c r="E10" s="8">
        <f t="shared" si="3"/>
        <v>75.546218558898758</v>
      </c>
      <c r="F10" s="26">
        <f t="shared" si="0"/>
        <v>1.0487175614772151</v>
      </c>
    </row>
    <row r="11" spans="1:6" x14ac:dyDescent="0.2">
      <c r="A11" s="6">
        <v>5</v>
      </c>
      <c r="B11" s="8">
        <v>44</v>
      </c>
      <c r="C11" s="8">
        <f t="shared" si="1"/>
        <v>46.324549220623247</v>
      </c>
      <c r="D11" s="8">
        <f t="shared" si="2"/>
        <v>-2.324549220623247</v>
      </c>
      <c r="E11" s="8">
        <f t="shared" si="3"/>
        <v>75.167130350968733</v>
      </c>
      <c r="F11" s="26">
        <f t="shared" si="0"/>
        <v>0.61288556036729114</v>
      </c>
    </row>
    <row r="12" spans="1:6" x14ac:dyDescent="0.2">
      <c r="A12" s="6">
        <v>6</v>
      </c>
      <c r="B12" s="8">
        <v>75</v>
      </c>
      <c r="C12" s="8">
        <f t="shared" si="1"/>
        <v>75.900373131517568</v>
      </c>
      <c r="D12" s="8">
        <f t="shared" si="2"/>
        <v>-0.90037313151756848</v>
      </c>
      <c r="E12" s="8">
        <f t="shared" si="3"/>
        <v>75.077962851852462</v>
      </c>
      <c r="F12" s="26">
        <f t="shared" si="0"/>
        <v>1.0096349076043201</v>
      </c>
    </row>
    <row r="13" spans="1:6" x14ac:dyDescent="0.2">
      <c r="A13" s="6">
        <v>7</v>
      </c>
      <c r="B13" s="8">
        <v>102</v>
      </c>
      <c r="C13" s="8">
        <f t="shared" si="1"/>
        <v>99.780600590571098</v>
      </c>
      <c r="D13" s="8">
        <f t="shared" si="2"/>
        <v>2.2193994094289025</v>
      </c>
      <c r="E13" s="8">
        <f t="shared" si="3"/>
        <v>75.244957222930907</v>
      </c>
      <c r="F13" s="26">
        <f t="shared" si="0"/>
        <v>1.3293214351795222</v>
      </c>
    </row>
    <row r="14" spans="1:6" x14ac:dyDescent="0.2">
      <c r="A14" s="6">
        <v>8</v>
      </c>
      <c r="B14" s="8">
        <v>60</v>
      </c>
      <c r="C14" s="8">
        <f t="shared" si="1"/>
        <v>78.910708052289465</v>
      </c>
      <c r="D14" s="8">
        <f t="shared" si="2"/>
        <v>-18.910708052289465</v>
      </c>
      <c r="E14" s="8">
        <f t="shared" si="3"/>
        <v>73.44173500686999</v>
      </c>
      <c r="F14" s="26">
        <f t="shared" si="0"/>
        <v>1.0461426348295098</v>
      </c>
    </row>
    <row r="15" spans="1:6" x14ac:dyDescent="0.2">
      <c r="A15" s="6">
        <v>9</v>
      </c>
      <c r="B15" s="8">
        <v>55</v>
      </c>
      <c r="C15" s="8">
        <f t="shared" si="1"/>
        <v>45.011378914031617</v>
      </c>
      <c r="D15" s="8">
        <f t="shared" si="2"/>
        <v>9.9886210859683828</v>
      </c>
      <c r="E15" s="8">
        <f t="shared" si="3"/>
        <v>75.0715043687036</v>
      </c>
      <c r="F15" s="26">
        <f t="shared" si="0"/>
        <v>0.61421610797919335</v>
      </c>
    </row>
    <row r="16" spans="1:6" x14ac:dyDescent="0.2">
      <c r="A16" s="6">
        <v>10</v>
      </c>
      <c r="B16" s="8">
        <v>88</v>
      </c>
      <c r="C16" s="8">
        <f t="shared" si="1"/>
        <v>75.794811377013374</v>
      </c>
      <c r="D16" s="8">
        <f t="shared" si="2"/>
        <v>12.205188622986626</v>
      </c>
      <c r="E16" s="8">
        <f t="shared" si="3"/>
        <v>76.280375865822037</v>
      </c>
      <c r="F16" s="26">
        <f t="shared" si="0"/>
        <v>1.0112349506670937</v>
      </c>
    </row>
    <row r="17" spans="1:6" x14ac:dyDescent="0.2">
      <c r="A17" s="6">
        <v>11</v>
      </c>
      <c r="B17" s="8">
        <v>108</v>
      </c>
      <c r="C17" s="8">
        <f t="shared" si="1"/>
        <v>101.40113872198793</v>
      </c>
      <c r="D17" s="8">
        <f t="shared" si="2"/>
        <v>6.5988612780120661</v>
      </c>
      <c r="E17" s="8">
        <f t="shared" si="3"/>
        <v>76.776784116180309</v>
      </c>
      <c r="F17" s="26">
        <f t="shared" si="0"/>
        <v>1.3301809217227494</v>
      </c>
    </row>
    <row r="18" spans="1:6" x14ac:dyDescent="0.2">
      <c r="A18" s="6">
        <v>12</v>
      </c>
      <c r="B18" s="8">
        <v>59</v>
      </c>
      <c r="C18" s="8">
        <f t="shared" si="1"/>
        <v>80.319467229037315</v>
      </c>
      <c r="D18" s="8">
        <f t="shared" si="2"/>
        <v>-21.319467229037315</v>
      </c>
      <c r="E18" s="8">
        <f t="shared" si="3"/>
        <v>74.73887202663893</v>
      </c>
      <c r="F18" s="26">
        <f t="shared" si="0"/>
        <v>1.0432901075366923</v>
      </c>
    </row>
    <row r="19" spans="1:6" x14ac:dyDescent="0.2">
      <c r="A19" s="6">
        <v>13</v>
      </c>
      <c r="B19" s="7"/>
      <c r="C19" s="16">
        <f t="shared" si="1"/>
        <v>45.905819090957174</v>
      </c>
      <c r="D19" s="8"/>
      <c r="E19" s="8"/>
      <c r="F19" s="26"/>
    </row>
  </sheetData>
  <mergeCells count="1">
    <mergeCell ref="C1:F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K30" sqref="K30"/>
    </sheetView>
  </sheetViews>
  <sheetFormatPr defaultRowHeight="12.75" x14ac:dyDescent="0.2"/>
  <cols>
    <col min="1" max="1" width="11" customWidth="1"/>
    <col min="2" max="7" width="19.140625" customWidth="1"/>
  </cols>
  <sheetData>
    <row r="1" spans="1:7" x14ac:dyDescent="0.2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</row>
    <row r="2" spans="1:7" ht="25.5" x14ac:dyDescent="0.2">
      <c r="A2" s="1" t="s">
        <v>1</v>
      </c>
      <c r="B2" s="25" t="s">
        <v>2</v>
      </c>
      <c r="C2" s="25" t="s">
        <v>47</v>
      </c>
      <c r="D2" s="25" t="s">
        <v>48</v>
      </c>
      <c r="E2" s="25" t="s">
        <v>49</v>
      </c>
      <c r="F2" s="25" t="s">
        <v>50</v>
      </c>
      <c r="G2" s="25" t="s">
        <v>51</v>
      </c>
    </row>
    <row r="3" spans="1:7" x14ac:dyDescent="0.2">
      <c r="A3" s="15">
        <v>1</v>
      </c>
      <c r="B3" s="6">
        <v>7460</v>
      </c>
      <c r="C3" s="6"/>
      <c r="D3" s="6"/>
      <c r="E3" s="6"/>
      <c r="F3" s="6"/>
      <c r="G3" s="6"/>
    </row>
    <row r="4" spans="1:7" x14ac:dyDescent="0.2">
      <c r="A4" s="15">
        <v>2</v>
      </c>
      <c r="B4" s="6">
        <v>8670</v>
      </c>
      <c r="C4" s="6">
        <f>B4-B3</f>
        <v>1210</v>
      </c>
      <c r="D4" s="6"/>
      <c r="E4" s="6"/>
      <c r="F4" s="6"/>
      <c r="G4" s="6"/>
    </row>
    <row r="5" spans="1:7" x14ac:dyDescent="0.2">
      <c r="A5" s="15">
        <v>3</v>
      </c>
      <c r="B5" s="6">
        <v>8410</v>
      </c>
      <c r="C5" s="6">
        <f>B5-B4</f>
        <v>-260</v>
      </c>
      <c r="D5" s="6">
        <f>C5-C4</f>
        <v>-1470</v>
      </c>
      <c r="E5" s="6"/>
      <c r="F5" s="6"/>
      <c r="G5" s="6"/>
    </row>
    <row r="6" spans="1:7" x14ac:dyDescent="0.2">
      <c r="A6" s="15">
        <v>4</v>
      </c>
      <c r="B6" s="6">
        <v>7865</v>
      </c>
      <c r="C6" s="6">
        <f t="shared" ref="C6:D14" si="0">B6-B5</f>
        <v>-545</v>
      </c>
      <c r="D6" s="6">
        <f>C6-C5</f>
        <v>-285</v>
      </c>
      <c r="E6" s="6"/>
      <c r="F6" s="6"/>
      <c r="G6" s="6"/>
    </row>
    <row r="7" spans="1:7" x14ac:dyDescent="0.2">
      <c r="A7" s="15">
        <v>5</v>
      </c>
      <c r="B7" s="6">
        <v>8055</v>
      </c>
      <c r="C7" s="6">
        <f t="shared" si="0"/>
        <v>190</v>
      </c>
      <c r="D7" s="6">
        <f>C7-C6</f>
        <v>735</v>
      </c>
      <c r="E7" s="6">
        <v>595</v>
      </c>
      <c r="F7" s="6"/>
      <c r="G7" s="6"/>
    </row>
    <row r="8" spans="1:7" x14ac:dyDescent="0.2">
      <c r="A8" s="15">
        <v>6</v>
      </c>
      <c r="B8" s="6">
        <v>7360</v>
      </c>
      <c r="C8" s="6">
        <f t="shared" si="0"/>
        <v>-695</v>
      </c>
      <c r="D8" s="6">
        <f t="shared" si="0"/>
        <v>-885</v>
      </c>
      <c r="E8" s="6">
        <v>-1310</v>
      </c>
      <c r="F8" s="6">
        <f>E8-E7</f>
        <v>-1905</v>
      </c>
      <c r="G8" s="6"/>
    </row>
    <row r="9" spans="1:7" x14ac:dyDescent="0.2">
      <c r="A9" s="15">
        <v>7</v>
      </c>
      <c r="B9" s="6">
        <v>6715</v>
      </c>
      <c r="C9" s="6">
        <f t="shared" si="0"/>
        <v>-645</v>
      </c>
      <c r="D9" s="6">
        <f t="shared" si="0"/>
        <v>50</v>
      </c>
      <c r="E9" s="6">
        <v>-1695</v>
      </c>
      <c r="F9" s="6">
        <f>E9-E8</f>
        <v>-385</v>
      </c>
      <c r="G9" s="6">
        <f>F9-F8</f>
        <v>1520</v>
      </c>
    </row>
    <row r="10" spans="1:7" x14ac:dyDescent="0.2">
      <c r="A10" s="15">
        <v>8</v>
      </c>
      <c r="B10" s="6">
        <v>3805</v>
      </c>
      <c r="C10" s="6">
        <f t="shared" si="0"/>
        <v>-2910</v>
      </c>
      <c r="D10" s="6">
        <f t="shared" si="0"/>
        <v>-2265</v>
      </c>
      <c r="E10" s="6">
        <v>-4060</v>
      </c>
      <c r="F10" s="6">
        <f t="shared" ref="F10:G14" si="1">E10-E9</f>
        <v>-2365</v>
      </c>
      <c r="G10" s="6">
        <f t="shared" si="1"/>
        <v>-1980</v>
      </c>
    </row>
    <row r="11" spans="1:7" x14ac:dyDescent="0.2">
      <c r="A11" s="15">
        <v>9</v>
      </c>
      <c r="B11" s="6">
        <v>7845</v>
      </c>
      <c r="C11" s="6">
        <f t="shared" si="0"/>
        <v>4040</v>
      </c>
      <c r="D11" s="6">
        <f t="shared" si="0"/>
        <v>6950</v>
      </c>
      <c r="E11" s="6">
        <v>-210</v>
      </c>
      <c r="F11" s="6">
        <f t="shared" si="1"/>
        <v>3850</v>
      </c>
      <c r="G11" s="6">
        <f t="shared" si="1"/>
        <v>6215</v>
      </c>
    </row>
    <row r="12" spans="1:7" x14ac:dyDescent="0.2">
      <c r="A12" s="15">
        <v>10</v>
      </c>
      <c r="B12" s="6">
        <v>8250</v>
      </c>
      <c r="C12" s="6">
        <f t="shared" si="0"/>
        <v>405</v>
      </c>
      <c r="D12" s="6">
        <f t="shared" si="0"/>
        <v>-3635</v>
      </c>
      <c r="E12" s="6">
        <v>890</v>
      </c>
      <c r="F12" s="6">
        <f t="shared" si="1"/>
        <v>1100</v>
      </c>
      <c r="G12" s="6">
        <f t="shared" si="1"/>
        <v>-2750</v>
      </c>
    </row>
    <row r="13" spans="1:7" x14ac:dyDescent="0.2">
      <c r="A13" s="15">
        <v>11</v>
      </c>
      <c r="B13" s="6">
        <v>8285</v>
      </c>
      <c r="C13" s="6">
        <f t="shared" si="0"/>
        <v>35</v>
      </c>
      <c r="D13" s="6">
        <f t="shared" si="0"/>
        <v>-370</v>
      </c>
      <c r="E13" s="6">
        <v>1570</v>
      </c>
      <c r="F13" s="6">
        <f t="shared" si="1"/>
        <v>680</v>
      </c>
      <c r="G13" s="6">
        <f t="shared" si="1"/>
        <v>-420</v>
      </c>
    </row>
    <row r="14" spans="1:7" x14ac:dyDescent="0.2">
      <c r="A14" s="15">
        <v>12</v>
      </c>
      <c r="B14" s="6">
        <v>7855</v>
      </c>
      <c r="C14" s="6">
        <f t="shared" si="0"/>
        <v>-430</v>
      </c>
      <c r="D14" s="6">
        <f t="shared" si="0"/>
        <v>-465</v>
      </c>
      <c r="E14" s="6">
        <v>4050</v>
      </c>
      <c r="F14" s="6">
        <f t="shared" si="1"/>
        <v>2480</v>
      </c>
      <c r="G14" s="6">
        <f t="shared" si="1"/>
        <v>1800</v>
      </c>
    </row>
    <row r="15" spans="1:7" x14ac:dyDescent="0.2">
      <c r="A15" s="1" t="s">
        <v>52</v>
      </c>
      <c r="B15" s="28">
        <f t="shared" ref="B15:G15" si="2">B33</f>
        <v>1527076.909722222</v>
      </c>
      <c r="C15" s="27">
        <f t="shared" si="2"/>
        <v>2324128.4090909092</v>
      </c>
      <c r="D15" s="27">
        <f t="shared" si="2"/>
        <v>5858182.5</v>
      </c>
      <c r="E15" s="27">
        <f t="shared" si="2"/>
        <v>3427228.125</v>
      </c>
      <c r="F15" s="27">
        <f t="shared" si="2"/>
        <v>2525873.8095238092</v>
      </c>
      <c r="G15" s="27">
        <f t="shared" si="2"/>
        <v>4385935.069444445</v>
      </c>
    </row>
    <row r="19" spans="1:7" x14ac:dyDescent="0.2">
      <c r="B19" s="49" t="s">
        <v>53</v>
      </c>
      <c r="C19" s="49"/>
      <c r="D19" s="49"/>
      <c r="E19" s="49"/>
      <c r="F19" s="49"/>
      <c r="G19" s="49"/>
    </row>
    <row r="20" spans="1:7" ht="25.5" x14ac:dyDescent="0.2">
      <c r="A20" s="1" t="s">
        <v>1</v>
      </c>
      <c r="B20" s="25" t="s">
        <v>2</v>
      </c>
      <c r="C20" s="25" t="s">
        <v>47</v>
      </c>
      <c r="D20" s="25" t="s">
        <v>48</v>
      </c>
      <c r="E20" s="25" t="s">
        <v>49</v>
      </c>
      <c r="F20" s="25" t="s">
        <v>50</v>
      </c>
      <c r="G20" s="25" t="s">
        <v>51</v>
      </c>
    </row>
    <row r="21" spans="1:7" x14ac:dyDescent="0.2">
      <c r="A21" s="15">
        <v>1</v>
      </c>
      <c r="B21" s="7">
        <f t="shared" ref="B21:B32" si="3">(B3-AVERAGE(B$3:B$14))^2</f>
        <v>7729.340277777831</v>
      </c>
      <c r="C21" s="7"/>
      <c r="D21" s="7"/>
      <c r="E21" s="7"/>
      <c r="F21" s="7"/>
      <c r="G21" s="7"/>
    </row>
    <row r="22" spans="1:7" x14ac:dyDescent="0.2">
      <c r="A22" s="15">
        <v>2</v>
      </c>
      <c r="B22" s="7">
        <f t="shared" si="3"/>
        <v>1259071.0069444438</v>
      </c>
      <c r="C22" s="7">
        <f t="shared" ref="C22:C32" si="4">(C4-AVERAGE(C$3:C$14))^2</f>
        <v>1378489.4628099171</v>
      </c>
      <c r="D22" s="7"/>
      <c r="E22" s="7"/>
      <c r="F22" s="7"/>
      <c r="G22" s="7"/>
    </row>
    <row r="23" spans="1:7" x14ac:dyDescent="0.2">
      <c r="A23" s="15">
        <v>3</v>
      </c>
      <c r="B23" s="7">
        <f t="shared" si="3"/>
        <v>743187.67361111054</v>
      </c>
      <c r="C23" s="7">
        <f t="shared" si="4"/>
        <v>87562.190082644607</v>
      </c>
      <c r="D23" s="7">
        <f t="shared" ref="D23:D32" si="5">(D5-AVERAGE(D$3:D$14))^2</f>
        <v>1705636</v>
      </c>
      <c r="E23" s="7"/>
      <c r="F23" s="7"/>
      <c r="G23" s="7"/>
    </row>
    <row r="24" spans="1:7" x14ac:dyDescent="0.2">
      <c r="A24" s="15">
        <v>4</v>
      </c>
      <c r="B24" s="7">
        <f t="shared" si="3"/>
        <v>100541.84027777759</v>
      </c>
      <c r="C24" s="7">
        <f t="shared" si="4"/>
        <v>337455.3719008264</v>
      </c>
      <c r="D24" s="7">
        <f t="shared" si="5"/>
        <v>14641</v>
      </c>
      <c r="E24" s="7"/>
      <c r="F24" s="7"/>
      <c r="G24" s="7"/>
    </row>
    <row r="25" spans="1:7" x14ac:dyDescent="0.2">
      <c r="A25" s="15">
        <v>5</v>
      </c>
      <c r="B25" s="7">
        <f t="shared" si="3"/>
        <v>257133.50694444415</v>
      </c>
      <c r="C25" s="7">
        <f t="shared" si="4"/>
        <v>23744.008264462809</v>
      </c>
      <c r="D25" s="7">
        <f t="shared" si="5"/>
        <v>808201</v>
      </c>
      <c r="E25" s="7">
        <f t="shared" ref="E25:E32" si="6">(E7-AVERAGE(E$3:E$14))^2</f>
        <v>379764.0625</v>
      </c>
      <c r="F25" s="7"/>
      <c r="G25" s="7"/>
    </row>
    <row r="26" spans="1:7" x14ac:dyDescent="0.2">
      <c r="A26" s="15">
        <v>6</v>
      </c>
      <c r="B26" s="7">
        <f t="shared" si="3"/>
        <v>35312.673611111226</v>
      </c>
      <c r="C26" s="7">
        <f t="shared" si="4"/>
        <v>534228.09917355364</v>
      </c>
      <c r="D26" s="7">
        <f t="shared" si="5"/>
        <v>519841</v>
      </c>
      <c r="E26" s="7">
        <f t="shared" si="6"/>
        <v>1660876.5625</v>
      </c>
      <c r="F26" s="7">
        <f t="shared" ref="F26:F32" si="7">(F8-AVERAGE(F$3:F$14))^2</f>
        <v>5753144.897959183</v>
      </c>
      <c r="G26" s="7"/>
    </row>
    <row r="27" spans="1:7" x14ac:dyDescent="0.2">
      <c r="A27" s="15">
        <v>7</v>
      </c>
      <c r="B27" s="7">
        <f t="shared" si="3"/>
        <v>693750.17361111159</v>
      </c>
      <c r="C27" s="7">
        <f t="shared" si="4"/>
        <v>463637.19008264458</v>
      </c>
      <c r="D27" s="7">
        <f t="shared" si="5"/>
        <v>45796</v>
      </c>
      <c r="E27" s="7">
        <f t="shared" si="6"/>
        <v>2801439.0625</v>
      </c>
      <c r="F27" s="7">
        <f t="shared" si="7"/>
        <v>771887.75510204083</v>
      </c>
      <c r="G27" s="7">
        <f t="shared" ref="G27:G32" si="8">(G9-AVERAGE(G$3:G$14))^2</f>
        <v>622784.02777777775</v>
      </c>
    </row>
    <row r="28" spans="1:7" x14ac:dyDescent="0.2">
      <c r="A28" s="15">
        <v>8</v>
      </c>
      <c r="B28" s="7">
        <f t="shared" si="3"/>
        <v>14009425.173611114</v>
      </c>
      <c r="C28" s="7">
        <f t="shared" si="4"/>
        <v>8678380.3719008267</v>
      </c>
      <c r="D28" s="7">
        <f t="shared" si="5"/>
        <v>4414201</v>
      </c>
      <c r="E28" s="7">
        <f t="shared" si="6"/>
        <v>16311501.5625</v>
      </c>
      <c r="F28" s="7">
        <f t="shared" si="7"/>
        <v>8171430.6122448975</v>
      </c>
      <c r="G28" s="7">
        <f t="shared" si="8"/>
        <v>7348617.3611111119</v>
      </c>
    </row>
    <row r="29" spans="1:7" x14ac:dyDescent="0.2">
      <c r="A29" s="15">
        <v>9</v>
      </c>
      <c r="B29" s="7">
        <f t="shared" si="3"/>
        <v>88258.506944444263</v>
      </c>
      <c r="C29" s="7">
        <f t="shared" si="4"/>
        <v>16032744.008264462</v>
      </c>
      <c r="D29" s="7">
        <f t="shared" si="5"/>
        <v>50608996</v>
      </c>
      <c r="E29" s="7">
        <f t="shared" si="6"/>
        <v>35626.5625</v>
      </c>
      <c r="F29" s="7">
        <f t="shared" si="7"/>
        <v>11265612.755102042</v>
      </c>
      <c r="G29" s="7">
        <f t="shared" si="8"/>
        <v>30076084.02777778</v>
      </c>
    </row>
    <row r="30" spans="1:7" x14ac:dyDescent="0.2">
      <c r="A30" s="15">
        <v>10</v>
      </c>
      <c r="B30" s="7">
        <f t="shared" si="3"/>
        <v>492921.00694444403</v>
      </c>
      <c r="C30" s="7">
        <f t="shared" si="4"/>
        <v>136228.09917355375</v>
      </c>
      <c r="D30" s="7">
        <f t="shared" si="5"/>
        <v>12047841</v>
      </c>
      <c r="E30" s="7">
        <f t="shared" si="6"/>
        <v>830376.5625</v>
      </c>
      <c r="F30" s="7">
        <f t="shared" si="7"/>
        <v>367755.61224489799</v>
      </c>
      <c r="G30" s="7">
        <f t="shared" si="8"/>
        <v>12116200.694444446</v>
      </c>
    </row>
    <row r="31" spans="1:7" x14ac:dyDescent="0.2">
      <c r="A31" s="15">
        <v>11</v>
      </c>
      <c r="B31" s="7">
        <f t="shared" si="3"/>
        <v>543291.84027777729</v>
      </c>
      <c r="C31" s="7">
        <f t="shared" si="4"/>
        <v>0.82644628099173079</v>
      </c>
      <c r="D31" s="7">
        <f t="shared" si="5"/>
        <v>42436</v>
      </c>
      <c r="E31" s="7">
        <f t="shared" si="6"/>
        <v>2532076.5625</v>
      </c>
      <c r="F31" s="7">
        <f t="shared" si="7"/>
        <v>34755.612244897966</v>
      </c>
      <c r="G31" s="7">
        <f t="shared" si="8"/>
        <v>1324417.3611111115</v>
      </c>
    </row>
    <row r="32" spans="1:7" x14ac:dyDescent="0.2">
      <c r="A32" s="15">
        <v>12</v>
      </c>
      <c r="B32" s="7">
        <f t="shared" si="3"/>
        <v>94300.17361111092</v>
      </c>
      <c r="C32" s="7">
        <f t="shared" si="4"/>
        <v>217071.28099173552</v>
      </c>
      <c r="D32" s="7">
        <f t="shared" si="5"/>
        <v>90601</v>
      </c>
      <c r="E32" s="7">
        <f t="shared" si="6"/>
        <v>16575076.5625</v>
      </c>
      <c r="F32" s="7">
        <f t="shared" si="7"/>
        <v>3945898.4693877557</v>
      </c>
      <c r="G32" s="7">
        <f t="shared" si="8"/>
        <v>1143117.3611111108</v>
      </c>
    </row>
    <row r="33" spans="1:7" x14ac:dyDescent="0.2">
      <c r="A33" s="1" t="s">
        <v>34</v>
      </c>
      <c r="B33" s="27">
        <f t="shared" ref="B33:G33" si="9">SUM(B21:B32)/12</f>
        <v>1527076.909722222</v>
      </c>
      <c r="C33" s="27">
        <f t="shared" si="9"/>
        <v>2324128.4090909092</v>
      </c>
      <c r="D33" s="27">
        <f t="shared" si="9"/>
        <v>5858182.5</v>
      </c>
      <c r="E33" s="27">
        <f t="shared" si="9"/>
        <v>3427228.125</v>
      </c>
      <c r="F33" s="27">
        <f t="shared" si="9"/>
        <v>2525873.8095238092</v>
      </c>
      <c r="G33" s="27">
        <f t="shared" si="9"/>
        <v>4385935.069444445</v>
      </c>
    </row>
  </sheetData>
  <mergeCells count="1">
    <mergeCell ref="B19:G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3"/>
  <sheetViews>
    <sheetView workbookViewId="0">
      <selection activeCell="P26" sqref="P26"/>
    </sheetView>
  </sheetViews>
  <sheetFormatPr defaultRowHeight="12.75" x14ac:dyDescent="0.2"/>
  <cols>
    <col min="5" max="5" width="3" bestFit="1" customWidth="1"/>
  </cols>
  <sheetData>
    <row r="3" spans="5:8" x14ac:dyDescent="0.2">
      <c r="F3" s="17" t="s">
        <v>54</v>
      </c>
      <c r="G3" s="17" t="s">
        <v>56</v>
      </c>
      <c r="H3" s="17" t="s">
        <v>55</v>
      </c>
    </row>
    <row r="4" spans="5:8" x14ac:dyDescent="0.2">
      <c r="E4" s="29">
        <v>1</v>
      </c>
      <c r="F4" s="7">
        <v>0.1</v>
      </c>
      <c r="G4" s="7"/>
      <c r="H4" s="30">
        <v>0.03</v>
      </c>
    </row>
    <row r="5" spans="5:8" x14ac:dyDescent="0.2">
      <c r="E5" s="29">
        <v>2</v>
      </c>
      <c r="F5" s="7">
        <v>0.1</v>
      </c>
      <c r="G5" s="7"/>
      <c r="H5" s="30">
        <v>0.03</v>
      </c>
    </row>
    <row r="6" spans="5:8" x14ac:dyDescent="0.2">
      <c r="E6" s="29">
        <v>3</v>
      </c>
      <c r="F6" s="7">
        <v>0.1</v>
      </c>
      <c r="G6" s="7"/>
      <c r="H6" s="30">
        <v>0.04</v>
      </c>
    </row>
    <row r="7" spans="5:8" x14ac:dyDescent="0.2">
      <c r="E7" s="29">
        <v>4</v>
      </c>
      <c r="F7" s="7">
        <v>0.1</v>
      </c>
      <c r="G7" s="7"/>
      <c r="H7" s="30">
        <v>0.04</v>
      </c>
    </row>
    <row r="8" spans="5:8" x14ac:dyDescent="0.2">
      <c r="E8" s="29">
        <v>5</v>
      </c>
      <c r="F8" s="7">
        <v>0.1</v>
      </c>
      <c r="G8" s="7"/>
      <c r="H8" s="30">
        <v>0.05</v>
      </c>
    </row>
    <row r="9" spans="5:8" x14ac:dyDescent="0.2">
      <c r="E9" s="29">
        <v>6</v>
      </c>
      <c r="F9" s="7">
        <v>0.1</v>
      </c>
      <c r="G9" s="7">
        <v>0.2</v>
      </c>
      <c r="H9" s="30">
        <v>7.0000000000000007E-2</v>
      </c>
    </row>
    <row r="10" spans="5:8" x14ac:dyDescent="0.2">
      <c r="E10" s="29">
        <v>7</v>
      </c>
      <c r="F10" s="7">
        <v>0.1</v>
      </c>
      <c r="G10" s="7">
        <v>0.2</v>
      </c>
      <c r="H10" s="30">
        <v>0.08</v>
      </c>
    </row>
    <row r="11" spans="5:8" x14ac:dyDescent="0.2">
      <c r="E11" s="29">
        <v>8</v>
      </c>
      <c r="F11" s="7">
        <v>0.1</v>
      </c>
      <c r="G11" s="7">
        <v>0.2</v>
      </c>
      <c r="H11" s="30">
        <v>0.1</v>
      </c>
    </row>
    <row r="12" spans="5:8" x14ac:dyDescent="0.2">
      <c r="E12" s="29">
        <v>9</v>
      </c>
      <c r="F12" s="7">
        <v>0.1</v>
      </c>
      <c r="G12" s="7">
        <v>0.2</v>
      </c>
      <c r="H12" s="30">
        <v>0.16</v>
      </c>
    </row>
    <row r="13" spans="5:8" x14ac:dyDescent="0.2">
      <c r="E13" s="29">
        <v>10</v>
      </c>
      <c r="F13" s="7">
        <v>0.1</v>
      </c>
      <c r="G13" s="7">
        <v>0.2</v>
      </c>
      <c r="H13" s="30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Exponential Smoothing</vt:lpstr>
      <vt:lpstr>Linear Trend Exp. Smoothing</vt:lpstr>
      <vt:lpstr>Damped Trend Exp. Smoothing</vt:lpstr>
      <vt:lpstr>SES + Seasonality</vt:lpstr>
      <vt:lpstr>Model Selection</vt:lpstr>
      <vt:lpstr>Weights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2019-03-15T09:12:24Z</dcterms:created>
  <dcterms:modified xsi:type="dcterms:W3CDTF">2019-09-13T09:27:40Z</dcterms:modified>
</cp:coreProperties>
</file>