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Lectures\"/>
    </mc:Choice>
  </mc:AlternateContent>
  <bookViews>
    <workbookView xWindow="0" yWindow="0" windowWidth="28800" windowHeight="14460"/>
  </bookViews>
  <sheets>
    <sheet name="Step 1 Deseasonalization" sheetId="2" r:id="rId1"/>
    <sheet name="Step 2 Decomp. Theta Lines" sheetId="3" r:id="rId2"/>
    <sheet name="Step 3 Forecast" sheetId="4" r:id="rId3"/>
    <sheet name="Step 4 Synthesis" sheetId="5" r:id="rId4"/>
    <sheet name="Step 5 Seasonalization" sheetId="6" r:id="rId5"/>
    <sheet name="ALL" sheetId="1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29" i="3" l="1"/>
  <c r="D20" i="3" s="1"/>
  <c r="H20" i="3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22" i="3" l="1"/>
  <c r="D11" i="3"/>
  <c r="H11" i="3" s="1"/>
  <c r="D8" i="3"/>
  <c r="H8" i="3" s="1"/>
  <c r="D14" i="3"/>
  <c r="D7" i="3"/>
  <c r="H7" i="3" s="1"/>
  <c r="D16" i="3"/>
  <c r="H16" i="3" s="1"/>
  <c r="D19" i="3"/>
  <c r="H19" i="3" s="1"/>
  <c r="H22" i="3"/>
  <c r="H14" i="3"/>
  <c r="D4" i="3"/>
  <c r="D5" i="3"/>
  <c r="D6" i="3"/>
  <c r="D9" i="3"/>
  <c r="D17" i="3"/>
  <c r="D13" i="3"/>
  <c r="D21" i="3"/>
  <c r="D10" i="3"/>
  <c r="D18" i="3"/>
  <c r="D15" i="3"/>
  <c r="D23" i="3"/>
  <c r="D12" i="3"/>
  <c r="G29" i="2"/>
  <c r="F29" i="2"/>
  <c r="E29" i="2"/>
  <c r="D29" i="2"/>
  <c r="G28" i="2"/>
  <c r="F28" i="2"/>
  <c r="E28" i="2"/>
  <c r="D28" i="2"/>
  <c r="H27" i="2"/>
  <c r="G27" i="2"/>
  <c r="F27" i="2"/>
  <c r="E27" i="2"/>
  <c r="H26" i="2"/>
  <c r="G26" i="2"/>
  <c r="F26" i="2"/>
  <c r="E26" i="2"/>
  <c r="AY6" i="1"/>
  <c r="AB8" i="1"/>
  <c r="AC8" i="1"/>
  <c r="AB10" i="1"/>
  <c r="AB12" i="1"/>
  <c r="AF12" i="1"/>
  <c r="AB13" i="1"/>
  <c r="AC13" i="1"/>
  <c r="AD13" i="1"/>
  <c r="AF13" i="1"/>
  <c r="AC14" i="1"/>
  <c r="AB18" i="1"/>
  <c r="AF18" i="1" s="1"/>
  <c r="AC18" i="1"/>
  <c r="AD18" i="1"/>
  <c r="AB19" i="1"/>
  <c r="AC19" i="1"/>
  <c r="AC22" i="1"/>
  <c r="AB23" i="1"/>
  <c r="AC23" i="1"/>
  <c r="E26" i="1"/>
  <c r="F26" i="1"/>
  <c r="G26" i="1"/>
  <c r="H26" i="1"/>
  <c r="J26" i="1"/>
  <c r="K26" i="1"/>
  <c r="E27" i="1"/>
  <c r="F27" i="1"/>
  <c r="G27" i="1"/>
  <c r="H27" i="1"/>
  <c r="D28" i="1"/>
  <c r="E28" i="1"/>
  <c r="F28" i="1"/>
  <c r="G28" i="1"/>
  <c r="J28" i="1"/>
  <c r="K28" i="1"/>
  <c r="D29" i="1"/>
  <c r="E29" i="1"/>
  <c r="F29" i="1"/>
  <c r="G29" i="1"/>
  <c r="Y29" i="1"/>
  <c r="AB16" i="1" s="1"/>
  <c r="Z29" i="1"/>
  <c r="H12" i="3" l="1"/>
  <c r="H18" i="3"/>
  <c r="H9" i="3"/>
  <c r="H23" i="3"/>
  <c r="H10" i="3"/>
  <c r="H6" i="3"/>
  <c r="H21" i="3"/>
  <c r="H5" i="3"/>
  <c r="H17" i="3"/>
  <c r="H15" i="3"/>
  <c r="H13" i="3"/>
  <c r="H4" i="3"/>
  <c r="J29" i="2"/>
  <c r="K26" i="2"/>
  <c r="K29" i="2"/>
  <c r="K27" i="2"/>
  <c r="J27" i="2"/>
  <c r="K28" i="2"/>
  <c r="J26" i="2"/>
  <c r="J28" i="2"/>
  <c r="AD8" i="1"/>
  <c r="AF8" i="1"/>
  <c r="M26" i="1"/>
  <c r="M28" i="1"/>
  <c r="AF10" i="1"/>
  <c r="AD10" i="1"/>
  <c r="J27" i="1"/>
  <c r="K27" i="1"/>
  <c r="AD23" i="1"/>
  <c r="AF23" i="1"/>
  <c r="AD19" i="1"/>
  <c r="AF19" i="1"/>
  <c r="AZ8" i="1"/>
  <c r="AF16" i="1"/>
  <c r="AD16" i="1"/>
  <c r="K29" i="1"/>
  <c r="AC12" i="1"/>
  <c r="AC20" i="1"/>
  <c r="AC4" i="1"/>
  <c r="AC5" i="1"/>
  <c r="AC6" i="1"/>
  <c r="AC9" i="1"/>
  <c r="AC17" i="1"/>
  <c r="AC7" i="1"/>
  <c r="AC21" i="1"/>
  <c r="AD12" i="1"/>
  <c r="AB21" i="1"/>
  <c r="AC16" i="1"/>
  <c r="AB20" i="1"/>
  <c r="AC15" i="1"/>
  <c r="AC11" i="1"/>
  <c r="AB4" i="1"/>
  <c r="AB5" i="1"/>
  <c r="AB6" i="1"/>
  <c r="AB9" i="1"/>
  <c r="AB17" i="1"/>
  <c r="AB7" i="1"/>
  <c r="AB14" i="1"/>
  <c r="AB22" i="1"/>
  <c r="J29" i="1"/>
  <c r="M29" i="1" s="1"/>
  <c r="AB15" i="1"/>
  <c r="AB11" i="1"/>
  <c r="AC10" i="1"/>
  <c r="M26" i="2" l="1"/>
  <c r="M29" i="2"/>
  <c r="H26" i="3"/>
  <c r="M27" i="2"/>
  <c r="M28" i="2"/>
  <c r="AF14" i="1"/>
  <c r="AD14" i="1"/>
  <c r="AD7" i="1"/>
  <c r="AF7" i="1"/>
  <c r="AD17" i="1"/>
  <c r="AF17" i="1"/>
  <c r="BA8" i="1"/>
  <c r="BB8" i="1" s="1"/>
  <c r="BP7" i="1"/>
  <c r="BQ7" i="1" s="1"/>
  <c r="CG3" i="1" s="1"/>
  <c r="CJ3" i="1" s="1"/>
  <c r="AD9" i="1"/>
  <c r="AF9" i="1"/>
  <c r="AD21" i="1"/>
  <c r="AF21" i="1"/>
  <c r="AD20" i="1"/>
  <c r="AF20" i="1"/>
  <c r="AD6" i="1"/>
  <c r="AF6" i="1"/>
  <c r="AD15" i="1"/>
  <c r="AF15" i="1"/>
  <c r="AD5" i="1"/>
  <c r="AF5" i="1"/>
  <c r="AD22" i="1"/>
  <c r="AF22" i="1"/>
  <c r="M27" i="1"/>
  <c r="AD11" i="1"/>
  <c r="AF11" i="1"/>
  <c r="AD4" i="1"/>
  <c r="AF4" i="1"/>
  <c r="M31" i="2" l="1"/>
  <c r="M32" i="2" s="1"/>
  <c r="O29" i="2"/>
  <c r="O26" i="2"/>
  <c r="O28" i="2"/>
  <c r="O27" i="2"/>
  <c r="AF26" i="1"/>
  <c r="AZ9" i="1"/>
  <c r="AD26" i="1"/>
  <c r="AF28" i="1" s="1"/>
  <c r="AF29" i="1" s="1"/>
  <c r="M31" i="1"/>
  <c r="M32" i="1" s="1"/>
  <c r="E4" i="6" l="1"/>
  <c r="E8" i="6" s="1"/>
  <c r="E12" i="6" s="1"/>
  <c r="E16" i="6" s="1"/>
  <c r="E20" i="6" s="1"/>
  <c r="E24" i="6" s="1"/>
  <c r="E4" i="2"/>
  <c r="E5" i="6"/>
  <c r="E9" i="6" s="1"/>
  <c r="E13" i="6" s="1"/>
  <c r="E17" i="6" s="1"/>
  <c r="E21" i="6" s="1"/>
  <c r="E25" i="6" s="1"/>
  <c r="E5" i="2"/>
  <c r="E3" i="6"/>
  <c r="E7" i="6" s="1"/>
  <c r="E11" i="6" s="1"/>
  <c r="E15" i="6" s="1"/>
  <c r="E19" i="6" s="1"/>
  <c r="E23" i="6" s="1"/>
  <c r="E3" i="2"/>
  <c r="E6" i="6"/>
  <c r="E10" i="6" s="1"/>
  <c r="E14" i="6" s="1"/>
  <c r="E18" i="6" s="1"/>
  <c r="E22" i="6" s="1"/>
  <c r="E26" i="6" s="1"/>
  <c r="E6" i="2"/>
  <c r="O31" i="2"/>
  <c r="AH13" i="1"/>
  <c r="AI13" i="1" s="1"/>
  <c r="AH21" i="1"/>
  <c r="AI21" i="1" s="1"/>
  <c r="AH10" i="1"/>
  <c r="AI10" i="1" s="1"/>
  <c r="AH18" i="1"/>
  <c r="AI18" i="1" s="1"/>
  <c r="AH5" i="1"/>
  <c r="AI5" i="1" s="1"/>
  <c r="AH23" i="1"/>
  <c r="AI23" i="1" s="1"/>
  <c r="AH15" i="1"/>
  <c r="AI15" i="1" s="1"/>
  <c r="AH9" i="1"/>
  <c r="AI9" i="1" s="1"/>
  <c r="AH14" i="1"/>
  <c r="AI14" i="1" s="1"/>
  <c r="AH8" i="1"/>
  <c r="AI8" i="1" s="1"/>
  <c r="AH19" i="1"/>
  <c r="AI19" i="1" s="1"/>
  <c r="AH4" i="1"/>
  <c r="AI4" i="1" s="1"/>
  <c r="AH7" i="1"/>
  <c r="AI7" i="1" s="1"/>
  <c r="AH20" i="1"/>
  <c r="AI20" i="1" s="1"/>
  <c r="AH11" i="1"/>
  <c r="AI11" i="1" s="1"/>
  <c r="AH6" i="1"/>
  <c r="AI6" i="1" s="1"/>
  <c r="AH12" i="1"/>
  <c r="AI12" i="1" s="1"/>
  <c r="AH16" i="1"/>
  <c r="AI16" i="1" s="1"/>
  <c r="AH17" i="1"/>
  <c r="AI17" i="1" s="1"/>
  <c r="AH22" i="1"/>
  <c r="AI22" i="1" s="1"/>
  <c r="BA9" i="1"/>
  <c r="BB9" i="1" s="1"/>
  <c r="BP8" i="1"/>
  <c r="BQ8" i="1" s="1"/>
  <c r="CG4" i="1" s="1"/>
  <c r="CJ4" i="1" s="1"/>
  <c r="O26" i="1"/>
  <c r="O28" i="1"/>
  <c r="O29" i="1"/>
  <c r="O27" i="1"/>
  <c r="F6" i="2" l="1"/>
  <c r="B7" i="3" s="1"/>
  <c r="E10" i="2"/>
  <c r="F3" i="2"/>
  <c r="B4" i="3" s="1"/>
  <c r="E7" i="2"/>
  <c r="E9" i="2"/>
  <c r="F5" i="2"/>
  <c r="B6" i="3" s="1"/>
  <c r="F4" i="2"/>
  <c r="B5" i="3" s="1"/>
  <c r="E8" i="2"/>
  <c r="AZ10" i="1"/>
  <c r="O31" i="1"/>
  <c r="F9" i="2" l="1"/>
  <c r="B10" i="3" s="1"/>
  <c r="E13" i="2"/>
  <c r="B3" i="4"/>
  <c r="B2" i="5" s="1"/>
  <c r="E12" i="2"/>
  <c r="F8" i="2"/>
  <c r="B9" i="3" s="1"/>
  <c r="B4" i="4"/>
  <c r="B3" i="5" s="1"/>
  <c r="B5" i="4"/>
  <c r="B4" i="5" s="1"/>
  <c r="F10" i="2"/>
  <c r="B11" i="3" s="1"/>
  <c r="E14" i="2"/>
  <c r="F7" i="2"/>
  <c r="B8" i="3" s="1"/>
  <c r="E11" i="2"/>
  <c r="B6" i="4"/>
  <c r="B5" i="5" s="1"/>
  <c r="BP9" i="1"/>
  <c r="BQ9" i="1" s="1"/>
  <c r="CG5" i="1" s="1"/>
  <c r="CJ5" i="1" s="1"/>
  <c r="BA10" i="1"/>
  <c r="BB10" i="1" s="1"/>
  <c r="F11" i="2" l="1"/>
  <c r="B12" i="3" s="1"/>
  <c r="E15" i="2"/>
  <c r="B8" i="4"/>
  <c r="B7" i="5" s="1"/>
  <c r="E16" i="2"/>
  <c r="F12" i="2"/>
  <c r="B13" i="3" s="1"/>
  <c r="E18" i="2"/>
  <c r="F14" i="2"/>
  <c r="B15" i="3" s="1"/>
  <c r="B7" i="4"/>
  <c r="B6" i="5" s="1"/>
  <c r="B10" i="4"/>
  <c r="B9" i="5" s="1"/>
  <c r="E17" i="2"/>
  <c r="F13" i="2"/>
  <c r="B14" i="3" s="1"/>
  <c r="B9" i="4"/>
  <c r="B8" i="5" s="1"/>
  <c r="AZ11" i="1"/>
  <c r="E22" i="2" l="1"/>
  <c r="F22" i="2" s="1"/>
  <c r="B23" i="3" s="1"/>
  <c r="F18" i="2"/>
  <c r="B19" i="3" s="1"/>
  <c r="E20" i="2"/>
  <c r="F20" i="2" s="1"/>
  <c r="B21" i="3" s="1"/>
  <c r="F16" i="2"/>
  <c r="B17" i="3" s="1"/>
  <c r="B11" i="4"/>
  <c r="B10" i="5" s="1"/>
  <c r="B14" i="4"/>
  <c r="B13" i="5" s="1"/>
  <c r="B12" i="4"/>
  <c r="B11" i="5" s="1"/>
  <c r="B13" i="4"/>
  <c r="B12" i="5" s="1"/>
  <c r="E21" i="2"/>
  <c r="F21" i="2" s="1"/>
  <c r="B22" i="3" s="1"/>
  <c r="F17" i="2"/>
  <c r="B18" i="3" s="1"/>
  <c r="E19" i="2"/>
  <c r="F19" i="2" s="1"/>
  <c r="B20" i="3" s="1"/>
  <c r="F15" i="2"/>
  <c r="B16" i="3" s="1"/>
  <c r="BA11" i="1"/>
  <c r="BB11" i="1" s="1"/>
  <c r="BP10" i="1"/>
  <c r="BQ10" i="1" s="1"/>
  <c r="CG6" i="1" s="1"/>
  <c r="CJ6" i="1" s="1"/>
  <c r="B29" i="3" l="1"/>
  <c r="B22" i="4"/>
  <c r="B21" i="5" s="1"/>
  <c r="E23" i="3"/>
  <c r="F23" i="3" s="1"/>
  <c r="B16" i="4"/>
  <c r="B15" i="5" s="1"/>
  <c r="E17" i="3"/>
  <c r="F17" i="3" s="1"/>
  <c r="B20" i="4"/>
  <c r="B19" i="5" s="1"/>
  <c r="B18" i="4"/>
  <c r="B17" i="5" s="1"/>
  <c r="E19" i="3"/>
  <c r="F19" i="3" s="1"/>
  <c r="B17" i="4"/>
  <c r="B16" i="5" s="1"/>
  <c r="B15" i="4"/>
  <c r="B14" i="5" s="1"/>
  <c r="B19" i="4"/>
  <c r="B18" i="5" s="1"/>
  <c r="E20" i="3"/>
  <c r="F20" i="3" s="1"/>
  <c r="B21" i="4"/>
  <c r="B20" i="5" s="1"/>
  <c r="E22" i="3"/>
  <c r="F22" i="3" s="1"/>
  <c r="AZ12" i="1"/>
  <c r="E4" i="3" l="1"/>
  <c r="F4" i="3" s="1"/>
  <c r="E7" i="3"/>
  <c r="F7" i="3" s="1"/>
  <c r="E5" i="3"/>
  <c r="F5" i="3" s="1"/>
  <c r="E6" i="3"/>
  <c r="F6" i="3" s="1"/>
  <c r="E11" i="3"/>
  <c r="F11" i="3" s="1"/>
  <c r="E8" i="3"/>
  <c r="F8" i="3" s="1"/>
  <c r="E10" i="3"/>
  <c r="F10" i="3" s="1"/>
  <c r="E9" i="3"/>
  <c r="F9" i="3" s="1"/>
  <c r="E13" i="3"/>
  <c r="F13" i="3" s="1"/>
  <c r="E12" i="3"/>
  <c r="F12" i="3" s="1"/>
  <c r="E15" i="3"/>
  <c r="F15" i="3" s="1"/>
  <c r="E14" i="3"/>
  <c r="F14" i="3" s="1"/>
  <c r="E16" i="3"/>
  <c r="F16" i="3" s="1"/>
  <c r="E21" i="3"/>
  <c r="F21" i="3" s="1"/>
  <c r="E18" i="3"/>
  <c r="F18" i="3" s="1"/>
  <c r="BA12" i="1"/>
  <c r="BB12" i="1" s="1"/>
  <c r="BP11" i="1"/>
  <c r="BQ11" i="1" s="1"/>
  <c r="CG7" i="1" s="1"/>
  <c r="CJ7" i="1" s="1"/>
  <c r="F26" i="3" l="1"/>
  <c r="H28" i="3" s="1"/>
  <c r="H29" i="3" s="1"/>
  <c r="AZ13" i="1"/>
  <c r="J14" i="3" l="1"/>
  <c r="J18" i="3"/>
  <c r="J10" i="3"/>
  <c r="J17" i="3"/>
  <c r="J5" i="3"/>
  <c r="J16" i="3"/>
  <c r="J15" i="3"/>
  <c r="J12" i="3"/>
  <c r="J19" i="3"/>
  <c r="J11" i="3"/>
  <c r="J4" i="3"/>
  <c r="J13" i="3"/>
  <c r="J9" i="3"/>
  <c r="J8" i="3"/>
  <c r="J22" i="3"/>
  <c r="D23" i="4"/>
  <c r="C22" i="5" s="1"/>
  <c r="J20" i="3"/>
  <c r="J23" i="3"/>
  <c r="D24" i="4"/>
  <c r="C23" i="5" s="1"/>
  <c r="D26" i="4"/>
  <c r="C25" i="5" s="1"/>
  <c r="J21" i="3"/>
  <c r="D25" i="4"/>
  <c r="C24" i="5" s="1"/>
  <c r="J6" i="3"/>
  <c r="J7" i="3"/>
  <c r="BP12" i="1"/>
  <c r="BQ12" i="1" s="1"/>
  <c r="CG8" i="1" s="1"/>
  <c r="CJ8" i="1" s="1"/>
  <c r="BA13" i="1"/>
  <c r="BB13" i="1" s="1"/>
  <c r="K12" i="3" l="1"/>
  <c r="G11" i="4" s="1"/>
  <c r="D11" i="4"/>
  <c r="C10" i="5" s="1"/>
  <c r="D5" i="4"/>
  <c r="C4" i="5" s="1"/>
  <c r="K6" i="3"/>
  <c r="G5" i="4" s="1"/>
  <c r="D21" i="4"/>
  <c r="C20" i="5" s="1"/>
  <c r="K22" i="3"/>
  <c r="G21" i="4" s="1"/>
  <c r="K15" i="3"/>
  <c r="G14" i="4" s="1"/>
  <c r="D14" i="4"/>
  <c r="C13" i="5" s="1"/>
  <c r="D7" i="4"/>
  <c r="C6" i="5" s="1"/>
  <c r="K8" i="3"/>
  <c r="G7" i="4" s="1"/>
  <c r="D20" i="4"/>
  <c r="C19" i="5" s="1"/>
  <c r="K21" i="3"/>
  <c r="G20" i="4" s="1"/>
  <c r="K9" i="3"/>
  <c r="G8" i="4" s="1"/>
  <c r="D8" i="4"/>
  <c r="C7" i="5" s="1"/>
  <c r="D4" i="4"/>
  <c r="C3" i="5" s="1"/>
  <c r="K5" i="3"/>
  <c r="G4" i="4" s="1"/>
  <c r="D12" i="4"/>
  <c r="C11" i="5" s="1"/>
  <c r="K13" i="3"/>
  <c r="G12" i="4" s="1"/>
  <c r="D16" i="4"/>
  <c r="C15" i="5" s="1"/>
  <c r="K17" i="3"/>
  <c r="G16" i="4" s="1"/>
  <c r="K4" i="3"/>
  <c r="G3" i="4" s="1"/>
  <c r="D3" i="4"/>
  <c r="C2" i="5" s="1"/>
  <c r="K10" i="3"/>
  <c r="G9" i="4" s="1"/>
  <c r="D9" i="4"/>
  <c r="C8" i="5" s="1"/>
  <c r="K7" i="3"/>
  <c r="G6" i="4" s="1"/>
  <c r="D6" i="4"/>
  <c r="C5" i="5" s="1"/>
  <c r="D15" i="4"/>
  <c r="C14" i="5" s="1"/>
  <c r="K16" i="3"/>
  <c r="G15" i="4" s="1"/>
  <c r="D22" i="4"/>
  <c r="C21" i="5" s="1"/>
  <c r="K23" i="3"/>
  <c r="G22" i="4" s="1"/>
  <c r="K11" i="3"/>
  <c r="G10" i="4" s="1"/>
  <c r="D10" i="4"/>
  <c r="C9" i="5" s="1"/>
  <c r="D17" i="4"/>
  <c r="C16" i="5" s="1"/>
  <c r="K18" i="3"/>
  <c r="G17" i="4" s="1"/>
  <c r="D19" i="4"/>
  <c r="C18" i="5" s="1"/>
  <c r="K20" i="3"/>
  <c r="G19" i="4" s="1"/>
  <c r="D18" i="4"/>
  <c r="C17" i="5" s="1"/>
  <c r="K19" i="3"/>
  <c r="G18" i="4" s="1"/>
  <c r="K14" i="3"/>
  <c r="G13" i="4" s="1"/>
  <c r="D13" i="4"/>
  <c r="C12" i="5" s="1"/>
  <c r="AZ14" i="1"/>
  <c r="G1" i="4" l="1"/>
  <c r="H3" i="4" s="1"/>
  <c r="D2" i="5" s="1"/>
  <c r="E2" i="5" s="1"/>
  <c r="C3" i="6" s="1"/>
  <c r="F3" i="6" s="1"/>
  <c r="I3" i="4"/>
  <c r="J3" i="4" s="1"/>
  <c r="H4" i="4" s="1"/>
  <c r="D3" i="5" s="1"/>
  <c r="E3" i="5" s="1"/>
  <c r="C4" i="6" s="1"/>
  <c r="F4" i="6" s="1"/>
  <c r="BA14" i="1"/>
  <c r="BB14" i="1" s="1"/>
  <c r="BP13" i="1"/>
  <c r="BQ13" i="1" s="1"/>
  <c r="CG9" i="1" s="1"/>
  <c r="CJ9" i="1" s="1"/>
  <c r="I4" i="4" l="1"/>
  <c r="J4" i="4" s="1"/>
  <c r="H5" i="4" s="1"/>
  <c r="AZ15" i="1"/>
  <c r="D4" i="5" l="1"/>
  <c r="E4" i="5" s="1"/>
  <c r="C5" i="6" s="1"/>
  <c r="F5" i="6" s="1"/>
  <c r="I5" i="4"/>
  <c r="J5" i="4" s="1"/>
  <c r="H6" i="4" s="1"/>
  <c r="BP14" i="1"/>
  <c r="BQ14" i="1" s="1"/>
  <c r="CG10" i="1" s="1"/>
  <c r="CJ10" i="1" s="1"/>
  <c r="BA15" i="1"/>
  <c r="BB15" i="1" s="1"/>
  <c r="D5" i="5" l="1"/>
  <c r="E5" i="5" s="1"/>
  <c r="C6" i="6" s="1"/>
  <c r="F6" i="6" s="1"/>
  <c r="I6" i="4"/>
  <c r="J6" i="4" s="1"/>
  <c r="H7" i="4" s="1"/>
  <c r="AZ16" i="1"/>
  <c r="D6" i="5" l="1"/>
  <c r="E6" i="5" s="1"/>
  <c r="C7" i="6" s="1"/>
  <c r="F7" i="6" s="1"/>
  <c r="I7" i="4"/>
  <c r="J7" i="4" s="1"/>
  <c r="H8" i="4" s="1"/>
  <c r="BP15" i="1"/>
  <c r="BQ15" i="1" s="1"/>
  <c r="CG11" i="1" s="1"/>
  <c r="CJ11" i="1" s="1"/>
  <c r="BA16" i="1"/>
  <c r="BB16" i="1" s="1"/>
  <c r="D7" i="5" l="1"/>
  <c r="E7" i="5" s="1"/>
  <c r="C8" i="6" s="1"/>
  <c r="F8" i="6" s="1"/>
  <c r="I8" i="4"/>
  <c r="J8" i="4" s="1"/>
  <c r="H9" i="4" s="1"/>
  <c r="AZ17" i="1"/>
  <c r="D8" i="5" l="1"/>
  <c r="E8" i="5" s="1"/>
  <c r="C9" i="6" s="1"/>
  <c r="F9" i="6" s="1"/>
  <c r="I9" i="4"/>
  <c r="J9" i="4" s="1"/>
  <c r="H10" i="4" s="1"/>
  <c r="BP16" i="1"/>
  <c r="BQ16" i="1" s="1"/>
  <c r="CG12" i="1" s="1"/>
  <c r="CJ12" i="1" s="1"/>
  <c r="BA17" i="1"/>
  <c r="BB17" i="1" s="1"/>
  <c r="I10" i="4" l="1"/>
  <c r="J10" i="4" s="1"/>
  <c r="H11" i="4" s="1"/>
  <c r="D9" i="5"/>
  <c r="E9" i="5" s="1"/>
  <c r="C10" i="6" s="1"/>
  <c r="F10" i="6" s="1"/>
  <c r="AZ18" i="1"/>
  <c r="D10" i="5" l="1"/>
  <c r="E10" i="5" s="1"/>
  <c r="C11" i="6" s="1"/>
  <c r="F11" i="6" s="1"/>
  <c r="I11" i="4"/>
  <c r="J11" i="4" s="1"/>
  <c r="H12" i="4" s="1"/>
  <c r="BP17" i="1"/>
  <c r="BQ17" i="1" s="1"/>
  <c r="CG13" i="1" s="1"/>
  <c r="CJ13" i="1" s="1"/>
  <c r="BA18" i="1"/>
  <c r="BB18" i="1" s="1"/>
  <c r="D11" i="5" l="1"/>
  <c r="E11" i="5" s="1"/>
  <c r="C12" i="6" s="1"/>
  <c r="F12" i="6" s="1"/>
  <c r="I12" i="4"/>
  <c r="J12" i="4" s="1"/>
  <c r="H13" i="4" s="1"/>
  <c r="AZ19" i="1"/>
  <c r="D12" i="5" l="1"/>
  <c r="E12" i="5" s="1"/>
  <c r="C13" i="6" s="1"/>
  <c r="F13" i="6" s="1"/>
  <c r="I13" i="4"/>
  <c r="J13" i="4" s="1"/>
  <c r="H14" i="4" s="1"/>
  <c r="BA19" i="1"/>
  <c r="BB19" i="1" s="1"/>
  <c r="BP18" i="1"/>
  <c r="BQ18" i="1" s="1"/>
  <c r="CG14" i="1" s="1"/>
  <c r="CJ14" i="1" s="1"/>
  <c r="D13" i="5" l="1"/>
  <c r="E13" i="5" s="1"/>
  <c r="C14" i="6" s="1"/>
  <c r="F14" i="6" s="1"/>
  <c r="I14" i="4"/>
  <c r="J14" i="4" s="1"/>
  <c r="H15" i="4" s="1"/>
  <c r="AZ20" i="1"/>
  <c r="D14" i="5" l="1"/>
  <c r="E14" i="5" s="1"/>
  <c r="C15" i="6" s="1"/>
  <c r="F15" i="6" s="1"/>
  <c r="I15" i="4"/>
  <c r="J15" i="4" s="1"/>
  <c r="H16" i="4" s="1"/>
  <c r="D15" i="5" s="1"/>
  <c r="E15" i="5"/>
  <c r="C16" i="6" s="1"/>
  <c r="F16" i="6" s="1"/>
  <c r="I16" i="4"/>
  <c r="J16" i="4" s="1"/>
  <c r="BA20" i="1"/>
  <c r="BB20" i="1" s="1"/>
  <c r="BP19" i="1"/>
  <c r="BQ19" i="1" s="1"/>
  <c r="CG15" i="1" s="1"/>
  <c r="CJ15" i="1" s="1"/>
  <c r="H17" i="4" l="1"/>
  <c r="D16" i="5" s="1"/>
  <c r="AZ21" i="1"/>
  <c r="E16" i="5" l="1"/>
  <c r="C17" i="6" s="1"/>
  <c r="F17" i="6" s="1"/>
  <c r="I17" i="4"/>
  <c r="J17" i="4" s="1"/>
  <c r="BP20" i="1"/>
  <c r="BQ20" i="1" s="1"/>
  <c r="CG16" i="1" s="1"/>
  <c r="CJ16" i="1" s="1"/>
  <c r="BA21" i="1"/>
  <c r="BB21" i="1" s="1"/>
  <c r="H18" i="4" l="1"/>
  <c r="D17" i="5" s="1"/>
  <c r="AZ22" i="1"/>
  <c r="E17" i="5" l="1"/>
  <c r="C18" i="6" s="1"/>
  <c r="F18" i="6" s="1"/>
  <c r="I18" i="4"/>
  <c r="J18" i="4" s="1"/>
  <c r="BA22" i="1"/>
  <c r="BB22" i="1" s="1"/>
  <c r="BP21" i="1"/>
  <c r="BQ21" i="1" s="1"/>
  <c r="CG17" i="1" s="1"/>
  <c r="CJ17" i="1" s="1"/>
  <c r="H19" i="4" l="1"/>
  <c r="D18" i="5" s="1"/>
  <c r="AZ23" i="1"/>
  <c r="E18" i="5" l="1"/>
  <c r="C19" i="6" s="1"/>
  <c r="F19" i="6" s="1"/>
  <c r="I19" i="4"/>
  <c r="J19" i="4" s="1"/>
  <c r="BA23" i="1"/>
  <c r="BB23" i="1" s="1"/>
  <c r="BP22" i="1"/>
  <c r="BQ22" i="1" s="1"/>
  <c r="CG18" i="1" s="1"/>
  <c r="CJ18" i="1" s="1"/>
  <c r="H20" i="4" l="1"/>
  <c r="D19" i="5" s="1"/>
  <c r="AZ24" i="1"/>
  <c r="E19" i="5" l="1"/>
  <c r="C20" i="6" s="1"/>
  <c r="F20" i="6" s="1"/>
  <c r="I20" i="4"/>
  <c r="J20" i="4" s="1"/>
  <c r="BA24" i="1"/>
  <c r="BB24" i="1" s="1"/>
  <c r="BP23" i="1"/>
  <c r="BQ23" i="1" s="1"/>
  <c r="CG19" i="1" s="1"/>
  <c r="CJ19" i="1" s="1"/>
  <c r="H21" i="4" l="1"/>
  <c r="D20" i="5" s="1"/>
  <c r="AZ25" i="1"/>
  <c r="E20" i="5" l="1"/>
  <c r="C21" i="6" s="1"/>
  <c r="F21" i="6" s="1"/>
  <c r="I21" i="4"/>
  <c r="J21" i="4" s="1"/>
  <c r="BP24" i="1"/>
  <c r="BQ24" i="1" s="1"/>
  <c r="CG20" i="1" s="1"/>
  <c r="CJ20" i="1" s="1"/>
  <c r="BA25" i="1"/>
  <c r="BB25" i="1" s="1"/>
  <c r="H22" i="4" l="1"/>
  <c r="D21" i="5" s="1"/>
  <c r="AZ26" i="1"/>
  <c r="E21" i="5" l="1"/>
  <c r="C22" i="6" s="1"/>
  <c r="F22" i="6" s="1"/>
  <c r="I22" i="4"/>
  <c r="BA26" i="1"/>
  <c r="BB26" i="1" s="1"/>
  <c r="BP25" i="1"/>
  <c r="BQ25" i="1" s="1"/>
  <c r="CG21" i="1" s="1"/>
  <c r="CJ21" i="1" s="1"/>
  <c r="J22" i="4" l="1"/>
  <c r="H23" i="4" s="1"/>
  <c r="AZ27" i="1"/>
  <c r="H24" i="4" l="1"/>
  <c r="D23" i="5" s="1"/>
  <c r="E23" i="5" s="1"/>
  <c r="C24" i="6" s="1"/>
  <c r="F24" i="6" s="1"/>
  <c r="D22" i="5"/>
  <c r="E22" i="5" s="1"/>
  <c r="C23" i="6" s="1"/>
  <c r="F23" i="6" s="1"/>
  <c r="BA27" i="1"/>
  <c r="BB27" i="1" s="1"/>
  <c r="AZ28" i="1" s="1"/>
  <c r="BP26" i="1"/>
  <c r="BQ26" i="1" s="1"/>
  <c r="CG22" i="1" s="1"/>
  <c r="CJ22" i="1" s="1"/>
  <c r="H25" i="4" l="1"/>
  <c r="D24" i="5" s="1"/>
  <c r="E24" i="5"/>
  <c r="C25" i="6" s="1"/>
  <c r="F25" i="6" s="1"/>
  <c r="H26" i="4"/>
  <c r="D25" i="5" s="1"/>
  <c r="E25" i="5" s="1"/>
  <c r="C26" i="6" s="1"/>
  <c r="F26" i="6" s="1"/>
  <c r="BP27" i="1"/>
  <c r="BQ27" i="1" s="1"/>
  <c r="CG23" i="1" s="1"/>
  <c r="CJ23" i="1" s="1"/>
  <c r="AZ29" i="1"/>
  <c r="BP28" i="1" l="1"/>
  <c r="BQ28" i="1" s="1"/>
  <c r="CG24" i="1" s="1"/>
  <c r="CJ24" i="1" s="1"/>
  <c r="AZ30" i="1"/>
  <c r="AZ31" i="1" l="1"/>
  <c r="BP30" i="1" s="1"/>
  <c r="BQ30" i="1" s="1"/>
  <c r="CG26" i="1" s="1"/>
  <c r="CJ26" i="1" s="1"/>
  <c r="BP29" i="1"/>
  <c r="BQ29" i="1" s="1"/>
  <c r="CG25" i="1" s="1"/>
  <c r="CJ25" i="1" s="1"/>
</calcChain>
</file>

<file path=xl/sharedStrings.xml><?xml version="1.0" encoding="utf-8"?>
<sst xmlns="http://schemas.openxmlformats.org/spreadsheetml/2006/main" count="112" uniqueCount="36">
  <si>
    <t>Cor</t>
  </si>
  <si>
    <t>sum</t>
  </si>
  <si>
    <t>constant</t>
  </si>
  <si>
    <t>D</t>
  </si>
  <si>
    <t>Slope</t>
  </si>
  <si>
    <t>SLR</t>
  </si>
  <si>
    <t>average</t>
  </si>
  <si>
    <t>C</t>
  </si>
  <si>
    <t>B</t>
  </si>
  <si>
    <t>A</t>
  </si>
  <si>
    <t>Seas.Ind</t>
  </si>
  <si>
    <t>average w/o min max</t>
  </si>
  <si>
    <t>max</t>
  </si>
  <si>
    <t>min</t>
  </si>
  <si>
    <t>Level S</t>
  </si>
  <si>
    <t>Error e</t>
  </si>
  <si>
    <t>Theta (2)</t>
  </si>
  <si>
    <t>Period</t>
  </si>
  <si>
    <t>Theta (0)</t>
  </si>
  <si>
    <t>Data</t>
  </si>
  <si>
    <t>Forecast</t>
  </si>
  <si>
    <t>α=0.4</t>
  </si>
  <si>
    <t>S(0) =</t>
  </si>
  <si>
    <t>(X-Mean(X))^2</t>
  </si>
  <si>
    <t>Y=mean(Y)</t>
  </si>
  <si>
    <t>X-meax(X)</t>
  </si>
  <si>
    <t>Forecast w SI</t>
  </si>
  <si>
    <t>Forecast w/o SI</t>
  </si>
  <si>
    <t>A x B</t>
  </si>
  <si>
    <t>TxCxR</t>
  </si>
  <si>
    <t>I=SxR=S</t>
  </si>
  <si>
    <t>SxRx100</t>
  </si>
  <si>
    <t>TxC</t>
  </si>
  <si>
    <t>Denominator</t>
  </si>
  <si>
    <t>Nominator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</si>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</sst>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1 Deseasonalization'!$B$2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1 Deseasonalization'!$A$3:$A$22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'Step 1 Deseasonalization'!$B$3:$B$22</c:f>
              <c:numCache>
                <c:formatCode>#,##0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0192"/>
        <c:axId val="397949800"/>
      </c:lineChart>
      <c:catAx>
        <c:axId val="3979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9800"/>
        <c:crosses val="autoZero"/>
        <c:auto val="1"/>
        <c:lblAlgn val="ctr"/>
        <c:lblOffset val="100"/>
        <c:noMultiLvlLbl val="0"/>
      </c:catAx>
      <c:valAx>
        <c:axId val="39794980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ALL!$AT$7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ALL!$AT$8:$AT$31</c:f>
              <c:numCache>
                <c:formatCode>General</c:formatCode>
                <c:ptCount val="24"/>
                <c:pt idx="0">
                  <c:v>4036.68</c:v>
                </c:pt>
                <c:pt idx="1">
                  <c:v>3974.13</c:v>
                </c:pt>
                <c:pt idx="2">
                  <c:v>3899.03</c:v>
                </c:pt>
                <c:pt idx="3">
                  <c:v>3861.43</c:v>
                </c:pt>
                <c:pt idx="4">
                  <c:v>4132.95</c:v>
                </c:pt>
                <c:pt idx="5">
                  <c:v>3949.51</c:v>
                </c:pt>
                <c:pt idx="6">
                  <c:v>4089.82</c:v>
                </c:pt>
                <c:pt idx="7">
                  <c:v>4168.71</c:v>
                </c:pt>
                <c:pt idx="8">
                  <c:v>4119.2</c:v>
                </c:pt>
                <c:pt idx="9">
                  <c:v>4155.7</c:v>
                </c:pt>
                <c:pt idx="10">
                  <c:v>4187.24</c:v>
                </c:pt>
                <c:pt idx="11">
                  <c:v>4349.74</c:v>
                </c:pt>
                <c:pt idx="12">
                  <c:v>4267.54</c:v>
                </c:pt>
                <c:pt idx="13">
                  <c:v>4430.63</c:v>
                </c:pt>
                <c:pt idx="14">
                  <c:v>4638.8500000000004</c:v>
                </c:pt>
                <c:pt idx="15">
                  <c:v>4477.93</c:v>
                </c:pt>
                <c:pt idx="16">
                  <c:v>4616.3</c:v>
                </c:pt>
                <c:pt idx="17">
                  <c:v>4733.25</c:v>
                </c:pt>
                <c:pt idx="18">
                  <c:v>4681.47</c:v>
                </c:pt>
                <c:pt idx="19">
                  <c:v>4636.46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ALL!$AV$7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ALL!$AV$8:$AV$31</c:f>
              <c:numCache>
                <c:formatCode>0.00</c:formatCode>
                <c:ptCount val="24"/>
                <c:pt idx="0">
                  <c:v>3846.4068571428575</c:v>
                </c:pt>
                <c:pt idx="1">
                  <c:v>3891.0301879699255</c:v>
                </c:pt>
                <c:pt idx="2">
                  <c:v>3935.653518796993</c:v>
                </c:pt>
                <c:pt idx="3">
                  <c:v>3980.2768496240606</c:v>
                </c:pt>
                <c:pt idx="4">
                  <c:v>4024.9001804511281</c:v>
                </c:pt>
                <c:pt idx="5">
                  <c:v>4069.5235112781961</c:v>
                </c:pt>
                <c:pt idx="6">
                  <c:v>4114.1468421052632</c:v>
                </c:pt>
                <c:pt idx="7">
                  <c:v>4158.7701729323317</c:v>
                </c:pt>
                <c:pt idx="8">
                  <c:v>4203.3935037593992</c:v>
                </c:pt>
                <c:pt idx="9">
                  <c:v>4248.0168345864668</c:v>
                </c:pt>
                <c:pt idx="10">
                  <c:v>4292.6401654135343</c:v>
                </c:pt>
                <c:pt idx="11">
                  <c:v>4337.2634962406019</c:v>
                </c:pt>
                <c:pt idx="12">
                  <c:v>4381.8868270676694</c:v>
                </c:pt>
                <c:pt idx="13">
                  <c:v>4426.5101578947379</c:v>
                </c:pt>
                <c:pt idx="14">
                  <c:v>4471.1334887218054</c:v>
                </c:pt>
                <c:pt idx="15">
                  <c:v>4515.756819548873</c:v>
                </c:pt>
                <c:pt idx="16">
                  <c:v>4560.3801503759405</c:v>
                </c:pt>
                <c:pt idx="17">
                  <c:v>4605.0034812030081</c:v>
                </c:pt>
                <c:pt idx="18">
                  <c:v>4649.6268120300756</c:v>
                </c:pt>
                <c:pt idx="19">
                  <c:v>4694.2501428571431</c:v>
                </c:pt>
                <c:pt idx="20">
                  <c:v>4738.8734736842107</c:v>
                </c:pt>
                <c:pt idx="21">
                  <c:v>4783.4968045112792</c:v>
                </c:pt>
                <c:pt idx="22">
                  <c:v>4828.1201353383467</c:v>
                </c:pt>
                <c:pt idx="23">
                  <c:v>4872.7434661654142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ALL!$AZ$7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ALL!$AZ$8:$AZ$31</c:f>
              <c:numCache>
                <c:formatCode>0.0</c:formatCode>
                <c:ptCount val="24"/>
                <c:pt idx="0">
                  <c:v>4270.3284999999987</c:v>
                </c:pt>
                <c:pt idx="1">
                  <c:v>4252.9783571428561</c:v>
                </c:pt>
                <c:pt idx="2">
                  <c:v>4174.6789390977438</c:v>
                </c:pt>
                <c:pt idx="3">
                  <c:v>4049.7699559398493</c:v>
                </c:pt>
                <c:pt idx="4">
                  <c:v>3926.895233714285</c:v>
                </c:pt>
                <c:pt idx="5">
                  <c:v>4052.5370680481196</c:v>
                </c:pt>
                <c:pt idx="6">
                  <c:v>3963.3208363175936</c:v>
                </c:pt>
                <c:pt idx="7">
                  <c:v>4004.1897649484508</c:v>
                </c:pt>
                <c:pt idx="8">
                  <c:v>4073.9737897961377</c:v>
                </c:pt>
                <c:pt idx="9">
                  <c:v>4058.3868723739229</c:v>
                </c:pt>
                <c:pt idx="10">
                  <c:v>4060.3853895897669</c:v>
                </c:pt>
                <c:pt idx="11">
                  <c:v>4068.967167588446</c:v>
                </c:pt>
                <c:pt idx="12">
                  <c:v>4186.2669020568264</c:v>
                </c:pt>
                <c:pt idx="13">
                  <c:v>4173.0374104070279</c:v>
                </c:pt>
                <c:pt idx="14">
                  <c:v>4277.7223830863213</c:v>
                </c:pt>
                <c:pt idx="15">
                  <c:v>4489.2600343630711</c:v>
                </c:pt>
                <c:pt idx="16">
                  <c:v>4469.5972927982939</c:v>
                </c:pt>
                <c:pt idx="17">
                  <c:v>4550.6463155286001</c:v>
                </c:pt>
                <c:pt idx="18">
                  <c:v>4674.9863968359568</c:v>
                </c:pt>
                <c:pt idx="19">
                  <c:v>4690.3171132895441</c:v>
                </c:pt>
                <c:pt idx="20">
                  <c:v>4645.6582108308694</c:v>
                </c:pt>
                <c:pt idx="21">
                  <c:v>4645.6582108308694</c:v>
                </c:pt>
                <c:pt idx="22">
                  <c:v>4645.6582108308694</c:v>
                </c:pt>
                <c:pt idx="23">
                  <c:v>4645.6582108308694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48840"/>
        <c:axId val="401482216"/>
      </c:lineChart>
      <c:catAx>
        <c:axId val="39974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2216"/>
        <c:crosses val="autoZero"/>
        <c:auto val="1"/>
        <c:lblAlgn val="ctr"/>
        <c:lblOffset val="100"/>
        <c:noMultiLvlLbl val="0"/>
      </c:catAx>
      <c:valAx>
        <c:axId val="40148221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ALL!$BN$6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ALL!$BM$7:$BM$30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ALL!$BN$7:$BN$30</c:f>
              <c:numCache>
                <c:formatCode>General</c:formatCode>
                <c:ptCount val="24"/>
                <c:pt idx="0">
                  <c:v>4036.68</c:v>
                </c:pt>
                <c:pt idx="1">
                  <c:v>3974.13</c:v>
                </c:pt>
                <c:pt idx="2">
                  <c:v>3899.03</c:v>
                </c:pt>
                <c:pt idx="3">
                  <c:v>3861.43</c:v>
                </c:pt>
                <c:pt idx="4">
                  <c:v>4132.95</c:v>
                </c:pt>
                <c:pt idx="5">
                  <c:v>3949.51</c:v>
                </c:pt>
                <c:pt idx="6">
                  <c:v>4089.82</c:v>
                </c:pt>
                <c:pt idx="7">
                  <c:v>4168.71</c:v>
                </c:pt>
                <c:pt idx="8">
                  <c:v>4119.2</c:v>
                </c:pt>
                <c:pt idx="9">
                  <c:v>4155.7</c:v>
                </c:pt>
                <c:pt idx="10">
                  <c:v>4187.24</c:v>
                </c:pt>
                <c:pt idx="11">
                  <c:v>4349.74</c:v>
                </c:pt>
                <c:pt idx="12">
                  <c:v>4267.54</c:v>
                </c:pt>
                <c:pt idx="13">
                  <c:v>4430.63</c:v>
                </c:pt>
                <c:pt idx="14">
                  <c:v>4638.8500000000004</c:v>
                </c:pt>
                <c:pt idx="15">
                  <c:v>4477.93</c:v>
                </c:pt>
                <c:pt idx="16">
                  <c:v>4616.3</c:v>
                </c:pt>
                <c:pt idx="17">
                  <c:v>4733.25</c:v>
                </c:pt>
                <c:pt idx="18">
                  <c:v>4681.47</c:v>
                </c:pt>
                <c:pt idx="19">
                  <c:v>4636.46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ALL!$BO$6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ALL!$BM$7:$BM$30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ALL!$BO$7:$BO$30</c:f>
              <c:numCache>
                <c:formatCode>0.00</c:formatCode>
                <c:ptCount val="24"/>
                <c:pt idx="0">
                  <c:v>3846.4068571428575</c:v>
                </c:pt>
                <c:pt idx="1">
                  <c:v>3891.0301879699255</c:v>
                </c:pt>
                <c:pt idx="2">
                  <c:v>3935.653518796993</c:v>
                </c:pt>
                <c:pt idx="3">
                  <c:v>3980.2768496240606</c:v>
                </c:pt>
                <c:pt idx="4">
                  <c:v>4024.9001804511281</c:v>
                </c:pt>
                <c:pt idx="5">
                  <c:v>4069.5235112781961</c:v>
                </c:pt>
                <c:pt idx="6">
                  <c:v>4114.1468421052632</c:v>
                </c:pt>
                <c:pt idx="7">
                  <c:v>4158.7701729323317</c:v>
                </c:pt>
                <c:pt idx="8">
                  <c:v>4203.3935037593992</c:v>
                </c:pt>
                <c:pt idx="9">
                  <c:v>4248.0168345864668</c:v>
                </c:pt>
                <c:pt idx="10">
                  <c:v>4292.6401654135343</c:v>
                </c:pt>
                <c:pt idx="11">
                  <c:v>4337.2634962406019</c:v>
                </c:pt>
                <c:pt idx="12">
                  <c:v>4381.8868270676694</c:v>
                </c:pt>
                <c:pt idx="13">
                  <c:v>4426.5101578947379</c:v>
                </c:pt>
                <c:pt idx="14">
                  <c:v>4471.1334887218054</c:v>
                </c:pt>
                <c:pt idx="15">
                  <c:v>4515.756819548873</c:v>
                </c:pt>
                <c:pt idx="16">
                  <c:v>4560.3801503759405</c:v>
                </c:pt>
                <c:pt idx="17">
                  <c:v>4605.0034812030081</c:v>
                </c:pt>
                <c:pt idx="18">
                  <c:v>4649.6268120300756</c:v>
                </c:pt>
                <c:pt idx="19">
                  <c:v>4694.2501428571431</c:v>
                </c:pt>
                <c:pt idx="20">
                  <c:v>4738.8734736842107</c:v>
                </c:pt>
                <c:pt idx="21">
                  <c:v>4783.4968045112792</c:v>
                </c:pt>
                <c:pt idx="22">
                  <c:v>4828.1201353383467</c:v>
                </c:pt>
                <c:pt idx="23">
                  <c:v>4872.7434661654142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ALL!$BP$6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ALL!$BM$7:$BM$30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ALL!$BP$7:$BP$30</c:f>
              <c:numCache>
                <c:formatCode>0.00</c:formatCode>
                <c:ptCount val="24"/>
                <c:pt idx="0">
                  <c:v>4270.3284999999987</c:v>
                </c:pt>
                <c:pt idx="1">
                  <c:v>4252.9783571428561</c:v>
                </c:pt>
                <c:pt idx="2">
                  <c:v>4174.6789390977438</c:v>
                </c:pt>
                <c:pt idx="3">
                  <c:v>4049.7699559398493</c:v>
                </c:pt>
                <c:pt idx="4">
                  <c:v>3926.895233714285</c:v>
                </c:pt>
                <c:pt idx="5">
                  <c:v>4052.5370680481196</c:v>
                </c:pt>
                <c:pt idx="6">
                  <c:v>3963.3208363175936</c:v>
                </c:pt>
                <c:pt idx="7">
                  <c:v>4004.1897649484508</c:v>
                </c:pt>
                <c:pt idx="8">
                  <c:v>4073.9737897961377</c:v>
                </c:pt>
                <c:pt idx="9">
                  <c:v>4058.3868723739229</c:v>
                </c:pt>
                <c:pt idx="10">
                  <c:v>4060.3853895897669</c:v>
                </c:pt>
                <c:pt idx="11">
                  <c:v>4068.967167588446</c:v>
                </c:pt>
                <c:pt idx="12">
                  <c:v>4186.2669020568264</c:v>
                </c:pt>
                <c:pt idx="13">
                  <c:v>4173.0374104070279</c:v>
                </c:pt>
                <c:pt idx="14">
                  <c:v>4277.7223830863213</c:v>
                </c:pt>
                <c:pt idx="15">
                  <c:v>4489.2600343630711</c:v>
                </c:pt>
                <c:pt idx="16">
                  <c:v>4469.5972927982939</c:v>
                </c:pt>
                <c:pt idx="17">
                  <c:v>4550.6463155286001</c:v>
                </c:pt>
                <c:pt idx="18">
                  <c:v>4674.9863968359568</c:v>
                </c:pt>
                <c:pt idx="19">
                  <c:v>4690.3171132895441</c:v>
                </c:pt>
                <c:pt idx="20">
                  <c:v>4645.6582108308694</c:v>
                </c:pt>
                <c:pt idx="21">
                  <c:v>4645.6582108308694</c:v>
                </c:pt>
                <c:pt idx="22">
                  <c:v>4645.6582108308694</c:v>
                </c:pt>
                <c:pt idx="23">
                  <c:v>4645.6582108308694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ALL!$BQ$6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ALL!$BM$7:$BM$30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ALL!$BQ$7:$BQ$30</c:f>
              <c:numCache>
                <c:formatCode>0.00</c:formatCode>
                <c:ptCount val="24"/>
                <c:pt idx="0">
                  <c:v>4058.3676785714279</c:v>
                </c:pt>
                <c:pt idx="1">
                  <c:v>4072.0042725563908</c:v>
                </c:pt>
                <c:pt idx="2">
                  <c:v>4055.1662289473684</c:v>
                </c:pt>
                <c:pt idx="3">
                  <c:v>4015.0234027819552</c:v>
                </c:pt>
                <c:pt idx="4">
                  <c:v>3975.8977070827068</c:v>
                </c:pt>
                <c:pt idx="5">
                  <c:v>4061.0302896631579</c:v>
                </c:pt>
                <c:pt idx="6">
                  <c:v>4038.7338392114284</c:v>
                </c:pt>
                <c:pt idx="7">
                  <c:v>4081.4799689403912</c:v>
                </c:pt>
                <c:pt idx="8">
                  <c:v>4138.6836467777684</c:v>
                </c:pt>
                <c:pt idx="9">
                  <c:v>4153.2018534801946</c:v>
                </c:pt>
                <c:pt idx="10">
                  <c:v>4176.5127775016508</c:v>
                </c:pt>
                <c:pt idx="11">
                  <c:v>4203.1153319145242</c:v>
                </c:pt>
                <c:pt idx="12">
                  <c:v>4284.0768645622484</c:v>
                </c:pt>
                <c:pt idx="13">
                  <c:v>4299.7737841508824</c:v>
                </c:pt>
                <c:pt idx="14">
                  <c:v>4374.4279359040629</c:v>
                </c:pt>
                <c:pt idx="15">
                  <c:v>4502.508426955972</c:v>
                </c:pt>
                <c:pt idx="16">
                  <c:v>4514.9887215871167</c:v>
                </c:pt>
                <c:pt idx="17">
                  <c:v>4577.8248983658041</c:v>
                </c:pt>
                <c:pt idx="18">
                  <c:v>4662.3066044330162</c:v>
                </c:pt>
                <c:pt idx="19">
                  <c:v>4692.2836280733436</c:v>
                </c:pt>
                <c:pt idx="20">
                  <c:v>4692.2658422575405</c:v>
                </c:pt>
                <c:pt idx="21">
                  <c:v>4714.5775076710743</c:v>
                </c:pt>
                <c:pt idx="22">
                  <c:v>4736.889173084608</c:v>
                </c:pt>
                <c:pt idx="23">
                  <c:v>4759.2008384981418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84960"/>
        <c:axId val="401485352"/>
      </c:lineChart>
      <c:catAx>
        <c:axId val="4014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5352"/>
        <c:crosses val="autoZero"/>
        <c:auto val="1"/>
        <c:lblAlgn val="ctr"/>
        <c:lblOffset val="100"/>
        <c:noMultiLvlLbl val="0"/>
      </c:catAx>
      <c:valAx>
        <c:axId val="40148535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 with Seasonality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ALL!$CF$2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ALL!$CE$3:$CE$26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ALL!$CF$3:$CF$26</c:f>
              <c:numCache>
                <c:formatCode>General</c:formatCode>
                <c:ptCount val="24"/>
                <c:pt idx="0">
                  <c:v>4109</c:v>
                </c:pt>
                <c:pt idx="1">
                  <c:v>3874</c:v>
                </c:pt>
                <c:pt idx="2">
                  <c:v>3842</c:v>
                </c:pt>
                <c:pt idx="3">
                  <c:v>3946</c:v>
                </c:pt>
                <c:pt idx="4">
                  <c:v>4207</c:v>
                </c:pt>
                <c:pt idx="5">
                  <c:v>3850</c:v>
                </c:pt>
                <c:pt idx="6">
                  <c:v>4030</c:v>
                </c:pt>
                <c:pt idx="7">
                  <c:v>4260</c:v>
                </c:pt>
                <c:pt idx="8">
                  <c:v>4193</c:v>
                </c:pt>
                <c:pt idx="9">
                  <c:v>4051</c:v>
                </c:pt>
                <c:pt idx="10">
                  <c:v>4126</c:v>
                </c:pt>
                <c:pt idx="11">
                  <c:v>4445</c:v>
                </c:pt>
                <c:pt idx="12">
                  <c:v>4344</c:v>
                </c:pt>
                <c:pt idx="13">
                  <c:v>4319</c:v>
                </c:pt>
                <c:pt idx="14">
                  <c:v>4571</c:v>
                </c:pt>
                <c:pt idx="15">
                  <c:v>4576</c:v>
                </c:pt>
                <c:pt idx="16">
                  <c:v>4699</c:v>
                </c:pt>
                <c:pt idx="17">
                  <c:v>4614</c:v>
                </c:pt>
                <c:pt idx="18">
                  <c:v>4613</c:v>
                </c:pt>
                <c:pt idx="19">
                  <c:v>4738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ALL!$CJ$2</c:f>
              <c:strCache>
                <c:ptCount val="1"/>
                <c:pt idx="0">
                  <c:v>Forecast w 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ALL!$CE$3:$CE$26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ALL!$CJ$3:$CJ$26</c:f>
              <c:numCache>
                <c:formatCode>0.00</c:formatCode>
                <c:ptCount val="24"/>
                <c:pt idx="0">
                  <c:v>4131.1231001905098</c:v>
                </c:pt>
                <c:pt idx="1">
                  <c:v>3969.4774873571</c:v>
                </c:pt>
                <c:pt idx="2">
                  <c:v>3995.7970203164195</c:v>
                </c:pt>
                <c:pt idx="3">
                  <c:v>4102.9186222354119</c:v>
                </c:pt>
                <c:pt idx="4">
                  <c:v>4047.1746678964118</c:v>
                </c:pt>
                <c:pt idx="5">
                  <c:v>3958.7798124222004</c:v>
                </c:pt>
                <c:pt idx="6">
                  <c:v>3979.6052071486047</c:v>
                </c:pt>
                <c:pt idx="7">
                  <c:v>4170.8300278507168</c:v>
                </c:pt>
                <c:pt idx="8">
                  <c:v>4212.8789138205293</c:v>
                </c:pt>
                <c:pt idx="9">
                  <c:v>4048.6306384667737</c:v>
                </c:pt>
                <c:pt idx="10">
                  <c:v>4115.3670082684912</c:v>
                </c:pt>
                <c:pt idx="11">
                  <c:v>4295.1281815110769</c:v>
                </c:pt>
                <c:pt idx="12">
                  <c:v>4360.8786339473963</c:v>
                </c:pt>
                <c:pt idx="13">
                  <c:v>4191.5121140577858</c:v>
                </c:pt>
                <c:pt idx="14">
                  <c:v>4310.3846118810288</c:v>
                </c:pt>
                <c:pt idx="15">
                  <c:v>4601.0754654454922</c:v>
                </c:pt>
                <c:pt idx="16">
                  <c:v>4595.9301083862792</c:v>
                </c:pt>
                <c:pt idx="17">
                  <c:v>4462.5623302005542</c:v>
                </c:pt>
                <c:pt idx="18">
                  <c:v>4594.0486248897496</c:v>
                </c:pt>
                <c:pt idx="19">
                  <c:v>4795.005146194907</c:v>
                </c:pt>
                <c:pt idx="20">
                  <c:v>4776.3853224871964</c:v>
                </c:pt>
                <c:pt idx="21">
                  <c:v>4595.8717197886508</c:v>
                </c:pt>
                <c:pt idx="22">
                  <c:v>4667.5392757681811</c:v>
                </c:pt>
                <c:pt idx="23">
                  <c:v>4863.3872803089234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82608"/>
        <c:axId val="401485744"/>
      </c:lineChart>
      <c:catAx>
        <c:axId val="4014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5744"/>
        <c:crosses val="autoZero"/>
        <c:auto val="1"/>
        <c:lblAlgn val="ctr"/>
        <c:lblOffset val="100"/>
        <c:noMultiLvlLbl val="0"/>
      </c:catAx>
      <c:valAx>
        <c:axId val="40148574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1 Deseasonalization'!$C$26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1 Deseasonalization'!$O$25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'Step 1 Deseasonalization'!$O$26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'Step 1 Deseasonalization'!$C$27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1 Deseasonalization'!$O$25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'Step 1 Deseasonalization'!$O$27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'Step 1 Deseasonalization'!$C$28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'Step 1 Deseasonalization'!$O$25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'Step 1 Deseasonalization'!$O$28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'Step 1 Deseasonalization'!$C$29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'Step 1 Deseasonalization'!$O$25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'Step 1 Deseasonalization'!$O$29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952152"/>
        <c:axId val="397952544"/>
      </c:barChart>
      <c:catAx>
        <c:axId val="39795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2544"/>
        <c:crosses val="autoZero"/>
        <c:auto val="1"/>
        <c:lblAlgn val="ctr"/>
        <c:lblOffset val="100"/>
        <c:noMultiLvlLbl val="0"/>
      </c:catAx>
      <c:valAx>
        <c:axId val="397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and Theta 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2 Decomp. Theta Lines'!$B$3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2 Decomp. Theta Lines'!$A$4:$A$23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'Step 2 Decomp. Theta Lines'!$B$4:$B$23</c:f>
              <c:numCache>
                <c:formatCode>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2 Decomp. Theta Lines'!$J$3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2 Decomp. Theta Lines'!$A$4:$A$23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'Step 2 Decomp. Theta Lines'!$J$4:$J$23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2 Decomp. Theta Lines'!$K$3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 2 Decomp. Theta Lines'!$A$4:$A$23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'Step 2 Decomp. Theta Lines'!$K$4:$K$23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3328"/>
        <c:axId val="397953720"/>
      </c:lineChart>
      <c:catAx>
        <c:axId val="3979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3720"/>
        <c:crosses val="autoZero"/>
        <c:auto val="1"/>
        <c:lblAlgn val="ctr"/>
        <c:lblOffset val="100"/>
        <c:noMultiLvlLbl val="0"/>
      </c:catAx>
      <c:valAx>
        <c:axId val="39795372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3 Forecast'!$B$2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3 Forecast'!$B$3:$B$26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3 Forecast'!$D$2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3 Forecast'!$D$3:$D$26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3 Forecast'!$H$2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3 Forecast'!$H$3:$H$26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51192"/>
        <c:axId val="399751584"/>
      </c:lineChart>
      <c:catAx>
        <c:axId val="39975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1584"/>
        <c:crosses val="autoZero"/>
        <c:auto val="1"/>
        <c:lblAlgn val="ctr"/>
        <c:lblOffset val="100"/>
        <c:noMultiLvlLbl val="0"/>
      </c:catAx>
      <c:valAx>
        <c:axId val="3997515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4 Synthesis'!$B$1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Synthesis'!$A$2:$A$25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4 Synthesis'!$B$2:$B$25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4 Synthesis'!$C$1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4 Synthesis'!$A$2:$A$25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4 Synthesis'!$C$2:$C$25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 4 Synthesis'!$D$1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'Step 4 Synthesis'!$A$2:$A$25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4 Synthesis'!$D$2:$D$25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'Step 4 Synthesis'!$E$1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'Step 4 Synthesis'!$A$2:$A$25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4 Synthesis'!$E$2:$E$25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54328"/>
        <c:axId val="399754720"/>
      </c:lineChart>
      <c:catAx>
        <c:axId val="3997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4720"/>
        <c:crosses val="autoZero"/>
        <c:auto val="1"/>
        <c:lblAlgn val="ctr"/>
        <c:lblOffset val="100"/>
        <c:noMultiLvlLbl val="0"/>
      </c:catAx>
      <c:valAx>
        <c:axId val="39975472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 with Seasonality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5 Seasonalization'!$B$2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5 Seasonalization'!$A$3:$A$26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5 Seasonalization'!$B$3:$B$26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 5 Seasonalization'!$F$2</c:f>
              <c:strCache>
                <c:ptCount val="1"/>
                <c:pt idx="0">
                  <c:v>Forecast w 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5 Seasonalization'!$A$3:$A$26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'Step 5 Seasonalization'!$F$3:$F$26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50016"/>
        <c:axId val="399750408"/>
      </c:lineChart>
      <c:catAx>
        <c:axId val="3997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0408"/>
        <c:crosses val="autoZero"/>
        <c:auto val="1"/>
        <c:lblAlgn val="ctr"/>
        <c:lblOffset val="100"/>
        <c:noMultiLvlLbl val="0"/>
      </c:catAx>
      <c:valAx>
        <c:axId val="399750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ALL!$B$3:$B$22</c:f>
              <c:numCache>
                <c:formatCode>General</c:formatCode>
                <c:ptCount val="20"/>
                <c:pt idx="0">
                  <c:v>4109</c:v>
                </c:pt>
                <c:pt idx="1">
                  <c:v>3874</c:v>
                </c:pt>
                <c:pt idx="2">
                  <c:v>3842</c:v>
                </c:pt>
                <c:pt idx="3">
                  <c:v>3946</c:v>
                </c:pt>
                <c:pt idx="4">
                  <c:v>4207</c:v>
                </c:pt>
                <c:pt idx="5">
                  <c:v>3850</c:v>
                </c:pt>
                <c:pt idx="6">
                  <c:v>4030</c:v>
                </c:pt>
                <c:pt idx="7">
                  <c:v>4260</c:v>
                </c:pt>
                <c:pt idx="8">
                  <c:v>4193</c:v>
                </c:pt>
                <c:pt idx="9">
                  <c:v>4051</c:v>
                </c:pt>
                <c:pt idx="10">
                  <c:v>4126</c:v>
                </c:pt>
                <c:pt idx="11">
                  <c:v>4445</c:v>
                </c:pt>
                <c:pt idx="12">
                  <c:v>4344</c:v>
                </c:pt>
                <c:pt idx="13">
                  <c:v>4319</c:v>
                </c:pt>
                <c:pt idx="14">
                  <c:v>4571</c:v>
                </c:pt>
                <c:pt idx="15">
                  <c:v>4576</c:v>
                </c:pt>
                <c:pt idx="16">
                  <c:v>4699</c:v>
                </c:pt>
                <c:pt idx="17">
                  <c:v>4614</c:v>
                </c:pt>
                <c:pt idx="18">
                  <c:v>4613</c:v>
                </c:pt>
                <c:pt idx="19">
                  <c:v>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52368"/>
        <c:axId val="399752760"/>
      </c:lineChart>
      <c:catAx>
        <c:axId val="3997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2760"/>
        <c:crosses val="autoZero"/>
        <c:auto val="1"/>
        <c:lblAlgn val="ctr"/>
        <c:lblOffset val="100"/>
        <c:noMultiLvlLbl val="0"/>
      </c:catAx>
      <c:valAx>
        <c:axId val="39975276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ALL!$O$26</c:f>
              <c:numCache>
                <c:formatCode>0.00</c:formatCode>
                <c:ptCount val="1"/>
                <c:pt idx="0">
                  <c:v>101.79272622348235</c:v>
                </c:pt>
              </c:numCache>
            </c:numRef>
          </c:val>
        </c:ser>
        <c:ser>
          <c:idx val="1"/>
          <c:order val="1"/>
          <c:tx>
            <c:strRef>
              <c:f>ALL!$C$27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ALL!$O$27</c:f>
              <c:numCache>
                <c:formatCode>0.00</c:formatCode>
                <c:ptCount val="1"/>
                <c:pt idx="0">
                  <c:v>97.482154282344965</c:v>
                </c:pt>
              </c:numCache>
            </c:numRef>
          </c:val>
        </c:ser>
        <c:ser>
          <c:idx val="2"/>
          <c:order val="2"/>
          <c:tx>
            <c:strRef>
              <c:f>ALL!$C$28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ALL!$O$28</c:f>
              <c:numCache>
                <c:formatCode>0.00</c:formatCode>
                <c:ptCount val="1"/>
                <c:pt idx="0">
                  <c:v>98.535961159689379</c:v>
                </c:pt>
              </c:numCache>
            </c:numRef>
          </c:val>
        </c:ser>
        <c:ser>
          <c:idx val="3"/>
          <c:order val="3"/>
          <c:tx>
            <c:strRef>
              <c:f>ALL!$C$29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ALL!$O$25</c:f>
              <c:strCache>
                <c:ptCount val="1"/>
                <c:pt idx="0">
                  <c:v>Seas.Ind</c:v>
                </c:pt>
              </c:strCache>
            </c:strRef>
          </c:cat>
          <c:val>
            <c:numRef>
              <c:f>ALL!$O$29</c:f>
              <c:numCache>
                <c:formatCode>0.00</c:formatCode>
                <c:ptCount val="1"/>
                <c:pt idx="0">
                  <c:v>102.18915833448331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55112"/>
        <c:axId val="399755504"/>
      </c:barChart>
      <c:catAx>
        <c:axId val="3997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5504"/>
        <c:crosses val="autoZero"/>
        <c:auto val="1"/>
        <c:lblAlgn val="ctr"/>
        <c:lblOffset val="100"/>
        <c:noMultiLvlLbl val="0"/>
      </c:catAx>
      <c:valAx>
        <c:axId val="399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and Theta 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ALL!$Z$3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ALL!$Y$4:$Y$23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ALL!$Z$4:$Z$23</c:f>
              <c:numCache>
                <c:formatCode>General</c:formatCode>
                <c:ptCount val="20"/>
                <c:pt idx="0">
                  <c:v>4036.68</c:v>
                </c:pt>
                <c:pt idx="1">
                  <c:v>3974.13</c:v>
                </c:pt>
                <c:pt idx="2">
                  <c:v>3899.03</c:v>
                </c:pt>
                <c:pt idx="3">
                  <c:v>3861.43</c:v>
                </c:pt>
                <c:pt idx="4">
                  <c:v>4132.95</c:v>
                </c:pt>
                <c:pt idx="5">
                  <c:v>3949.51</c:v>
                </c:pt>
                <c:pt idx="6">
                  <c:v>4089.82</c:v>
                </c:pt>
                <c:pt idx="7">
                  <c:v>4168.71</c:v>
                </c:pt>
                <c:pt idx="8">
                  <c:v>4119.2</c:v>
                </c:pt>
                <c:pt idx="9">
                  <c:v>4155.7</c:v>
                </c:pt>
                <c:pt idx="10">
                  <c:v>4187.24</c:v>
                </c:pt>
                <c:pt idx="11">
                  <c:v>4349.74</c:v>
                </c:pt>
                <c:pt idx="12">
                  <c:v>4267.54</c:v>
                </c:pt>
                <c:pt idx="13">
                  <c:v>4430.63</c:v>
                </c:pt>
                <c:pt idx="14">
                  <c:v>4638.8500000000004</c:v>
                </c:pt>
                <c:pt idx="15">
                  <c:v>4477.93</c:v>
                </c:pt>
                <c:pt idx="16">
                  <c:v>4616.3</c:v>
                </c:pt>
                <c:pt idx="17">
                  <c:v>4733.25</c:v>
                </c:pt>
                <c:pt idx="18">
                  <c:v>4681.47</c:v>
                </c:pt>
                <c:pt idx="19">
                  <c:v>4636.46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ALL!$AH$3</c:f>
              <c:strCache>
                <c:ptCount val="1"/>
                <c:pt idx="0">
                  <c:v>Theta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ALL!$Y$4:$Y$23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ALL!$AH$4:$AH$23</c:f>
              <c:numCache>
                <c:formatCode>0.00</c:formatCode>
                <c:ptCount val="20"/>
                <c:pt idx="0">
                  <c:v>3846.4068571428575</c:v>
                </c:pt>
                <c:pt idx="1">
                  <c:v>3891.0301879699255</c:v>
                </c:pt>
                <c:pt idx="2">
                  <c:v>3935.653518796993</c:v>
                </c:pt>
                <c:pt idx="3">
                  <c:v>3980.2768496240606</c:v>
                </c:pt>
                <c:pt idx="4">
                  <c:v>4024.9001804511281</c:v>
                </c:pt>
                <c:pt idx="5">
                  <c:v>4069.5235112781961</c:v>
                </c:pt>
                <c:pt idx="6">
                  <c:v>4114.1468421052632</c:v>
                </c:pt>
                <c:pt idx="7">
                  <c:v>4158.7701729323317</c:v>
                </c:pt>
                <c:pt idx="8">
                  <c:v>4203.3935037593992</c:v>
                </c:pt>
                <c:pt idx="9">
                  <c:v>4248.0168345864668</c:v>
                </c:pt>
                <c:pt idx="10">
                  <c:v>4292.6401654135343</c:v>
                </c:pt>
                <c:pt idx="11">
                  <c:v>4337.2634962406019</c:v>
                </c:pt>
                <c:pt idx="12">
                  <c:v>4381.8868270676694</c:v>
                </c:pt>
                <c:pt idx="13">
                  <c:v>4426.5101578947379</c:v>
                </c:pt>
                <c:pt idx="14">
                  <c:v>4471.1334887218054</c:v>
                </c:pt>
                <c:pt idx="15">
                  <c:v>4515.756819548873</c:v>
                </c:pt>
                <c:pt idx="16">
                  <c:v>4560.3801503759405</c:v>
                </c:pt>
                <c:pt idx="17">
                  <c:v>4605.0034812030081</c:v>
                </c:pt>
                <c:pt idx="18">
                  <c:v>4649.6268120300756</c:v>
                </c:pt>
                <c:pt idx="19">
                  <c:v>4694.2501428571431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ALL!$AI$3</c:f>
              <c:strCache>
                <c:ptCount val="1"/>
                <c:pt idx="0">
                  <c:v>Theta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ALL!$Y$4:$Y$23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ALL!$AI$4:$AI$23</c:f>
              <c:numCache>
                <c:formatCode>0.00</c:formatCode>
                <c:ptCount val="20"/>
                <c:pt idx="0">
                  <c:v>4226.9531428571427</c:v>
                </c:pt>
                <c:pt idx="1">
                  <c:v>4057.2298120300748</c:v>
                </c:pt>
                <c:pt idx="2">
                  <c:v>3862.4064812030074</c:v>
                </c:pt>
                <c:pt idx="3">
                  <c:v>3742.5831503759391</c:v>
                </c:pt>
                <c:pt idx="4">
                  <c:v>4240.9998195488715</c:v>
                </c:pt>
                <c:pt idx="5">
                  <c:v>3829.4964887218043</c:v>
                </c:pt>
                <c:pt idx="6">
                  <c:v>4065.4931578947371</c:v>
                </c:pt>
                <c:pt idx="7">
                  <c:v>4178.6498270676684</c:v>
                </c:pt>
                <c:pt idx="8">
                  <c:v>4035.0064962406004</c:v>
                </c:pt>
                <c:pt idx="9">
                  <c:v>4063.3831654135329</c:v>
                </c:pt>
                <c:pt idx="10">
                  <c:v>4081.8398345864653</c:v>
                </c:pt>
                <c:pt idx="11">
                  <c:v>4362.2165037593977</c:v>
                </c:pt>
                <c:pt idx="12">
                  <c:v>4153.1931729323305</c:v>
                </c:pt>
                <c:pt idx="13">
                  <c:v>4434.7498421052624</c:v>
                </c:pt>
                <c:pt idx="14">
                  <c:v>4806.5665112781953</c:v>
                </c:pt>
                <c:pt idx="15">
                  <c:v>4440.1031804511276</c:v>
                </c:pt>
                <c:pt idx="16">
                  <c:v>4672.2198496240599</c:v>
                </c:pt>
                <c:pt idx="17">
                  <c:v>4861.4965187969919</c:v>
                </c:pt>
                <c:pt idx="18">
                  <c:v>4713.3131879699249</c:v>
                </c:pt>
                <c:pt idx="19">
                  <c:v>4578.6698571428569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56288"/>
        <c:axId val="401481432"/>
      </c:lineChart>
      <c:catAx>
        <c:axId val="3997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1432"/>
        <c:crosses val="autoZero"/>
        <c:auto val="1"/>
        <c:lblAlgn val="ctr"/>
        <c:lblOffset val="100"/>
        <c:noMultiLvlLbl val="0"/>
      </c:catAx>
      <c:valAx>
        <c:axId val="4014814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90487</xdr:rowOff>
    </xdr:from>
    <xdr:to>
      <xdr:col>14</xdr:col>
      <xdr:colOff>595312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3</xdr:row>
      <xdr:rowOff>61912</xdr:rowOff>
    </xdr:from>
    <xdr:to>
      <xdr:col>22</xdr:col>
      <xdr:colOff>442912</xdr:colOff>
      <xdr:row>20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233361</xdr:colOff>
      <xdr:row>1</xdr:row>
      <xdr:rowOff>100012</xdr:rowOff>
    </xdr:from>
    <xdr:to>
      <xdr:col>19</xdr:col>
      <xdr:colOff>28574</xdr:colOff>
      <xdr:row>22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1</xdr:row>
      <xdr:rowOff>85725</xdr:rowOff>
    </xdr:from>
    <xdr:to>
      <xdr:col>18</xdr:col>
      <xdr:colOff>552450</xdr:colOff>
      <xdr:row>23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33336</xdr:rowOff>
    </xdr:from>
    <xdr:to>
      <xdr:col>16</xdr:col>
      <xdr:colOff>319087</xdr:colOff>
      <xdr:row>24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347661</xdr:colOff>
      <xdr:row>1</xdr:row>
      <xdr:rowOff>119062</xdr:rowOff>
    </xdr:from>
    <xdr:to>
      <xdr:col>17</xdr:col>
      <xdr:colOff>390525</xdr:colOff>
      <xdr:row>26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90487</xdr:rowOff>
    </xdr:from>
    <xdr:to>
      <xdr:col>14</xdr:col>
      <xdr:colOff>595312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3</xdr:row>
      <xdr:rowOff>61912</xdr:rowOff>
    </xdr:from>
    <xdr:to>
      <xdr:col>22</xdr:col>
      <xdr:colOff>442912</xdr:colOff>
      <xdr:row>20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233361</xdr:colOff>
      <xdr:row>1</xdr:row>
      <xdr:rowOff>100012</xdr:rowOff>
    </xdr:from>
    <xdr:to>
      <xdr:col>43</xdr:col>
      <xdr:colOff>28574</xdr:colOff>
      <xdr:row>22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404812</xdr:colOff>
      <xdr:row>4</xdr:row>
      <xdr:rowOff>128587</xdr:rowOff>
    </xdr:from>
    <xdr:to>
      <xdr:col>62</xdr:col>
      <xdr:colOff>495300</xdr:colOff>
      <xdr:row>27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14287</xdr:colOff>
      <xdr:row>2</xdr:row>
      <xdr:rowOff>33337</xdr:rowOff>
    </xdr:from>
    <xdr:to>
      <xdr:col>80</xdr:col>
      <xdr:colOff>319087</xdr:colOff>
      <xdr:row>19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88</xdr:col>
      <xdr:colOff>347661</xdr:colOff>
      <xdr:row>1</xdr:row>
      <xdr:rowOff>119062</xdr:rowOff>
    </xdr:from>
    <xdr:to>
      <xdr:col>96</xdr:col>
      <xdr:colOff>238124</xdr:colOff>
      <xdr:row>26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B3" sqref="B3:B22"/>
    </sheetView>
  </sheetViews>
  <sheetFormatPr defaultRowHeight="12.75" x14ac:dyDescent="0.2"/>
  <cols>
    <col min="9" max="9" width="2" customWidth="1"/>
    <col min="12" max="12" width="4.5703125" bestFit="1" customWidth="1"/>
    <col min="13" max="13" width="18.7109375" bestFit="1" customWidth="1"/>
    <col min="14" max="14" width="2" customWidth="1"/>
  </cols>
  <sheetData>
    <row r="1" spans="1:14" x14ac:dyDescent="0.2">
      <c r="I1" s="1"/>
      <c r="J1" s="1"/>
      <c r="L1" s="1"/>
      <c r="N1" s="1"/>
    </row>
    <row r="2" spans="1:14" x14ac:dyDescent="0.2">
      <c r="A2" s="14" t="s">
        <v>17</v>
      </c>
      <c r="B2" s="14" t="s">
        <v>19</v>
      </c>
      <c r="C2" s="14" t="s">
        <v>32</v>
      </c>
      <c r="D2" s="14" t="s">
        <v>31</v>
      </c>
      <c r="E2" s="14" t="s">
        <v>30</v>
      </c>
      <c r="F2" s="14" t="s">
        <v>29</v>
      </c>
      <c r="I2" s="1"/>
      <c r="L2" s="1"/>
      <c r="N2" s="1"/>
    </row>
    <row r="3" spans="1:14" x14ac:dyDescent="0.2">
      <c r="A3" s="14">
        <v>1</v>
      </c>
      <c r="B3" s="33"/>
      <c r="C3" s="15"/>
      <c r="D3" s="15"/>
      <c r="E3" s="15" t="e">
        <f>O26</f>
        <v>#DIV/0!</v>
      </c>
      <c r="F3" s="15" t="e">
        <f>100*B3/E3</f>
        <v>#DIV/0!</v>
      </c>
      <c r="I3" s="1"/>
      <c r="L3" s="1"/>
      <c r="N3" s="1"/>
    </row>
    <row r="4" spans="1:14" x14ac:dyDescent="0.2">
      <c r="A4" s="14">
        <v>2</v>
      </c>
      <c r="B4" s="33"/>
      <c r="C4" s="15"/>
      <c r="D4" s="15"/>
      <c r="E4" s="15" t="e">
        <f t="shared" ref="E4:E6" si="0">O27</f>
        <v>#DIV/0!</v>
      </c>
      <c r="F4" s="15" t="e">
        <f t="shared" ref="F4:F22" si="1">100*B4/E4</f>
        <v>#DIV/0!</v>
      </c>
      <c r="I4" s="1"/>
      <c r="L4" s="1"/>
      <c r="N4" s="1"/>
    </row>
    <row r="5" spans="1:14" x14ac:dyDescent="0.2">
      <c r="A5" s="14">
        <v>3</v>
      </c>
      <c r="B5" s="33"/>
      <c r="C5" s="15" t="e">
        <f>(AVERAGE(B3:B6)+AVERAGE(B4:B7))/2</f>
        <v>#DIV/0!</v>
      </c>
      <c r="D5" s="15" t="e">
        <f>100*B5/C5</f>
        <v>#DIV/0!</v>
      </c>
      <c r="E5" s="15" t="e">
        <f t="shared" si="0"/>
        <v>#DIV/0!</v>
      </c>
      <c r="F5" s="15" t="e">
        <f t="shared" si="1"/>
        <v>#DIV/0!</v>
      </c>
      <c r="I5" s="1"/>
      <c r="L5" s="1"/>
      <c r="N5" s="1"/>
    </row>
    <row r="6" spans="1:14" x14ac:dyDescent="0.2">
      <c r="A6" s="14">
        <v>4</v>
      </c>
      <c r="B6" s="33"/>
      <c r="C6" s="15" t="e">
        <f>(AVERAGE(B4:B7)+AVERAGE(B5:B8))/2</f>
        <v>#DIV/0!</v>
      </c>
      <c r="D6" s="15" t="e">
        <f>100*B6/C6</f>
        <v>#DIV/0!</v>
      </c>
      <c r="E6" s="15" t="e">
        <f t="shared" si="0"/>
        <v>#DIV/0!</v>
      </c>
      <c r="F6" s="15" t="e">
        <f t="shared" si="1"/>
        <v>#DIV/0!</v>
      </c>
      <c r="I6" s="1"/>
      <c r="L6" s="1"/>
      <c r="N6" s="1"/>
    </row>
    <row r="7" spans="1:14" x14ac:dyDescent="0.2">
      <c r="A7" s="14">
        <v>5</v>
      </c>
      <c r="B7" s="33"/>
      <c r="C7" s="15" t="e">
        <f>(AVERAGE(B5:B8)+AVERAGE(B6:B9))/2</f>
        <v>#DIV/0!</v>
      </c>
      <c r="D7" s="15" t="e">
        <f t="shared" ref="D7:D20" si="2">100*B7/C7</f>
        <v>#DIV/0!</v>
      </c>
      <c r="E7" s="15" t="e">
        <f>E3</f>
        <v>#DIV/0!</v>
      </c>
      <c r="F7" s="15" t="e">
        <f t="shared" si="1"/>
        <v>#DIV/0!</v>
      </c>
      <c r="I7" s="1"/>
      <c r="L7" s="1"/>
      <c r="N7" s="1"/>
    </row>
    <row r="8" spans="1:14" x14ac:dyDescent="0.2">
      <c r="A8" s="14">
        <v>6</v>
      </c>
      <c r="B8" s="33"/>
      <c r="C8" s="15" t="e">
        <f>(AVERAGE(B6:B9)+AVERAGE(B7:B10))/2</f>
        <v>#DIV/0!</v>
      </c>
      <c r="D8" s="15" t="e">
        <f t="shared" si="2"/>
        <v>#DIV/0!</v>
      </c>
      <c r="E8" s="15" t="e">
        <f t="shared" ref="E8:E22" si="3">E4</f>
        <v>#DIV/0!</v>
      </c>
      <c r="F8" s="15" t="e">
        <f t="shared" si="1"/>
        <v>#DIV/0!</v>
      </c>
      <c r="I8" s="1"/>
      <c r="L8" s="1"/>
      <c r="N8" s="1"/>
    </row>
    <row r="9" spans="1:14" x14ac:dyDescent="0.2">
      <c r="A9" s="14">
        <v>7</v>
      </c>
      <c r="B9" s="33"/>
      <c r="C9" s="15" t="e">
        <f t="shared" ref="C9:C20" si="4">(AVERAGE(B7:B10)+AVERAGE(B8:B11))/2</f>
        <v>#DIV/0!</v>
      </c>
      <c r="D9" s="15" t="e">
        <f t="shared" si="2"/>
        <v>#DIV/0!</v>
      </c>
      <c r="E9" s="15" t="e">
        <f t="shared" si="3"/>
        <v>#DIV/0!</v>
      </c>
      <c r="F9" s="15" t="e">
        <f t="shared" si="1"/>
        <v>#DIV/0!</v>
      </c>
      <c r="I9" s="1"/>
      <c r="L9" s="1"/>
      <c r="N9" s="1"/>
    </row>
    <row r="10" spans="1:14" x14ac:dyDescent="0.2">
      <c r="A10" s="14">
        <v>8</v>
      </c>
      <c r="B10" s="33"/>
      <c r="C10" s="15" t="e">
        <f t="shared" si="4"/>
        <v>#DIV/0!</v>
      </c>
      <c r="D10" s="15" t="e">
        <f t="shared" si="2"/>
        <v>#DIV/0!</v>
      </c>
      <c r="E10" s="15" t="e">
        <f t="shared" si="3"/>
        <v>#DIV/0!</v>
      </c>
      <c r="F10" s="15" t="e">
        <f t="shared" si="1"/>
        <v>#DIV/0!</v>
      </c>
      <c r="I10" s="1"/>
      <c r="L10" s="1"/>
      <c r="N10" s="1"/>
    </row>
    <row r="11" spans="1:14" x14ac:dyDescent="0.2">
      <c r="A11" s="14">
        <v>9</v>
      </c>
      <c r="B11" s="33"/>
      <c r="C11" s="15" t="e">
        <f t="shared" si="4"/>
        <v>#DIV/0!</v>
      </c>
      <c r="D11" s="15" t="e">
        <f t="shared" si="2"/>
        <v>#DIV/0!</v>
      </c>
      <c r="E11" s="15" t="e">
        <f t="shared" si="3"/>
        <v>#DIV/0!</v>
      </c>
      <c r="F11" s="15" t="e">
        <f t="shared" si="1"/>
        <v>#DIV/0!</v>
      </c>
      <c r="I11" s="1"/>
      <c r="L11" s="1"/>
      <c r="N11" s="1"/>
    </row>
    <row r="12" spans="1:14" x14ac:dyDescent="0.2">
      <c r="A12" s="14">
        <v>10</v>
      </c>
      <c r="B12" s="33"/>
      <c r="C12" s="15" t="e">
        <f t="shared" si="4"/>
        <v>#DIV/0!</v>
      </c>
      <c r="D12" s="15" t="e">
        <f t="shared" si="2"/>
        <v>#DIV/0!</v>
      </c>
      <c r="E12" s="15" t="e">
        <f t="shared" si="3"/>
        <v>#DIV/0!</v>
      </c>
      <c r="F12" s="15" t="e">
        <f t="shared" si="1"/>
        <v>#DIV/0!</v>
      </c>
      <c r="I12" s="1"/>
      <c r="L12" s="1"/>
      <c r="N12" s="1"/>
    </row>
    <row r="13" spans="1:14" x14ac:dyDescent="0.2">
      <c r="A13" s="14">
        <v>11</v>
      </c>
      <c r="B13" s="33"/>
      <c r="C13" s="15" t="e">
        <f t="shared" si="4"/>
        <v>#DIV/0!</v>
      </c>
      <c r="D13" s="15" t="e">
        <f t="shared" si="2"/>
        <v>#DIV/0!</v>
      </c>
      <c r="E13" s="15" t="e">
        <f t="shared" si="3"/>
        <v>#DIV/0!</v>
      </c>
      <c r="F13" s="15" t="e">
        <f t="shared" si="1"/>
        <v>#DIV/0!</v>
      </c>
      <c r="I13" s="1"/>
      <c r="L13" s="1"/>
      <c r="N13" s="1"/>
    </row>
    <row r="14" spans="1:14" x14ac:dyDescent="0.2">
      <c r="A14" s="14">
        <v>12</v>
      </c>
      <c r="B14" s="33"/>
      <c r="C14" s="15" t="e">
        <f t="shared" si="4"/>
        <v>#DIV/0!</v>
      </c>
      <c r="D14" s="15" t="e">
        <f t="shared" si="2"/>
        <v>#DIV/0!</v>
      </c>
      <c r="E14" s="15" t="e">
        <f t="shared" si="3"/>
        <v>#DIV/0!</v>
      </c>
      <c r="F14" s="15" t="e">
        <f t="shared" si="1"/>
        <v>#DIV/0!</v>
      </c>
      <c r="I14" s="1"/>
      <c r="L14" s="1"/>
      <c r="N14" s="1"/>
    </row>
    <row r="15" spans="1:14" x14ac:dyDescent="0.2">
      <c r="A15" s="14">
        <v>13</v>
      </c>
      <c r="B15" s="33"/>
      <c r="C15" s="15" t="e">
        <f t="shared" si="4"/>
        <v>#DIV/0!</v>
      </c>
      <c r="D15" s="15" t="e">
        <f t="shared" si="2"/>
        <v>#DIV/0!</v>
      </c>
      <c r="E15" s="15" t="e">
        <f t="shared" si="3"/>
        <v>#DIV/0!</v>
      </c>
      <c r="F15" s="15" t="e">
        <f t="shared" si="1"/>
        <v>#DIV/0!</v>
      </c>
      <c r="I15" s="1"/>
      <c r="L15" s="1"/>
      <c r="N15" s="1"/>
    </row>
    <row r="16" spans="1:14" x14ac:dyDescent="0.2">
      <c r="A16" s="14">
        <v>14</v>
      </c>
      <c r="B16" s="33"/>
      <c r="C16" s="15" t="e">
        <f t="shared" si="4"/>
        <v>#DIV/0!</v>
      </c>
      <c r="D16" s="15" t="e">
        <f t="shared" si="2"/>
        <v>#DIV/0!</v>
      </c>
      <c r="E16" s="15" t="e">
        <f t="shared" si="3"/>
        <v>#DIV/0!</v>
      </c>
      <c r="F16" s="15" t="e">
        <f t="shared" si="1"/>
        <v>#DIV/0!</v>
      </c>
      <c r="I16" s="1"/>
      <c r="L16" s="1"/>
      <c r="N16" s="1"/>
    </row>
    <row r="17" spans="1:15" x14ac:dyDescent="0.2">
      <c r="A17" s="14">
        <v>15</v>
      </c>
      <c r="B17" s="33"/>
      <c r="C17" s="15" t="e">
        <f t="shared" si="4"/>
        <v>#DIV/0!</v>
      </c>
      <c r="D17" s="15" t="e">
        <f t="shared" si="2"/>
        <v>#DIV/0!</v>
      </c>
      <c r="E17" s="15" t="e">
        <f t="shared" si="3"/>
        <v>#DIV/0!</v>
      </c>
      <c r="F17" s="15" t="e">
        <f t="shared" si="1"/>
        <v>#DIV/0!</v>
      </c>
      <c r="I17" s="1"/>
      <c r="L17" s="1"/>
      <c r="N17" s="1"/>
    </row>
    <row r="18" spans="1:15" x14ac:dyDescent="0.2">
      <c r="A18" s="14">
        <v>16</v>
      </c>
      <c r="B18" s="33"/>
      <c r="C18" s="15" t="e">
        <f t="shared" si="4"/>
        <v>#DIV/0!</v>
      </c>
      <c r="D18" s="15" t="e">
        <f t="shared" si="2"/>
        <v>#DIV/0!</v>
      </c>
      <c r="E18" s="15" t="e">
        <f t="shared" si="3"/>
        <v>#DIV/0!</v>
      </c>
      <c r="F18" s="15" t="e">
        <f t="shared" si="1"/>
        <v>#DIV/0!</v>
      </c>
      <c r="I18" s="1"/>
      <c r="L18" s="1"/>
      <c r="N18" s="1"/>
    </row>
    <row r="19" spans="1:15" x14ac:dyDescent="0.2">
      <c r="A19" s="14">
        <v>17</v>
      </c>
      <c r="B19" s="33"/>
      <c r="C19" s="15" t="e">
        <f t="shared" si="4"/>
        <v>#DIV/0!</v>
      </c>
      <c r="D19" s="15" t="e">
        <f t="shared" si="2"/>
        <v>#DIV/0!</v>
      </c>
      <c r="E19" s="15" t="e">
        <f t="shared" si="3"/>
        <v>#DIV/0!</v>
      </c>
      <c r="F19" s="15" t="e">
        <f t="shared" si="1"/>
        <v>#DIV/0!</v>
      </c>
      <c r="I19" s="1"/>
      <c r="L19" s="1"/>
      <c r="N19" s="1"/>
    </row>
    <row r="20" spans="1:15" x14ac:dyDescent="0.2">
      <c r="A20" s="14">
        <v>18</v>
      </c>
      <c r="B20" s="33"/>
      <c r="C20" s="15" t="e">
        <f t="shared" si="4"/>
        <v>#DIV/0!</v>
      </c>
      <c r="D20" s="15" t="e">
        <f t="shared" si="2"/>
        <v>#DIV/0!</v>
      </c>
      <c r="E20" s="15" t="e">
        <f t="shared" si="3"/>
        <v>#DIV/0!</v>
      </c>
      <c r="F20" s="15" t="e">
        <f t="shared" si="1"/>
        <v>#DIV/0!</v>
      </c>
      <c r="I20" s="1"/>
      <c r="L20" s="1"/>
      <c r="N20" s="1"/>
    </row>
    <row r="21" spans="1:15" x14ac:dyDescent="0.2">
      <c r="A21" s="14">
        <v>19</v>
      </c>
      <c r="B21" s="33"/>
      <c r="C21" s="15"/>
      <c r="D21" s="15"/>
      <c r="E21" s="15" t="e">
        <f t="shared" si="3"/>
        <v>#DIV/0!</v>
      </c>
      <c r="F21" s="15" t="e">
        <f t="shared" si="1"/>
        <v>#DIV/0!</v>
      </c>
      <c r="I21" s="1"/>
      <c r="L21" s="1"/>
      <c r="N21" s="1"/>
    </row>
    <row r="22" spans="1:15" x14ac:dyDescent="0.2">
      <c r="A22" s="14">
        <v>20</v>
      </c>
      <c r="B22" s="33"/>
      <c r="C22" s="15"/>
      <c r="D22" s="15"/>
      <c r="E22" s="15" t="e">
        <f t="shared" si="3"/>
        <v>#DIV/0!</v>
      </c>
      <c r="F22" s="15" t="e">
        <f t="shared" si="1"/>
        <v>#DIV/0!</v>
      </c>
      <c r="I22" s="1"/>
      <c r="L22" s="1"/>
      <c r="N22" s="1"/>
    </row>
    <row r="23" spans="1:15" x14ac:dyDescent="0.2">
      <c r="A23" s="1"/>
      <c r="I23" s="1"/>
      <c r="L23" s="1"/>
      <c r="N23" s="1"/>
    </row>
    <row r="24" spans="1:15" x14ac:dyDescent="0.2">
      <c r="A24" s="1"/>
      <c r="I24" s="1"/>
      <c r="L24" s="1"/>
      <c r="N24" s="1"/>
    </row>
    <row r="25" spans="1:15" x14ac:dyDescent="0.2">
      <c r="A25" s="1"/>
      <c r="I25" s="1"/>
      <c r="J25" s="4" t="s">
        <v>13</v>
      </c>
      <c r="K25" s="4" t="s">
        <v>12</v>
      </c>
      <c r="L25" s="1"/>
      <c r="M25" s="4" t="s">
        <v>11</v>
      </c>
      <c r="N25" s="1"/>
      <c r="O25" s="4" t="s">
        <v>10</v>
      </c>
    </row>
    <row r="26" spans="1:15" x14ac:dyDescent="0.2">
      <c r="A26" s="1"/>
      <c r="C26" s="4" t="s">
        <v>9</v>
      </c>
      <c r="D26" s="4"/>
      <c r="E26" s="4" t="e">
        <f>D7</f>
        <v>#DIV/0!</v>
      </c>
      <c r="F26" s="4" t="e">
        <f>D11</f>
        <v>#DIV/0!</v>
      </c>
      <c r="G26" s="4" t="e">
        <f>D15</f>
        <v>#DIV/0!</v>
      </c>
      <c r="H26" s="4" t="e">
        <f>D19</f>
        <v>#DIV/0!</v>
      </c>
      <c r="I26" s="1"/>
      <c r="J26" s="7" t="e">
        <f>MIN(D26:H26)</f>
        <v>#DIV/0!</v>
      </c>
      <c r="K26" s="7" t="e">
        <f>MAX(D26:H26)</f>
        <v>#DIV/0!</v>
      </c>
      <c r="L26" s="1"/>
      <c r="M26" s="6" t="e">
        <f>(SUM(E26:H26)-J26-K26)/2</f>
        <v>#DIV/0!</v>
      </c>
      <c r="N26" s="1"/>
      <c r="O26" s="6" t="e">
        <f>M26/M$32</f>
        <v>#DIV/0!</v>
      </c>
    </row>
    <row r="27" spans="1:15" x14ac:dyDescent="0.2">
      <c r="C27" s="4" t="s">
        <v>8</v>
      </c>
      <c r="D27" s="4"/>
      <c r="E27" s="4" t="e">
        <f>D8</f>
        <v>#DIV/0!</v>
      </c>
      <c r="F27" s="4" t="e">
        <f>D12</f>
        <v>#DIV/0!</v>
      </c>
      <c r="G27" s="4" t="e">
        <f>D16</f>
        <v>#DIV/0!</v>
      </c>
      <c r="H27" s="4" t="e">
        <f>D20</f>
        <v>#DIV/0!</v>
      </c>
      <c r="I27" s="1"/>
      <c r="J27" s="7" t="e">
        <f>MIN(D27:H27)</f>
        <v>#DIV/0!</v>
      </c>
      <c r="K27" s="7" t="e">
        <f>MAX(D27:H27)</f>
        <v>#DIV/0!</v>
      </c>
      <c r="L27" s="1"/>
      <c r="M27" s="6" t="e">
        <f>(SUM(E27:H27)-J27-K27)/2</f>
        <v>#DIV/0!</v>
      </c>
      <c r="N27" s="1"/>
      <c r="O27" s="6" t="e">
        <f>M27/M$32</f>
        <v>#DIV/0!</v>
      </c>
    </row>
    <row r="28" spans="1:15" x14ac:dyDescent="0.2">
      <c r="C28" s="4" t="s">
        <v>7</v>
      </c>
      <c r="D28" s="4" t="e">
        <f>D5</f>
        <v>#DIV/0!</v>
      </c>
      <c r="E28" s="4" t="e">
        <f>D9</f>
        <v>#DIV/0!</v>
      </c>
      <c r="F28" s="4" t="e">
        <f>D13</f>
        <v>#DIV/0!</v>
      </c>
      <c r="G28" s="4" t="e">
        <f>D17</f>
        <v>#DIV/0!</v>
      </c>
      <c r="H28" s="4"/>
      <c r="I28" s="1"/>
      <c r="J28" s="7" t="e">
        <f>MIN(D28:H28)</f>
        <v>#DIV/0!</v>
      </c>
      <c r="K28" s="7" t="e">
        <f>MAX(D28:H28)</f>
        <v>#DIV/0!</v>
      </c>
      <c r="L28" s="1"/>
      <c r="M28" s="6" t="e">
        <f>(SUM(D28:G28)-J28-K28)/2</f>
        <v>#DIV/0!</v>
      </c>
      <c r="N28" s="1"/>
      <c r="O28" s="6" t="e">
        <f>M28/M$32</f>
        <v>#DIV/0!</v>
      </c>
    </row>
    <row r="29" spans="1:15" x14ac:dyDescent="0.2">
      <c r="C29" s="4" t="s">
        <v>3</v>
      </c>
      <c r="D29" s="4" t="e">
        <f>D6</f>
        <v>#DIV/0!</v>
      </c>
      <c r="E29" s="4" t="e">
        <f>D10</f>
        <v>#DIV/0!</v>
      </c>
      <c r="F29" s="4" t="e">
        <f>D14</f>
        <v>#DIV/0!</v>
      </c>
      <c r="G29" s="4" t="e">
        <f>D18</f>
        <v>#DIV/0!</v>
      </c>
      <c r="H29" s="4"/>
      <c r="I29" s="1"/>
      <c r="J29" s="7" t="e">
        <f>MIN(D29:H29)</f>
        <v>#DIV/0!</v>
      </c>
      <c r="K29" s="7" t="e">
        <f>MAX(D29:H29)</f>
        <v>#DIV/0!</v>
      </c>
      <c r="L29" s="1"/>
      <c r="M29" s="6" t="e">
        <f>(SUM(D29:G29)-J29-K29)/2</f>
        <v>#DIV/0!</v>
      </c>
      <c r="N29" s="1"/>
      <c r="O29" s="6" t="e">
        <f>M29/M$32</f>
        <v>#DIV/0!</v>
      </c>
    </row>
    <row r="30" spans="1:15" x14ac:dyDescent="0.2">
      <c r="I30" s="1"/>
      <c r="L30" s="1"/>
      <c r="N30" s="1"/>
    </row>
    <row r="31" spans="1:15" x14ac:dyDescent="0.2">
      <c r="I31" s="1"/>
      <c r="L31" s="4" t="s">
        <v>1</v>
      </c>
      <c r="M31" s="4" t="e">
        <f>SUM(M26:M29)</f>
        <v>#DIV/0!</v>
      </c>
      <c r="N31" s="1"/>
      <c r="O31" s="4" t="e">
        <f>SUM(O26:O29)</f>
        <v>#DIV/0!</v>
      </c>
    </row>
    <row r="32" spans="1:15" x14ac:dyDescent="0.2">
      <c r="I32" s="1"/>
      <c r="L32" s="4" t="s">
        <v>0</v>
      </c>
      <c r="M32" s="3" t="e">
        <f>M31/400</f>
        <v>#DIV/0!</v>
      </c>
      <c r="N32" s="1"/>
    </row>
    <row r="33" spans="9:14" x14ac:dyDescent="0.2">
      <c r="I33" s="1"/>
      <c r="L33" s="1"/>
      <c r="N33" s="1"/>
    </row>
    <row r="34" spans="9:14" x14ac:dyDescent="0.2">
      <c r="I34" s="1"/>
      <c r="L34" s="1"/>
      <c r="N34" s="1"/>
    </row>
    <row r="35" spans="9:14" x14ac:dyDescent="0.2">
      <c r="I35" s="1"/>
      <c r="L35" s="1"/>
      <c r="N35" s="1"/>
    </row>
  </sheetData>
  <sheetProtection password="C4C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4" sqref="D4"/>
    </sheetView>
  </sheetViews>
  <sheetFormatPr defaultRowHeight="12.75" x14ac:dyDescent="0.2"/>
  <cols>
    <col min="3" max="3" width="1.85546875" customWidth="1"/>
    <col min="4" max="4" width="10.42578125" bestFit="1" customWidth="1"/>
    <col min="5" max="5" width="10.7109375" bestFit="1" customWidth="1"/>
    <col min="7" max="7" width="2.42578125" customWidth="1"/>
    <col min="8" max="8" width="13.7109375" bestFit="1" customWidth="1"/>
    <col min="9" max="9" width="2.42578125" customWidth="1"/>
    <col min="10" max="11" width="10.85546875" customWidth="1"/>
  </cols>
  <sheetData>
    <row r="1" spans="1:11" x14ac:dyDescent="0.2">
      <c r="A1" s="2"/>
      <c r="B1" s="2"/>
      <c r="C1" s="2"/>
      <c r="D1" s="19" t="s">
        <v>34</v>
      </c>
      <c r="E1" s="19"/>
      <c r="F1" s="19"/>
      <c r="G1" s="2"/>
      <c r="H1" s="14" t="s">
        <v>33</v>
      </c>
      <c r="I1" s="2"/>
      <c r="J1" s="2"/>
    </row>
    <row r="2" spans="1:11" x14ac:dyDescent="0.2">
      <c r="A2" s="2"/>
      <c r="B2" s="2"/>
      <c r="C2" s="2"/>
      <c r="D2" s="14" t="s">
        <v>9</v>
      </c>
      <c r="E2" s="14" t="s">
        <v>8</v>
      </c>
      <c r="F2" s="20" t="s">
        <v>28</v>
      </c>
      <c r="G2" s="2"/>
      <c r="H2" s="17"/>
      <c r="I2" s="2"/>
      <c r="J2" s="14" t="s">
        <v>5</v>
      </c>
      <c r="K2" s="14"/>
    </row>
    <row r="3" spans="1:11" x14ac:dyDescent="0.2">
      <c r="A3" s="14" t="s">
        <v>17</v>
      </c>
      <c r="B3" s="14" t="s">
        <v>19</v>
      </c>
      <c r="C3" s="2"/>
      <c r="D3" s="14" t="s">
        <v>25</v>
      </c>
      <c r="E3" s="14" t="s">
        <v>24</v>
      </c>
      <c r="F3" s="21"/>
      <c r="G3" s="2"/>
      <c r="H3" s="14" t="s">
        <v>23</v>
      </c>
      <c r="I3" s="2"/>
      <c r="J3" s="14" t="s">
        <v>18</v>
      </c>
      <c r="K3" s="14" t="s">
        <v>16</v>
      </c>
    </row>
    <row r="4" spans="1:11" x14ac:dyDescent="0.2">
      <c r="A4" s="14">
        <v>1</v>
      </c>
      <c r="B4" s="16" t="e">
        <f>'Step 1 Deseasonalization'!F3</f>
        <v>#DIV/0!</v>
      </c>
      <c r="C4" s="2"/>
      <c r="D4" s="4">
        <f t="shared" ref="D4:D23" si="0">A4-A$29</f>
        <v>-9.5</v>
      </c>
      <c r="E4" s="6" t="e">
        <f t="shared" ref="E4:E23" si="1">B4-B$29</f>
        <v>#DIV/0!</v>
      </c>
      <c r="F4" s="6" t="e">
        <f t="shared" ref="F4:F23" si="2">D4*E4</f>
        <v>#DIV/0!</v>
      </c>
      <c r="G4" s="2"/>
      <c r="H4" s="4">
        <f t="shared" ref="H4:H23" si="3">D4*D4</f>
        <v>90.25</v>
      </c>
      <c r="I4" s="2"/>
      <c r="J4" s="6" t="e">
        <f t="shared" ref="J4:J23" si="4">H$29+(H$28*A4)</f>
        <v>#DIV/0!</v>
      </c>
      <c r="K4" s="6" t="e">
        <f t="shared" ref="K4:K23" si="5">(2*B4)-J4</f>
        <v>#DIV/0!</v>
      </c>
    </row>
    <row r="5" spans="1:11" x14ac:dyDescent="0.2">
      <c r="A5" s="14">
        <v>2</v>
      </c>
      <c r="B5" s="16" t="e">
        <f>'Step 1 Deseasonalization'!F4</f>
        <v>#DIV/0!</v>
      </c>
      <c r="C5" s="2"/>
      <c r="D5" s="4">
        <f t="shared" si="0"/>
        <v>-8.5</v>
      </c>
      <c r="E5" s="6" t="e">
        <f t="shared" si="1"/>
        <v>#DIV/0!</v>
      </c>
      <c r="F5" s="6" t="e">
        <f t="shared" si="2"/>
        <v>#DIV/0!</v>
      </c>
      <c r="G5" s="2"/>
      <c r="H5" s="4">
        <f t="shared" si="3"/>
        <v>72.25</v>
      </c>
      <c r="I5" s="2"/>
      <c r="J5" s="6" t="e">
        <f t="shared" si="4"/>
        <v>#DIV/0!</v>
      </c>
      <c r="K5" s="6" t="e">
        <f t="shared" si="5"/>
        <v>#DIV/0!</v>
      </c>
    </row>
    <row r="6" spans="1:11" x14ac:dyDescent="0.2">
      <c r="A6" s="14">
        <v>3</v>
      </c>
      <c r="B6" s="16" t="e">
        <f>'Step 1 Deseasonalization'!F5</f>
        <v>#DIV/0!</v>
      </c>
      <c r="C6" s="2"/>
      <c r="D6" s="4">
        <f t="shared" si="0"/>
        <v>-7.5</v>
      </c>
      <c r="E6" s="6" t="e">
        <f t="shared" si="1"/>
        <v>#DIV/0!</v>
      </c>
      <c r="F6" s="6" t="e">
        <f t="shared" si="2"/>
        <v>#DIV/0!</v>
      </c>
      <c r="G6" s="2"/>
      <c r="H6" s="4">
        <f t="shared" si="3"/>
        <v>56.25</v>
      </c>
      <c r="I6" s="2"/>
      <c r="J6" s="6" t="e">
        <f t="shared" si="4"/>
        <v>#DIV/0!</v>
      </c>
      <c r="K6" s="6" t="e">
        <f t="shared" si="5"/>
        <v>#DIV/0!</v>
      </c>
    </row>
    <row r="7" spans="1:11" x14ac:dyDescent="0.2">
      <c r="A7" s="14">
        <v>4</v>
      </c>
      <c r="B7" s="16" t="e">
        <f>'Step 1 Deseasonalization'!F6</f>
        <v>#DIV/0!</v>
      </c>
      <c r="C7" s="2"/>
      <c r="D7" s="4">
        <f t="shared" si="0"/>
        <v>-6.5</v>
      </c>
      <c r="E7" s="6" t="e">
        <f t="shared" si="1"/>
        <v>#DIV/0!</v>
      </c>
      <c r="F7" s="6" t="e">
        <f t="shared" si="2"/>
        <v>#DIV/0!</v>
      </c>
      <c r="G7" s="2"/>
      <c r="H7" s="4">
        <f t="shared" si="3"/>
        <v>42.25</v>
      </c>
      <c r="I7" s="2"/>
      <c r="J7" s="6" t="e">
        <f t="shared" si="4"/>
        <v>#DIV/0!</v>
      </c>
      <c r="K7" s="6" t="e">
        <f t="shared" si="5"/>
        <v>#DIV/0!</v>
      </c>
    </row>
    <row r="8" spans="1:11" x14ac:dyDescent="0.2">
      <c r="A8" s="14">
        <v>5</v>
      </c>
      <c r="B8" s="16" t="e">
        <f>'Step 1 Deseasonalization'!F7</f>
        <v>#DIV/0!</v>
      </c>
      <c r="C8" s="2"/>
      <c r="D8" s="4">
        <f t="shared" si="0"/>
        <v>-5.5</v>
      </c>
      <c r="E8" s="6" t="e">
        <f t="shared" si="1"/>
        <v>#DIV/0!</v>
      </c>
      <c r="F8" s="6" t="e">
        <f t="shared" si="2"/>
        <v>#DIV/0!</v>
      </c>
      <c r="G8" s="2"/>
      <c r="H8" s="4">
        <f t="shared" si="3"/>
        <v>30.25</v>
      </c>
      <c r="I8" s="2"/>
      <c r="J8" s="6" t="e">
        <f t="shared" si="4"/>
        <v>#DIV/0!</v>
      </c>
      <c r="K8" s="6" t="e">
        <f t="shared" si="5"/>
        <v>#DIV/0!</v>
      </c>
    </row>
    <row r="9" spans="1:11" x14ac:dyDescent="0.2">
      <c r="A9" s="14">
        <v>6</v>
      </c>
      <c r="B9" s="16" t="e">
        <f>'Step 1 Deseasonalization'!F8</f>
        <v>#DIV/0!</v>
      </c>
      <c r="C9" s="2"/>
      <c r="D9" s="4">
        <f t="shared" si="0"/>
        <v>-4.5</v>
      </c>
      <c r="E9" s="6" t="e">
        <f t="shared" si="1"/>
        <v>#DIV/0!</v>
      </c>
      <c r="F9" s="6" t="e">
        <f t="shared" si="2"/>
        <v>#DIV/0!</v>
      </c>
      <c r="G9" s="2"/>
      <c r="H9" s="4">
        <f t="shared" si="3"/>
        <v>20.25</v>
      </c>
      <c r="I9" s="2"/>
      <c r="J9" s="6" t="e">
        <f t="shared" si="4"/>
        <v>#DIV/0!</v>
      </c>
      <c r="K9" s="6" t="e">
        <f t="shared" si="5"/>
        <v>#DIV/0!</v>
      </c>
    </row>
    <row r="10" spans="1:11" x14ac:dyDescent="0.2">
      <c r="A10" s="14">
        <v>7</v>
      </c>
      <c r="B10" s="16" t="e">
        <f>'Step 1 Deseasonalization'!F9</f>
        <v>#DIV/0!</v>
      </c>
      <c r="C10" s="2"/>
      <c r="D10" s="4">
        <f t="shared" si="0"/>
        <v>-3.5</v>
      </c>
      <c r="E10" s="6" t="e">
        <f t="shared" si="1"/>
        <v>#DIV/0!</v>
      </c>
      <c r="F10" s="6" t="e">
        <f t="shared" si="2"/>
        <v>#DIV/0!</v>
      </c>
      <c r="G10" s="2"/>
      <c r="H10" s="4">
        <f t="shared" si="3"/>
        <v>12.25</v>
      </c>
      <c r="I10" s="2"/>
      <c r="J10" s="6" t="e">
        <f t="shared" si="4"/>
        <v>#DIV/0!</v>
      </c>
      <c r="K10" s="6" t="e">
        <f t="shared" si="5"/>
        <v>#DIV/0!</v>
      </c>
    </row>
    <row r="11" spans="1:11" x14ac:dyDescent="0.2">
      <c r="A11" s="14">
        <v>8</v>
      </c>
      <c r="B11" s="16" t="e">
        <f>'Step 1 Deseasonalization'!F10</f>
        <v>#DIV/0!</v>
      </c>
      <c r="C11" s="2"/>
      <c r="D11" s="4">
        <f t="shared" si="0"/>
        <v>-2.5</v>
      </c>
      <c r="E11" s="6" t="e">
        <f t="shared" si="1"/>
        <v>#DIV/0!</v>
      </c>
      <c r="F11" s="6" t="e">
        <f t="shared" si="2"/>
        <v>#DIV/0!</v>
      </c>
      <c r="G11" s="2"/>
      <c r="H11" s="4">
        <f t="shared" si="3"/>
        <v>6.25</v>
      </c>
      <c r="I11" s="2"/>
      <c r="J11" s="6" t="e">
        <f t="shared" si="4"/>
        <v>#DIV/0!</v>
      </c>
      <c r="K11" s="6" t="e">
        <f t="shared" si="5"/>
        <v>#DIV/0!</v>
      </c>
    </row>
    <row r="12" spans="1:11" x14ac:dyDescent="0.2">
      <c r="A12" s="14">
        <v>9</v>
      </c>
      <c r="B12" s="16" t="e">
        <f>'Step 1 Deseasonalization'!F11</f>
        <v>#DIV/0!</v>
      </c>
      <c r="C12" s="2"/>
      <c r="D12" s="4">
        <f t="shared" si="0"/>
        <v>-1.5</v>
      </c>
      <c r="E12" s="6" t="e">
        <f t="shared" si="1"/>
        <v>#DIV/0!</v>
      </c>
      <c r="F12" s="6" t="e">
        <f t="shared" si="2"/>
        <v>#DIV/0!</v>
      </c>
      <c r="G12" s="2"/>
      <c r="H12" s="4">
        <f t="shared" si="3"/>
        <v>2.25</v>
      </c>
      <c r="I12" s="2"/>
      <c r="J12" s="6" t="e">
        <f t="shared" si="4"/>
        <v>#DIV/0!</v>
      </c>
      <c r="K12" s="6" t="e">
        <f t="shared" si="5"/>
        <v>#DIV/0!</v>
      </c>
    </row>
    <row r="13" spans="1:11" x14ac:dyDescent="0.2">
      <c r="A13" s="14">
        <v>10</v>
      </c>
      <c r="B13" s="16" t="e">
        <f>'Step 1 Deseasonalization'!F12</f>
        <v>#DIV/0!</v>
      </c>
      <c r="C13" s="2"/>
      <c r="D13" s="4">
        <f t="shared" si="0"/>
        <v>-0.5</v>
      </c>
      <c r="E13" s="6" t="e">
        <f t="shared" si="1"/>
        <v>#DIV/0!</v>
      </c>
      <c r="F13" s="6" t="e">
        <f t="shared" si="2"/>
        <v>#DIV/0!</v>
      </c>
      <c r="G13" s="2"/>
      <c r="H13" s="4">
        <f t="shared" si="3"/>
        <v>0.25</v>
      </c>
      <c r="I13" s="2"/>
      <c r="J13" s="6" t="e">
        <f t="shared" si="4"/>
        <v>#DIV/0!</v>
      </c>
      <c r="K13" s="6" t="e">
        <f t="shared" si="5"/>
        <v>#DIV/0!</v>
      </c>
    </row>
    <row r="14" spans="1:11" x14ac:dyDescent="0.2">
      <c r="A14" s="14">
        <v>11</v>
      </c>
      <c r="B14" s="16" t="e">
        <f>'Step 1 Deseasonalization'!F13</f>
        <v>#DIV/0!</v>
      </c>
      <c r="C14" s="2"/>
      <c r="D14" s="4">
        <f t="shared" si="0"/>
        <v>0.5</v>
      </c>
      <c r="E14" s="6" t="e">
        <f t="shared" si="1"/>
        <v>#DIV/0!</v>
      </c>
      <c r="F14" s="6" t="e">
        <f t="shared" si="2"/>
        <v>#DIV/0!</v>
      </c>
      <c r="G14" s="2"/>
      <c r="H14" s="4">
        <f t="shared" si="3"/>
        <v>0.25</v>
      </c>
      <c r="I14" s="2"/>
      <c r="J14" s="6" t="e">
        <f t="shared" si="4"/>
        <v>#DIV/0!</v>
      </c>
      <c r="K14" s="6" t="e">
        <f t="shared" si="5"/>
        <v>#DIV/0!</v>
      </c>
    </row>
    <row r="15" spans="1:11" x14ac:dyDescent="0.2">
      <c r="A15" s="14">
        <v>12</v>
      </c>
      <c r="B15" s="16" t="e">
        <f>'Step 1 Deseasonalization'!F14</f>
        <v>#DIV/0!</v>
      </c>
      <c r="C15" s="2"/>
      <c r="D15" s="4">
        <f t="shared" si="0"/>
        <v>1.5</v>
      </c>
      <c r="E15" s="6" t="e">
        <f t="shared" si="1"/>
        <v>#DIV/0!</v>
      </c>
      <c r="F15" s="6" t="e">
        <f t="shared" si="2"/>
        <v>#DIV/0!</v>
      </c>
      <c r="G15" s="2"/>
      <c r="H15" s="4">
        <f t="shared" si="3"/>
        <v>2.25</v>
      </c>
      <c r="I15" s="2"/>
      <c r="J15" s="6" t="e">
        <f t="shared" si="4"/>
        <v>#DIV/0!</v>
      </c>
      <c r="K15" s="6" t="e">
        <f t="shared" si="5"/>
        <v>#DIV/0!</v>
      </c>
    </row>
    <row r="16" spans="1:11" x14ac:dyDescent="0.2">
      <c r="A16" s="14">
        <v>13</v>
      </c>
      <c r="B16" s="16" t="e">
        <f>'Step 1 Deseasonalization'!F15</f>
        <v>#DIV/0!</v>
      </c>
      <c r="C16" s="2"/>
      <c r="D16" s="4">
        <f t="shared" si="0"/>
        <v>2.5</v>
      </c>
      <c r="E16" s="6" t="e">
        <f t="shared" si="1"/>
        <v>#DIV/0!</v>
      </c>
      <c r="F16" s="6" t="e">
        <f t="shared" si="2"/>
        <v>#DIV/0!</v>
      </c>
      <c r="G16" s="2"/>
      <c r="H16" s="4">
        <f t="shared" si="3"/>
        <v>6.25</v>
      </c>
      <c r="I16" s="2"/>
      <c r="J16" s="6" t="e">
        <f t="shared" si="4"/>
        <v>#DIV/0!</v>
      </c>
      <c r="K16" s="6" t="e">
        <f t="shared" si="5"/>
        <v>#DIV/0!</v>
      </c>
    </row>
    <row r="17" spans="1:11" x14ac:dyDescent="0.2">
      <c r="A17" s="14">
        <v>14</v>
      </c>
      <c r="B17" s="16" t="e">
        <f>'Step 1 Deseasonalization'!F16</f>
        <v>#DIV/0!</v>
      </c>
      <c r="C17" s="2"/>
      <c r="D17" s="4">
        <f t="shared" si="0"/>
        <v>3.5</v>
      </c>
      <c r="E17" s="6" t="e">
        <f t="shared" si="1"/>
        <v>#DIV/0!</v>
      </c>
      <c r="F17" s="6" t="e">
        <f t="shared" si="2"/>
        <v>#DIV/0!</v>
      </c>
      <c r="G17" s="2"/>
      <c r="H17" s="4">
        <f t="shared" si="3"/>
        <v>12.25</v>
      </c>
      <c r="I17" s="2"/>
      <c r="J17" s="6" t="e">
        <f t="shared" si="4"/>
        <v>#DIV/0!</v>
      </c>
      <c r="K17" s="6" t="e">
        <f t="shared" si="5"/>
        <v>#DIV/0!</v>
      </c>
    </row>
    <row r="18" spans="1:11" x14ac:dyDescent="0.2">
      <c r="A18" s="14">
        <v>15</v>
      </c>
      <c r="B18" s="16" t="e">
        <f>'Step 1 Deseasonalization'!F17</f>
        <v>#DIV/0!</v>
      </c>
      <c r="C18" s="2"/>
      <c r="D18" s="4">
        <f t="shared" si="0"/>
        <v>4.5</v>
      </c>
      <c r="E18" s="6" t="e">
        <f t="shared" si="1"/>
        <v>#DIV/0!</v>
      </c>
      <c r="F18" s="6" t="e">
        <f t="shared" si="2"/>
        <v>#DIV/0!</v>
      </c>
      <c r="G18" s="2"/>
      <c r="H18" s="4">
        <f t="shared" si="3"/>
        <v>20.25</v>
      </c>
      <c r="I18" s="2"/>
      <c r="J18" s="6" t="e">
        <f t="shared" si="4"/>
        <v>#DIV/0!</v>
      </c>
      <c r="K18" s="6" t="e">
        <f t="shared" si="5"/>
        <v>#DIV/0!</v>
      </c>
    </row>
    <row r="19" spans="1:11" x14ac:dyDescent="0.2">
      <c r="A19" s="14">
        <v>16</v>
      </c>
      <c r="B19" s="16" t="e">
        <f>'Step 1 Deseasonalization'!F18</f>
        <v>#DIV/0!</v>
      </c>
      <c r="C19" s="2"/>
      <c r="D19" s="4">
        <f t="shared" si="0"/>
        <v>5.5</v>
      </c>
      <c r="E19" s="6" t="e">
        <f t="shared" si="1"/>
        <v>#DIV/0!</v>
      </c>
      <c r="F19" s="6" t="e">
        <f t="shared" si="2"/>
        <v>#DIV/0!</v>
      </c>
      <c r="G19" s="2"/>
      <c r="H19" s="4">
        <f t="shared" si="3"/>
        <v>30.25</v>
      </c>
      <c r="I19" s="2"/>
      <c r="J19" s="6" t="e">
        <f t="shared" si="4"/>
        <v>#DIV/0!</v>
      </c>
      <c r="K19" s="6" t="e">
        <f t="shared" si="5"/>
        <v>#DIV/0!</v>
      </c>
    </row>
    <row r="20" spans="1:11" x14ac:dyDescent="0.2">
      <c r="A20" s="14">
        <v>17</v>
      </c>
      <c r="B20" s="16" t="e">
        <f>'Step 1 Deseasonalization'!F19</f>
        <v>#DIV/0!</v>
      </c>
      <c r="C20" s="2"/>
      <c r="D20" s="4">
        <f t="shared" si="0"/>
        <v>6.5</v>
      </c>
      <c r="E20" s="6" t="e">
        <f t="shared" si="1"/>
        <v>#DIV/0!</v>
      </c>
      <c r="F20" s="6" t="e">
        <f t="shared" si="2"/>
        <v>#DIV/0!</v>
      </c>
      <c r="G20" s="2"/>
      <c r="H20" s="4">
        <f t="shared" si="3"/>
        <v>42.25</v>
      </c>
      <c r="I20" s="2"/>
      <c r="J20" s="6" t="e">
        <f t="shared" si="4"/>
        <v>#DIV/0!</v>
      </c>
      <c r="K20" s="6" t="e">
        <f t="shared" si="5"/>
        <v>#DIV/0!</v>
      </c>
    </row>
    <row r="21" spans="1:11" x14ac:dyDescent="0.2">
      <c r="A21" s="14">
        <v>18</v>
      </c>
      <c r="B21" s="16" t="e">
        <f>'Step 1 Deseasonalization'!F20</f>
        <v>#DIV/0!</v>
      </c>
      <c r="C21" s="2"/>
      <c r="D21" s="4">
        <f t="shared" si="0"/>
        <v>7.5</v>
      </c>
      <c r="E21" s="6" t="e">
        <f t="shared" si="1"/>
        <v>#DIV/0!</v>
      </c>
      <c r="F21" s="6" t="e">
        <f t="shared" si="2"/>
        <v>#DIV/0!</v>
      </c>
      <c r="G21" s="2"/>
      <c r="H21" s="4">
        <f t="shared" si="3"/>
        <v>56.25</v>
      </c>
      <c r="I21" s="2"/>
      <c r="J21" s="6" t="e">
        <f t="shared" si="4"/>
        <v>#DIV/0!</v>
      </c>
      <c r="K21" s="6" t="e">
        <f t="shared" si="5"/>
        <v>#DIV/0!</v>
      </c>
    </row>
    <row r="22" spans="1:11" x14ac:dyDescent="0.2">
      <c r="A22" s="14">
        <v>19</v>
      </c>
      <c r="B22" s="16" t="e">
        <f>'Step 1 Deseasonalization'!F21</f>
        <v>#DIV/0!</v>
      </c>
      <c r="C22" s="2"/>
      <c r="D22" s="4">
        <f t="shared" si="0"/>
        <v>8.5</v>
      </c>
      <c r="E22" s="6" t="e">
        <f t="shared" si="1"/>
        <v>#DIV/0!</v>
      </c>
      <c r="F22" s="6" t="e">
        <f t="shared" si="2"/>
        <v>#DIV/0!</v>
      </c>
      <c r="G22" s="2"/>
      <c r="H22" s="4">
        <f t="shared" si="3"/>
        <v>72.25</v>
      </c>
      <c r="I22" s="2"/>
      <c r="J22" s="6" t="e">
        <f t="shared" si="4"/>
        <v>#DIV/0!</v>
      </c>
      <c r="K22" s="6" t="e">
        <f t="shared" si="5"/>
        <v>#DIV/0!</v>
      </c>
    </row>
    <row r="23" spans="1:11" x14ac:dyDescent="0.2">
      <c r="A23" s="14">
        <v>20</v>
      </c>
      <c r="B23" s="16" t="e">
        <f>'Step 1 Deseasonalization'!F22</f>
        <v>#DIV/0!</v>
      </c>
      <c r="C23" s="2"/>
      <c r="D23" s="4">
        <f t="shared" si="0"/>
        <v>9.5</v>
      </c>
      <c r="E23" s="6" t="e">
        <f t="shared" si="1"/>
        <v>#DIV/0!</v>
      </c>
      <c r="F23" s="6" t="e">
        <f t="shared" si="2"/>
        <v>#DIV/0!</v>
      </c>
      <c r="G23" s="2"/>
      <c r="H23" s="4">
        <f t="shared" si="3"/>
        <v>90.25</v>
      </c>
      <c r="I23" s="2"/>
      <c r="J23" s="6" t="e">
        <f t="shared" si="4"/>
        <v>#DIV/0!</v>
      </c>
      <c r="K23" s="6" t="e">
        <f t="shared" si="5"/>
        <v>#DIV/0!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14" t="s">
        <v>1</v>
      </c>
      <c r="G25" s="2"/>
      <c r="H25" s="14" t="s">
        <v>1</v>
      </c>
      <c r="I25" s="2"/>
      <c r="J25" s="2"/>
    </row>
    <row r="26" spans="1:11" x14ac:dyDescent="0.2">
      <c r="A26" s="2"/>
      <c r="B26" s="2"/>
      <c r="C26" s="2"/>
      <c r="D26" s="2"/>
      <c r="E26" s="2"/>
      <c r="F26" s="6" t="e">
        <f>SUM(F4:F23)</f>
        <v>#DIV/0!</v>
      </c>
      <c r="G26" s="2"/>
      <c r="H26" s="6">
        <f>SUM(H4:H23)</f>
        <v>665</v>
      </c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2" t="s">
        <v>6</v>
      </c>
      <c r="B28" s="23"/>
      <c r="C28" s="2"/>
      <c r="D28" s="2"/>
      <c r="E28" s="19" t="s">
        <v>5</v>
      </c>
      <c r="F28" s="14" t="s">
        <v>4</v>
      </c>
      <c r="G28" s="2"/>
      <c r="H28" s="18" t="e">
        <f>F26/H26</f>
        <v>#DIV/0!</v>
      </c>
      <c r="I28" s="2"/>
      <c r="J28" s="2"/>
    </row>
    <row r="29" spans="1:11" x14ac:dyDescent="0.2">
      <c r="A29" s="4">
        <f>AVERAGE(A4:A23)</f>
        <v>10.5</v>
      </c>
      <c r="B29" s="4" t="e">
        <f>AVERAGE(B4:B23)</f>
        <v>#DIV/0!</v>
      </c>
      <c r="C29" s="2"/>
      <c r="D29" s="2"/>
      <c r="E29" s="19"/>
      <c r="F29" s="14" t="s">
        <v>2</v>
      </c>
      <c r="G29" s="2"/>
      <c r="H29" s="18" t="e">
        <f>B29-(H28*A29)</f>
        <v>#DIV/0!</v>
      </c>
      <c r="I29" s="2"/>
      <c r="J29" s="2"/>
    </row>
  </sheetData>
  <sheetProtection password="C4C0" sheet="1" objects="1" scenarios="1"/>
  <mergeCells count="4">
    <mergeCell ref="D1:F1"/>
    <mergeCell ref="F2:F3"/>
    <mergeCell ref="A28:B28"/>
    <mergeCell ref="E28:E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8" sqref="J8"/>
    </sheetView>
  </sheetViews>
  <sheetFormatPr defaultRowHeight="12.75" x14ac:dyDescent="0.2"/>
  <cols>
    <col min="3" max="3" width="2.42578125" customWidth="1"/>
    <col min="4" max="4" width="11.85546875" customWidth="1"/>
    <col min="10" max="10" width="11.85546875" customWidth="1"/>
  </cols>
  <sheetData>
    <row r="1" spans="1:10" x14ac:dyDescent="0.2">
      <c r="A1" s="2"/>
      <c r="B1" s="2"/>
      <c r="C1" s="2"/>
      <c r="D1" s="10" t="s">
        <v>5</v>
      </c>
      <c r="F1" s="12" t="s">
        <v>22</v>
      </c>
      <c r="G1" s="11" t="e">
        <f>AVERAGE(G3:G22)</f>
        <v>#DIV/0!</v>
      </c>
      <c r="H1" s="24" t="s">
        <v>35</v>
      </c>
      <c r="I1" s="25"/>
      <c r="J1" s="9">
        <v>0.4</v>
      </c>
    </row>
    <row r="2" spans="1:10" x14ac:dyDescent="0.2">
      <c r="A2" s="10" t="s">
        <v>17</v>
      </c>
      <c r="B2" s="10" t="s">
        <v>19</v>
      </c>
      <c r="C2" s="2"/>
      <c r="D2" s="10" t="s">
        <v>18</v>
      </c>
      <c r="F2" s="10" t="s">
        <v>17</v>
      </c>
      <c r="G2" s="10" t="s">
        <v>16</v>
      </c>
      <c r="H2" s="10" t="s">
        <v>16</v>
      </c>
      <c r="I2" s="9" t="s">
        <v>15</v>
      </c>
      <c r="J2" s="9" t="s">
        <v>14</v>
      </c>
    </row>
    <row r="3" spans="1:10" x14ac:dyDescent="0.2">
      <c r="A3" s="10">
        <v>1</v>
      </c>
      <c r="B3" s="16" t="e">
        <f>'Step 2 Decomp. Theta Lines'!B4</f>
        <v>#DIV/0!</v>
      </c>
      <c r="C3" s="2"/>
      <c r="D3" s="16" t="e">
        <f>'Step 2 Decomp. Theta Lines'!J4</f>
        <v>#DIV/0!</v>
      </c>
      <c r="F3" s="10">
        <v>1</v>
      </c>
      <c r="G3" s="16" t="e">
        <f>'Step 2 Decomp. Theta Lines'!K4</f>
        <v>#DIV/0!</v>
      </c>
      <c r="H3" s="16" t="e">
        <f>G1</f>
        <v>#DIV/0!</v>
      </c>
      <c r="I3" s="5" t="e">
        <f t="shared" ref="I3:I22" si="0">G3-H3</f>
        <v>#DIV/0!</v>
      </c>
      <c r="J3" s="16" t="e">
        <f>G1+(J1*I3)</f>
        <v>#DIV/0!</v>
      </c>
    </row>
    <row r="4" spans="1:10" x14ac:dyDescent="0.2">
      <c r="A4" s="10">
        <v>2</v>
      </c>
      <c r="B4" s="16" t="e">
        <f>'Step 2 Decomp. Theta Lines'!B5</f>
        <v>#DIV/0!</v>
      </c>
      <c r="C4" s="2"/>
      <c r="D4" s="16" t="e">
        <f>'Step 2 Decomp. Theta Lines'!J5</f>
        <v>#DIV/0!</v>
      </c>
      <c r="F4" s="10">
        <v>2</v>
      </c>
      <c r="G4" s="16" t="e">
        <f>'Step 2 Decomp. Theta Lines'!K5</f>
        <v>#DIV/0!</v>
      </c>
      <c r="H4" s="16" t="e">
        <f t="shared" ref="H4:H23" si="1">J3</f>
        <v>#DIV/0!</v>
      </c>
      <c r="I4" s="5" t="e">
        <f t="shared" si="0"/>
        <v>#DIV/0!</v>
      </c>
      <c r="J4" s="16" t="e">
        <f>J3+(J$1*I4)</f>
        <v>#DIV/0!</v>
      </c>
    </row>
    <row r="5" spans="1:10" x14ac:dyDescent="0.2">
      <c r="A5" s="10">
        <v>3</v>
      </c>
      <c r="B5" s="16" t="e">
        <f>'Step 2 Decomp. Theta Lines'!B6</f>
        <v>#DIV/0!</v>
      </c>
      <c r="C5" s="2"/>
      <c r="D5" s="16" t="e">
        <f>'Step 2 Decomp. Theta Lines'!J6</f>
        <v>#DIV/0!</v>
      </c>
      <c r="F5" s="10">
        <v>3</v>
      </c>
      <c r="G5" s="16" t="e">
        <f>'Step 2 Decomp. Theta Lines'!K6</f>
        <v>#DIV/0!</v>
      </c>
      <c r="H5" s="16" t="e">
        <f t="shared" si="1"/>
        <v>#DIV/0!</v>
      </c>
      <c r="I5" s="5" t="e">
        <f t="shared" si="0"/>
        <v>#DIV/0!</v>
      </c>
      <c r="J5" s="16" t="e">
        <f>J4+(J$1*I5)</f>
        <v>#DIV/0!</v>
      </c>
    </row>
    <row r="6" spans="1:10" x14ac:dyDescent="0.2">
      <c r="A6" s="10">
        <v>4</v>
      </c>
      <c r="B6" s="16" t="e">
        <f>'Step 2 Decomp. Theta Lines'!B7</f>
        <v>#DIV/0!</v>
      </c>
      <c r="C6" s="2"/>
      <c r="D6" s="16" t="e">
        <f>'Step 2 Decomp. Theta Lines'!J7</f>
        <v>#DIV/0!</v>
      </c>
      <c r="F6" s="10">
        <v>4</v>
      </c>
      <c r="G6" s="16" t="e">
        <f>'Step 2 Decomp. Theta Lines'!K7</f>
        <v>#DIV/0!</v>
      </c>
      <c r="H6" s="16" t="e">
        <f t="shared" si="1"/>
        <v>#DIV/0!</v>
      </c>
      <c r="I6" s="5" t="e">
        <f t="shared" si="0"/>
        <v>#DIV/0!</v>
      </c>
      <c r="J6" s="16" t="e">
        <f t="shared" ref="J6:J22" si="2">J5+(J$1*I6)</f>
        <v>#DIV/0!</v>
      </c>
    </row>
    <row r="7" spans="1:10" x14ac:dyDescent="0.2">
      <c r="A7" s="10">
        <v>5</v>
      </c>
      <c r="B7" s="16" t="e">
        <f>'Step 2 Decomp. Theta Lines'!B8</f>
        <v>#DIV/0!</v>
      </c>
      <c r="C7" s="2"/>
      <c r="D7" s="16" t="e">
        <f>'Step 2 Decomp. Theta Lines'!J8</f>
        <v>#DIV/0!</v>
      </c>
      <c r="F7" s="10">
        <v>5</v>
      </c>
      <c r="G7" s="16" t="e">
        <f>'Step 2 Decomp. Theta Lines'!K8</f>
        <v>#DIV/0!</v>
      </c>
      <c r="H7" s="16" t="e">
        <f t="shared" si="1"/>
        <v>#DIV/0!</v>
      </c>
      <c r="I7" s="5" t="e">
        <f t="shared" si="0"/>
        <v>#DIV/0!</v>
      </c>
      <c r="J7" s="16" t="e">
        <f t="shared" si="2"/>
        <v>#DIV/0!</v>
      </c>
    </row>
    <row r="8" spans="1:10" x14ac:dyDescent="0.2">
      <c r="A8" s="10">
        <v>6</v>
      </c>
      <c r="B8" s="16" t="e">
        <f>'Step 2 Decomp. Theta Lines'!B9</f>
        <v>#DIV/0!</v>
      </c>
      <c r="C8" s="2"/>
      <c r="D8" s="16" t="e">
        <f>'Step 2 Decomp. Theta Lines'!J9</f>
        <v>#DIV/0!</v>
      </c>
      <c r="F8" s="10">
        <v>6</v>
      </c>
      <c r="G8" s="16" t="e">
        <f>'Step 2 Decomp. Theta Lines'!K9</f>
        <v>#DIV/0!</v>
      </c>
      <c r="H8" s="16" t="e">
        <f t="shared" si="1"/>
        <v>#DIV/0!</v>
      </c>
      <c r="I8" s="5" t="e">
        <f t="shared" si="0"/>
        <v>#DIV/0!</v>
      </c>
      <c r="J8" s="16" t="e">
        <f t="shared" si="2"/>
        <v>#DIV/0!</v>
      </c>
    </row>
    <row r="9" spans="1:10" x14ac:dyDescent="0.2">
      <c r="A9" s="10">
        <v>7</v>
      </c>
      <c r="B9" s="16" t="e">
        <f>'Step 2 Decomp. Theta Lines'!B10</f>
        <v>#DIV/0!</v>
      </c>
      <c r="C9" s="2"/>
      <c r="D9" s="16" t="e">
        <f>'Step 2 Decomp. Theta Lines'!J10</f>
        <v>#DIV/0!</v>
      </c>
      <c r="F9" s="10">
        <v>7</v>
      </c>
      <c r="G9" s="16" t="e">
        <f>'Step 2 Decomp. Theta Lines'!K10</f>
        <v>#DIV/0!</v>
      </c>
      <c r="H9" s="16" t="e">
        <f t="shared" si="1"/>
        <v>#DIV/0!</v>
      </c>
      <c r="I9" s="5" t="e">
        <f t="shared" si="0"/>
        <v>#DIV/0!</v>
      </c>
      <c r="J9" s="16" t="e">
        <f t="shared" si="2"/>
        <v>#DIV/0!</v>
      </c>
    </row>
    <row r="10" spans="1:10" x14ac:dyDescent="0.2">
      <c r="A10" s="10">
        <v>8</v>
      </c>
      <c r="B10" s="16" t="e">
        <f>'Step 2 Decomp. Theta Lines'!B11</f>
        <v>#DIV/0!</v>
      </c>
      <c r="C10" s="2"/>
      <c r="D10" s="16" t="e">
        <f>'Step 2 Decomp. Theta Lines'!J11</f>
        <v>#DIV/0!</v>
      </c>
      <c r="F10" s="10">
        <v>8</v>
      </c>
      <c r="G10" s="16" t="e">
        <f>'Step 2 Decomp. Theta Lines'!K11</f>
        <v>#DIV/0!</v>
      </c>
      <c r="H10" s="16" t="e">
        <f t="shared" si="1"/>
        <v>#DIV/0!</v>
      </c>
      <c r="I10" s="5" t="e">
        <f t="shared" si="0"/>
        <v>#DIV/0!</v>
      </c>
      <c r="J10" s="16" t="e">
        <f t="shared" si="2"/>
        <v>#DIV/0!</v>
      </c>
    </row>
    <row r="11" spans="1:10" x14ac:dyDescent="0.2">
      <c r="A11" s="10">
        <v>9</v>
      </c>
      <c r="B11" s="16" t="e">
        <f>'Step 2 Decomp. Theta Lines'!B12</f>
        <v>#DIV/0!</v>
      </c>
      <c r="C11" s="2"/>
      <c r="D11" s="16" t="e">
        <f>'Step 2 Decomp. Theta Lines'!J12</f>
        <v>#DIV/0!</v>
      </c>
      <c r="F11" s="10">
        <v>9</v>
      </c>
      <c r="G11" s="16" t="e">
        <f>'Step 2 Decomp. Theta Lines'!K12</f>
        <v>#DIV/0!</v>
      </c>
      <c r="H11" s="16" t="e">
        <f t="shared" si="1"/>
        <v>#DIV/0!</v>
      </c>
      <c r="I11" s="5" t="e">
        <f t="shared" si="0"/>
        <v>#DIV/0!</v>
      </c>
      <c r="J11" s="16" t="e">
        <f t="shared" si="2"/>
        <v>#DIV/0!</v>
      </c>
    </row>
    <row r="12" spans="1:10" x14ac:dyDescent="0.2">
      <c r="A12" s="10">
        <v>10</v>
      </c>
      <c r="B12" s="16" t="e">
        <f>'Step 2 Decomp. Theta Lines'!B13</f>
        <v>#DIV/0!</v>
      </c>
      <c r="C12" s="2"/>
      <c r="D12" s="16" t="e">
        <f>'Step 2 Decomp. Theta Lines'!J13</f>
        <v>#DIV/0!</v>
      </c>
      <c r="F12" s="10">
        <v>10</v>
      </c>
      <c r="G12" s="16" t="e">
        <f>'Step 2 Decomp. Theta Lines'!K13</f>
        <v>#DIV/0!</v>
      </c>
      <c r="H12" s="16" t="e">
        <f t="shared" si="1"/>
        <v>#DIV/0!</v>
      </c>
      <c r="I12" s="5" t="e">
        <f t="shared" si="0"/>
        <v>#DIV/0!</v>
      </c>
      <c r="J12" s="16" t="e">
        <f t="shared" si="2"/>
        <v>#DIV/0!</v>
      </c>
    </row>
    <row r="13" spans="1:10" x14ac:dyDescent="0.2">
      <c r="A13" s="10">
        <v>11</v>
      </c>
      <c r="B13" s="16" t="e">
        <f>'Step 2 Decomp. Theta Lines'!B14</f>
        <v>#DIV/0!</v>
      </c>
      <c r="C13" s="2"/>
      <c r="D13" s="16" t="e">
        <f>'Step 2 Decomp. Theta Lines'!J14</f>
        <v>#DIV/0!</v>
      </c>
      <c r="F13" s="10">
        <v>11</v>
      </c>
      <c r="G13" s="16" t="e">
        <f>'Step 2 Decomp. Theta Lines'!K14</f>
        <v>#DIV/0!</v>
      </c>
      <c r="H13" s="16" t="e">
        <f t="shared" si="1"/>
        <v>#DIV/0!</v>
      </c>
      <c r="I13" s="5" t="e">
        <f t="shared" si="0"/>
        <v>#DIV/0!</v>
      </c>
      <c r="J13" s="16" t="e">
        <f t="shared" si="2"/>
        <v>#DIV/0!</v>
      </c>
    </row>
    <row r="14" spans="1:10" x14ac:dyDescent="0.2">
      <c r="A14" s="10">
        <v>12</v>
      </c>
      <c r="B14" s="16" t="e">
        <f>'Step 2 Decomp. Theta Lines'!B15</f>
        <v>#DIV/0!</v>
      </c>
      <c r="C14" s="2"/>
      <c r="D14" s="16" t="e">
        <f>'Step 2 Decomp. Theta Lines'!J15</f>
        <v>#DIV/0!</v>
      </c>
      <c r="F14" s="10">
        <v>12</v>
      </c>
      <c r="G14" s="16" t="e">
        <f>'Step 2 Decomp. Theta Lines'!K15</f>
        <v>#DIV/0!</v>
      </c>
      <c r="H14" s="16" t="e">
        <f t="shared" si="1"/>
        <v>#DIV/0!</v>
      </c>
      <c r="I14" s="5" t="e">
        <f t="shared" si="0"/>
        <v>#DIV/0!</v>
      </c>
      <c r="J14" s="16" t="e">
        <f t="shared" si="2"/>
        <v>#DIV/0!</v>
      </c>
    </row>
    <row r="15" spans="1:10" x14ac:dyDescent="0.2">
      <c r="A15" s="10">
        <v>13</v>
      </c>
      <c r="B15" s="16" t="e">
        <f>'Step 2 Decomp. Theta Lines'!B16</f>
        <v>#DIV/0!</v>
      </c>
      <c r="C15" s="2"/>
      <c r="D15" s="16" t="e">
        <f>'Step 2 Decomp. Theta Lines'!J16</f>
        <v>#DIV/0!</v>
      </c>
      <c r="F15" s="10">
        <v>13</v>
      </c>
      <c r="G15" s="16" t="e">
        <f>'Step 2 Decomp. Theta Lines'!K16</f>
        <v>#DIV/0!</v>
      </c>
      <c r="H15" s="16" t="e">
        <f t="shared" si="1"/>
        <v>#DIV/0!</v>
      </c>
      <c r="I15" s="5" t="e">
        <f t="shared" si="0"/>
        <v>#DIV/0!</v>
      </c>
      <c r="J15" s="16" t="e">
        <f t="shared" si="2"/>
        <v>#DIV/0!</v>
      </c>
    </row>
    <row r="16" spans="1:10" x14ac:dyDescent="0.2">
      <c r="A16" s="10">
        <v>14</v>
      </c>
      <c r="B16" s="16" t="e">
        <f>'Step 2 Decomp. Theta Lines'!B17</f>
        <v>#DIV/0!</v>
      </c>
      <c r="C16" s="2"/>
      <c r="D16" s="16" t="e">
        <f>'Step 2 Decomp. Theta Lines'!J17</f>
        <v>#DIV/0!</v>
      </c>
      <c r="F16" s="10">
        <v>14</v>
      </c>
      <c r="G16" s="16" t="e">
        <f>'Step 2 Decomp. Theta Lines'!K17</f>
        <v>#DIV/0!</v>
      </c>
      <c r="H16" s="16" t="e">
        <f t="shared" si="1"/>
        <v>#DIV/0!</v>
      </c>
      <c r="I16" s="5" t="e">
        <f t="shared" si="0"/>
        <v>#DIV/0!</v>
      </c>
      <c r="J16" s="16" t="e">
        <f t="shared" si="2"/>
        <v>#DIV/0!</v>
      </c>
    </row>
    <row r="17" spans="1:10" x14ac:dyDescent="0.2">
      <c r="A17" s="10">
        <v>15</v>
      </c>
      <c r="B17" s="16" t="e">
        <f>'Step 2 Decomp. Theta Lines'!B18</f>
        <v>#DIV/0!</v>
      </c>
      <c r="C17" s="2"/>
      <c r="D17" s="16" t="e">
        <f>'Step 2 Decomp. Theta Lines'!J18</f>
        <v>#DIV/0!</v>
      </c>
      <c r="F17" s="10">
        <v>15</v>
      </c>
      <c r="G17" s="16" t="e">
        <f>'Step 2 Decomp. Theta Lines'!K18</f>
        <v>#DIV/0!</v>
      </c>
      <c r="H17" s="16" t="e">
        <f t="shared" si="1"/>
        <v>#DIV/0!</v>
      </c>
      <c r="I17" s="5" t="e">
        <f t="shared" si="0"/>
        <v>#DIV/0!</v>
      </c>
      <c r="J17" s="16" t="e">
        <f t="shared" si="2"/>
        <v>#DIV/0!</v>
      </c>
    </row>
    <row r="18" spans="1:10" x14ac:dyDescent="0.2">
      <c r="A18" s="10">
        <v>16</v>
      </c>
      <c r="B18" s="16" t="e">
        <f>'Step 2 Decomp. Theta Lines'!B19</f>
        <v>#DIV/0!</v>
      </c>
      <c r="C18" s="2"/>
      <c r="D18" s="16" t="e">
        <f>'Step 2 Decomp. Theta Lines'!J19</f>
        <v>#DIV/0!</v>
      </c>
      <c r="F18" s="10">
        <v>16</v>
      </c>
      <c r="G18" s="16" t="e">
        <f>'Step 2 Decomp. Theta Lines'!K19</f>
        <v>#DIV/0!</v>
      </c>
      <c r="H18" s="16" t="e">
        <f t="shared" si="1"/>
        <v>#DIV/0!</v>
      </c>
      <c r="I18" s="5" t="e">
        <f t="shared" si="0"/>
        <v>#DIV/0!</v>
      </c>
      <c r="J18" s="16" t="e">
        <f t="shared" si="2"/>
        <v>#DIV/0!</v>
      </c>
    </row>
    <row r="19" spans="1:10" x14ac:dyDescent="0.2">
      <c r="A19" s="10">
        <v>17</v>
      </c>
      <c r="B19" s="16" t="e">
        <f>'Step 2 Decomp. Theta Lines'!B20</f>
        <v>#DIV/0!</v>
      </c>
      <c r="C19" s="2"/>
      <c r="D19" s="16" t="e">
        <f>'Step 2 Decomp. Theta Lines'!J20</f>
        <v>#DIV/0!</v>
      </c>
      <c r="F19" s="10">
        <v>17</v>
      </c>
      <c r="G19" s="16" t="e">
        <f>'Step 2 Decomp. Theta Lines'!K20</f>
        <v>#DIV/0!</v>
      </c>
      <c r="H19" s="16" t="e">
        <f t="shared" si="1"/>
        <v>#DIV/0!</v>
      </c>
      <c r="I19" s="5" t="e">
        <f t="shared" si="0"/>
        <v>#DIV/0!</v>
      </c>
      <c r="J19" s="16" t="e">
        <f t="shared" si="2"/>
        <v>#DIV/0!</v>
      </c>
    </row>
    <row r="20" spans="1:10" x14ac:dyDescent="0.2">
      <c r="A20" s="10">
        <v>18</v>
      </c>
      <c r="B20" s="16" t="e">
        <f>'Step 2 Decomp. Theta Lines'!B21</f>
        <v>#DIV/0!</v>
      </c>
      <c r="C20" s="2"/>
      <c r="D20" s="16" t="e">
        <f>'Step 2 Decomp. Theta Lines'!J21</f>
        <v>#DIV/0!</v>
      </c>
      <c r="F20" s="10">
        <v>18</v>
      </c>
      <c r="G20" s="16" t="e">
        <f>'Step 2 Decomp. Theta Lines'!K21</f>
        <v>#DIV/0!</v>
      </c>
      <c r="H20" s="16" t="e">
        <f t="shared" si="1"/>
        <v>#DIV/0!</v>
      </c>
      <c r="I20" s="5" t="e">
        <f t="shared" si="0"/>
        <v>#DIV/0!</v>
      </c>
      <c r="J20" s="16" t="e">
        <f t="shared" si="2"/>
        <v>#DIV/0!</v>
      </c>
    </row>
    <row r="21" spans="1:10" x14ac:dyDescent="0.2">
      <c r="A21" s="10">
        <v>19</v>
      </c>
      <c r="B21" s="16" t="e">
        <f>'Step 2 Decomp. Theta Lines'!B22</f>
        <v>#DIV/0!</v>
      </c>
      <c r="C21" s="2"/>
      <c r="D21" s="16" t="e">
        <f>'Step 2 Decomp. Theta Lines'!J22</f>
        <v>#DIV/0!</v>
      </c>
      <c r="F21" s="10">
        <v>19</v>
      </c>
      <c r="G21" s="16" t="e">
        <f>'Step 2 Decomp. Theta Lines'!K22</f>
        <v>#DIV/0!</v>
      </c>
      <c r="H21" s="16" t="e">
        <f t="shared" si="1"/>
        <v>#DIV/0!</v>
      </c>
      <c r="I21" s="5" t="e">
        <f t="shared" si="0"/>
        <v>#DIV/0!</v>
      </c>
      <c r="J21" s="16" t="e">
        <f t="shared" si="2"/>
        <v>#DIV/0!</v>
      </c>
    </row>
    <row r="22" spans="1:10" x14ac:dyDescent="0.2">
      <c r="A22" s="10">
        <v>20</v>
      </c>
      <c r="B22" s="16" t="e">
        <f>'Step 2 Decomp. Theta Lines'!B23</f>
        <v>#DIV/0!</v>
      </c>
      <c r="C22" s="2"/>
      <c r="D22" s="16" t="e">
        <f>'Step 2 Decomp. Theta Lines'!J23</f>
        <v>#DIV/0!</v>
      </c>
      <c r="F22" s="10">
        <v>20</v>
      </c>
      <c r="G22" s="16" t="e">
        <f>'Step 2 Decomp. Theta Lines'!K23</f>
        <v>#DIV/0!</v>
      </c>
      <c r="H22" s="16" t="e">
        <f t="shared" si="1"/>
        <v>#DIV/0!</v>
      </c>
      <c r="I22" s="5" t="e">
        <f t="shared" si="0"/>
        <v>#DIV/0!</v>
      </c>
      <c r="J22" s="16" t="e">
        <f t="shared" si="2"/>
        <v>#DIV/0!</v>
      </c>
    </row>
    <row r="23" spans="1:10" x14ac:dyDescent="0.2">
      <c r="A23" s="10">
        <v>21</v>
      </c>
      <c r="B23" s="2"/>
      <c r="C23" s="2"/>
      <c r="D23" s="16" t="e">
        <f>'Step 2 Decomp. Theta Lines'!H$29+('Step 2 Decomp. Theta Lines'!H$28*'Step 3 Forecast'!A23)</f>
        <v>#DIV/0!</v>
      </c>
      <c r="F23" s="10">
        <v>21</v>
      </c>
      <c r="H23" s="16" t="e">
        <f t="shared" si="1"/>
        <v>#DIV/0!</v>
      </c>
    </row>
    <row r="24" spans="1:10" x14ac:dyDescent="0.2">
      <c r="A24" s="10">
        <v>22</v>
      </c>
      <c r="B24" s="2"/>
      <c r="C24" s="2"/>
      <c r="D24" s="16" t="e">
        <f>'Step 2 Decomp. Theta Lines'!H$29+('Step 2 Decomp. Theta Lines'!H$28*'Step 3 Forecast'!A24)</f>
        <v>#DIV/0!</v>
      </c>
      <c r="F24" s="10">
        <v>22</v>
      </c>
      <c r="H24" s="16" t="e">
        <f>H23</f>
        <v>#DIV/0!</v>
      </c>
    </row>
    <row r="25" spans="1:10" x14ac:dyDescent="0.2">
      <c r="A25" s="10">
        <v>23</v>
      </c>
      <c r="B25" s="2"/>
      <c r="C25" s="2"/>
      <c r="D25" s="16" t="e">
        <f>'Step 2 Decomp. Theta Lines'!H$29+('Step 2 Decomp. Theta Lines'!H$28*'Step 3 Forecast'!A25)</f>
        <v>#DIV/0!</v>
      </c>
      <c r="F25" s="10">
        <v>23</v>
      </c>
      <c r="H25" s="16" t="e">
        <f>H24</f>
        <v>#DIV/0!</v>
      </c>
    </row>
    <row r="26" spans="1:10" x14ac:dyDescent="0.2">
      <c r="A26" s="10">
        <v>24</v>
      </c>
      <c r="B26" s="2"/>
      <c r="C26" s="2"/>
      <c r="D26" s="16" t="e">
        <f>'Step 2 Decomp. Theta Lines'!H$29+('Step 2 Decomp. Theta Lines'!H$28*'Step 3 Forecast'!A26)</f>
        <v>#DIV/0!</v>
      </c>
      <c r="F26" s="10">
        <v>24</v>
      </c>
      <c r="H26" s="16" t="e">
        <f>H25</f>
        <v>#DIV/0!</v>
      </c>
    </row>
    <row r="27" spans="1:10" x14ac:dyDescent="0.2">
      <c r="C27" s="2"/>
      <c r="D27" s="2"/>
    </row>
    <row r="28" spans="1:10" x14ac:dyDescent="0.2">
      <c r="C28" s="2"/>
      <c r="D28" s="2"/>
    </row>
  </sheetData>
  <sheetProtection password="C4C0" sheet="1" objects="1" scenarios="1"/>
  <mergeCells count="1"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9" sqref="E9"/>
    </sheetView>
  </sheetViews>
  <sheetFormatPr defaultRowHeight="12.75" x14ac:dyDescent="0.2"/>
  <cols>
    <col min="1" max="1" width="6.28515625" bestFit="1" customWidth="1"/>
    <col min="2" max="5" width="10.85546875" customWidth="1"/>
    <col min="6" max="6" width="3.28515625" customWidth="1"/>
    <col min="8" max="8" width="12.42578125" bestFit="1" customWidth="1"/>
  </cols>
  <sheetData>
    <row r="1" spans="1:5" x14ac:dyDescent="0.2">
      <c r="A1" s="14" t="s">
        <v>17</v>
      </c>
      <c r="B1" s="14" t="s">
        <v>19</v>
      </c>
      <c r="C1" s="14" t="s">
        <v>18</v>
      </c>
      <c r="D1" s="14" t="s">
        <v>16</v>
      </c>
      <c r="E1" s="14" t="s">
        <v>20</v>
      </c>
    </row>
    <row r="2" spans="1:5" x14ac:dyDescent="0.2">
      <c r="A2" s="14">
        <v>1</v>
      </c>
      <c r="B2" s="16" t="e">
        <f>'Step 3 Forecast'!B3</f>
        <v>#DIV/0!</v>
      </c>
      <c r="C2" s="16" t="e">
        <f>'Step 3 Forecast'!D3</f>
        <v>#DIV/0!</v>
      </c>
      <c r="D2" s="16" t="e">
        <f>'Step 3 Forecast'!H3</f>
        <v>#DIV/0!</v>
      </c>
      <c r="E2" s="16" t="e">
        <f t="shared" ref="E2:E25" si="0">(C2+D2)/2</f>
        <v>#DIV/0!</v>
      </c>
    </row>
    <row r="3" spans="1:5" x14ac:dyDescent="0.2">
      <c r="A3" s="14">
        <v>2</v>
      </c>
      <c r="B3" s="16" t="e">
        <f>'Step 3 Forecast'!B4</f>
        <v>#DIV/0!</v>
      </c>
      <c r="C3" s="16" t="e">
        <f>'Step 3 Forecast'!D4</f>
        <v>#DIV/0!</v>
      </c>
      <c r="D3" s="16" t="e">
        <f>'Step 3 Forecast'!H4</f>
        <v>#DIV/0!</v>
      </c>
      <c r="E3" s="16" t="e">
        <f t="shared" si="0"/>
        <v>#DIV/0!</v>
      </c>
    </row>
    <row r="4" spans="1:5" x14ac:dyDescent="0.2">
      <c r="A4" s="14">
        <v>3</v>
      </c>
      <c r="B4" s="16" t="e">
        <f>'Step 3 Forecast'!B5</f>
        <v>#DIV/0!</v>
      </c>
      <c r="C4" s="16" t="e">
        <f>'Step 3 Forecast'!D5</f>
        <v>#DIV/0!</v>
      </c>
      <c r="D4" s="16" t="e">
        <f>'Step 3 Forecast'!H5</f>
        <v>#DIV/0!</v>
      </c>
      <c r="E4" s="16" t="e">
        <f t="shared" si="0"/>
        <v>#DIV/0!</v>
      </c>
    </row>
    <row r="5" spans="1:5" x14ac:dyDescent="0.2">
      <c r="A5" s="14">
        <v>4</v>
      </c>
      <c r="B5" s="16" t="e">
        <f>'Step 3 Forecast'!B6</f>
        <v>#DIV/0!</v>
      </c>
      <c r="C5" s="16" t="e">
        <f>'Step 3 Forecast'!D6</f>
        <v>#DIV/0!</v>
      </c>
      <c r="D5" s="16" t="e">
        <f>'Step 3 Forecast'!H6</f>
        <v>#DIV/0!</v>
      </c>
      <c r="E5" s="16" t="e">
        <f t="shared" si="0"/>
        <v>#DIV/0!</v>
      </c>
    </row>
    <row r="6" spans="1:5" x14ac:dyDescent="0.2">
      <c r="A6" s="14">
        <v>5</v>
      </c>
      <c r="B6" s="16" t="e">
        <f>'Step 3 Forecast'!B7</f>
        <v>#DIV/0!</v>
      </c>
      <c r="C6" s="16" t="e">
        <f>'Step 3 Forecast'!D7</f>
        <v>#DIV/0!</v>
      </c>
      <c r="D6" s="16" t="e">
        <f>'Step 3 Forecast'!H7</f>
        <v>#DIV/0!</v>
      </c>
      <c r="E6" s="16" t="e">
        <f t="shared" si="0"/>
        <v>#DIV/0!</v>
      </c>
    </row>
    <row r="7" spans="1:5" x14ac:dyDescent="0.2">
      <c r="A7" s="14">
        <v>6</v>
      </c>
      <c r="B7" s="16" t="e">
        <f>'Step 3 Forecast'!B8</f>
        <v>#DIV/0!</v>
      </c>
      <c r="C7" s="16" t="e">
        <f>'Step 3 Forecast'!D8</f>
        <v>#DIV/0!</v>
      </c>
      <c r="D7" s="16" t="e">
        <f>'Step 3 Forecast'!H8</f>
        <v>#DIV/0!</v>
      </c>
      <c r="E7" s="16" t="e">
        <f t="shared" si="0"/>
        <v>#DIV/0!</v>
      </c>
    </row>
    <row r="8" spans="1:5" x14ac:dyDescent="0.2">
      <c r="A8" s="14">
        <v>7</v>
      </c>
      <c r="B8" s="16" t="e">
        <f>'Step 3 Forecast'!B9</f>
        <v>#DIV/0!</v>
      </c>
      <c r="C8" s="16" t="e">
        <f>'Step 3 Forecast'!D9</f>
        <v>#DIV/0!</v>
      </c>
      <c r="D8" s="16" t="e">
        <f>'Step 3 Forecast'!H9</f>
        <v>#DIV/0!</v>
      </c>
      <c r="E8" s="16" t="e">
        <f t="shared" si="0"/>
        <v>#DIV/0!</v>
      </c>
    </row>
    <row r="9" spans="1:5" x14ac:dyDescent="0.2">
      <c r="A9" s="14">
        <v>8</v>
      </c>
      <c r="B9" s="16" t="e">
        <f>'Step 3 Forecast'!B10</f>
        <v>#DIV/0!</v>
      </c>
      <c r="C9" s="16" t="e">
        <f>'Step 3 Forecast'!D10</f>
        <v>#DIV/0!</v>
      </c>
      <c r="D9" s="16" t="e">
        <f>'Step 3 Forecast'!H10</f>
        <v>#DIV/0!</v>
      </c>
      <c r="E9" s="16" t="e">
        <f t="shared" si="0"/>
        <v>#DIV/0!</v>
      </c>
    </row>
    <row r="10" spans="1:5" x14ac:dyDescent="0.2">
      <c r="A10" s="14">
        <v>9</v>
      </c>
      <c r="B10" s="16" t="e">
        <f>'Step 3 Forecast'!B11</f>
        <v>#DIV/0!</v>
      </c>
      <c r="C10" s="16" t="e">
        <f>'Step 3 Forecast'!D11</f>
        <v>#DIV/0!</v>
      </c>
      <c r="D10" s="16" t="e">
        <f>'Step 3 Forecast'!H11</f>
        <v>#DIV/0!</v>
      </c>
      <c r="E10" s="16" t="e">
        <f t="shared" si="0"/>
        <v>#DIV/0!</v>
      </c>
    </row>
    <row r="11" spans="1:5" x14ac:dyDescent="0.2">
      <c r="A11" s="14">
        <v>10</v>
      </c>
      <c r="B11" s="16" t="e">
        <f>'Step 3 Forecast'!B12</f>
        <v>#DIV/0!</v>
      </c>
      <c r="C11" s="16" t="e">
        <f>'Step 3 Forecast'!D12</f>
        <v>#DIV/0!</v>
      </c>
      <c r="D11" s="16" t="e">
        <f>'Step 3 Forecast'!H12</f>
        <v>#DIV/0!</v>
      </c>
      <c r="E11" s="16" t="e">
        <f t="shared" si="0"/>
        <v>#DIV/0!</v>
      </c>
    </row>
    <row r="12" spans="1:5" x14ac:dyDescent="0.2">
      <c r="A12" s="14">
        <v>11</v>
      </c>
      <c r="B12" s="16" t="e">
        <f>'Step 3 Forecast'!B13</f>
        <v>#DIV/0!</v>
      </c>
      <c r="C12" s="16" t="e">
        <f>'Step 3 Forecast'!D13</f>
        <v>#DIV/0!</v>
      </c>
      <c r="D12" s="16" t="e">
        <f>'Step 3 Forecast'!H13</f>
        <v>#DIV/0!</v>
      </c>
      <c r="E12" s="16" t="e">
        <f t="shared" si="0"/>
        <v>#DIV/0!</v>
      </c>
    </row>
    <row r="13" spans="1:5" x14ac:dyDescent="0.2">
      <c r="A13" s="14">
        <v>12</v>
      </c>
      <c r="B13" s="16" t="e">
        <f>'Step 3 Forecast'!B14</f>
        <v>#DIV/0!</v>
      </c>
      <c r="C13" s="16" t="e">
        <f>'Step 3 Forecast'!D14</f>
        <v>#DIV/0!</v>
      </c>
      <c r="D13" s="16" t="e">
        <f>'Step 3 Forecast'!H14</f>
        <v>#DIV/0!</v>
      </c>
      <c r="E13" s="16" t="e">
        <f t="shared" si="0"/>
        <v>#DIV/0!</v>
      </c>
    </row>
    <row r="14" spans="1:5" x14ac:dyDescent="0.2">
      <c r="A14" s="14">
        <v>13</v>
      </c>
      <c r="B14" s="16" t="e">
        <f>'Step 3 Forecast'!B15</f>
        <v>#DIV/0!</v>
      </c>
      <c r="C14" s="16" t="e">
        <f>'Step 3 Forecast'!D15</f>
        <v>#DIV/0!</v>
      </c>
      <c r="D14" s="16" t="e">
        <f>'Step 3 Forecast'!H15</f>
        <v>#DIV/0!</v>
      </c>
      <c r="E14" s="16" t="e">
        <f t="shared" si="0"/>
        <v>#DIV/0!</v>
      </c>
    </row>
    <row r="15" spans="1:5" x14ac:dyDescent="0.2">
      <c r="A15" s="14">
        <v>14</v>
      </c>
      <c r="B15" s="16" t="e">
        <f>'Step 3 Forecast'!B16</f>
        <v>#DIV/0!</v>
      </c>
      <c r="C15" s="16" t="e">
        <f>'Step 3 Forecast'!D16</f>
        <v>#DIV/0!</v>
      </c>
      <c r="D15" s="16" t="e">
        <f>'Step 3 Forecast'!H16</f>
        <v>#DIV/0!</v>
      </c>
      <c r="E15" s="16" t="e">
        <f t="shared" si="0"/>
        <v>#DIV/0!</v>
      </c>
    </row>
    <row r="16" spans="1:5" x14ac:dyDescent="0.2">
      <c r="A16" s="14">
        <v>15</v>
      </c>
      <c r="B16" s="16" t="e">
        <f>'Step 3 Forecast'!B17</f>
        <v>#DIV/0!</v>
      </c>
      <c r="C16" s="16" t="e">
        <f>'Step 3 Forecast'!D17</f>
        <v>#DIV/0!</v>
      </c>
      <c r="D16" s="16" t="e">
        <f>'Step 3 Forecast'!H17</f>
        <v>#DIV/0!</v>
      </c>
      <c r="E16" s="16" t="e">
        <f t="shared" si="0"/>
        <v>#DIV/0!</v>
      </c>
    </row>
    <row r="17" spans="1:5" x14ac:dyDescent="0.2">
      <c r="A17" s="14">
        <v>16</v>
      </c>
      <c r="B17" s="16" t="e">
        <f>'Step 3 Forecast'!B18</f>
        <v>#DIV/0!</v>
      </c>
      <c r="C17" s="16" t="e">
        <f>'Step 3 Forecast'!D18</f>
        <v>#DIV/0!</v>
      </c>
      <c r="D17" s="16" t="e">
        <f>'Step 3 Forecast'!H18</f>
        <v>#DIV/0!</v>
      </c>
      <c r="E17" s="16" t="e">
        <f t="shared" si="0"/>
        <v>#DIV/0!</v>
      </c>
    </row>
    <row r="18" spans="1:5" x14ac:dyDescent="0.2">
      <c r="A18" s="14">
        <v>17</v>
      </c>
      <c r="B18" s="16" t="e">
        <f>'Step 3 Forecast'!B19</f>
        <v>#DIV/0!</v>
      </c>
      <c r="C18" s="16" t="e">
        <f>'Step 3 Forecast'!D19</f>
        <v>#DIV/0!</v>
      </c>
      <c r="D18" s="16" t="e">
        <f>'Step 3 Forecast'!H19</f>
        <v>#DIV/0!</v>
      </c>
      <c r="E18" s="16" t="e">
        <f t="shared" si="0"/>
        <v>#DIV/0!</v>
      </c>
    </row>
    <row r="19" spans="1:5" x14ac:dyDescent="0.2">
      <c r="A19" s="14">
        <v>18</v>
      </c>
      <c r="B19" s="16" t="e">
        <f>'Step 3 Forecast'!B20</f>
        <v>#DIV/0!</v>
      </c>
      <c r="C19" s="16" t="e">
        <f>'Step 3 Forecast'!D20</f>
        <v>#DIV/0!</v>
      </c>
      <c r="D19" s="16" t="e">
        <f>'Step 3 Forecast'!H20</f>
        <v>#DIV/0!</v>
      </c>
      <c r="E19" s="16" t="e">
        <f t="shared" si="0"/>
        <v>#DIV/0!</v>
      </c>
    </row>
    <row r="20" spans="1:5" x14ac:dyDescent="0.2">
      <c r="A20" s="14">
        <v>19</v>
      </c>
      <c r="B20" s="16" t="e">
        <f>'Step 3 Forecast'!B21</f>
        <v>#DIV/0!</v>
      </c>
      <c r="C20" s="16" t="e">
        <f>'Step 3 Forecast'!D21</f>
        <v>#DIV/0!</v>
      </c>
      <c r="D20" s="16" t="e">
        <f>'Step 3 Forecast'!H21</f>
        <v>#DIV/0!</v>
      </c>
      <c r="E20" s="16" t="e">
        <f t="shared" si="0"/>
        <v>#DIV/0!</v>
      </c>
    </row>
    <row r="21" spans="1:5" x14ac:dyDescent="0.2">
      <c r="A21" s="14">
        <v>20</v>
      </c>
      <c r="B21" s="16" t="e">
        <f>'Step 3 Forecast'!B22</f>
        <v>#DIV/0!</v>
      </c>
      <c r="C21" s="16" t="e">
        <f>'Step 3 Forecast'!D22</f>
        <v>#DIV/0!</v>
      </c>
      <c r="D21" s="16" t="e">
        <f>'Step 3 Forecast'!H22</f>
        <v>#DIV/0!</v>
      </c>
      <c r="E21" s="16" t="e">
        <f t="shared" si="0"/>
        <v>#DIV/0!</v>
      </c>
    </row>
    <row r="22" spans="1:5" x14ac:dyDescent="0.2">
      <c r="A22" s="14">
        <v>21</v>
      </c>
      <c r="B22" s="16"/>
      <c r="C22" s="16" t="e">
        <f>'Step 3 Forecast'!D23</f>
        <v>#DIV/0!</v>
      </c>
      <c r="D22" s="16" t="e">
        <f>'Step 3 Forecast'!H23</f>
        <v>#DIV/0!</v>
      </c>
      <c r="E22" s="16" t="e">
        <f t="shared" si="0"/>
        <v>#DIV/0!</v>
      </c>
    </row>
    <row r="23" spans="1:5" x14ac:dyDescent="0.2">
      <c r="A23" s="14">
        <v>22</v>
      </c>
      <c r="B23" s="16"/>
      <c r="C23" s="16" t="e">
        <f>'Step 3 Forecast'!D24</f>
        <v>#DIV/0!</v>
      </c>
      <c r="D23" s="16" t="e">
        <f>'Step 3 Forecast'!H24</f>
        <v>#DIV/0!</v>
      </c>
      <c r="E23" s="16" t="e">
        <f t="shared" si="0"/>
        <v>#DIV/0!</v>
      </c>
    </row>
    <row r="24" spans="1:5" x14ac:dyDescent="0.2">
      <c r="A24" s="14">
        <v>23</v>
      </c>
      <c r="B24" s="16"/>
      <c r="C24" s="16" t="e">
        <f>'Step 3 Forecast'!D25</f>
        <v>#DIV/0!</v>
      </c>
      <c r="D24" s="16" t="e">
        <f>'Step 3 Forecast'!H25</f>
        <v>#DIV/0!</v>
      </c>
      <c r="E24" s="16" t="e">
        <f t="shared" si="0"/>
        <v>#DIV/0!</v>
      </c>
    </row>
    <row r="25" spans="1:5" x14ac:dyDescent="0.2">
      <c r="A25" s="14">
        <v>24</v>
      </c>
      <c r="B25" s="16"/>
      <c r="C25" s="16" t="e">
        <f>'Step 3 Forecast'!D26</f>
        <v>#DIV/0!</v>
      </c>
      <c r="D25" s="16" t="e">
        <f>'Step 3 Forecast'!H26</f>
        <v>#DIV/0!</v>
      </c>
      <c r="E25" s="16" t="e">
        <f t="shared" si="0"/>
        <v>#DIV/0!</v>
      </c>
    </row>
  </sheetData>
  <sheetProtection password="C4C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F9" sqref="F9"/>
    </sheetView>
  </sheetViews>
  <sheetFormatPr defaultRowHeight="12.75" x14ac:dyDescent="0.2"/>
  <cols>
    <col min="3" max="3" width="15.140625" bestFit="1" customWidth="1"/>
    <col min="4" max="4" width="1.28515625" customWidth="1"/>
    <col min="5" max="5" width="11.5703125" customWidth="1"/>
    <col min="6" max="6" width="13.42578125" bestFit="1" customWidth="1"/>
  </cols>
  <sheetData>
    <row r="2" spans="1:6" x14ac:dyDescent="0.2">
      <c r="A2" s="14" t="s">
        <v>17</v>
      </c>
      <c r="B2" s="14" t="s">
        <v>19</v>
      </c>
      <c r="C2" s="14" t="s">
        <v>27</v>
      </c>
      <c r="E2" s="14" t="s">
        <v>10</v>
      </c>
      <c r="F2" s="14" t="s">
        <v>26</v>
      </c>
    </row>
    <row r="3" spans="1:6" x14ac:dyDescent="0.2">
      <c r="A3" s="14">
        <v>1</v>
      </c>
      <c r="B3" s="32">
        <f>'Step 1 Deseasonalization'!B3</f>
        <v>0</v>
      </c>
      <c r="C3" s="16" t="e">
        <f>'Step 4 Synthesis'!E2</f>
        <v>#DIV/0!</v>
      </c>
      <c r="E3" s="6" t="e">
        <f>'Step 1 Deseasonalization'!O26</f>
        <v>#DIV/0!</v>
      </c>
      <c r="F3" s="16" t="e">
        <f t="shared" ref="F3:F26" si="0">C3*E3/100</f>
        <v>#DIV/0!</v>
      </c>
    </row>
    <row r="4" spans="1:6" x14ac:dyDescent="0.2">
      <c r="A4" s="14">
        <v>2</v>
      </c>
      <c r="B4" s="32">
        <f>'Step 1 Deseasonalization'!B4</f>
        <v>0</v>
      </c>
      <c r="C4" s="16" t="e">
        <f>'Step 4 Synthesis'!E3</f>
        <v>#DIV/0!</v>
      </c>
      <c r="E4" s="6" t="e">
        <f>'Step 1 Deseasonalization'!O27</f>
        <v>#DIV/0!</v>
      </c>
      <c r="F4" s="16" t="e">
        <f t="shared" si="0"/>
        <v>#DIV/0!</v>
      </c>
    </row>
    <row r="5" spans="1:6" x14ac:dyDescent="0.2">
      <c r="A5" s="14">
        <v>3</v>
      </c>
      <c r="B5" s="32">
        <f>'Step 1 Deseasonalization'!B5</f>
        <v>0</v>
      </c>
      <c r="C5" s="16" t="e">
        <f>'Step 4 Synthesis'!E4</f>
        <v>#DIV/0!</v>
      </c>
      <c r="E5" s="6" t="e">
        <f>'Step 1 Deseasonalization'!O28</f>
        <v>#DIV/0!</v>
      </c>
      <c r="F5" s="16" t="e">
        <f t="shared" si="0"/>
        <v>#DIV/0!</v>
      </c>
    </row>
    <row r="6" spans="1:6" x14ac:dyDescent="0.2">
      <c r="A6" s="14">
        <v>4</v>
      </c>
      <c r="B6" s="32">
        <f>'Step 1 Deseasonalization'!B6</f>
        <v>0</v>
      </c>
      <c r="C6" s="16" t="e">
        <f>'Step 4 Synthesis'!E5</f>
        <v>#DIV/0!</v>
      </c>
      <c r="E6" s="6" t="e">
        <f>'Step 1 Deseasonalization'!O29</f>
        <v>#DIV/0!</v>
      </c>
      <c r="F6" s="16" t="e">
        <f t="shared" si="0"/>
        <v>#DIV/0!</v>
      </c>
    </row>
    <row r="7" spans="1:6" x14ac:dyDescent="0.2">
      <c r="A7" s="14">
        <v>5</v>
      </c>
      <c r="B7" s="32">
        <f>'Step 1 Deseasonalization'!B7</f>
        <v>0</v>
      </c>
      <c r="C7" s="16" t="e">
        <f>'Step 4 Synthesis'!E6</f>
        <v>#DIV/0!</v>
      </c>
      <c r="E7" s="6" t="e">
        <f>E3</f>
        <v>#DIV/0!</v>
      </c>
      <c r="F7" s="16" t="e">
        <f t="shared" si="0"/>
        <v>#DIV/0!</v>
      </c>
    </row>
    <row r="8" spans="1:6" x14ac:dyDescent="0.2">
      <c r="A8" s="14">
        <v>6</v>
      </c>
      <c r="B8" s="32">
        <f>'Step 1 Deseasonalization'!B8</f>
        <v>0</v>
      </c>
      <c r="C8" s="16" t="e">
        <f>'Step 4 Synthesis'!E7</f>
        <v>#DIV/0!</v>
      </c>
      <c r="E8" s="6" t="e">
        <f t="shared" ref="E8:E26" si="1">E4</f>
        <v>#DIV/0!</v>
      </c>
      <c r="F8" s="16" t="e">
        <f t="shared" si="0"/>
        <v>#DIV/0!</v>
      </c>
    </row>
    <row r="9" spans="1:6" x14ac:dyDescent="0.2">
      <c r="A9" s="14">
        <v>7</v>
      </c>
      <c r="B9" s="32">
        <f>'Step 1 Deseasonalization'!B9</f>
        <v>0</v>
      </c>
      <c r="C9" s="16" t="e">
        <f>'Step 4 Synthesis'!E8</f>
        <v>#DIV/0!</v>
      </c>
      <c r="E9" s="6" t="e">
        <f t="shared" si="1"/>
        <v>#DIV/0!</v>
      </c>
      <c r="F9" s="16" t="e">
        <f t="shared" si="0"/>
        <v>#DIV/0!</v>
      </c>
    </row>
    <row r="10" spans="1:6" x14ac:dyDescent="0.2">
      <c r="A10" s="14">
        <v>8</v>
      </c>
      <c r="B10" s="32">
        <f>'Step 1 Deseasonalization'!B10</f>
        <v>0</v>
      </c>
      <c r="C10" s="16" t="e">
        <f>'Step 4 Synthesis'!E9</f>
        <v>#DIV/0!</v>
      </c>
      <c r="E10" s="6" t="e">
        <f t="shared" si="1"/>
        <v>#DIV/0!</v>
      </c>
      <c r="F10" s="16" t="e">
        <f t="shared" si="0"/>
        <v>#DIV/0!</v>
      </c>
    </row>
    <row r="11" spans="1:6" x14ac:dyDescent="0.2">
      <c r="A11" s="14">
        <v>9</v>
      </c>
      <c r="B11" s="32">
        <f>'Step 1 Deseasonalization'!B11</f>
        <v>0</v>
      </c>
      <c r="C11" s="16" t="e">
        <f>'Step 4 Synthesis'!E10</f>
        <v>#DIV/0!</v>
      </c>
      <c r="E11" s="6" t="e">
        <f t="shared" si="1"/>
        <v>#DIV/0!</v>
      </c>
      <c r="F11" s="16" t="e">
        <f t="shared" si="0"/>
        <v>#DIV/0!</v>
      </c>
    </row>
    <row r="12" spans="1:6" x14ac:dyDescent="0.2">
      <c r="A12" s="14">
        <v>10</v>
      </c>
      <c r="B12" s="32">
        <f>'Step 1 Deseasonalization'!B12</f>
        <v>0</v>
      </c>
      <c r="C12" s="16" t="e">
        <f>'Step 4 Synthesis'!E11</f>
        <v>#DIV/0!</v>
      </c>
      <c r="E12" s="6" t="e">
        <f t="shared" si="1"/>
        <v>#DIV/0!</v>
      </c>
      <c r="F12" s="16" t="e">
        <f t="shared" si="0"/>
        <v>#DIV/0!</v>
      </c>
    </row>
    <row r="13" spans="1:6" x14ac:dyDescent="0.2">
      <c r="A13" s="14">
        <v>11</v>
      </c>
      <c r="B13" s="32">
        <f>'Step 1 Deseasonalization'!B13</f>
        <v>0</v>
      </c>
      <c r="C13" s="16" t="e">
        <f>'Step 4 Synthesis'!E12</f>
        <v>#DIV/0!</v>
      </c>
      <c r="E13" s="6" t="e">
        <f t="shared" si="1"/>
        <v>#DIV/0!</v>
      </c>
      <c r="F13" s="16" t="e">
        <f t="shared" si="0"/>
        <v>#DIV/0!</v>
      </c>
    </row>
    <row r="14" spans="1:6" x14ac:dyDescent="0.2">
      <c r="A14" s="14">
        <v>12</v>
      </c>
      <c r="B14" s="32">
        <f>'Step 1 Deseasonalization'!B14</f>
        <v>0</v>
      </c>
      <c r="C14" s="16" t="e">
        <f>'Step 4 Synthesis'!E13</f>
        <v>#DIV/0!</v>
      </c>
      <c r="E14" s="6" t="e">
        <f t="shared" si="1"/>
        <v>#DIV/0!</v>
      </c>
      <c r="F14" s="16" t="e">
        <f t="shared" si="0"/>
        <v>#DIV/0!</v>
      </c>
    </row>
    <row r="15" spans="1:6" x14ac:dyDescent="0.2">
      <c r="A15" s="14">
        <v>13</v>
      </c>
      <c r="B15" s="32">
        <f>'Step 1 Deseasonalization'!B15</f>
        <v>0</v>
      </c>
      <c r="C15" s="16" t="e">
        <f>'Step 4 Synthesis'!E14</f>
        <v>#DIV/0!</v>
      </c>
      <c r="E15" s="6" t="e">
        <f t="shared" si="1"/>
        <v>#DIV/0!</v>
      </c>
      <c r="F15" s="16" t="e">
        <f t="shared" si="0"/>
        <v>#DIV/0!</v>
      </c>
    </row>
    <row r="16" spans="1:6" x14ac:dyDescent="0.2">
      <c r="A16" s="14">
        <v>14</v>
      </c>
      <c r="B16" s="32">
        <f>'Step 1 Deseasonalization'!B16</f>
        <v>0</v>
      </c>
      <c r="C16" s="16" t="e">
        <f>'Step 4 Synthesis'!E15</f>
        <v>#DIV/0!</v>
      </c>
      <c r="E16" s="6" t="e">
        <f t="shared" si="1"/>
        <v>#DIV/0!</v>
      </c>
      <c r="F16" s="16" t="e">
        <f t="shared" si="0"/>
        <v>#DIV/0!</v>
      </c>
    </row>
    <row r="17" spans="1:6" x14ac:dyDescent="0.2">
      <c r="A17" s="14">
        <v>15</v>
      </c>
      <c r="B17" s="32">
        <f>'Step 1 Deseasonalization'!B17</f>
        <v>0</v>
      </c>
      <c r="C17" s="16" t="e">
        <f>'Step 4 Synthesis'!E16</f>
        <v>#DIV/0!</v>
      </c>
      <c r="E17" s="6" t="e">
        <f t="shared" si="1"/>
        <v>#DIV/0!</v>
      </c>
      <c r="F17" s="16" t="e">
        <f t="shared" si="0"/>
        <v>#DIV/0!</v>
      </c>
    </row>
    <row r="18" spans="1:6" x14ac:dyDescent="0.2">
      <c r="A18" s="14">
        <v>16</v>
      </c>
      <c r="B18" s="32">
        <f>'Step 1 Deseasonalization'!B18</f>
        <v>0</v>
      </c>
      <c r="C18" s="16" t="e">
        <f>'Step 4 Synthesis'!E17</f>
        <v>#DIV/0!</v>
      </c>
      <c r="E18" s="6" t="e">
        <f t="shared" si="1"/>
        <v>#DIV/0!</v>
      </c>
      <c r="F18" s="16" t="e">
        <f t="shared" si="0"/>
        <v>#DIV/0!</v>
      </c>
    </row>
    <row r="19" spans="1:6" x14ac:dyDescent="0.2">
      <c r="A19" s="14">
        <v>17</v>
      </c>
      <c r="B19" s="32">
        <f>'Step 1 Deseasonalization'!B19</f>
        <v>0</v>
      </c>
      <c r="C19" s="16" t="e">
        <f>'Step 4 Synthesis'!E18</f>
        <v>#DIV/0!</v>
      </c>
      <c r="E19" s="6" t="e">
        <f t="shared" si="1"/>
        <v>#DIV/0!</v>
      </c>
      <c r="F19" s="16" t="e">
        <f t="shared" si="0"/>
        <v>#DIV/0!</v>
      </c>
    </row>
    <row r="20" spans="1:6" x14ac:dyDescent="0.2">
      <c r="A20" s="14">
        <v>18</v>
      </c>
      <c r="B20" s="32">
        <f>'Step 1 Deseasonalization'!B20</f>
        <v>0</v>
      </c>
      <c r="C20" s="16" t="e">
        <f>'Step 4 Synthesis'!E19</f>
        <v>#DIV/0!</v>
      </c>
      <c r="E20" s="6" t="e">
        <f t="shared" si="1"/>
        <v>#DIV/0!</v>
      </c>
      <c r="F20" s="16" t="e">
        <f t="shared" si="0"/>
        <v>#DIV/0!</v>
      </c>
    </row>
    <row r="21" spans="1:6" x14ac:dyDescent="0.2">
      <c r="A21" s="14">
        <v>19</v>
      </c>
      <c r="B21" s="32">
        <f>'Step 1 Deseasonalization'!B21</f>
        <v>0</v>
      </c>
      <c r="C21" s="16" t="e">
        <f>'Step 4 Synthesis'!E20</f>
        <v>#DIV/0!</v>
      </c>
      <c r="E21" s="6" t="e">
        <f t="shared" si="1"/>
        <v>#DIV/0!</v>
      </c>
      <c r="F21" s="16" t="e">
        <f t="shared" si="0"/>
        <v>#DIV/0!</v>
      </c>
    </row>
    <row r="22" spans="1:6" x14ac:dyDescent="0.2">
      <c r="A22" s="14">
        <v>20</v>
      </c>
      <c r="B22" s="32">
        <f>'Step 1 Deseasonalization'!B22</f>
        <v>0</v>
      </c>
      <c r="C22" s="16" t="e">
        <f>'Step 4 Synthesis'!E21</f>
        <v>#DIV/0!</v>
      </c>
      <c r="E22" s="6" t="e">
        <f t="shared" si="1"/>
        <v>#DIV/0!</v>
      </c>
      <c r="F22" s="16" t="e">
        <f t="shared" si="0"/>
        <v>#DIV/0!</v>
      </c>
    </row>
    <row r="23" spans="1:6" x14ac:dyDescent="0.2">
      <c r="A23" s="14">
        <v>21</v>
      </c>
      <c r="B23" s="4"/>
      <c r="C23" s="16" t="e">
        <f>'Step 4 Synthesis'!E22</f>
        <v>#DIV/0!</v>
      </c>
      <c r="E23" s="6" t="e">
        <f t="shared" si="1"/>
        <v>#DIV/0!</v>
      </c>
      <c r="F23" s="16" t="e">
        <f t="shared" si="0"/>
        <v>#DIV/0!</v>
      </c>
    </row>
    <row r="24" spans="1:6" x14ac:dyDescent="0.2">
      <c r="A24" s="14">
        <v>22</v>
      </c>
      <c r="B24" s="4"/>
      <c r="C24" s="16" t="e">
        <f>'Step 4 Synthesis'!E23</f>
        <v>#DIV/0!</v>
      </c>
      <c r="E24" s="6" t="e">
        <f t="shared" si="1"/>
        <v>#DIV/0!</v>
      </c>
      <c r="F24" s="16" t="e">
        <f t="shared" si="0"/>
        <v>#DIV/0!</v>
      </c>
    </row>
    <row r="25" spans="1:6" x14ac:dyDescent="0.2">
      <c r="A25" s="14">
        <v>23</v>
      </c>
      <c r="B25" s="4"/>
      <c r="C25" s="16" t="e">
        <f>'Step 4 Synthesis'!E24</f>
        <v>#DIV/0!</v>
      </c>
      <c r="E25" s="6" t="e">
        <f t="shared" si="1"/>
        <v>#DIV/0!</v>
      </c>
      <c r="F25" s="16" t="e">
        <f t="shared" si="0"/>
        <v>#DIV/0!</v>
      </c>
    </row>
    <row r="26" spans="1:6" x14ac:dyDescent="0.2">
      <c r="A26" s="14">
        <v>24</v>
      </c>
      <c r="B26" s="4"/>
      <c r="C26" s="16" t="e">
        <f>'Step 4 Synthesis'!E25</f>
        <v>#DIV/0!</v>
      </c>
      <c r="E26" s="6" t="e">
        <f t="shared" si="1"/>
        <v>#DIV/0!</v>
      </c>
      <c r="F26" s="16" t="e">
        <f t="shared" si="0"/>
        <v>#DIV/0!</v>
      </c>
    </row>
  </sheetData>
  <sheetProtection password="C4C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4"/>
  <sheetViews>
    <sheetView workbookViewId="0">
      <selection activeCell="U31" sqref="U31"/>
    </sheetView>
  </sheetViews>
  <sheetFormatPr defaultRowHeight="12.75" x14ac:dyDescent="0.2"/>
  <cols>
    <col min="9" max="9" width="2" customWidth="1"/>
    <col min="12" max="12" width="4.5703125" bestFit="1" customWidth="1"/>
    <col min="13" max="13" width="18.7109375" bestFit="1" customWidth="1"/>
    <col min="14" max="14" width="2" customWidth="1"/>
    <col min="24" max="24" width="7.28515625" bestFit="1" customWidth="1"/>
    <col min="27" max="27" width="1.85546875" customWidth="1"/>
    <col min="28" max="28" width="9.28515625" bestFit="1" customWidth="1"/>
    <col min="29" max="29" width="10.42578125" bestFit="1" customWidth="1"/>
    <col min="31" max="31" width="2.42578125" customWidth="1"/>
    <col min="32" max="32" width="12.140625" bestFit="1" customWidth="1"/>
    <col min="33" max="33" width="2.42578125" customWidth="1"/>
    <col min="34" max="34" width="9.5703125" bestFit="1" customWidth="1"/>
    <col min="47" max="47" width="2.42578125" customWidth="1"/>
    <col min="48" max="48" width="9.5703125" bestFit="1" customWidth="1"/>
    <col min="65" max="65" width="6.28515625" bestFit="1" customWidth="1"/>
    <col min="66" max="69" width="10.85546875" customWidth="1"/>
    <col min="70" max="70" width="3.28515625" customWidth="1"/>
    <col min="72" max="72" width="12.42578125" bestFit="1" customWidth="1"/>
    <col min="85" max="85" width="14.140625" bestFit="1" customWidth="1"/>
    <col min="86" max="86" width="1.28515625" customWidth="1"/>
    <col min="88" max="88" width="12.42578125" bestFit="1" customWidth="1"/>
  </cols>
  <sheetData>
    <row r="1" spans="1:88" x14ac:dyDescent="0.2">
      <c r="I1" s="1"/>
      <c r="J1" s="1"/>
      <c r="L1" s="1"/>
      <c r="N1" s="1"/>
      <c r="Y1" s="2"/>
      <c r="Z1" s="2"/>
      <c r="AA1" s="2"/>
      <c r="AB1" s="29" t="s">
        <v>34</v>
      </c>
      <c r="AC1" s="29"/>
      <c r="AD1" s="29"/>
      <c r="AE1" s="2"/>
      <c r="AF1" s="4" t="s">
        <v>33</v>
      </c>
      <c r="AG1" s="2"/>
      <c r="AH1" s="2"/>
    </row>
    <row r="2" spans="1:88" x14ac:dyDescent="0.2">
      <c r="A2" s="7" t="s">
        <v>17</v>
      </c>
      <c r="B2" s="4" t="s">
        <v>19</v>
      </c>
      <c r="C2" s="4" t="s">
        <v>32</v>
      </c>
      <c r="D2" s="4" t="s">
        <v>31</v>
      </c>
      <c r="E2" s="4" t="s">
        <v>30</v>
      </c>
      <c r="F2" s="4" t="s">
        <v>29</v>
      </c>
      <c r="I2" s="1"/>
      <c r="L2" s="1"/>
      <c r="N2" s="1"/>
      <c r="Y2" s="2"/>
      <c r="Z2" s="2"/>
      <c r="AA2" s="2"/>
      <c r="AB2" s="13" t="s">
        <v>9</v>
      </c>
      <c r="AC2" s="13" t="s">
        <v>8</v>
      </c>
      <c r="AD2" s="30" t="s">
        <v>28</v>
      </c>
      <c r="AE2" s="2"/>
      <c r="AF2" s="4"/>
      <c r="AG2" s="2"/>
      <c r="AH2" s="4" t="s">
        <v>5</v>
      </c>
      <c r="AI2" s="4"/>
      <c r="CE2" s="4" t="s">
        <v>17</v>
      </c>
      <c r="CF2" s="4" t="s">
        <v>19</v>
      </c>
      <c r="CG2" s="4" t="s">
        <v>27</v>
      </c>
      <c r="CI2" s="4" t="s">
        <v>10</v>
      </c>
      <c r="CJ2" s="4" t="s">
        <v>26</v>
      </c>
    </row>
    <row r="3" spans="1:88" x14ac:dyDescent="0.2">
      <c r="A3" s="7">
        <v>1</v>
      </c>
      <c r="B3" s="8">
        <v>4109</v>
      </c>
      <c r="C3" s="8"/>
      <c r="D3" s="8"/>
      <c r="E3" s="8">
        <v>101.79</v>
      </c>
      <c r="F3" s="8">
        <v>4036.68</v>
      </c>
      <c r="I3" s="1"/>
      <c r="L3" s="1"/>
      <c r="N3" s="1"/>
      <c r="Y3" s="4" t="s">
        <v>17</v>
      </c>
      <c r="Z3" s="4" t="s">
        <v>19</v>
      </c>
      <c r="AA3" s="2"/>
      <c r="AB3" s="4" t="s">
        <v>25</v>
      </c>
      <c r="AC3" s="4" t="s">
        <v>24</v>
      </c>
      <c r="AD3" s="31"/>
      <c r="AE3" s="2"/>
      <c r="AF3" s="4" t="s">
        <v>23</v>
      </c>
      <c r="AG3" s="2"/>
      <c r="AH3" s="4" t="s">
        <v>18</v>
      </c>
      <c r="AI3" s="4" t="s">
        <v>16</v>
      </c>
      <c r="CE3" s="4">
        <v>1</v>
      </c>
      <c r="CF3" s="4">
        <v>4109</v>
      </c>
      <c r="CG3" s="6">
        <f t="shared" ref="CG3:CG26" si="0">BQ7</f>
        <v>4058.3676785714279</v>
      </c>
      <c r="CI3" s="6">
        <v>101.79272622348235</v>
      </c>
      <c r="CJ3" s="6">
        <f t="shared" ref="CJ3:CJ26" si="1">CG3*CI3/100</f>
        <v>4131.1231001905098</v>
      </c>
    </row>
    <row r="4" spans="1:88" x14ac:dyDescent="0.2">
      <c r="A4" s="7">
        <v>2</v>
      </c>
      <c r="B4" s="8">
        <v>3874</v>
      </c>
      <c r="C4" s="8"/>
      <c r="D4" s="8"/>
      <c r="E4" s="8">
        <v>97.48</v>
      </c>
      <c r="F4" s="8">
        <v>3974.13</v>
      </c>
      <c r="I4" s="1"/>
      <c r="L4" s="1"/>
      <c r="N4" s="1"/>
      <c r="Y4" s="4">
        <v>1</v>
      </c>
      <c r="Z4" s="4">
        <v>4036.68</v>
      </c>
      <c r="AA4" s="2"/>
      <c r="AB4" s="4">
        <f t="shared" ref="AB4:AB23" si="2">Y4-Y$29</f>
        <v>-9.5</v>
      </c>
      <c r="AC4" s="6">
        <f t="shared" ref="AC4:AC23" si="3">Z4-Z$29</f>
        <v>-233.64850000000069</v>
      </c>
      <c r="AD4" s="6">
        <f t="shared" ref="AD4:AD23" si="4">AB4*AC4</f>
        <v>2219.6607500000064</v>
      </c>
      <c r="AE4" s="2"/>
      <c r="AF4" s="4">
        <f t="shared" ref="AF4:AF23" si="5">AB4*AB4</f>
        <v>90.25</v>
      </c>
      <c r="AG4" s="2"/>
      <c r="AH4" s="6">
        <f t="shared" ref="AH4:AH23" si="6">AF$29+(AF$28*Y4)</f>
        <v>3846.4068571428575</v>
      </c>
      <c r="AI4" s="6">
        <f t="shared" ref="AI4:AI23" si="7">(2*Z4)-AH4</f>
        <v>4226.9531428571427</v>
      </c>
      <c r="CE4" s="4">
        <v>2</v>
      </c>
      <c r="CF4" s="4">
        <v>3874</v>
      </c>
      <c r="CG4" s="6">
        <f t="shared" si="0"/>
        <v>4072.0042725563908</v>
      </c>
      <c r="CI4" s="6">
        <v>97.482154282344965</v>
      </c>
      <c r="CJ4" s="6">
        <f t="shared" si="1"/>
        <v>3969.4774873571</v>
      </c>
    </row>
    <row r="5" spans="1:88" x14ac:dyDescent="0.2">
      <c r="A5" s="7">
        <v>3</v>
      </c>
      <c r="B5" s="8">
        <v>3842</v>
      </c>
      <c r="C5" s="8">
        <v>3955</v>
      </c>
      <c r="D5" s="8">
        <v>97.14</v>
      </c>
      <c r="E5" s="8">
        <v>98.54</v>
      </c>
      <c r="F5" s="8">
        <v>3899.03</v>
      </c>
      <c r="I5" s="1"/>
      <c r="L5" s="1"/>
      <c r="N5" s="1"/>
      <c r="Y5" s="4">
        <v>2</v>
      </c>
      <c r="Z5" s="4">
        <v>3974.13</v>
      </c>
      <c r="AA5" s="2"/>
      <c r="AB5" s="4">
        <f t="shared" si="2"/>
        <v>-8.5</v>
      </c>
      <c r="AC5" s="6">
        <f t="shared" si="3"/>
        <v>-296.19850000000042</v>
      </c>
      <c r="AD5" s="6">
        <f t="shared" si="4"/>
        <v>2517.6872500000036</v>
      </c>
      <c r="AE5" s="2"/>
      <c r="AF5" s="4">
        <f t="shared" si="5"/>
        <v>72.25</v>
      </c>
      <c r="AG5" s="2"/>
      <c r="AH5" s="6">
        <f t="shared" si="6"/>
        <v>3891.0301879699255</v>
      </c>
      <c r="AI5" s="6">
        <f t="shared" si="7"/>
        <v>4057.2298120300748</v>
      </c>
      <c r="AS5" s="2"/>
      <c r="AT5" s="2"/>
      <c r="AU5" s="2"/>
      <c r="AV5" s="2"/>
      <c r="BM5" s="2"/>
      <c r="BN5" s="2"/>
      <c r="CE5" s="4">
        <v>3</v>
      </c>
      <c r="CF5" s="4">
        <v>3842</v>
      </c>
      <c r="CG5" s="6">
        <f t="shared" si="0"/>
        <v>4055.1662289473684</v>
      </c>
      <c r="CI5" s="6">
        <v>98.535961159689379</v>
      </c>
      <c r="CJ5" s="6">
        <f t="shared" si="1"/>
        <v>3995.7970203164195</v>
      </c>
    </row>
    <row r="6" spans="1:88" x14ac:dyDescent="0.2">
      <c r="A6" s="7">
        <v>4</v>
      </c>
      <c r="B6" s="8">
        <v>3946</v>
      </c>
      <c r="C6" s="8">
        <v>3964.25</v>
      </c>
      <c r="D6" s="8">
        <v>99.54</v>
      </c>
      <c r="E6" s="8">
        <v>102.19</v>
      </c>
      <c r="F6" s="8">
        <v>3861.43</v>
      </c>
      <c r="I6" s="1"/>
      <c r="L6" s="1"/>
      <c r="N6" s="1"/>
      <c r="Y6" s="4">
        <v>3</v>
      </c>
      <c r="Z6" s="4">
        <v>3899.03</v>
      </c>
      <c r="AA6" s="2"/>
      <c r="AB6" s="4">
        <f t="shared" si="2"/>
        <v>-7.5</v>
      </c>
      <c r="AC6" s="6">
        <f t="shared" si="3"/>
        <v>-371.29850000000033</v>
      </c>
      <c r="AD6" s="6">
        <f t="shared" si="4"/>
        <v>2784.7387500000023</v>
      </c>
      <c r="AE6" s="2"/>
      <c r="AF6" s="4">
        <f t="shared" si="5"/>
        <v>56.25</v>
      </c>
      <c r="AG6" s="2"/>
      <c r="AH6" s="6">
        <f t="shared" si="6"/>
        <v>3935.653518796993</v>
      </c>
      <c r="AI6" s="6">
        <f t="shared" si="7"/>
        <v>3862.4064812030074</v>
      </c>
      <c r="AS6" s="2"/>
      <c r="AT6" s="2"/>
      <c r="AU6" s="2"/>
      <c r="AV6" s="4" t="s">
        <v>5</v>
      </c>
      <c r="AX6" s="12" t="s">
        <v>22</v>
      </c>
      <c r="AY6" s="11">
        <f>AVERAGE(AY8:AY27)</f>
        <v>4270.3284999999987</v>
      </c>
      <c r="AZ6" s="26" t="s">
        <v>21</v>
      </c>
      <c r="BA6" s="26"/>
      <c r="BB6" s="26"/>
      <c r="BM6" s="4" t="s">
        <v>17</v>
      </c>
      <c r="BN6" s="4" t="s">
        <v>19</v>
      </c>
      <c r="BO6" s="4" t="s">
        <v>18</v>
      </c>
      <c r="BP6" s="4" t="s">
        <v>16</v>
      </c>
      <c r="BQ6" s="4" t="s">
        <v>20</v>
      </c>
      <c r="CE6" s="4">
        <v>4</v>
      </c>
      <c r="CF6" s="4">
        <v>3946</v>
      </c>
      <c r="CG6" s="6">
        <f t="shared" si="0"/>
        <v>4015.0234027819552</v>
      </c>
      <c r="CI6" s="6">
        <v>102.18915833448331</v>
      </c>
      <c r="CJ6" s="6">
        <f t="shared" si="1"/>
        <v>4102.9186222354119</v>
      </c>
    </row>
    <row r="7" spans="1:88" x14ac:dyDescent="0.2">
      <c r="A7" s="7">
        <v>5</v>
      </c>
      <c r="B7" s="8">
        <v>4207</v>
      </c>
      <c r="C7" s="8">
        <v>3984.75</v>
      </c>
      <c r="D7" s="8">
        <v>105.58</v>
      </c>
      <c r="E7" s="8">
        <v>101.79</v>
      </c>
      <c r="F7" s="8">
        <v>4132.95</v>
      </c>
      <c r="I7" s="1"/>
      <c r="L7" s="1"/>
      <c r="N7" s="1"/>
      <c r="Y7" s="4">
        <v>4</v>
      </c>
      <c r="Z7" s="4">
        <v>3861.43</v>
      </c>
      <c r="AA7" s="2"/>
      <c r="AB7" s="4">
        <f t="shared" si="2"/>
        <v>-6.5</v>
      </c>
      <c r="AC7" s="6">
        <f t="shared" si="3"/>
        <v>-408.89850000000069</v>
      </c>
      <c r="AD7" s="6">
        <f t="shared" si="4"/>
        <v>2657.8402500000047</v>
      </c>
      <c r="AE7" s="2"/>
      <c r="AF7" s="4">
        <f t="shared" si="5"/>
        <v>42.25</v>
      </c>
      <c r="AG7" s="2"/>
      <c r="AH7" s="6">
        <f t="shared" si="6"/>
        <v>3980.2768496240606</v>
      </c>
      <c r="AI7" s="6">
        <f t="shared" si="7"/>
        <v>3742.5831503759391</v>
      </c>
      <c r="AS7" s="4" t="s">
        <v>17</v>
      </c>
      <c r="AT7" s="4" t="s">
        <v>19</v>
      </c>
      <c r="AU7" s="2"/>
      <c r="AV7" s="4" t="s">
        <v>18</v>
      </c>
      <c r="AX7" s="10" t="s">
        <v>17</v>
      </c>
      <c r="AY7" s="10" t="s">
        <v>16</v>
      </c>
      <c r="AZ7" s="10" t="s">
        <v>16</v>
      </c>
      <c r="BA7" s="9" t="s">
        <v>15</v>
      </c>
      <c r="BB7" s="9" t="s">
        <v>14</v>
      </c>
      <c r="BM7" s="4">
        <v>1</v>
      </c>
      <c r="BN7" s="4">
        <v>4036.68</v>
      </c>
      <c r="BO7" s="6">
        <v>3846.4068571428575</v>
      </c>
      <c r="BP7" s="6">
        <f t="shared" ref="BP7:BP30" si="8">AZ8</f>
        <v>4270.3284999999987</v>
      </c>
      <c r="BQ7" s="6">
        <f t="shared" ref="BQ7:BQ30" si="9">(BO7+BP7)/2</f>
        <v>4058.3676785714279</v>
      </c>
      <c r="CE7" s="4">
        <v>5</v>
      </c>
      <c r="CF7" s="4">
        <v>4207</v>
      </c>
      <c r="CG7" s="6">
        <f t="shared" si="0"/>
        <v>3975.8977070827068</v>
      </c>
      <c r="CI7" s="6">
        <v>101.79272622348235</v>
      </c>
      <c r="CJ7" s="6">
        <f t="shared" si="1"/>
        <v>4047.1746678964118</v>
      </c>
    </row>
    <row r="8" spans="1:88" x14ac:dyDescent="0.2">
      <c r="A8" s="7">
        <v>6</v>
      </c>
      <c r="B8" s="8">
        <v>3850</v>
      </c>
      <c r="C8" s="8">
        <v>4047.5</v>
      </c>
      <c r="D8" s="8">
        <v>95.12</v>
      </c>
      <c r="E8" s="8">
        <v>97.48</v>
      </c>
      <c r="F8" s="8">
        <v>3949.51</v>
      </c>
      <c r="I8" s="1"/>
      <c r="L8" s="1"/>
      <c r="N8" s="1"/>
      <c r="Y8" s="4">
        <v>5</v>
      </c>
      <c r="Z8" s="4">
        <v>4132.95</v>
      </c>
      <c r="AA8" s="2"/>
      <c r="AB8" s="4">
        <f t="shared" si="2"/>
        <v>-5.5</v>
      </c>
      <c r="AC8" s="6">
        <f t="shared" si="3"/>
        <v>-137.37850000000071</v>
      </c>
      <c r="AD8" s="6">
        <f t="shared" si="4"/>
        <v>755.58175000000392</v>
      </c>
      <c r="AE8" s="2"/>
      <c r="AF8" s="4">
        <f t="shared" si="5"/>
        <v>30.25</v>
      </c>
      <c r="AG8" s="2"/>
      <c r="AH8" s="6">
        <f t="shared" si="6"/>
        <v>4024.9001804511281</v>
      </c>
      <c r="AI8" s="6">
        <f t="shared" si="7"/>
        <v>4240.9998195488715</v>
      </c>
      <c r="AS8" s="4">
        <v>1</v>
      </c>
      <c r="AT8" s="4">
        <v>4036.68</v>
      </c>
      <c r="AU8" s="2"/>
      <c r="AV8" s="6">
        <v>3846.4068571428575</v>
      </c>
      <c r="AX8" s="4">
        <v>1</v>
      </c>
      <c r="AY8" s="6">
        <v>4226.9531428571427</v>
      </c>
      <c r="AZ8" s="5">
        <f>AY6</f>
        <v>4270.3284999999987</v>
      </c>
      <c r="BA8" s="5">
        <f t="shared" ref="BA8:BA27" si="10">AY8-AZ8</f>
        <v>-43.375357142856046</v>
      </c>
      <c r="BB8" s="5">
        <f>AY6+(0.4*BA8)</f>
        <v>4252.9783571428561</v>
      </c>
      <c r="BM8" s="4">
        <v>2</v>
      </c>
      <c r="BN8" s="4">
        <v>3974.13</v>
      </c>
      <c r="BO8" s="6">
        <v>3891.0301879699255</v>
      </c>
      <c r="BP8" s="6">
        <f t="shared" si="8"/>
        <v>4252.9783571428561</v>
      </c>
      <c r="BQ8" s="6">
        <f t="shared" si="9"/>
        <v>4072.0042725563908</v>
      </c>
      <c r="CE8" s="4">
        <v>6</v>
      </c>
      <c r="CF8" s="4">
        <v>3850</v>
      </c>
      <c r="CG8" s="6">
        <f t="shared" si="0"/>
        <v>4061.0302896631579</v>
      </c>
      <c r="CI8" s="6">
        <v>97.482154282344965</v>
      </c>
      <c r="CJ8" s="6">
        <f t="shared" si="1"/>
        <v>3958.7798124222004</v>
      </c>
    </row>
    <row r="9" spans="1:88" x14ac:dyDescent="0.2">
      <c r="A9" s="7">
        <v>7</v>
      </c>
      <c r="B9" s="8">
        <v>4030</v>
      </c>
      <c r="C9" s="8">
        <v>4085</v>
      </c>
      <c r="D9" s="8">
        <v>98.65</v>
      </c>
      <c r="E9" s="8">
        <v>98.54</v>
      </c>
      <c r="F9" s="8">
        <v>4089.82</v>
      </c>
      <c r="I9" s="1"/>
      <c r="L9" s="1"/>
      <c r="N9" s="1"/>
      <c r="Y9" s="4">
        <v>6</v>
      </c>
      <c r="Z9" s="4">
        <v>3949.51</v>
      </c>
      <c r="AA9" s="2"/>
      <c r="AB9" s="4">
        <f t="shared" si="2"/>
        <v>-4.5</v>
      </c>
      <c r="AC9" s="6">
        <f t="shared" si="3"/>
        <v>-320.81850000000031</v>
      </c>
      <c r="AD9" s="6">
        <f t="shared" si="4"/>
        <v>1443.6832500000014</v>
      </c>
      <c r="AE9" s="2"/>
      <c r="AF9" s="4">
        <f t="shared" si="5"/>
        <v>20.25</v>
      </c>
      <c r="AG9" s="2"/>
      <c r="AH9" s="6">
        <f t="shared" si="6"/>
        <v>4069.5235112781961</v>
      </c>
      <c r="AI9" s="6">
        <f t="shared" si="7"/>
        <v>3829.4964887218043</v>
      </c>
      <c r="AS9" s="4">
        <v>2</v>
      </c>
      <c r="AT9" s="4">
        <v>3974.13</v>
      </c>
      <c r="AU9" s="2"/>
      <c r="AV9" s="6">
        <v>3891.0301879699255</v>
      </c>
      <c r="AX9" s="4">
        <v>2</v>
      </c>
      <c r="AY9" s="6">
        <v>4057.2298120300748</v>
      </c>
      <c r="AZ9" s="5">
        <f t="shared" ref="AZ9:AZ28" si="11">BB8</f>
        <v>4252.9783571428561</v>
      </c>
      <c r="BA9" s="5">
        <f t="shared" si="10"/>
        <v>-195.74854511278136</v>
      </c>
      <c r="BB9" s="5">
        <f t="shared" ref="BB9:BB27" si="12">BB8+(0.4*BA9)</f>
        <v>4174.6789390977438</v>
      </c>
      <c r="BM9" s="4">
        <v>3</v>
      </c>
      <c r="BN9" s="4">
        <v>3899.03</v>
      </c>
      <c r="BO9" s="6">
        <v>3935.653518796993</v>
      </c>
      <c r="BP9" s="6">
        <f t="shared" si="8"/>
        <v>4174.6789390977438</v>
      </c>
      <c r="BQ9" s="6">
        <f t="shared" si="9"/>
        <v>4055.1662289473684</v>
      </c>
      <c r="CE9" s="4">
        <v>7</v>
      </c>
      <c r="CF9" s="4">
        <v>4030</v>
      </c>
      <c r="CG9" s="6">
        <f t="shared" si="0"/>
        <v>4038.7338392114284</v>
      </c>
      <c r="CI9" s="6">
        <v>98.535961159689379</v>
      </c>
      <c r="CJ9" s="6">
        <f t="shared" si="1"/>
        <v>3979.6052071486047</v>
      </c>
    </row>
    <row r="10" spans="1:88" x14ac:dyDescent="0.2">
      <c r="A10" s="7">
        <v>8</v>
      </c>
      <c r="B10" s="8">
        <v>4260</v>
      </c>
      <c r="C10" s="8">
        <v>4108.38</v>
      </c>
      <c r="D10" s="8">
        <v>103.69</v>
      </c>
      <c r="E10" s="8">
        <v>102.19</v>
      </c>
      <c r="F10" s="8">
        <v>4168.71</v>
      </c>
      <c r="I10" s="1"/>
      <c r="L10" s="1"/>
      <c r="N10" s="1"/>
      <c r="Y10" s="4">
        <v>7</v>
      </c>
      <c r="Z10" s="4">
        <v>4089.82</v>
      </c>
      <c r="AA10" s="2"/>
      <c r="AB10" s="4">
        <f t="shared" si="2"/>
        <v>-3.5</v>
      </c>
      <c r="AC10" s="6">
        <f t="shared" si="3"/>
        <v>-180.50850000000037</v>
      </c>
      <c r="AD10" s="6">
        <f t="shared" si="4"/>
        <v>631.77975000000129</v>
      </c>
      <c r="AE10" s="2"/>
      <c r="AF10" s="4">
        <f t="shared" si="5"/>
        <v>12.25</v>
      </c>
      <c r="AG10" s="2"/>
      <c r="AH10" s="6">
        <f t="shared" si="6"/>
        <v>4114.1468421052632</v>
      </c>
      <c r="AI10" s="6">
        <f t="shared" si="7"/>
        <v>4065.4931578947371</v>
      </c>
      <c r="AS10" s="4">
        <v>3</v>
      </c>
      <c r="AT10" s="4">
        <v>3899.03</v>
      </c>
      <c r="AU10" s="2"/>
      <c r="AV10" s="6">
        <v>3935.653518796993</v>
      </c>
      <c r="AX10" s="4">
        <v>3</v>
      </c>
      <c r="AY10" s="6">
        <v>3862.4064812030074</v>
      </c>
      <c r="AZ10" s="5">
        <f t="shared" si="11"/>
        <v>4174.6789390977438</v>
      </c>
      <c r="BA10" s="5">
        <f t="shared" si="10"/>
        <v>-312.27245789473636</v>
      </c>
      <c r="BB10" s="5">
        <f t="shared" si="12"/>
        <v>4049.7699559398493</v>
      </c>
      <c r="BM10" s="4">
        <v>4</v>
      </c>
      <c r="BN10" s="4">
        <v>3861.43</v>
      </c>
      <c r="BO10" s="6">
        <v>3980.2768496240606</v>
      </c>
      <c r="BP10" s="6">
        <f t="shared" si="8"/>
        <v>4049.7699559398493</v>
      </c>
      <c r="BQ10" s="6">
        <f t="shared" si="9"/>
        <v>4015.0234027819552</v>
      </c>
      <c r="CE10" s="4">
        <v>8</v>
      </c>
      <c r="CF10" s="4">
        <v>4260</v>
      </c>
      <c r="CG10" s="6">
        <f t="shared" si="0"/>
        <v>4081.4799689403912</v>
      </c>
      <c r="CI10" s="6">
        <v>102.18915833448331</v>
      </c>
      <c r="CJ10" s="6">
        <f t="shared" si="1"/>
        <v>4170.8300278507168</v>
      </c>
    </row>
    <row r="11" spans="1:88" x14ac:dyDescent="0.2">
      <c r="A11" s="7">
        <v>9</v>
      </c>
      <c r="B11" s="8">
        <v>4193</v>
      </c>
      <c r="C11" s="8">
        <v>4145.5</v>
      </c>
      <c r="D11" s="8">
        <v>101.15</v>
      </c>
      <c r="E11" s="8">
        <v>101.79</v>
      </c>
      <c r="F11" s="8">
        <v>4119.2</v>
      </c>
      <c r="I11" s="1"/>
      <c r="L11" s="1"/>
      <c r="N11" s="1"/>
      <c r="Y11" s="4">
        <v>8</v>
      </c>
      <c r="Z11" s="4">
        <v>4168.71</v>
      </c>
      <c r="AA11" s="2"/>
      <c r="AB11" s="4">
        <f t="shared" si="2"/>
        <v>-2.5</v>
      </c>
      <c r="AC11" s="6">
        <f t="shared" si="3"/>
        <v>-101.61850000000049</v>
      </c>
      <c r="AD11" s="6">
        <f t="shared" si="4"/>
        <v>254.04625000000124</v>
      </c>
      <c r="AE11" s="2"/>
      <c r="AF11" s="4">
        <f t="shared" si="5"/>
        <v>6.25</v>
      </c>
      <c r="AG11" s="2"/>
      <c r="AH11" s="6">
        <f t="shared" si="6"/>
        <v>4158.7701729323317</v>
      </c>
      <c r="AI11" s="6">
        <f t="shared" si="7"/>
        <v>4178.6498270676684</v>
      </c>
      <c r="AS11" s="4">
        <v>4</v>
      </c>
      <c r="AT11" s="4">
        <v>3861.43</v>
      </c>
      <c r="AU11" s="2"/>
      <c r="AV11" s="6">
        <v>3980.2768496240606</v>
      </c>
      <c r="AX11" s="4">
        <v>4</v>
      </c>
      <c r="AY11" s="6">
        <v>3742.5831503759391</v>
      </c>
      <c r="AZ11" s="5">
        <f t="shared" si="11"/>
        <v>4049.7699559398493</v>
      </c>
      <c r="BA11" s="5">
        <f t="shared" si="10"/>
        <v>-307.18680556391018</v>
      </c>
      <c r="BB11" s="5">
        <f t="shared" si="12"/>
        <v>3926.895233714285</v>
      </c>
      <c r="BM11" s="4">
        <v>5</v>
      </c>
      <c r="BN11" s="4">
        <v>4132.95</v>
      </c>
      <c r="BO11" s="6">
        <v>4024.9001804511281</v>
      </c>
      <c r="BP11" s="6">
        <f t="shared" si="8"/>
        <v>3926.895233714285</v>
      </c>
      <c r="BQ11" s="6">
        <f t="shared" si="9"/>
        <v>3975.8977070827068</v>
      </c>
      <c r="CE11" s="4">
        <v>9</v>
      </c>
      <c r="CF11" s="4">
        <v>4193</v>
      </c>
      <c r="CG11" s="6">
        <f t="shared" si="0"/>
        <v>4138.6836467777684</v>
      </c>
      <c r="CI11" s="6">
        <v>101.79272622348235</v>
      </c>
      <c r="CJ11" s="6">
        <f t="shared" si="1"/>
        <v>4212.8789138205293</v>
      </c>
    </row>
    <row r="12" spans="1:88" x14ac:dyDescent="0.2">
      <c r="A12" s="7">
        <v>10</v>
      </c>
      <c r="B12" s="8">
        <v>4051</v>
      </c>
      <c r="C12" s="8">
        <v>4180.63</v>
      </c>
      <c r="D12" s="8">
        <v>96.9</v>
      </c>
      <c r="E12" s="8">
        <v>97.48</v>
      </c>
      <c r="F12" s="8">
        <v>4155.7</v>
      </c>
      <c r="I12" s="1"/>
      <c r="L12" s="1"/>
      <c r="N12" s="1"/>
      <c r="Y12" s="4">
        <v>9</v>
      </c>
      <c r="Z12" s="4">
        <v>4119.2</v>
      </c>
      <c r="AA12" s="2"/>
      <c r="AB12" s="4">
        <f t="shared" si="2"/>
        <v>-1.5</v>
      </c>
      <c r="AC12" s="6">
        <f t="shared" si="3"/>
        <v>-151.12850000000071</v>
      </c>
      <c r="AD12" s="6">
        <f t="shared" si="4"/>
        <v>226.69275000000107</v>
      </c>
      <c r="AE12" s="2"/>
      <c r="AF12" s="4">
        <f t="shared" si="5"/>
        <v>2.25</v>
      </c>
      <c r="AG12" s="2"/>
      <c r="AH12" s="6">
        <f t="shared" si="6"/>
        <v>4203.3935037593992</v>
      </c>
      <c r="AI12" s="6">
        <f t="shared" si="7"/>
        <v>4035.0064962406004</v>
      </c>
      <c r="AS12" s="4">
        <v>5</v>
      </c>
      <c r="AT12" s="4">
        <v>4132.95</v>
      </c>
      <c r="AU12" s="2"/>
      <c r="AV12" s="6">
        <v>4024.9001804511281</v>
      </c>
      <c r="AX12" s="4">
        <v>5</v>
      </c>
      <c r="AY12" s="6">
        <v>4240.9998195488715</v>
      </c>
      <c r="AZ12" s="5">
        <f t="shared" si="11"/>
        <v>3926.895233714285</v>
      </c>
      <c r="BA12" s="5">
        <f t="shared" si="10"/>
        <v>314.10458583458649</v>
      </c>
      <c r="BB12" s="5">
        <f t="shared" si="12"/>
        <v>4052.5370680481196</v>
      </c>
      <c r="BM12" s="4">
        <v>6</v>
      </c>
      <c r="BN12" s="4">
        <v>3949.51</v>
      </c>
      <c r="BO12" s="6">
        <v>4069.5235112781961</v>
      </c>
      <c r="BP12" s="6">
        <f t="shared" si="8"/>
        <v>4052.5370680481196</v>
      </c>
      <c r="BQ12" s="6">
        <f t="shared" si="9"/>
        <v>4061.0302896631579</v>
      </c>
      <c r="CE12" s="4">
        <v>10</v>
      </c>
      <c r="CF12" s="4">
        <v>4051</v>
      </c>
      <c r="CG12" s="6">
        <f t="shared" si="0"/>
        <v>4153.2018534801946</v>
      </c>
      <c r="CI12" s="6">
        <v>97.482154282344965</v>
      </c>
      <c r="CJ12" s="6">
        <f t="shared" si="1"/>
        <v>4048.6306384667737</v>
      </c>
    </row>
    <row r="13" spans="1:88" x14ac:dyDescent="0.2">
      <c r="A13" s="7">
        <v>11</v>
      </c>
      <c r="B13" s="8">
        <v>4126</v>
      </c>
      <c r="C13" s="8">
        <v>4222.63</v>
      </c>
      <c r="D13" s="8">
        <v>97.71</v>
      </c>
      <c r="E13" s="8">
        <v>98.54</v>
      </c>
      <c r="F13" s="8">
        <v>4187.24</v>
      </c>
      <c r="I13" s="1"/>
      <c r="L13" s="1"/>
      <c r="N13" s="1"/>
      <c r="Y13" s="4">
        <v>10</v>
      </c>
      <c r="Z13" s="4">
        <v>4155.7</v>
      </c>
      <c r="AA13" s="2"/>
      <c r="AB13" s="4">
        <f t="shared" si="2"/>
        <v>-0.5</v>
      </c>
      <c r="AC13" s="6">
        <f t="shared" si="3"/>
        <v>-114.62850000000071</v>
      </c>
      <c r="AD13" s="6">
        <f t="shared" si="4"/>
        <v>57.314250000000357</v>
      </c>
      <c r="AE13" s="2"/>
      <c r="AF13" s="4">
        <f t="shared" si="5"/>
        <v>0.25</v>
      </c>
      <c r="AG13" s="2"/>
      <c r="AH13" s="6">
        <f t="shared" si="6"/>
        <v>4248.0168345864668</v>
      </c>
      <c r="AI13" s="6">
        <f t="shared" si="7"/>
        <v>4063.3831654135329</v>
      </c>
      <c r="AS13" s="4">
        <v>6</v>
      </c>
      <c r="AT13" s="4">
        <v>3949.51</v>
      </c>
      <c r="AU13" s="2"/>
      <c r="AV13" s="6">
        <v>4069.5235112781961</v>
      </c>
      <c r="AX13" s="4">
        <v>6</v>
      </c>
      <c r="AY13" s="6">
        <v>3829.4964887218043</v>
      </c>
      <c r="AZ13" s="5">
        <f t="shared" si="11"/>
        <v>4052.5370680481196</v>
      </c>
      <c r="BA13" s="5">
        <f t="shared" si="10"/>
        <v>-223.04057932631531</v>
      </c>
      <c r="BB13" s="5">
        <f t="shared" si="12"/>
        <v>3963.3208363175936</v>
      </c>
      <c r="BM13" s="4">
        <v>7</v>
      </c>
      <c r="BN13" s="4">
        <v>4089.82</v>
      </c>
      <c r="BO13" s="6">
        <v>4114.1468421052632</v>
      </c>
      <c r="BP13" s="6">
        <f t="shared" si="8"/>
        <v>3963.3208363175936</v>
      </c>
      <c r="BQ13" s="6">
        <f t="shared" si="9"/>
        <v>4038.7338392114284</v>
      </c>
      <c r="CE13" s="4">
        <v>11</v>
      </c>
      <c r="CF13" s="4">
        <v>4126</v>
      </c>
      <c r="CG13" s="6">
        <f t="shared" si="0"/>
        <v>4176.5127775016508</v>
      </c>
      <c r="CI13" s="6">
        <v>98.535961159689379</v>
      </c>
      <c r="CJ13" s="6">
        <f t="shared" si="1"/>
        <v>4115.3670082684912</v>
      </c>
    </row>
    <row r="14" spans="1:88" x14ac:dyDescent="0.2">
      <c r="A14" s="7">
        <v>12</v>
      </c>
      <c r="B14" s="8">
        <v>4445</v>
      </c>
      <c r="C14" s="8">
        <v>4275</v>
      </c>
      <c r="D14" s="8">
        <v>103.98</v>
      </c>
      <c r="E14" s="8">
        <v>102.19</v>
      </c>
      <c r="F14" s="8">
        <v>4349.74</v>
      </c>
      <c r="I14" s="1"/>
      <c r="L14" s="1"/>
      <c r="N14" s="1"/>
      <c r="Y14" s="4">
        <v>11</v>
      </c>
      <c r="Z14" s="4">
        <v>4187.24</v>
      </c>
      <c r="AA14" s="2"/>
      <c r="AB14" s="4">
        <f t="shared" si="2"/>
        <v>0.5</v>
      </c>
      <c r="AC14" s="6">
        <f t="shared" si="3"/>
        <v>-83.088500000000749</v>
      </c>
      <c r="AD14" s="6">
        <f t="shared" si="4"/>
        <v>-41.544250000000375</v>
      </c>
      <c r="AE14" s="2"/>
      <c r="AF14" s="4">
        <f t="shared" si="5"/>
        <v>0.25</v>
      </c>
      <c r="AG14" s="2"/>
      <c r="AH14" s="6">
        <f t="shared" si="6"/>
        <v>4292.6401654135343</v>
      </c>
      <c r="AI14" s="6">
        <f t="shared" si="7"/>
        <v>4081.8398345864653</v>
      </c>
      <c r="AS14" s="4">
        <v>7</v>
      </c>
      <c r="AT14" s="4">
        <v>4089.82</v>
      </c>
      <c r="AU14" s="2"/>
      <c r="AV14" s="6">
        <v>4114.1468421052632</v>
      </c>
      <c r="AX14" s="4">
        <v>7</v>
      </c>
      <c r="AY14" s="6">
        <v>4065.4931578947371</v>
      </c>
      <c r="AZ14" s="5">
        <f t="shared" si="11"/>
        <v>3963.3208363175936</v>
      </c>
      <c r="BA14" s="5">
        <f t="shared" si="10"/>
        <v>102.17232157714352</v>
      </c>
      <c r="BB14" s="5">
        <f t="shared" si="12"/>
        <v>4004.1897649484508</v>
      </c>
      <c r="BM14" s="4">
        <v>8</v>
      </c>
      <c r="BN14" s="4">
        <v>4168.71</v>
      </c>
      <c r="BO14" s="6">
        <v>4158.7701729323317</v>
      </c>
      <c r="BP14" s="6">
        <f t="shared" si="8"/>
        <v>4004.1897649484508</v>
      </c>
      <c r="BQ14" s="6">
        <f t="shared" si="9"/>
        <v>4081.4799689403912</v>
      </c>
      <c r="CE14" s="4">
        <v>12</v>
      </c>
      <c r="CF14" s="4">
        <v>4445</v>
      </c>
      <c r="CG14" s="6">
        <f t="shared" si="0"/>
        <v>4203.1153319145242</v>
      </c>
      <c r="CI14" s="6">
        <v>102.18915833448331</v>
      </c>
      <c r="CJ14" s="6">
        <f t="shared" si="1"/>
        <v>4295.1281815110769</v>
      </c>
    </row>
    <row r="15" spans="1:88" x14ac:dyDescent="0.2">
      <c r="A15" s="7">
        <v>13</v>
      </c>
      <c r="B15" s="8">
        <v>4344</v>
      </c>
      <c r="C15" s="8">
        <v>4364.13</v>
      </c>
      <c r="D15" s="8">
        <v>99.54</v>
      </c>
      <c r="E15" s="8">
        <v>101.79</v>
      </c>
      <c r="F15" s="8">
        <v>4267.54</v>
      </c>
      <c r="I15" s="1"/>
      <c r="L15" s="1"/>
      <c r="N15" s="1"/>
      <c r="Y15" s="4">
        <v>12</v>
      </c>
      <c r="Z15" s="4">
        <v>4349.74</v>
      </c>
      <c r="AA15" s="2"/>
      <c r="AB15" s="4">
        <f t="shared" si="2"/>
        <v>1.5</v>
      </c>
      <c r="AC15" s="6">
        <f t="shared" si="3"/>
        <v>79.411499999999251</v>
      </c>
      <c r="AD15" s="6">
        <f t="shared" si="4"/>
        <v>119.11724999999888</v>
      </c>
      <c r="AE15" s="2"/>
      <c r="AF15" s="4">
        <f t="shared" si="5"/>
        <v>2.25</v>
      </c>
      <c r="AG15" s="2"/>
      <c r="AH15" s="6">
        <f t="shared" si="6"/>
        <v>4337.2634962406019</v>
      </c>
      <c r="AI15" s="6">
        <f t="shared" si="7"/>
        <v>4362.2165037593977</v>
      </c>
      <c r="AS15" s="4">
        <v>8</v>
      </c>
      <c r="AT15" s="4">
        <v>4168.71</v>
      </c>
      <c r="AU15" s="2"/>
      <c r="AV15" s="6">
        <v>4158.7701729323317</v>
      </c>
      <c r="AX15" s="4">
        <v>8</v>
      </c>
      <c r="AY15" s="6">
        <v>4178.6498270676684</v>
      </c>
      <c r="AZ15" s="5">
        <f t="shared" si="11"/>
        <v>4004.1897649484508</v>
      </c>
      <c r="BA15" s="5">
        <f t="shared" si="10"/>
        <v>174.46006211921758</v>
      </c>
      <c r="BB15" s="5">
        <f t="shared" si="12"/>
        <v>4073.9737897961377</v>
      </c>
      <c r="BM15" s="4">
        <v>9</v>
      </c>
      <c r="BN15" s="4">
        <v>4119.2</v>
      </c>
      <c r="BO15" s="6">
        <v>4203.3935037593992</v>
      </c>
      <c r="BP15" s="6">
        <f t="shared" si="8"/>
        <v>4073.9737897961377</v>
      </c>
      <c r="BQ15" s="6">
        <f t="shared" si="9"/>
        <v>4138.6836467777684</v>
      </c>
      <c r="CE15" s="4">
        <v>13</v>
      </c>
      <c r="CF15" s="4">
        <v>4344</v>
      </c>
      <c r="CG15" s="6">
        <f t="shared" si="0"/>
        <v>4284.0768645622484</v>
      </c>
      <c r="CI15" s="6">
        <v>101.79272622348235</v>
      </c>
      <c r="CJ15" s="6">
        <f t="shared" si="1"/>
        <v>4360.8786339473963</v>
      </c>
    </row>
    <row r="16" spans="1:88" x14ac:dyDescent="0.2">
      <c r="A16" s="7">
        <v>14</v>
      </c>
      <c r="B16" s="8">
        <v>4319</v>
      </c>
      <c r="C16" s="8">
        <v>4436.13</v>
      </c>
      <c r="D16" s="8">
        <v>97.36</v>
      </c>
      <c r="E16" s="8">
        <v>97.48</v>
      </c>
      <c r="F16" s="8">
        <v>4430.63</v>
      </c>
      <c r="I16" s="1"/>
      <c r="L16" s="1"/>
      <c r="N16" s="1"/>
      <c r="Y16" s="4">
        <v>13</v>
      </c>
      <c r="Z16" s="4">
        <v>4267.54</v>
      </c>
      <c r="AA16" s="2"/>
      <c r="AB16" s="4">
        <f t="shared" si="2"/>
        <v>2.5</v>
      </c>
      <c r="AC16" s="6">
        <f t="shared" si="3"/>
        <v>-2.7885000000005675</v>
      </c>
      <c r="AD16" s="6">
        <f t="shared" si="4"/>
        <v>-6.9712500000014188</v>
      </c>
      <c r="AE16" s="2"/>
      <c r="AF16" s="4">
        <f t="shared" si="5"/>
        <v>6.25</v>
      </c>
      <c r="AG16" s="2"/>
      <c r="AH16" s="6">
        <f t="shared" si="6"/>
        <v>4381.8868270676694</v>
      </c>
      <c r="AI16" s="6">
        <f t="shared" si="7"/>
        <v>4153.1931729323305</v>
      </c>
      <c r="AS16" s="4">
        <v>9</v>
      </c>
      <c r="AT16" s="4">
        <v>4119.2</v>
      </c>
      <c r="AU16" s="2"/>
      <c r="AV16" s="6">
        <v>4203.3935037593992</v>
      </c>
      <c r="AX16" s="4">
        <v>9</v>
      </c>
      <c r="AY16" s="6">
        <v>4035.0064962406004</v>
      </c>
      <c r="AZ16" s="5">
        <f t="shared" si="11"/>
        <v>4073.9737897961377</v>
      </c>
      <c r="BA16" s="5">
        <f t="shared" si="10"/>
        <v>-38.967293555537253</v>
      </c>
      <c r="BB16" s="5">
        <f t="shared" si="12"/>
        <v>4058.3868723739229</v>
      </c>
      <c r="BM16" s="4">
        <v>10</v>
      </c>
      <c r="BN16" s="4">
        <v>4155.7</v>
      </c>
      <c r="BO16" s="6">
        <v>4248.0168345864668</v>
      </c>
      <c r="BP16" s="6">
        <f t="shared" si="8"/>
        <v>4058.3868723739229</v>
      </c>
      <c r="BQ16" s="6">
        <f t="shared" si="9"/>
        <v>4153.2018534801946</v>
      </c>
      <c r="CE16" s="4">
        <v>14</v>
      </c>
      <c r="CF16" s="4">
        <v>4319</v>
      </c>
      <c r="CG16" s="6">
        <f t="shared" si="0"/>
        <v>4299.7737841508824</v>
      </c>
      <c r="CI16" s="6">
        <v>97.482154282344965</v>
      </c>
      <c r="CJ16" s="6">
        <f t="shared" si="1"/>
        <v>4191.5121140577858</v>
      </c>
    </row>
    <row r="17" spans="1:88" x14ac:dyDescent="0.2">
      <c r="A17" s="7">
        <v>15</v>
      </c>
      <c r="B17" s="8">
        <v>4571</v>
      </c>
      <c r="C17" s="8">
        <v>4496.88</v>
      </c>
      <c r="D17" s="8">
        <v>101.65</v>
      </c>
      <c r="E17" s="8">
        <v>98.54</v>
      </c>
      <c r="F17" s="8">
        <v>4638.8500000000004</v>
      </c>
      <c r="I17" s="1"/>
      <c r="L17" s="1"/>
      <c r="N17" s="1"/>
      <c r="Y17" s="4">
        <v>14</v>
      </c>
      <c r="Z17" s="4">
        <v>4430.63</v>
      </c>
      <c r="AA17" s="2"/>
      <c r="AB17" s="4">
        <f t="shared" si="2"/>
        <v>3.5</v>
      </c>
      <c r="AC17" s="6">
        <f t="shared" si="3"/>
        <v>160.30149999999958</v>
      </c>
      <c r="AD17" s="6">
        <f t="shared" si="4"/>
        <v>561.05524999999852</v>
      </c>
      <c r="AE17" s="2"/>
      <c r="AF17" s="4">
        <f t="shared" si="5"/>
        <v>12.25</v>
      </c>
      <c r="AG17" s="2"/>
      <c r="AH17" s="6">
        <f t="shared" si="6"/>
        <v>4426.5101578947379</v>
      </c>
      <c r="AI17" s="6">
        <f t="shared" si="7"/>
        <v>4434.7498421052624</v>
      </c>
      <c r="AS17" s="4">
        <v>10</v>
      </c>
      <c r="AT17" s="4">
        <v>4155.7</v>
      </c>
      <c r="AU17" s="2"/>
      <c r="AV17" s="6">
        <v>4248.0168345864668</v>
      </c>
      <c r="AX17" s="4">
        <v>10</v>
      </c>
      <c r="AY17" s="6">
        <v>4063.3831654135329</v>
      </c>
      <c r="AZ17" s="5">
        <f t="shared" si="11"/>
        <v>4058.3868723739229</v>
      </c>
      <c r="BA17" s="5">
        <f t="shared" si="10"/>
        <v>4.9962930396100091</v>
      </c>
      <c r="BB17" s="5">
        <f t="shared" si="12"/>
        <v>4060.3853895897669</v>
      </c>
      <c r="BM17" s="4">
        <v>11</v>
      </c>
      <c r="BN17" s="4">
        <v>4187.24</v>
      </c>
      <c r="BO17" s="6">
        <v>4292.6401654135343</v>
      </c>
      <c r="BP17" s="6">
        <f t="shared" si="8"/>
        <v>4060.3853895897669</v>
      </c>
      <c r="BQ17" s="6">
        <f t="shared" si="9"/>
        <v>4176.5127775016508</v>
      </c>
      <c r="CE17" s="4">
        <v>15</v>
      </c>
      <c r="CF17" s="4">
        <v>4571</v>
      </c>
      <c r="CG17" s="6">
        <f t="shared" si="0"/>
        <v>4374.4279359040629</v>
      </c>
      <c r="CI17" s="6">
        <v>98.535961159689379</v>
      </c>
      <c r="CJ17" s="6">
        <f t="shared" si="1"/>
        <v>4310.3846118810288</v>
      </c>
    </row>
    <row r="18" spans="1:88" x14ac:dyDescent="0.2">
      <c r="A18" s="7">
        <v>16</v>
      </c>
      <c r="B18" s="8">
        <v>4576</v>
      </c>
      <c r="C18" s="8">
        <v>4578.13</v>
      </c>
      <c r="D18" s="8">
        <v>99.95</v>
      </c>
      <c r="E18" s="8">
        <v>102.19</v>
      </c>
      <c r="F18" s="8">
        <v>4477.93</v>
      </c>
      <c r="I18" s="1"/>
      <c r="L18" s="1"/>
      <c r="N18" s="1"/>
      <c r="Y18" s="4">
        <v>15</v>
      </c>
      <c r="Z18" s="4">
        <v>4638.8500000000004</v>
      </c>
      <c r="AA18" s="2"/>
      <c r="AB18" s="4">
        <f t="shared" si="2"/>
        <v>4.5</v>
      </c>
      <c r="AC18" s="6">
        <f t="shared" si="3"/>
        <v>368.52149999999983</v>
      </c>
      <c r="AD18" s="6">
        <f t="shared" si="4"/>
        <v>1658.3467499999992</v>
      </c>
      <c r="AE18" s="2"/>
      <c r="AF18" s="4">
        <f t="shared" si="5"/>
        <v>20.25</v>
      </c>
      <c r="AG18" s="2"/>
      <c r="AH18" s="6">
        <f t="shared" si="6"/>
        <v>4471.1334887218054</v>
      </c>
      <c r="AI18" s="6">
        <f t="shared" si="7"/>
        <v>4806.5665112781953</v>
      </c>
      <c r="AS18" s="4">
        <v>11</v>
      </c>
      <c r="AT18" s="4">
        <v>4187.24</v>
      </c>
      <c r="AU18" s="2"/>
      <c r="AV18" s="6">
        <v>4292.6401654135343</v>
      </c>
      <c r="AX18" s="4">
        <v>11</v>
      </c>
      <c r="AY18" s="6">
        <v>4081.8398345864653</v>
      </c>
      <c r="AZ18" s="5">
        <f t="shared" si="11"/>
        <v>4060.3853895897669</v>
      </c>
      <c r="BA18" s="5">
        <f t="shared" si="10"/>
        <v>21.454444996698385</v>
      </c>
      <c r="BB18" s="5">
        <f t="shared" si="12"/>
        <v>4068.967167588446</v>
      </c>
      <c r="BM18" s="4">
        <v>12</v>
      </c>
      <c r="BN18" s="4">
        <v>4349.74</v>
      </c>
      <c r="BO18" s="6">
        <v>4337.2634962406019</v>
      </c>
      <c r="BP18" s="6">
        <f t="shared" si="8"/>
        <v>4068.967167588446</v>
      </c>
      <c r="BQ18" s="6">
        <f t="shared" si="9"/>
        <v>4203.1153319145242</v>
      </c>
      <c r="CE18" s="4">
        <v>16</v>
      </c>
      <c r="CF18" s="4">
        <v>4576</v>
      </c>
      <c r="CG18" s="6">
        <f t="shared" si="0"/>
        <v>4502.508426955972</v>
      </c>
      <c r="CI18" s="6">
        <v>102.18915833448331</v>
      </c>
      <c r="CJ18" s="6">
        <f t="shared" si="1"/>
        <v>4601.0754654454922</v>
      </c>
    </row>
    <row r="19" spans="1:88" x14ac:dyDescent="0.2">
      <c r="A19" s="7">
        <v>17</v>
      </c>
      <c r="B19" s="8">
        <v>4699</v>
      </c>
      <c r="C19" s="8">
        <v>4620.25</v>
      </c>
      <c r="D19" s="8">
        <v>101.7</v>
      </c>
      <c r="E19" s="8">
        <v>101.79</v>
      </c>
      <c r="F19" s="8">
        <v>4616.3</v>
      </c>
      <c r="I19" s="1"/>
      <c r="L19" s="1"/>
      <c r="N19" s="1"/>
      <c r="Y19" s="4">
        <v>16</v>
      </c>
      <c r="Z19" s="4">
        <v>4477.93</v>
      </c>
      <c r="AA19" s="2"/>
      <c r="AB19" s="4">
        <f t="shared" si="2"/>
        <v>5.5</v>
      </c>
      <c r="AC19" s="6">
        <f t="shared" si="3"/>
        <v>207.60149999999976</v>
      </c>
      <c r="AD19" s="6">
        <f t="shared" si="4"/>
        <v>1141.8082499999987</v>
      </c>
      <c r="AE19" s="2"/>
      <c r="AF19" s="4">
        <f t="shared" si="5"/>
        <v>30.25</v>
      </c>
      <c r="AG19" s="2"/>
      <c r="AH19" s="6">
        <f t="shared" si="6"/>
        <v>4515.756819548873</v>
      </c>
      <c r="AI19" s="6">
        <f t="shared" si="7"/>
        <v>4440.1031804511276</v>
      </c>
      <c r="AS19" s="4">
        <v>12</v>
      </c>
      <c r="AT19" s="4">
        <v>4349.74</v>
      </c>
      <c r="AU19" s="2"/>
      <c r="AV19" s="6">
        <v>4337.2634962406019</v>
      </c>
      <c r="AX19" s="4">
        <v>12</v>
      </c>
      <c r="AY19" s="6">
        <v>4362.2165037593977</v>
      </c>
      <c r="AZ19" s="5">
        <f t="shared" si="11"/>
        <v>4068.967167588446</v>
      </c>
      <c r="BA19" s="5">
        <f t="shared" si="10"/>
        <v>293.24933617095166</v>
      </c>
      <c r="BB19" s="5">
        <f t="shared" si="12"/>
        <v>4186.2669020568264</v>
      </c>
      <c r="BM19" s="4">
        <v>13</v>
      </c>
      <c r="BN19" s="4">
        <v>4267.54</v>
      </c>
      <c r="BO19" s="6">
        <v>4381.8868270676694</v>
      </c>
      <c r="BP19" s="6">
        <f t="shared" si="8"/>
        <v>4186.2669020568264</v>
      </c>
      <c r="BQ19" s="6">
        <f t="shared" si="9"/>
        <v>4284.0768645622484</v>
      </c>
      <c r="CE19" s="4">
        <v>17</v>
      </c>
      <c r="CF19" s="4">
        <v>4699</v>
      </c>
      <c r="CG19" s="6">
        <f t="shared" si="0"/>
        <v>4514.9887215871167</v>
      </c>
      <c r="CI19" s="6">
        <v>101.79272622348235</v>
      </c>
      <c r="CJ19" s="6">
        <f t="shared" si="1"/>
        <v>4595.9301083862792</v>
      </c>
    </row>
    <row r="20" spans="1:88" x14ac:dyDescent="0.2">
      <c r="A20" s="7">
        <v>18</v>
      </c>
      <c r="B20" s="8">
        <v>4614</v>
      </c>
      <c r="C20" s="8">
        <v>4645.75</v>
      </c>
      <c r="D20" s="8">
        <v>99.32</v>
      </c>
      <c r="E20" s="8">
        <v>97.48</v>
      </c>
      <c r="F20" s="8">
        <v>4733.25</v>
      </c>
      <c r="I20" s="1"/>
      <c r="L20" s="1"/>
      <c r="N20" s="1"/>
      <c r="Y20" s="4">
        <v>17</v>
      </c>
      <c r="Z20" s="4">
        <v>4616.3</v>
      </c>
      <c r="AA20" s="2"/>
      <c r="AB20" s="4">
        <f t="shared" si="2"/>
        <v>6.5</v>
      </c>
      <c r="AC20" s="6">
        <f t="shared" si="3"/>
        <v>345.97149999999965</v>
      </c>
      <c r="AD20" s="6">
        <f t="shared" si="4"/>
        <v>2248.8147499999977</v>
      </c>
      <c r="AE20" s="2"/>
      <c r="AF20" s="4">
        <f t="shared" si="5"/>
        <v>42.25</v>
      </c>
      <c r="AG20" s="2"/>
      <c r="AH20" s="6">
        <f t="shared" si="6"/>
        <v>4560.3801503759405</v>
      </c>
      <c r="AI20" s="6">
        <f t="shared" si="7"/>
        <v>4672.2198496240599</v>
      </c>
      <c r="AS20" s="4">
        <v>13</v>
      </c>
      <c r="AT20" s="4">
        <v>4267.54</v>
      </c>
      <c r="AU20" s="2"/>
      <c r="AV20" s="6">
        <v>4381.8868270676694</v>
      </c>
      <c r="AX20" s="4">
        <v>13</v>
      </c>
      <c r="AY20" s="6">
        <v>4153.1931729323305</v>
      </c>
      <c r="AZ20" s="5">
        <f t="shared" si="11"/>
        <v>4186.2669020568264</v>
      </c>
      <c r="BA20" s="5">
        <f t="shared" si="10"/>
        <v>-33.073729124495912</v>
      </c>
      <c r="BB20" s="5">
        <f t="shared" si="12"/>
        <v>4173.0374104070279</v>
      </c>
      <c r="BM20" s="4">
        <v>14</v>
      </c>
      <c r="BN20" s="4">
        <v>4430.63</v>
      </c>
      <c r="BO20" s="6">
        <v>4426.5101578947379</v>
      </c>
      <c r="BP20" s="6">
        <f t="shared" si="8"/>
        <v>4173.0374104070279</v>
      </c>
      <c r="BQ20" s="6">
        <f t="shared" si="9"/>
        <v>4299.7737841508824</v>
      </c>
      <c r="CE20" s="4">
        <v>18</v>
      </c>
      <c r="CF20" s="4">
        <v>4614</v>
      </c>
      <c r="CG20" s="6">
        <f t="shared" si="0"/>
        <v>4577.8248983658041</v>
      </c>
      <c r="CI20" s="6">
        <v>97.482154282344965</v>
      </c>
      <c r="CJ20" s="6">
        <f t="shared" si="1"/>
        <v>4462.5623302005542</v>
      </c>
    </row>
    <row r="21" spans="1:88" x14ac:dyDescent="0.2">
      <c r="A21" s="7">
        <v>19</v>
      </c>
      <c r="B21" s="8">
        <v>4613</v>
      </c>
      <c r="C21" s="8"/>
      <c r="D21" s="8"/>
      <c r="E21" s="8">
        <v>98.54</v>
      </c>
      <c r="F21" s="8">
        <v>4681.47</v>
      </c>
      <c r="I21" s="1"/>
      <c r="L21" s="1"/>
      <c r="N21" s="1"/>
      <c r="Y21" s="4">
        <v>18</v>
      </c>
      <c r="Z21" s="4">
        <v>4733.25</v>
      </c>
      <c r="AA21" s="2"/>
      <c r="AB21" s="4">
        <f t="shared" si="2"/>
        <v>7.5</v>
      </c>
      <c r="AC21" s="6">
        <f t="shared" si="3"/>
        <v>462.92149999999947</v>
      </c>
      <c r="AD21" s="6">
        <f t="shared" si="4"/>
        <v>3471.911249999996</v>
      </c>
      <c r="AE21" s="2"/>
      <c r="AF21" s="4">
        <f t="shared" si="5"/>
        <v>56.25</v>
      </c>
      <c r="AG21" s="2"/>
      <c r="AH21" s="6">
        <f t="shared" si="6"/>
        <v>4605.0034812030081</v>
      </c>
      <c r="AI21" s="6">
        <f t="shared" si="7"/>
        <v>4861.4965187969919</v>
      </c>
      <c r="AS21" s="4">
        <v>14</v>
      </c>
      <c r="AT21" s="4">
        <v>4430.63</v>
      </c>
      <c r="AU21" s="2"/>
      <c r="AV21" s="6">
        <v>4426.5101578947379</v>
      </c>
      <c r="AX21" s="4">
        <v>14</v>
      </c>
      <c r="AY21" s="6">
        <v>4434.7498421052624</v>
      </c>
      <c r="AZ21" s="5">
        <f t="shared" si="11"/>
        <v>4173.0374104070279</v>
      </c>
      <c r="BA21" s="5">
        <f t="shared" si="10"/>
        <v>261.71243169823447</v>
      </c>
      <c r="BB21" s="5">
        <f t="shared" si="12"/>
        <v>4277.7223830863213</v>
      </c>
      <c r="BM21" s="4">
        <v>15</v>
      </c>
      <c r="BN21" s="4">
        <v>4638.8500000000004</v>
      </c>
      <c r="BO21" s="6">
        <v>4471.1334887218054</v>
      </c>
      <c r="BP21" s="6">
        <f t="shared" si="8"/>
        <v>4277.7223830863213</v>
      </c>
      <c r="BQ21" s="6">
        <f t="shared" si="9"/>
        <v>4374.4279359040629</v>
      </c>
      <c r="CE21" s="4">
        <v>19</v>
      </c>
      <c r="CF21" s="4">
        <v>4613</v>
      </c>
      <c r="CG21" s="6">
        <f t="shared" si="0"/>
        <v>4662.3066044330162</v>
      </c>
      <c r="CI21" s="6">
        <v>98.535961159689379</v>
      </c>
      <c r="CJ21" s="6">
        <f t="shared" si="1"/>
        <v>4594.0486248897496</v>
      </c>
    </row>
    <row r="22" spans="1:88" x14ac:dyDescent="0.2">
      <c r="A22" s="7">
        <v>20</v>
      </c>
      <c r="B22" s="8">
        <v>4738</v>
      </c>
      <c r="C22" s="8"/>
      <c r="D22" s="8"/>
      <c r="E22" s="8">
        <v>102.19</v>
      </c>
      <c r="F22" s="8">
        <v>4636.46</v>
      </c>
      <c r="I22" s="1"/>
      <c r="L22" s="1"/>
      <c r="N22" s="1"/>
      <c r="Y22" s="4">
        <v>19</v>
      </c>
      <c r="Z22" s="4">
        <v>4681.47</v>
      </c>
      <c r="AA22" s="2"/>
      <c r="AB22" s="4">
        <f t="shared" si="2"/>
        <v>8.5</v>
      </c>
      <c r="AC22" s="6">
        <f t="shared" si="3"/>
        <v>411.14149999999972</v>
      </c>
      <c r="AD22" s="6">
        <f t="shared" si="4"/>
        <v>3494.7027499999976</v>
      </c>
      <c r="AE22" s="2"/>
      <c r="AF22" s="4">
        <f t="shared" si="5"/>
        <v>72.25</v>
      </c>
      <c r="AG22" s="2"/>
      <c r="AH22" s="6">
        <f t="shared" si="6"/>
        <v>4649.6268120300756</v>
      </c>
      <c r="AI22" s="6">
        <f t="shared" si="7"/>
        <v>4713.3131879699249</v>
      </c>
      <c r="AS22" s="4">
        <v>15</v>
      </c>
      <c r="AT22" s="4">
        <v>4638.8500000000004</v>
      </c>
      <c r="AU22" s="2"/>
      <c r="AV22" s="6">
        <v>4471.1334887218054</v>
      </c>
      <c r="AX22" s="4">
        <v>15</v>
      </c>
      <c r="AY22" s="6">
        <v>4806.5665112781953</v>
      </c>
      <c r="AZ22" s="5">
        <f t="shared" si="11"/>
        <v>4277.7223830863213</v>
      </c>
      <c r="BA22" s="5">
        <f t="shared" si="10"/>
        <v>528.84412819187401</v>
      </c>
      <c r="BB22" s="5">
        <f t="shared" si="12"/>
        <v>4489.2600343630711</v>
      </c>
      <c r="BM22" s="4">
        <v>16</v>
      </c>
      <c r="BN22" s="4">
        <v>4477.93</v>
      </c>
      <c r="BO22" s="6">
        <v>4515.756819548873</v>
      </c>
      <c r="BP22" s="6">
        <f t="shared" si="8"/>
        <v>4489.2600343630711</v>
      </c>
      <c r="BQ22" s="6">
        <f t="shared" si="9"/>
        <v>4502.508426955972</v>
      </c>
      <c r="CE22" s="4">
        <v>20</v>
      </c>
      <c r="CF22" s="4">
        <v>4738</v>
      </c>
      <c r="CG22" s="6">
        <f t="shared" si="0"/>
        <v>4692.2836280733436</v>
      </c>
      <c r="CI22" s="6">
        <v>102.18915833448331</v>
      </c>
      <c r="CJ22" s="6">
        <f t="shared" si="1"/>
        <v>4795.005146194907</v>
      </c>
    </row>
    <row r="23" spans="1:88" x14ac:dyDescent="0.2">
      <c r="A23" s="1"/>
      <c r="I23" s="1"/>
      <c r="L23" s="1"/>
      <c r="N23" s="1"/>
      <c r="Y23" s="4">
        <v>20</v>
      </c>
      <c r="Z23" s="4">
        <v>4636.46</v>
      </c>
      <c r="AA23" s="2"/>
      <c r="AB23" s="4">
        <f t="shared" si="2"/>
        <v>9.5</v>
      </c>
      <c r="AC23" s="6">
        <f t="shared" si="3"/>
        <v>366.13149999999951</v>
      </c>
      <c r="AD23" s="6">
        <f t="shared" si="4"/>
        <v>3478.2492499999953</v>
      </c>
      <c r="AE23" s="2"/>
      <c r="AF23" s="4">
        <f t="shared" si="5"/>
        <v>90.25</v>
      </c>
      <c r="AG23" s="2"/>
      <c r="AH23" s="6">
        <f t="shared" si="6"/>
        <v>4694.2501428571431</v>
      </c>
      <c r="AI23" s="6">
        <f t="shared" si="7"/>
        <v>4578.6698571428569</v>
      </c>
      <c r="AS23" s="4">
        <v>16</v>
      </c>
      <c r="AT23" s="4">
        <v>4477.93</v>
      </c>
      <c r="AU23" s="2"/>
      <c r="AV23" s="6">
        <v>4515.756819548873</v>
      </c>
      <c r="AX23" s="4">
        <v>16</v>
      </c>
      <c r="AY23" s="6">
        <v>4440.1031804511276</v>
      </c>
      <c r="AZ23" s="5">
        <f t="shared" si="11"/>
        <v>4489.2600343630711</v>
      </c>
      <c r="BA23" s="5">
        <f t="shared" si="10"/>
        <v>-49.156853911943472</v>
      </c>
      <c r="BB23" s="5">
        <f t="shared" si="12"/>
        <v>4469.5972927982939</v>
      </c>
      <c r="BM23" s="4">
        <v>17</v>
      </c>
      <c r="BN23" s="4">
        <v>4616.3</v>
      </c>
      <c r="BO23" s="6">
        <v>4560.3801503759405</v>
      </c>
      <c r="BP23" s="6">
        <f t="shared" si="8"/>
        <v>4469.5972927982939</v>
      </c>
      <c r="BQ23" s="6">
        <f t="shared" si="9"/>
        <v>4514.9887215871167</v>
      </c>
      <c r="CE23" s="4">
        <v>21</v>
      </c>
      <c r="CF23" s="4"/>
      <c r="CG23" s="6">
        <f t="shared" si="0"/>
        <v>4692.2658422575405</v>
      </c>
      <c r="CI23" s="6">
        <v>101.79272622348235</v>
      </c>
      <c r="CJ23" s="6">
        <f t="shared" si="1"/>
        <v>4776.3853224871964</v>
      </c>
    </row>
    <row r="24" spans="1:88" x14ac:dyDescent="0.2">
      <c r="A24" s="1"/>
      <c r="I24" s="1"/>
      <c r="L24" s="1"/>
      <c r="N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S24" s="4">
        <v>17</v>
      </c>
      <c r="AT24" s="4">
        <v>4616.3</v>
      </c>
      <c r="AU24" s="2"/>
      <c r="AV24" s="6">
        <v>4560.3801503759405</v>
      </c>
      <c r="AX24" s="4">
        <v>17</v>
      </c>
      <c r="AY24" s="6">
        <v>4672.2198496240599</v>
      </c>
      <c r="AZ24" s="5">
        <f t="shared" si="11"/>
        <v>4469.5972927982939</v>
      </c>
      <c r="BA24" s="5">
        <f t="shared" si="10"/>
        <v>202.62255682576597</v>
      </c>
      <c r="BB24" s="5">
        <f t="shared" si="12"/>
        <v>4550.6463155286001</v>
      </c>
      <c r="BM24" s="4">
        <v>18</v>
      </c>
      <c r="BN24" s="4">
        <v>4733.25</v>
      </c>
      <c r="BO24" s="6">
        <v>4605.0034812030081</v>
      </c>
      <c r="BP24" s="6">
        <f t="shared" si="8"/>
        <v>4550.6463155286001</v>
      </c>
      <c r="BQ24" s="6">
        <f t="shared" si="9"/>
        <v>4577.8248983658041</v>
      </c>
      <c r="CE24" s="4">
        <v>22</v>
      </c>
      <c r="CF24" s="4"/>
      <c r="CG24" s="6">
        <f t="shared" si="0"/>
        <v>4714.5775076710743</v>
      </c>
      <c r="CI24" s="6">
        <v>97.482154282344965</v>
      </c>
      <c r="CJ24" s="6">
        <f t="shared" si="1"/>
        <v>4595.8717197886508</v>
      </c>
    </row>
    <row r="25" spans="1:88" x14ac:dyDescent="0.2">
      <c r="A25" s="1"/>
      <c r="I25" s="1"/>
      <c r="J25" s="4" t="s">
        <v>13</v>
      </c>
      <c r="K25" s="4" t="s">
        <v>12</v>
      </c>
      <c r="L25" s="1"/>
      <c r="M25" s="4" t="s">
        <v>11</v>
      </c>
      <c r="N25" s="1"/>
      <c r="O25" s="4" t="s">
        <v>10</v>
      </c>
      <c r="Y25" s="2"/>
      <c r="Z25" s="2"/>
      <c r="AA25" s="2"/>
      <c r="AB25" s="2"/>
      <c r="AC25" s="2"/>
      <c r="AD25" s="4" t="s">
        <v>1</v>
      </c>
      <c r="AE25" s="2"/>
      <c r="AF25" s="4" t="s">
        <v>1</v>
      </c>
      <c r="AG25" s="2"/>
      <c r="AH25" s="2"/>
      <c r="AS25" s="4">
        <v>18</v>
      </c>
      <c r="AT25" s="4">
        <v>4733.25</v>
      </c>
      <c r="AU25" s="2"/>
      <c r="AV25" s="6">
        <v>4605.0034812030081</v>
      </c>
      <c r="AX25" s="4">
        <v>18</v>
      </c>
      <c r="AY25" s="6">
        <v>4861.4965187969919</v>
      </c>
      <c r="AZ25" s="5">
        <f t="shared" si="11"/>
        <v>4550.6463155286001</v>
      </c>
      <c r="BA25" s="5">
        <f t="shared" si="10"/>
        <v>310.85020326839185</v>
      </c>
      <c r="BB25" s="5">
        <f t="shared" si="12"/>
        <v>4674.9863968359568</v>
      </c>
      <c r="BM25" s="4">
        <v>19</v>
      </c>
      <c r="BN25" s="4">
        <v>4681.47</v>
      </c>
      <c r="BO25" s="6">
        <v>4649.6268120300756</v>
      </c>
      <c r="BP25" s="6">
        <f t="shared" si="8"/>
        <v>4674.9863968359568</v>
      </c>
      <c r="BQ25" s="6">
        <f t="shared" si="9"/>
        <v>4662.3066044330162</v>
      </c>
      <c r="CE25" s="4">
        <v>23</v>
      </c>
      <c r="CF25" s="4"/>
      <c r="CG25" s="6">
        <f t="shared" si="0"/>
        <v>4736.889173084608</v>
      </c>
      <c r="CI25" s="6">
        <v>98.535961159689379</v>
      </c>
      <c r="CJ25" s="6">
        <f t="shared" si="1"/>
        <v>4667.5392757681811</v>
      </c>
    </row>
    <row r="26" spans="1:88" x14ac:dyDescent="0.2">
      <c r="A26" s="1"/>
      <c r="C26" s="4" t="s">
        <v>9</v>
      </c>
      <c r="D26" s="4"/>
      <c r="E26" s="4">
        <f>D7</f>
        <v>105.58</v>
      </c>
      <c r="F26" s="4">
        <f>D11</f>
        <v>101.15</v>
      </c>
      <c r="G26" s="4">
        <f>D15</f>
        <v>99.54</v>
      </c>
      <c r="H26" s="4">
        <f>D19</f>
        <v>101.7</v>
      </c>
      <c r="I26" s="1"/>
      <c r="J26" s="7">
        <f>MIN(D26:H26)</f>
        <v>99.54</v>
      </c>
      <c r="K26" s="7">
        <f>MAX(D26:H26)</f>
        <v>105.58</v>
      </c>
      <c r="L26" s="1"/>
      <c r="M26" s="6">
        <f>(SUM(E26:H26)-J26-K26)/2</f>
        <v>101.42500000000001</v>
      </c>
      <c r="N26" s="1"/>
      <c r="O26" s="6">
        <f>M26/M$32</f>
        <v>101.79272622348235</v>
      </c>
      <c r="Y26" s="2"/>
      <c r="Z26" s="2"/>
      <c r="AA26" s="2"/>
      <c r="AB26" s="2"/>
      <c r="AC26" s="2"/>
      <c r="AD26" s="6">
        <f>SUM(AD4:AD23)</f>
        <v>29674.515000000007</v>
      </c>
      <c r="AE26" s="2"/>
      <c r="AF26" s="6">
        <f>SUM(AF4:AF23)</f>
        <v>665</v>
      </c>
      <c r="AG26" s="2"/>
      <c r="AH26" s="2"/>
      <c r="AS26" s="4">
        <v>19</v>
      </c>
      <c r="AT26" s="4">
        <v>4681.47</v>
      </c>
      <c r="AU26" s="2"/>
      <c r="AV26" s="6">
        <v>4649.6268120300756</v>
      </c>
      <c r="AX26" s="4">
        <v>19</v>
      </c>
      <c r="AY26" s="6">
        <v>4713.3131879699249</v>
      </c>
      <c r="AZ26" s="5">
        <f t="shared" si="11"/>
        <v>4674.9863968359568</v>
      </c>
      <c r="BA26" s="5">
        <f t="shared" si="10"/>
        <v>38.326791133968072</v>
      </c>
      <c r="BB26" s="5">
        <f t="shared" si="12"/>
        <v>4690.3171132895441</v>
      </c>
      <c r="BM26" s="4">
        <v>20</v>
      </c>
      <c r="BN26" s="4">
        <v>4636.46</v>
      </c>
      <c r="BO26" s="6">
        <v>4694.2501428571431</v>
      </c>
      <c r="BP26" s="6">
        <f t="shared" si="8"/>
        <v>4690.3171132895441</v>
      </c>
      <c r="BQ26" s="6">
        <f t="shared" si="9"/>
        <v>4692.2836280733436</v>
      </c>
      <c r="CE26" s="4">
        <v>24</v>
      </c>
      <c r="CF26" s="4"/>
      <c r="CG26" s="6">
        <f t="shared" si="0"/>
        <v>4759.2008384981418</v>
      </c>
      <c r="CI26" s="6">
        <v>102.18915833448331</v>
      </c>
      <c r="CJ26" s="6">
        <f t="shared" si="1"/>
        <v>4863.3872803089234</v>
      </c>
    </row>
    <row r="27" spans="1:88" x14ac:dyDescent="0.2">
      <c r="C27" s="4" t="s">
        <v>8</v>
      </c>
      <c r="D27" s="4"/>
      <c r="E27" s="4">
        <f>D8</f>
        <v>95.12</v>
      </c>
      <c r="F27" s="4">
        <f>D12</f>
        <v>96.9</v>
      </c>
      <c r="G27" s="4">
        <f>D16</f>
        <v>97.36</v>
      </c>
      <c r="H27" s="4">
        <f>D20</f>
        <v>99.32</v>
      </c>
      <c r="I27" s="1"/>
      <c r="J27" s="7">
        <f>MIN(D27:H27)</f>
        <v>95.12</v>
      </c>
      <c r="K27" s="7">
        <f>MAX(D27:H27)</f>
        <v>99.32</v>
      </c>
      <c r="L27" s="1"/>
      <c r="M27" s="6">
        <f>(SUM(E27:H27)-J27-K27)/2</f>
        <v>97.13</v>
      </c>
      <c r="N27" s="1"/>
      <c r="O27" s="6">
        <f>M27/M$32</f>
        <v>97.482154282344965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S27" s="4">
        <v>20</v>
      </c>
      <c r="AT27" s="4">
        <v>4636.46</v>
      </c>
      <c r="AU27" s="2"/>
      <c r="AV27" s="6">
        <v>4694.2501428571431</v>
      </c>
      <c r="AX27" s="4">
        <v>20</v>
      </c>
      <c r="AY27" s="6">
        <v>4578.6698571428569</v>
      </c>
      <c r="AZ27" s="5">
        <f t="shared" si="11"/>
        <v>4690.3171132895441</v>
      </c>
      <c r="BA27" s="5">
        <f t="shared" si="10"/>
        <v>-111.64725614668714</v>
      </c>
      <c r="BB27" s="5">
        <f t="shared" si="12"/>
        <v>4645.6582108308694</v>
      </c>
      <c r="BM27" s="4">
        <v>21</v>
      </c>
      <c r="BN27" s="4"/>
      <c r="BO27" s="6">
        <v>4738.8734736842107</v>
      </c>
      <c r="BP27" s="6">
        <f t="shared" si="8"/>
        <v>4645.6582108308694</v>
      </c>
      <c r="BQ27" s="6">
        <f t="shared" si="9"/>
        <v>4692.2658422575405</v>
      </c>
    </row>
    <row r="28" spans="1:88" x14ac:dyDescent="0.2">
      <c r="C28" s="4" t="s">
        <v>7</v>
      </c>
      <c r="D28" s="4">
        <f>D5</f>
        <v>97.14</v>
      </c>
      <c r="E28" s="4">
        <f>D9</f>
        <v>98.65</v>
      </c>
      <c r="F28" s="4">
        <f>D13</f>
        <v>97.71</v>
      </c>
      <c r="G28" s="4">
        <f>D17</f>
        <v>101.65</v>
      </c>
      <c r="H28" s="4"/>
      <c r="I28" s="1"/>
      <c r="J28" s="7">
        <f>MIN(D28:H28)</f>
        <v>97.14</v>
      </c>
      <c r="K28" s="7">
        <f>MAX(D28:H28)</f>
        <v>101.65</v>
      </c>
      <c r="L28" s="1"/>
      <c r="M28" s="6">
        <f>(SUM(D28:G28)-J28-K28)/2</f>
        <v>98.179999999999993</v>
      </c>
      <c r="N28" s="1"/>
      <c r="O28" s="6">
        <f>M28/M$32</f>
        <v>98.535961159689379</v>
      </c>
      <c r="Y28" s="27" t="s">
        <v>6</v>
      </c>
      <c r="Z28" s="28"/>
      <c r="AA28" s="2"/>
      <c r="AB28" s="2"/>
      <c r="AC28" s="29" t="s">
        <v>5</v>
      </c>
      <c r="AD28" s="4" t="s">
        <v>4</v>
      </c>
      <c r="AE28" s="2"/>
      <c r="AF28" s="6">
        <f>AD26/AF26</f>
        <v>44.623330827067676</v>
      </c>
      <c r="AG28" s="2"/>
      <c r="AH28" s="2"/>
      <c r="AS28" s="4">
        <v>21</v>
      </c>
      <c r="AT28" s="2"/>
      <c r="AU28" s="2"/>
      <c r="AV28" s="6">
        <v>4738.8734736842107</v>
      </c>
      <c r="AX28" s="4">
        <v>21</v>
      </c>
      <c r="AZ28" s="5">
        <f t="shared" si="11"/>
        <v>4645.6582108308694</v>
      </c>
      <c r="BM28" s="4">
        <v>22</v>
      </c>
      <c r="BN28" s="4"/>
      <c r="BO28" s="6">
        <v>4783.4968045112792</v>
      </c>
      <c r="BP28" s="6">
        <f t="shared" si="8"/>
        <v>4645.6582108308694</v>
      </c>
      <c r="BQ28" s="6">
        <f t="shared" si="9"/>
        <v>4714.5775076710743</v>
      </c>
    </row>
    <row r="29" spans="1:88" x14ac:dyDescent="0.2">
      <c r="C29" s="4" t="s">
        <v>3</v>
      </c>
      <c r="D29" s="4">
        <f>D6</f>
        <v>99.54</v>
      </c>
      <c r="E29" s="4">
        <f>D10</f>
        <v>103.69</v>
      </c>
      <c r="F29" s="4">
        <f>D14</f>
        <v>103.98</v>
      </c>
      <c r="G29" s="4">
        <f>D18</f>
        <v>99.95</v>
      </c>
      <c r="H29" s="4"/>
      <c r="I29" s="1"/>
      <c r="J29" s="7">
        <f>MIN(D29:H29)</f>
        <v>99.54</v>
      </c>
      <c r="K29" s="7">
        <f>MAX(D29:H29)</f>
        <v>103.98</v>
      </c>
      <c r="L29" s="1"/>
      <c r="M29" s="6">
        <f>(SUM(D29:G29)-J29-K29)/2</f>
        <v>101.82</v>
      </c>
      <c r="N29" s="1"/>
      <c r="O29" s="6">
        <f>M29/M$32</f>
        <v>102.18915833448331</v>
      </c>
      <c r="Y29" s="4">
        <f>AVERAGE(Y4:Y23)</f>
        <v>10.5</v>
      </c>
      <c r="Z29" s="4">
        <f>AVERAGE(Z4:Z23)</f>
        <v>4270.3285000000005</v>
      </c>
      <c r="AA29" s="2"/>
      <c r="AB29" s="2"/>
      <c r="AC29" s="29"/>
      <c r="AD29" s="4" t="s">
        <v>2</v>
      </c>
      <c r="AE29" s="2"/>
      <c r="AF29" s="6">
        <f>Z29-(AF28*Y29)</f>
        <v>3801.7835263157899</v>
      </c>
      <c r="AG29" s="2"/>
      <c r="AH29" s="2"/>
      <c r="AS29" s="4">
        <v>22</v>
      </c>
      <c r="AT29" s="2"/>
      <c r="AU29" s="2"/>
      <c r="AV29" s="6">
        <v>4783.4968045112792</v>
      </c>
      <c r="AX29" s="4">
        <v>22</v>
      </c>
      <c r="AZ29" s="5">
        <f>AZ28</f>
        <v>4645.6582108308694</v>
      </c>
      <c r="BM29" s="4">
        <v>23</v>
      </c>
      <c r="BN29" s="4"/>
      <c r="BO29" s="6">
        <v>4828.1201353383467</v>
      </c>
      <c r="BP29" s="6">
        <f t="shared" si="8"/>
        <v>4645.6582108308694</v>
      </c>
      <c r="BQ29" s="6">
        <f t="shared" si="9"/>
        <v>4736.889173084608</v>
      </c>
    </row>
    <row r="30" spans="1:88" x14ac:dyDescent="0.2">
      <c r="I30" s="1"/>
      <c r="L30" s="1"/>
      <c r="N30" s="1"/>
      <c r="AS30" s="4">
        <v>23</v>
      </c>
      <c r="AT30" s="2"/>
      <c r="AU30" s="2"/>
      <c r="AV30" s="6">
        <v>4828.1201353383467</v>
      </c>
      <c r="AX30" s="4">
        <v>23</v>
      </c>
      <c r="AZ30" s="5">
        <f>AZ29</f>
        <v>4645.6582108308694</v>
      </c>
      <c r="BM30" s="4">
        <v>24</v>
      </c>
      <c r="BN30" s="4"/>
      <c r="BO30" s="6">
        <v>4872.7434661654142</v>
      </c>
      <c r="BP30" s="6">
        <f t="shared" si="8"/>
        <v>4645.6582108308694</v>
      </c>
      <c r="BQ30" s="6">
        <f t="shared" si="9"/>
        <v>4759.2008384981418</v>
      </c>
    </row>
    <row r="31" spans="1:88" x14ac:dyDescent="0.2">
      <c r="I31" s="1"/>
      <c r="L31" s="4" t="s">
        <v>1</v>
      </c>
      <c r="M31" s="4">
        <f>SUM(M26:M29)</f>
        <v>398.55500000000001</v>
      </c>
      <c r="N31" s="1"/>
      <c r="O31" s="4">
        <f>SUM(O26:O29)</f>
        <v>400</v>
      </c>
      <c r="AS31" s="4">
        <v>24</v>
      </c>
      <c r="AT31" s="2"/>
      <c r="AU31" s="2"/>
      <c r="AV31" s="6">
        <v>4872.7434661654142</v>
      </c>
      <c r="AX31" s="4">
        <v>24</v>
      </c>
      <c r="AZ31" s="5">
        <f>AZ30</f>
        <v>4645.6582108308694</v>
      </c>
    </row>
    <row r="32" spans="1:88" x14ac:dyDescent="0.2">
      <c r="I32" s="1"/>
      <c r="L32" s="4" t="s">
        <v>0</v>
      </c>
      <c r="M32" s="3">
        <f>M31/400</f>
        <v>0.99638749999999998</v>
      </c>
      <c r="N32" s="1"/>
      <c r="AU32" s="2"/>
      <c r="AV32" s="2"/>
    </row>
    <row r="33" spans="9:48" x14ac:dyDescent="0.2">
      <c r="I33" s="1"/>
      <c r="L33" s="1"/>
      <c r="N33" s="1"/>
      <c r="AU33" s="2"/>
      <c r="AV33" s="2"/>
    </row>
    <row r="34" spans="9:48" x14ac:dyDescent="0.2">
      <c r="I34" s="1"/>
      <c r="L34" s="1"/>
      <c r="N34" s="1"/>
    </row>
    <row r="35" spans="9:48" x14ac:dyDescent="0.2">
      <c r="I35" s="1"/>
      <c r="L35" s="1"/>
      <c r="N35" s="1"/>
    </row>
    <row r="36" spans="9:48" x14ac:dyDescent="0.2">
      <c r="I36" s="1"/>
      <c r="L36" s="1"/>
      <c r="N36" s="1"/>
    </row>
    <row r="37" spans="9:48" x14ac:dyDescent="0.2">
      <c r="I37" s="1"/>
      <c r="L37" s="1"/>
      <c r="N37" s="1"/>
    </row>
    <row r="38" spans="9:48" x14ac:dyDescent="0.2">
      <c r="I38" s="1"/>
      <c r="L38" s="1"/>
      <c r="N38" s="1"/>
    </row>
    <row r="39" spans="9:48" x14ac:dyDescent="0.2">
      <c r="I39" s="1"/>
      <c r="L39" s="1"/>
      <c r="N39" s="1"/>
    </row>
    <row r="40" spans="9:48" x14ac:dyDescent="0.2">
      <c r="I40" s="1"/>
      <c r="L40" s="1"/>
      <c r="N40" s="1"/>
    </row>
    <row r="41" spans="9:48" x14ac:dyDescent="0.2">
      <c r="I41" s="1"/>
      <c r="L41" s="1"/>
      <c r="N41" s="1"/>
    </row>
    <row r="42" spans="9:48" x14ac:dyDescent="0.2">
      <c r="I42" s="1"/>
      <c r="L42" s="1"/>
      <c r="N42" s="1"/>
    </row>
    <row r="43" spans="9:48" x14ac:dyDescent="0.2">
      <c r="I43" s="1"/>
      <c r="L43" s="1"/>
      <c r="N43" s="1"/>
    </row>
    <row r="44" spans="9:48" x14ac:dyDescent="0.2">
      <c r="I44" s="1"/>
      <c r="L44" s="1"/>
      <c r="N44" s="1"/>
    </row>
  </sheetData>
  <mergeCells count="5">
    <mergeCell ref="AZ6:BB6"/>
    <mergeCell ref="Y28:Z28"/>
    <mergeCell ref="AB1:AD1"/>
    <mergeCell ref="AC28:AC29"/>
    <mergeCell ref="AD2:A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 Deseasonalization</vt:lpstr>
      <vt:lpstr>Step 2 Decomp. Theta Lines</vt:lpstr>
      <vt:lpstr>Step 3 Forecast</vt:lpstr>
      <vt:lpstr>Step 4 Synthesis</vt:lpstr>
      <vt:lpstr>Step 5 Seasonalization</vt:lpstr>
      <vt:lpstr>ALL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2019-03-15T10:28:55Z</dcterms:created>
  <dcterms:modified xsi:type="dcterms:W3CDTF">2019-09-20T08:05:23Z</dcterms:modified>
</cp:coreProperties>
</file>