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\Lectures\"/>
    </mc:Choice>
  </mc:AlternateContent>
  <bookViews>
    <workbookView xWindow="120" yWindow="45" windowWidth="28620" windowHeight="14700" tabRatio="727"/>
  </bookViews>
  <sheets>
    <sheet name="Data" sheetId="46" r:id="rId1"/>
    <sheet name="Alternative Theta - Exp Trend" sheetId="39" r:id="rId2"/>
  </sheets>
  <calcPr calcId="152511"/>
</workbook>
</file>

<file path=xl/calcChain.xml><?xml version="1.0" encoding="utf-8"?>
<calcChain xmlns="http://schemas.openxmlformats.org/spreadsheetml/2006/main">
  <c r="B34" i="39" l="1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9" i="39"/>
  <c r="B8" i="39"/>
  <c r="B7" i="39"/>
  <c r="B6" i="39"/>
  <c r="B5" i="39"/>
  <c r="B4" i="39"/>
  <c r="AN34" i="39" l="1"/>
  <c r="AN33" i="39"/>
  <c r="AN32" i="39"/>
  <c r="AN31" i="39"/>
  <c r="AN30" i="39"/>
  <c r="AN29" i="39"/>
  <c r="AN28" i="39"/>
  <c r="AN27" i="39"/>
  <c r="AN26" i="39"/>
  <c r="AN25" i="39"/>
  <c r="AN24" i="39"/>
  <c r="AN23" i="39"/>
  <c r="AN22" i="39"/>
  <c r="AN21" i="39"/>
  <c r="AN20" i="39"/>
  <c r="AN19" i="39"/>
  <c r="AN18" i="39"/>
  <c r="AN17" i="39"/>
  <c r="AN16" i="39"/>
  <c r="AN15" i="39"/>
  <c r="AN14" i="39"/>
  <c r="AN13" i="39"/>
  <c r="AN12" i="39"/>
  <c r="AN11" i="39"/>
  <c r="AN10" i="39"/>
  <c r="AN9" i="39"/>
  <c r="AN8" i="39"/>
  <c r="AN7" i="39"/>
  <c r="AN6" i="39"/>
  <c r="AN5" i="39"/>
  <c r="AN4" i="39"/>
  <c r="C34" i="39" l="1"/>
  <c r="C33" i="39"/>
  <c r="C32" i="39"/>
  <c r="C31" i="39"/>
  <c r="C30" i="39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B37" i="39"/>
  <c r="A37" i="39"/>
  <c r="E4" i="39" s="1"/>
  <c r="I4" i="39" s="1"/>
  <c r="E13" i="39"/>
  <c r="E9" i="39" l="1"/>
  <c r="C37" i="39"/>
  <c r="F14" i="39" s="1"/>
  <c r="E24" i="39"/>
  <c r="I24" i="39" s="1"/>
  <c r="E14" i="39"/>
  <c r="I14" i="39" s="1"/>
  <c r="E19" i="39"/>
  <c r="I19" i="39" s="1"/>
  <c r="E26" i="39"/>
  <c r="I26" i="39" s="1"/>
  <c r="E5" i="39"/>
  <c r="E12" i="39"/>
  <c r="E22" i="39"/>
  <c r="E28" i="39"/>
  <c r="E30" i="39"/>
  <c r="E32" i="39"/>
  <c r="I32" i="39" s="1"/>
  <c r="E34" i="39"/>
  <c r="E7" i="39"/>
  <c r="I7" i="39" s="1"/>
  <c r="E17" i="39"/>
  <c r="I17" i="39" s="1"/>
  <c r="E10" i="39"/>
  <c r="I10" i="39" s="1"/>
  <c r="E15" i="39"/>
  <c r="I15" i="39" s="1"/>
  <c r="E20" i="39"/>
  <c r="E23" i="39"/>
  <c r="I23" i="39" s="1"/>
  <c r="E25" i="39"/>
  <c r="E27" i="39"/>
  <c r="E29" i="39"/>
  <c r="E31" i="39"/>
  <c r="E33" i="39"/>
  <c r="E8" i="39"/>
  <c r="E18" i="39"/>
  <c r="E11" i="39"/>
  <c r="I11" i="39" s="1"/>
  <c r="E16" i="39"/>
  <c r="I16" i="39" s="1"/>
  <c r="E21" i="39"/>
  <c r="I13" i="39"/>
  <c r="E6" i="39"/>
  <c r="F9" i="39" l="1"/>
  <c r="F28" i="39"/>
  <c r="F12" i="39"/>
  <c r="F18" i="39"/>
  <c r="G18" i="39" s="1"/>
  <c r="F5" i="39"/>
  <c r="G5" i="39" s="1"/>
  <c r="F13" i="39"/>
  <c r="G13" i="39" s="1"/>
  <c r="F6" i="39"/>
  <c r="G6" i="39" s="1"/>
  <c r="F29" i="39"/>
  <c r="F15" i="39"/>
  <c r="F16" i="39"/>
  <c r="G16" i="39" s="1"/>
  <c r="F22" i="39"/>
  <c r="F24" i="39"/>
  <c r="G9" i="39"/>
  <c r="I9" i="39"/>
  <c r="F17" i="39"/>
  <c r="G17" i="39" s="1"/>
  <c r="F10" i="39"/>
  <c r="G10" i="39" s="1"/>
  <c r="F27" i="39"/>
  <c r="G27" i="39" s="1"/>
  <c r="F23" i="39"/>
  <c r="G23" i="39" s="1"/>
  <c r="F33" i="39"/>
  <c r="G33" i="39" s="1"/>
  <c r="F26" i="39"/>
  <c r="G26" i="39" s="1"/>
  <c r="F31" i="39"/>
  <c r="G31" i="39" s="1"/>
  <c r="G24" i="39"/>
  <c r="F20" i="39"/>
  <c r="G20" i="39" s="1"/>
  <c r="F21" i="39"/>
  <c r="G21" i="39" s="1"/>
  <c r="F4" i="39"/>
  <c r="G4" i="39" s="1"/>
  <c r="F8" i="39"/>
  <c r="G8" i="39" s="1"/>
  <c r="G14" i="39"/>
  <c r="G22" i="39"/>
  <c r="G12" i="39"/>
  <c r="F11" i="39"/>
  <c r="G11" i="39" s="1"/>
  <c r="F7" i="39"/>
  <c r="G7" i="39" s="1"/>
  <c r="F30" i="39"/>
  <c r="G30" i="39" s="1"/>
  <c r="F25" i="39"/>
  <c r="G25" i="39" s="1"/>
  <c r="F19" i="39"/>
  <c r="G19" i="39" s="1"/>
  <c r="F34" i="39"/>
  <c r="G34" i="39" s="1"/>
  <c r="F32" i="39"/>
  <c r="G32" i="39" s="1"/>
  <c r="I12" i="39"/>
  <c r="I21" i="39"/>
  <c r="I8" i="39"/>
  <c r="I22" i="39"/>
  <c r="I33" i="39"/>
  <c r="G28" i="39"/>
  <c r="I28" i="39"/>
  <c r="G15" i="39"/>
  <c r="G29" i="39"/>
  <c r="I29" i="39"/>
  <c r="I18" i="39"/>
  <c r="I31" i="39"/>
  <c r="I27" i="39"/>
  <c r="I25" i="39"/>
  <c r="I20" i="39"/>
  <c r="I34" i="39"/>
  <c r="I5" i="39"/>
  <c r="I30" i="39"/>
  <c r="I6" i="39"/>
  <c r="G37" i="39" l="1"/>
  <c r="I37" i="39"/>
  <c r="K40" i="39" l="1"/>
  <c r="K41" i="39" s="1"/>
  <c r="K42" i="39" s="1"/>
  <c r="W40" i="39" l="1"/>
  <c r="W32" i="39"/>
  <c r="W24" i="39"/>
  <c r="W16" i="39"/>
  <c r="W8" i="39"/>
  <c r="W39" i="39"/>
  <c r="W31" i="39"/>
  <c r="W23" i="39"/>
  <c r="W15" i="39"/>
  <c r="W7" i="39"/>
  <c r="W38" i="39"/>
  <c r="AO38" i="39" s="1"/>
  <c r="W30" i="39"/>
  <c r="W22" i="39"/>
  <c r="W14" i="39"/>
  <c r="W6" i="39"/>
  <c r="W5" i="39"/>
  <c r="W36" i="39"/>
  <c r="W20" i="39"/>
  <c r="W12" i="39"/>
  <c r="W4" i="39"/>
  <c r="W27" i="39"/>
  <c r="W11" i="39"/>
  <c r="W37" i="39"/>
  <c r="AO37" i="39" s="1"/>
  <c r="W29" i="39"/>
  <c r="W21" i="39"/>
  <c r="W13" i="39"/>
  <c r="W28" i="39"/>
  <c r="W35" i="39"/>
  <c r="AO35" i="39" s="1"/>
  <c r="W19" i="39"/>
  <c r="W34" i="39"/>
  <c r="W26" i="39"/>
  <c r="W18" i="39"/>
  <c r="W10" i="39"/>
  <c r="W33" i="39"/>
  <c r="W25" i="39"/>
  <c r="W17" i="39"/>
  <c r="W9" i="39"/>
  <c r="AO36" i="39"/>
  <c r="K32" i="39"/>
  <c r="K24" i="39"/>
  <c r="K16" i="39"/>
  <c r="K8" i="39"/>
  <c r="K31" i="39"/>
  <c r="K23" i="39"/>
  <c r="K15" i="39"/>
  <c r="K7" i="39"/>
  <c r="K30" i="39"/>
  <c r="K22" i="39"/>
  <c r="K14" i="39"/>
  <c r="K6" i="39"/>
  <c r="K25" i="39"/>
  <c r="K29" i="39"/>
  <c r="K21" i="39"/>
  <c r="K13" i="39"/>
  <c r="K5" i="39"/>
  <c r="AO40" i="39"/>
  <c r="K28" i="39"/>
  <c r="K20" i="39"/>
  <c r="K12" i="39"/>
  <c r="K4" i="39"/>
  <c r="K17" i="39"/>
  <c r="AO39" i="39"/>
  <c r="K27" i="39"/>
  <c r="K19" i="39"/>
  <c r="K11" i="39"/>
  <c r="K34" i="39"/>
  <c r="K26" i="39"/>
  <c r="K18" i="39"/>
  <c r="K10" i="39"/>
  <c r="K33" i="39"/>
  <c r="K9" i="39"/>
  <c r="L24" i="39" l="1"/>
  <c r="Z24" i="39" s="1"/>
  <c r="L9" i="39"/>
  <c r="Z9" i="39" s="1"/>
  <c r="L30" i="39"/>
  <c r="Z30" i="39" s="1"/>
  <c r="L7" i="39"/>
  <c r="Z7" i="39" s="1"/>
  <c r="L21" i="39"/>
  <c r="Z21" i="39" s="1"/>
  <c r="L29" i="39"/>
  <c r="Z29" i="39" s="1"/>
  <c r="L12" i="39"/>
  <c r="Z12" i="39" s="1"/>
  <c r="L31" i="39"/>
  <c r="Z31" i="39" s="1"/>
  <c r="L19" i="39"/>
  <c r="Z19" i="39" s="1"/>
  <c r="L5" i="39"/>
  <c r="Z5" i="39" s="1"/>
  <c r="L33" i="39"/>
  <c r="Z33" i="39" s="1"/>
  <c r="L10" i="39"/>
  <c r="Z10" i="39" s="1"/>
  <c r="L4" i="39"/>
  <c r="Z4" i="39" s="1"/>
  <c r="Z2" i="39" s="1"/>
  <c r="L23" i="39"/>
  <c r="Z23" i="39" s="1"/>
  <c r="L26" i="39"/>
  <c r="Z26" i="39" s="1"/>
  <c r="L25" i="39"/>
  <c r="Z25" i="39" s="1"/>
  <c r="L34" i="39"/>
  <c r="Z34" i="39" s="1"/>
  <c r="L20" i="39"/>
  <c r="Z20" i="39" s="1"/>
  <c r="L6" i="39"/>
  <c r="Z6" i="39" s="1"/>
  <c r="L8" i="39"/>
  <c r="Z8" i="39" s="1"/>
  <c r="L22" i="39"/>
  <c r="Z22" i="39" s="1"/>
  <c r="L27" i="39"/>
  <c r="Z27" i="39" s="1"/>
  <c r="L32" i="39"/>
  <c r="Z32" i="39" s="1"/>
  <c r="L13" i="39"/>
  <c r="Z13" i="39" s="1"/>
  <c r="L17" i="39"/>
  <c r="Z17" i="39" s="1"/>
  <c r="L15" i="39"/>
  <c r="Z15" i="39" s="1"/>
  <c r="L18" i="39"/>
  <c r="Z18" i="39" s="1"/>
  <c r="L11" i="39"/>
  <c r="Z11" i="39" s="1"/>
  <c r="L28" i="39"/>
  <c r="Z28" i="39" s="1"/>
  <c r="L14" i="39"/>
  <c r="Z14" i="39" s="1"/>
  <c r="L16" i="39"/>
  <c r="Z16" i="39" s="1"/>
  <c r="AO22" i="39"/>
  <c r="AO11" i="39"/>
  <c r="AO30" i="39"/>
  <c r="AO23" i="39"/>
  <c r="AO31" i="39"/>
  <c r="AO8" i="39"/>
  <c r="AO15" i="39"/>
  <c r="AO5" i="39"/>
  <c r="AO4" i="39"/>
  <c r="AO16" i="39"/>
  <c r="AO9" i="39"/>
  <c r="AO12" i="39"/>
  <c r="AO13" i="39"/>
  <c r="AO24" i="39"/>
  <c r="AO17" i="39"/>
  <c r="AO10" i="39"/>
  <c r="AO20" i="39"/>
  <c r="AO21" i="39"/>
  <c r="AO19" i="39"/>
  <c r="AO32" i="39"/>
  <c r="AO25" i="39"/>
  <c r="AO18" i="39"/>
  <c r="AO27" i="39"/>
  <c r="AO28" i="39"/>
  <c r="AO29" i="39"/>
  <c r="AO6" i="39"/>
  <c r="AO34" i="39"/>
  <c r="AO33" i="39"/>
  <c r="AO26" i="39"/>
  <c r="AO14" i="39"/>
  <c r="AO7" i="39"/>
  <c r="AA4" i="39" l="1"/>
  <c r="AP4" i="39" s="1"/>
  <c r="AQ4" i="39" s="1"/>
  <c r="AB4" i="39" l="1"/>
  <c r="AC4" i="39" s="1"/>
  <c r="AA5" i="39" s="1"/>
  <c r="AS4" i="39"/>
  <c r="AR4" i="39"/>
  <c r="AP5" i="39" l="1"/>
  <c r="AQ5" i="39" s="1"/>
  <c r="AB5" i="39"/>
  <c r="AC5" i="39" s="1"/>
  <c r="AR5" i="39" l="1"/>
  <c r="AS5" i="39"/>
  <c r="AA6" i="39"/>
  <c r="AP6" i="39" l="1"/>
  <c r="AQ6" i="39" s="1"/>
  <c r="AB6" i="39"/>
  <c r="AC6" i="39" s="1"/>
  <c r="AS6" i="39" l="1"/>
  <c r="AR6" i="39"/>
  <c r="AA7" i="39"/>
  <c r="AP7" i="39" l="1"/>
  <c r="AQ7" i="39" s="1"/>
  <c r="AB7" i="39"/>
  <c r="AC7" i="39" s="1"/>
  <c r="AS7" i="39" l="1"/>
  <c r="AR7" i="39"/>
  <c r="AA8" i="39"/>
  <c r="AP8" i="39" l="1"/>
  <c r="AQ8" i="39" s="1"/>
  <c r="AB8" i="39"/>
  <c r="AC8" i="39" s="1"/>
  <c r="AR8" i="39" l="1"/>
  <c r="AS8" i="39"/>
  <c r="AA9" i="39"/>
  <c r="AP9" i="39" l="1"/>
  <c r="AQ9" i="39" s="1"/>
  <c r="AB9" i="39"/>
  <c r="AC9" i="39" s="1"/>
  <c r="AS9" i="39" l="1"/>
  <c r="AR9" i="39"/>
  <c r="AA10" i="39"/>
  <c r="AP10" i="39" l="1"/>
  <c r="AQ10" i="39" s="1"/>
  <c r="AB10" i="39"/>
  <c r="AC10" i="39" s="1"/>
  <c r="AS10" i="39" l="1"/>
  <c r="AR10" i="39"/>
  <c r="AA11" i="39"/>
  <c r="AP11" i="39" l="1"/>
  <c r="AQ11" i="39" s="1"/>
  <c r="AB11" i="39"/>
  <c r="AC11" i="39" s="1"/>
  <c r="AS11" i="39" l="1"/>
  <c r="AR11" i="39"/>
  <c r="AA12" i="39"/>
  <c r="AP12" i="39" l="1"/>
  <c r="AQ12" i="39" s="1"/>
  <c r="AB12" i="39"/>
  <c r="AC12" i="39" s="1"/>
  <c r="AR12" i="39" l="1"/>
  <c r="AS12" i="39"/>
  <c r="AA13" i="39"/>
  <c r="AP13" i="39" l="1"/>
  <c r="AQ13" i="39" s="1"/>
  <c r="AB13" i="39"/>
  <c r="AC13" i="39" s="1"/>
  <c r="AS13" i="39" l="1"/>
  <c r="AR13" i="39"/>
  <c r="AA14" i="39"/>
  <c r="AP14" i="39" l="1"/>
  <c r="AQ14" i="39" s="1"/>
  <c r="AB14" i="39"/>
  <c r="AC14" i="39" s="1"/>
  <c r="AS14" i="39" l="1"/>
  <c r="AR14" i="39"/>
  <c r="AA15" i="39"/>
  <c r="AP15" i="39" l="1"/>
  <c r="AQ15" i="39" s="1"/>
  <c r="AB15" i="39"/>
  <c r="AC15" i="39" s="1"/>
  <c r="AS15" i="39" l="1"/>
  <c r="AR15" i="39"/>
  <c r="AA16" i="39"/>
  <c r="AP16" i="39" l="1"/>
  <c r="AQ16" i="39" s="1"/>
  <c r="AB16" i="39"/>
  <c r="AC16" i="39" s="1"/>
  <c r="AR16" i="39" l="1"/>
  <c r="AS16" i="39"/>
  <c r="AA17" i="39"/>
  <c r="AP17" i="39" l="1"/>
  <c r="AQ17" i="39" s="1"/>
  <c r="AB17" i="39"/>
  <c r="AC17" i="39" s="1"/>
  <c r="AS17" i="39" l="1"/>
  <c r="AR17" i="39"/>
  <c r="AA18" i="39"/>
  <c r="AP18" i="39" l="1"/>
  <c r="AQ18" i="39" s="1"/>
  <c r="AB18" i="39"/>
  <c r="AC18" i="39" s="1"/>
  <c r="AS18" i="39" l="1"/>
  <c r="AR18" i="39"/>
  <c r="AA19" i="39"/>
  <c r="AP19" i="39" l="1"/>
  <c r="AQ19" i="39" s="1"/>
  <c r="AB19" i="39"/>
  <c r="AC19" i="39" s="1"/>
  <c r="AS19" i="39" l="1"/>
  <c r="AR19" i="39"/>
  <c r="AA20" i="39"/>
  <c r="AP20" i="39" l="1"/>
  <c r="AQ20" i="39" s="1"/>
  <c r="AB20" i="39"/>
  <c r="AC20" i="39" s="1"/>
  <c r="AR20" i="39" l="1"/>
  <c r="AS20" i="39"/>
  <c r="AA21" i="39"/>
  <c r="AP21" i="39" l="1"/>
  <c r="AQ21" i="39" s="1"/>
  <c r="AB21" i="39"/>
  <c r="AC21" i="39" s="1"/>
  <c r="AS21" i="39" l="1"/>
  <c r="AR21" i="39"/>
  <c r="AA22" i="39"/>
  <c r="AP22" i="39" l="1"/>
  <c r="AQ22" i="39" s="1"/>
  <c r="AB22" i="39"/>
  <c r="AC22" i="39" s="1"/>
  <c r="AS22" i="39" l="1"/>
  <c r="AR22" i="39"/>
  <c r="AA23" i="39"/>
  <c r="AP23" i="39" l="1"/>
  <c r="AQ23" i="39" s="1"/>
  <c r="AB23" i="39"/>
  <c r="AC23" i="39" s="1"/>
  <c r="AS23" i="39" l="1"/>
  <c r="AR23" i="39"/>
  <c r="AA24" i="39"/>
  <c r="AP24" i="39" l="1"/>
  <c r="AQ24" i="39" s="1"/>
  <c r="AB24" i="39"/>
  <c r="AC24" i="39" s="1"/>
  <c r="AR24" i="39" l="1"/>
  <c r="AS24" i="39"/>
  <c r="AA25" i="39"/>
  <c r="AP25" i="39" l="1"/>
  <c r="AQ25" i="39" s="1"/>
  <c r="AB25" i="39"/>
  <c r="AC25" i="39" s="1"/>
  <c r="AS25" i="39" l="1"/>
  <c r="AR25" i="39"/>
  <c r="AA26" i="39"/>
  <c r="AP26" i="39" l="1"/>
  <c r="AQ26" i="39" s="1"/>
  <c r="AB26" i="39"/>
  <c r="AC26" i="39" s="1"/>
  <c r="AS26" i="39" l="1"/>
  <c r="AR26" i="39"/>
  <c r="AA27" i="39"/>
  <c r="AP27" i="39" l="1"/>
  <c r="AQ27" i="39" s="1"/>
  <c r="AB27" i="39"/>
  <c r="AC27" i="39" s="1"/>
  <c r="AS27" i="39" l="1"/>
  <c r="AR27" i="39"/>
  <c r="AA28" i="39"/>
  <c r="AP28" i="39" l="1"/>
  <c r="AQ28" i="39" s="1"/>
  <c r="AB28" i="39"/>
  <c r="AC28" i="39" s="1"/>
  <c r="AR28" i="39" l="1"/>
  <c r="AS28" i="39"/>
  <c r="AA29" i="39"/>
  <c r="AP29" i="39" l="1"/>
  <c r="AQ29" i="39" s="1"/>
  <c r="AB29" i="39"/>
  <c r="AC29" i="39" s="1"/>
  <c r="AS29" i="39" l="1"/>
  <c r="AR29" i="39"/>
  <c r="AA30" i="39"/>
  <c r="AP30" i="39" l="1"/>
  <c r="AQ30" i="39" s="1"/>
  <c r="AB30" i="39"/>
  <c r="AC30" i="39" s="1"/>
  <c r="AS30" i="39" l="1"/>
  <c r="AR30" i="39"/>
  <c r="AA31" i="39"/>
  <c r="AP31" i="39" l="1"/>
  <c r="AQ31" i="39" s="1"/>
  <c r="AB31" i="39"/>
  <c r="AC31" i="39" s="1"/>
  <c r="AS31" i="39" l="1"/>
  <c r="AR31" i="39"/>
  <c r="AA32" i="39"/>
  <c r="AP32" i="39" l="1"/>
  <c r="AQ32" i="39" s="1"/>
  <c r="AB32" i="39"/>
  <c r="AC32" i="39" s="1"/>
  <c r="AR32" i="39" l="1"/>
  <c r="AS32" i="39"/>
  <c r="AA33" i="39"/>
  <c r="AP33" i="39" l="1"/>
  <c r="AQ33" i="39" s="1"/>
  <c r="AB33" i="39"/>
  <c r="AC33" i="39" s="1"/>
  <c r="AS33" i="39" l="1"/>
  <c r="AR33" i="39"/>
  <c r="AA34" i="39"/>
  <c r="AP34" i="39" l="1"/>
  <c r="AQ34" i="39" s="1"/>
  <c r="AB34" i="39"/>
  <c r="AC34" i="39" s="1"/>
  <c r="AC35" i="39" s="1"/>
  <c r="AC36" i="39" s="1"/>
  <c r="AC37" i="39" s="1"/>
  <c r="AC38" i="39" s="1"/>
  <c r="AC39" i="39" s="1"/>
  <c r="AC40" i="39" s="1"/>
  <c r="AS34" i="39" l="1"/>
  <c r="AS42" i="39" s="1"/>
  <c r="AR34" i="39"/>
  <c r="AR42" i="39" s="1"/>
  <c r="AA35" i="39"/>
  <c r="AP35" i="39" s="1"/>
  <c r="AQ35" i="39" s="1"/>
  <c r="AS35" i="39" l="1"/>
  <c r="AR35" i="39"/>
  <c r="AA36" i="39"/>
  <c r="AP36" i="39" s="1"/>
  <c r="AQ36" i="39" s="1"/>
  <c r="AR36" i="39" l="1"/>
  <c r="AS36" i="39"/>
  <c r="AA37" i="39"/>
  <c r="AP37" i="39" s="1"/>
  <c r="AQ37" i="39" s="1"/>
  <c r="AS37" i="39" l="1"/>
  <c r="AR37" i="39"/>
  <c r="AA38" i="39"/>
  <c r="AP38" i="39" s="1"/>
  <c r="AQ38" i="39" s="1"/>
  <c r="AS38" i="39" l="1"/>
  <c r="AR38" i="39"/>
  <c r="AA39" i="39"/>
  <c r="AP39" i="39" s="1"/>
  <c r="AQ39" i="39" s="1"/>
  <c r="AS39" i="39" l="1"/>
  <c r="AR39" i="39"/>
  <c r="AA40" i="39"/>
  <c r="AP40" i="39" s="1"/>
  <c r="AQ40" i="39" s="1"/>
  <c r="AR40" i="39" l="1"/>
  <c r="AR43" i="39" s="1"/>
  <c r="AS40" i="39"/>
  <c r="AS43" i="39" s="1"/>
</calcChain>
</file>

<file path=xl/sharedStrings.xml><?xml version="1.0" encoding="utf-8"?>
<sst xmlns="http://schemas.openxmlformats.org/spreadsheetml/2006/main" count="45" uniqueCount="32">
  <si>
    <t>Error e</t>
  </si>
  <si>
    <t>Level S</t>
  </si>
  <si>
    <t>S(0) =</t>
  </si>
  <si>
    <t>Data</t>
  </si>
  <si>
    <t>A</t>
  </si>
  <si>
    <t>B</t>
  </si>
  <si>
    <t>Period</t>
  </si>
  <si>
    <t>Denominator</t>
  </si>
  <si>
    <t>Forecast</t>
  </si>
  <si>
    <t>SLR</t>
  </si>
  <si>
    <t>Slope</t>
  </si>
  <si>
    <t>sum</t>
  </si>
  <si>
    <t>constant</t>
  </si>
  <si>
    <t>average</t>
  </si>
  <si>
    <t>X-meax(X)</t>
  </si>
  <si>
    <t>Y=mean(Y)</t>
  </si>
  <si>
    <t>A x B</t>
  </si>
  <si>
    <t>Nominator</t>
  </si>
  <si>
    <t>(X-Mean(X))^2</t>
  </si>
  <si>
    <t>Theta (0)</t>
  </si>
  <si>
    <t>Error</t>
  </si>
  <si>
    <t>log(Data)</t>
  </si>
  <si>
    <t>THETA</t>
  </si>
  <si>
    <t>AbsError</t>
  </si>
  <si>
    <t>Forecast Theta(0) with SLR</t>
  </si>
  <si>
    <t>α</t>
  </si>
  <si>
    <t>On Sample</t>
  </si>
  <si>
    <t>On Actual</t>
  </si>
  <si>
    <t>Theta (θ)</t>
  </si>
  <si>
    <t>Forecast Theta(θ) with SES</t>
  </si>
  <si>
    <t>Theta (θ) For</t>
  </si>
  <si>
    <t>Hidden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</si>
</sst>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#,##0.0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164" fontId="0" fillId="0" borderId="1" xfId="0" applyNumberFormat="1" applyBorder="1"/>
    <xf numFmtId="166" fontId="0" fillId="0" borderId="0" xfId="0" applyNumberFormat="1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4" fontId="0" fillId="0" borderId="1" xfId="0" applyNumberFormat="1" applyBorder="1"/>
    <xf numFmtId="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1" xfId="0" applyNumberFormat="1" applyBorder="1"/>
    <xf numFmtId="2" fontId="0" fillId="0" borderId="0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6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" fontId="0" fillId="9" borderId="1" xfId="0" applyNumberFormat="1" applyFill="1" applyBorder="1" applyProtection="1">
      <protection locked="0"/>
    </xf>
    <xf numFmtId="4" fontId="0" fillId="4" borderId="1" xfId="0" applyNumberFormat="1" applyFill="1" applyBorder="1" applyProtection="1">
      <protection locked="0"/>
    </xf>
    <xf numFmtId="0" fontId="1" fillId="9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Data!$B$4:$B$34</c:f>
              <c:numCache>
                <c:formatCode>#,##0.00</c:formatCode>
                <c:ptCount val="31"/>
                <c:pt idx="0">
                  <c:v>5172.1000000000004</c:v>
                </c:pt>
                <c:pt idx="1">
                  <c:v>5133.5</c:v>
                </c:pt>
                <c:pt idx="2">
                  <c:v>5186.8999999999996</c:v>
                </c:pt>
                <c:pt idx="3">
                  <c:v>5084.6000000000004</c:v>
                </c:pt>
                <c:pt idx="4">
                  <c:v>5182</c:v>
                </c:pt>
                <c:pt idx="5">
                  <c:v>5414.3</c:v>
                </c:pt>
                <c:pt idx="6">
                  <c:v>5576.2</c:v>
                </c:pt>
                <c:pt idx="7">
                  <c:v>5752.9</c:v>
                </c:pt>
                <c:pt idx="8">
                  <c:v>5955.2</c:v>
                </c:pt>
                <c:pt idx="9">
                  <c:v>6087.8</c:v>
                </c:pt>
                <c:pt idx="10">
                  <c:v>6238.9</c:v>
                </c:pt>
                <c:pt idx="11">
                  <c:v>6317.2</c:v>
                </c:pt>
                <c:pt idx="12">
                  <c:v>6262.7</c:v>
                </c:pt>
                <c:pt idx="13">
                  <c:v>6361</c:v>
                </c:pt>
                <c:pt idx="14">
                  <c:v>6427.4</c:v>
                </c:pt>
                <c:pt idx="15">
                  <c:v>6654.9</c:v>
                </c:pt>
                <c:pt idx="16">
                  <c:v>6835.4</c:v>
                </c:pt>
                <c:pt idx="17">
                  <c:v>6925.5</c:v>
                </c:pt>
                <c:pt idx="18">
                  <c:v>7073.5</c:v>
                </c:pt>
                <c:pt idx="19">
                  <c:v>7144</c:v>
                </c:pt>
                <c:pt idx="20">
                  <c:v>7230.6</c:v>
                </c:pt>
                <c:pt idx="21">
                  <c:v>7349.6</c:v>
                </c:pt>
                <c:pt idx="22">
                  <c:v>7339.2</c:v>
                </c:pt>
                <c:pt idx="23">
                  <c:v>7250.8</c:v>
                </c:pt>
                <c:pt idx="24">
                  <c:v>7294.6</c:v>
                </c:pt>
                <c:pt idx="25">
                  <c:v>7393.9</c:v>
                </c:pt>
                <c:pt idx="26">
                  <c:v>7560.9</c:v>
                </c:pt>
                <c:pt idx="27">
                  <c:v>7651.4</c:v>
                </c:pt>
                <c:pt idx="28">
                  <c:v>7587.3</c:v>
                </c:pt>
                <c:pt idx="29">
                  <c:v>7530.5</c:v>
                </c:pt>
                <c:pt idx="30">
                  <c:v>7261.1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00888"/>
        <c:axId val="397800496"/>
      </c:lineChart>
      <c:catAx>
        <c:axId val="39780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0496"/>
        <c:crosses val="autoZero"/>
        <c:auto val="1"/>
        <c:lblAlgn val="ctr"/>
        <c:lblOffset val="100"/>
        <c:noMultiLvlLbl val="0"/>
      </c:catAx>
      <c:valAx>
        <c:axId val="3978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and Theta lines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'Alternative Theta - Exp Trend'!$B$3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2711670536875642E-2"/>
                  <c:y val="-5.83886680405472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'Alternative Theta - Exp Trend'!$A$4:$A$34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'Alternative Theta - Exp Trend'!$B$4:$B$34</c:f>
              <c:numCache>
                <c:formatCode>#,##0.00</c:formatCode>
                <c:ptCount val="31"/>
                <c:pt idx="0">
                  <c:v>5172.1000000000004</c:v>
                </c:pt>
                <c:pt idx="1">
                  <c:v>5133.5</c:v>
                </c:pt>
                <c:pt idx="2">
                  <c:v>5186.8999999999996</c:v>
                </c:pt>
                <c:pt idx="3">
                  <c:v>5084.6000000000004</c:v>
                </c:pt>
                <c:pt idx="4">
                  <c:v>5182</c:v>
                </c:pt>
                <c:pt idx="5">
                  <c:v>5414.3</c:v>
                </c:pt>
                <c:pt idx="6">
                  <c:v>5576.2</c:v>
                </c:pt>
                <c:pt idx="7">
                  <c:v>5752.9</c:v>
                </c:pt>
                <c:pt idx="8">
                  <c:v>5955.2</c:v>
                </c:pt>
                <c:pt idx="9">
                  <c:v>6087.8</c:v>
                </c:pt>
                <c:pt idx="10">
                  <c:v>6238.9</c:v>
                </c:pt>
                <c:pt idx="11">
                  <c:v>6317.2</c:v>
                </c:pt>
                <c:pt idx="12">
                  <c:v>6262.7</c:v>
                </c:pt>
                <c:pt idx="13">
                  <c:v>6361</c:v>
                </c:pt>
                <c:pt idx="14">
                  <c:v>6427.4</c:v>
                </c:pt>
                <c:pt idx="15">
                  <c:v>6654.9</c:v>
                </c:pt>
                <c:pt idx="16">
                  <c:v>6835.4</c:v>
                </c:pt>
                <c:pt idx="17">
                  <c:v>6925.5</c:v>
                </c:pt>
                <c:pt idx="18">
                  <c:v>7073.5</c:v>
                </c:pt>
                <c:pt idx="19">
                  <c:v>7144</c:v>
                </c:pt>
                <c:pt idx="20">
                  <c:v>7230.6</c:v>
                </c:pt>
                <c:pt idx="21">
                  <c:v>7349.6</c:v>
                </c:pt>
                <c:pt idx="22">
                  <c:v>7339.2</c:v>
                </c:pt>
                <c:pt idx="23">
                  <c:v>7250.8</c:v>
                </c:pt>
                <c:pt idx="24">
                  <c:v>7294.6</c:v>
                </c:pt>
                <c:pt idx="25">
                  <c:v>7393.9</c:v>
                </c:pt>
                <c:pt idx="26">
                  <c:v>7560.9</c:v>
                </c:pt>
                <c:pt idx="27">
                  <c:v>7651.4</c:v>
                </c:pt>
                <c:pt idx="28">
                  <c:v>7587.3</c:v>
                </c:pt>
                <c:pt idx="29">
                  <c:v>7530.5</c:v>
                </c:pt>
                <c:pt idx="30">
                  <c:v>7261.1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'Alternative Theta - Exp Trend'!$K$3</c:f>
              <c:strCache>
                <c:ptCount val="1"/>
                <c:pt idx="0">
                  <c:v>Theta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'Alternative Theta - Exp Trend'!$A$4:$A$34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'Alternative Theta - Exp Trend'!$K$4:$K$34</c:f>
              <c:numCache>
                <c:formatCode>0.00</c:formatCode>
                <c:ptCount val="31"/>
                <c:pt idx="0">
                  <c:v>5192.0563649193209</c:v>
                </c:pt>
                <c:pt idx="1">
                  <c:v>5268.5308107425162</c:v>
                </c:pt>
                <c:pt idx="2">
                  <c:v>5346.1316582171803</c:v>
                </c:pt>
                <c:pt idx="3">
                  <c:v>5424.8754982537394</c:v>
                </c:pt>
                <c:pt idx="4">
                  <c:v>5504.7791661322044</c:v>
                </c:pt>
                <c:pt idx="5">
                  <c:v>5585.8597451015303</c:v>
                </c:pt>
                <c:pt idx="6">
                  <c:v>5668.1345700319744</c:v>
                </c:pt>
                <c:pt idx="7">
                  <c:v>5751.6212311212612</c:v>
                </c:pt>
                <c:pt idx="8">
                  <c:v>5836.3375776553294</c:v>
                </c:pt>
                <c:pt idx="9">
                  <c:v>5922.3017218244804</c:v>
                </c:pt>
                <c:pt idx="10">
                  <c:v>6009.5320425957234</c:v>
                </c:pt>
                <c:pt idx="11">
                  <c:v>6098.0471896421641</c:v>
                </c:pt>
                <c:pt idx="12">
                  <c:v>6187.8660873302724</c:v>
                </c:pt>
                <c:pt idx="13">
                  <c:v>6279.0079387658698</c:v>
                </c:pt>
                <c:pt idx="14">
                  <c:v>6371.4922298997217</c:v>
                </c:pt>
                <c:pt idx="15">
                  <c:v>6465.3387336935903</c:v>
                </c:pt>
                <c:pt idx="16">
                  <c:v>6560.5675143476574</c:v>
                </c:pt>
                <c:pt idx="17">
                  <c:v>6657.1989315902156</c:v>
                </c:pt>
                <c:pt idx="18">
                  <c:v>6755.2536450305306</c:v>
                </c:pt>
                <c:pt idx="19">
                  <c:v>6854.7526185758334</c:v>
                </c:pt>
                <c:pt idx="20">
                  <c:v>6955.7171249133589</c:v>
                </c:pt>
                <c:pt idx="21">
                  <c:v>7058.1687500584039</c:v>
                </c:pt>
                <c:pt idx="22">
                  <c:v>7162.1293979693792</c:v>
                </c:pt>
                <c:pt idx="23">
                  <c:v>7267.6212952308279</c:v>
                </c:pt>
                <c:pt idx="24">
                  <c:v>7374.6669958054354</c:v>
                </c:pt>
                <c:pt idx="25">
                  <c:v>7483.2893858560083</c:v>
                </c:pt>
                <c:pt idx="26">
                  <c:v>7593.5116886385067</c:v>
                </c:pt>
                <c:pt idx="27">
                  <c:v>7705.3574694671233</c:v>
                </c:pt>
                <c:pt idx="28">
                  <c:v>7818.8506407525001</c:v>
                </c:pt>
                <c:pt idx="29">
                  <c:v>7934.015467114159</c:v>
                </c:pt>
                <c:pt idx="30">
                  <c:v>8050.8765705682335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'Alternative Theta - Exp Trend'!$L$3</c:f>
              <c:strCache>
                <c:ptCount val="1"/>
                <c:pt idx="0">
                  <c:v>Theta (θ)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'Alternative Theta - Exp Trend'!$A$4:$A$34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'Alternative Theta - Exp Trend'!$L$4:$L$34</c:f>
              <c:numCache>
                <c:formatCode>0.00</c:formatCode>
                <c:ptCount val="31"/>
                <c:pt idx="0">
                  <c:v>5152.1436350806798</c:v>
                </c:pt>
                <c:pt idx="1">
                  <c:v>4998.4691892574838</c:v>
                </c:pt>
                <c:pt idx="2">
                  <c:v>5027.668341782819</c:v>
                </c:pt>
                <c:pt idx="3">
                  <c:v>4744.3245017462614</c:v>
                </c:pt>
                <c:pt idx="4">
                  <c:v>4859.2208338677956</c:v>
                </c:pt>
                <c:pt idx="5">
                  <c:v>5242.7402548984701</c:v>
                </c:pt>
                <c:pt idx="6">
                  <c:v>5484.2654299680253</c:v>
                </c:pt>
                <c:pt idx="7">
                  <c:v>5754.1787688787381</c:v>
                </c:pt>
                <c:pt idx="8">
                  <c:v>6074.0624223446703</c:v>
                </c:pt>
                <c:pt idx="9">
                  <c:v>6253.29827817552</c:v>
                </c:pt>
                <c:pt idx="10">
                  <c:v>6468.2679574042759</c:v>
                </c:pt>
                <c:pt idx="11">
                  <c:v>6536.3528103578356</c:v>
                </c:pt>
                <c:pt idx="12">
                  <c:v>6337.5339126697272</c:v>
                </c:pt>
                <c:pt idx="13">
                  <c:v>6442.9920612341302</c:v>
                </c:pt>
                <c:pt idx="14">
                  <c:v>6483.3077701002776</c:v>
                </c:pt>
                <c:pt idx="15">
                  <c:v>6844.461266306409</c:v>
                </c:pt>
                <c:pt idx="16">
                  <c:v>7110.2324856523419</c:v>
                </c:pt>
                <c:pt idx="17">
                  <c:v>7193.8010684097844</c:v>
                </c:pt>
                <c:pt idx="18">
                  <c:v>7391.7463549694694</c:v>
                </c:pt>
                <c:pt idx="19">
                  <c:v>7433.2473814241666</c:v>
                </c:pt>
                <c:pt idx="20">
                  <c:v>7505.4828750866418</c:v>
                </c:pt>
                <c:pt idx="21">
                  <c:v>7641.0312499415968</c:v>
                </c:pt>
                <c:pt idx="22">
                  <c:v>7516.2706020306205</c:v>
                </c:pt>
                <c:pt idx="23">
                  <c:v>7233.9787047691725</c:v>
                </c:pt>
                <c:pt idx="24">
                  <c:v>7214.5330041945654</c:v>
                </c:pt>
                <c:pt idx="25">
                  <c:v>7304.510614143991</c:v>
                </c:pt>
                <c:pt idx="26">
                  <c:v>7528.2883113614926</c:v>
                </c:pt>
                <c:pt idx="27">
                  <c:v>7597.4425305328759</c:v>
                </c:pt>
                <c:pt idx="28">
                  <c:v>7355.7493592475003</c:v>
                </c:pt>
                <c:pt idx="29">
                  <c:v>7126.984532885841</c:v>
                </c:pt>
                <c:pt idx="30">
                  <c:v>6471.3234294317672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02240"/>
        <c:axId val="397302632"/>
      </c:lineChart>
      <c:catAx>
        <c:axId val="3973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2632"/>
        <c:crosses val="autoZero"/>
        <c:auto val="1"/>
        <c:lblAlgn val="ctr"/>
        <c:lblOffset val="100"/>
        <c:noMultiLvlLbl val="0"/>
      </c:catAx>
      <c:valAx>
        <c:axId val="3973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'Alternative Theta - Exp Trend'!$B$3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'Alternative Theta - Exp Trend'!$B$4:$B$34</c:f>
              <c:numCache>
                <c:formatCode>#,##0.00</c:formatCode>
                <c:ptCount val="31"/>
                <c:pt idx="0">
                  <c:v>5172.1000000000004</c:v>
                </c:pt>
                <c:pt idx="1">
                  <c:v>5133.5</c:v>
                </c:pt>
                <c:pt idx="2">
                  <c:v>5186.8999999999996</c:v>
                </c:pt>
                <c:pt idx="3">
                  <c:v>5084.6000000000004</c:v>
                </c:pt>
                <c:pt idx="4">
                  <c:v>5182</c:v>
                </c:pt>
                <c:pt idx="5">
                  <c:v>5414.3</c:v>
                </c:pt>
                <c:pt idx="6">
                  <c:v>5576.2</c:v>
                </c:pt>
                <c:pt idx="7">
                  <c:v>5752.9</c:v>
                </c:pt>
                <c:pt idx="8">
                  <c:v>5955.2</c:v>
                </c:pt>
                <c:pt idx="9">
                  <c:v>6087.8</c:v>
                </c:pt>
                <c:pt idx="10">
                  <c:v>6238.9</c:v>
                </c:pt>
                <c:pt idx="11">
                  <c:v>6317.2</c:v>
                </c:pt>
                <c:pt idx="12">
                  <c:v>6262.7</c:v>
                </c:pt>
                <c:pt idx="13">
                  <c:v>6361</c:v>
                </c:pt>
                <c:pt idx="14">
                  <c:v>6427.4</c:v>
                </c:pt>
                <c:pt idx="15">
                  <c:v>6654.9</c:v>
                </c:pt>
                <c:pt idx="16">
                  <c:v>6835.4</c:v>
                </c:pt>
                <c:pt idx="17">
                  <c:v>6925.5</c:v>
                </c:pt>
                <c:pt idx="18">
                  <c:v>7073.5</c:v>
                </c:pt>
                <c:pt idx="19">
                  <c:v>7144</c:v>
                </c:pt>
                <c:pt idx="20">
                  <c:v>7230.6</c:v>
                </c:pt>
                <c:pt idx="21">
                  <c:v>7349.6</c:v>
                </c:pt>
                <c:pt idx="22">
                  <c:v>7339.2</c:v>
                </c:pt>
                <c:pt idx="23">
                  <c:v>7250.8</c:v>
                </c:pt>
                <c:pt idx="24">
                  <c:v>7294.6</c:v>
                </c:pt>
                <c:pt idx="25">
                  <c:v>7393.9</c:v>
                </c:pt>
                <c:pt idx="26">
                  <c:v>7560.9</c:v>
                </c:pt>
                <c:pt idx="27">
                  <c:v>7651.4</c:v>
                </c:pt>
                <c:pt idx="28">
                  <c:v>7587.3</c:v>
                </c:pt>
                <c:pt idx="29">
                  <c:v>7530.5</c:v>
                </c:pt>
                <c:pt idx="30">
                  <c:v>7261.1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'Alternative Theta - Exp Trend'!$W$3</c:f>
              <c:strCache>
                <c:ptCount val="1"/>
                <c:pt idx="0">
                  <c:v>Theta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'Alternative Theta - Exp Trend'!$W$4:$W$40</c:f>
              <c:numCache>
                <c:formatCode>0.00</c:formatCode>
                <c:ptCount val="37"/>
                <c:pt idx="0">
                  <c:v>5192.0563649193209</c:v>
                </c:pt>
                <c:pt idx="1">
                  <c:v>5268.5308107425162</c:v>
                </c:pt>
                <c:pt idx="2">
                  <c:v>5346.1316582171803</c:v>
                </c:pt>
                <c:pt idx="3">
                  <c:v>5424.8754982537394</c:v>
                </c:pt>
                <c:pt idx="4">
                  <c:v>5504.7791661322044</c:v>
                </c:pt>
                <c:pt idx="5">
                  <c:v>5585.8597451015303</c:v>
                </c:pt>
                <c:pt idx="6">
                  <c:v>5668.1345700319744</c:v>
                </c:pt>
                <c:pt idx="7">
                  <c:v>5751.6212311212612</c:v>
                </c:pt>
                <c:pt idx="8">
                  <c:v>5836.3375776553294</c:v>
                </c:pt>
                <c:pt idx="9">
                  <c:v>5922.3017218244804</c:v>
                </c:pt>
                <c:pt idx="10">
                  <c:v>6009.5320425957234</c:v>
                </c:pt>
                <c:pt idx="11">
                  <c:v>6098.0471896421641</c:v>
                </c:pt>
                <c:pt idx="12">
                  <c:v>6187.8660873302724</c:v>
                </c:pt>
                <c:pt idx="13">
                  <c:v>6279.0079387658698</c:v>
                </c:pt>
                <c:pt idx="14">
                  <c:v>6371.4922298997217</c:v>
                </c:pt>
                <c:pt idx="15">
                  <c:v>6465.3387336935903</c:v>
                </c:pt>
                <c:pt idx="16">
                  <c:v>6560.5675143476574</c:v>
                </c:pt>
                <c:pt idx="17">
                  <c:v>6657.1989315902156</c:v>
                </c:pt>
                <c:pt idx="18">
                  <c:v>6755.2536450305306</c:v>
                </c:pt>
                <c:pt idx="19">
                  <c:v>6854.7526185758334</c:v>
                </c:pt>
                <c:pt idx="20">
                  <c:v>6955.7171249133589</c:v>
                </c:pt>
                <c:pt idx="21">
                  <c:v>7058.1687500584039</c:v>
                </c:pt>
                <c:pt idx="22">
                  <c:v>7162.1293979693792</c:v>
                </c:pt>
                <c:pt idx="23">
                  <c:v>7267.6212952308279</c:v>
                </c:pt>
                <c:pt idx="24">
                  <c:v>7374.6669958054354</c:v>
                </c:pt>
                <c:pt idx="25">
                  <c:v>7483.2893858560083</c:v>
                </c:pt>
                <c:pt idx="26">
                  <c:v>7593.5116886385067</c:v>
                </c:pt>
                <c:pt idx="27">
                  <c:v>7705.3574694671233</c:v>
                </c:pt>
                <c:pt idx="28">
                  <c:v>7818.8506407525001</c:v>
                </c:pt>
                <c:pt idx="29">
                  <c:v>7934.015467114159</c:v>
                </c:pt>
                <c:pt idx="30">
                  <c:v>8050.8765705682335</c:v>
                </c:pt>
                <c:pt idx="31">
                  <c:v>8169.4589357915966</c:v>
                </c:pt>
                <c:pt idx="32">
                  <c:v>8289.7879154635502</c:v>
                </c:pt>
                <c:pt idx="33">
                  <c:v>8411.8892356861688</c:v>
                </c:pt>
                <c:pt idx="34">
                  <c:v>8535.7890014844925</c:v>
                </c:pt>
                <c:pt idx="35">
                  <c:v>8661.5137023877342</c:v>
                </c:pt>
                <c:pt idx="36">
                  <c:v>8789.0902180926842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'Alternative Theta - Exp Trend'!$AA$3</c:f>
              <c:strCache>
                <c:ptCount val="1"/>
                <c:pt idx="0">
                  <c:v>Theta (θ) For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'Alternative Theta - Exp Trend'!$AA$4:$AA$40</c:f>
              <c:numCache>
                <c:formatCode>0.0</c:formatCode>
                <c:ptCount val="37"/>
                <c:pt idx="0">
                  <c:v>5152.1436350806798</c:v>
                </c:pt>
                <c:pt idx="1">
                  <c:v>5152.1436350806798</c:v>
                </c:pt>
                <c:pt idx="2">
                  <c:v>5029.2040784221226</c:v>
                </c:pt>
                <c:pt idx="3">
                  <c:v>5027.9754891106795</c:v>
                </c:pt>
                <c:pt idx="4">
                  <c:v>4801.0546992191448</c:v>
                </c:pt>
                <c:pt idx="5">
                  <c:v>4847.5876069380656</c:v>
                </c:pt>
                <c:pt idx="6">
                  <c:v>5163.7097253063894</c:v>
                </c:pt>
                <c:pt idx="7">
                  <c:v>5420.1542890356977</c:v>
                </c:pt>
                <c:pt idx="8">
                  <c:v>5687.3738729101296</c:v>
                </c:pt>
                <c:pt idx="9">
                  <c:v>5996.7247124577625</c:v>
                </c:pt>
                <c:pt idx="10">
                  <c:v>6201.9835650319683</c:v>
                </c:pt>
                <c:pt idx="11">
                  <c:v>6415.0110789298142</c:v>
                </c:pt>
                <c:pt idx="12">
                  <c:v>6512.0844640722316</c:v>
                </c:pt>
                <c:pt idx="13">
                  <c:v>6372.4440229502279</c:v>
                </c:pt>
                <c:pt idx="14">
                  <c:v>6428.8824535773501</c:v>
                </c:pt>
                <c:pt idx="15">
                  <c:v>6472.4227067956917</c:v>
                </c:pt>
                <c:pt idx="16">
                  <c:v>6770.0535544042659</c:v>
                </c:pt>
                <c:pt idx="17">
                  <c:v>7042.1966994027271</c:v>
                </c:pt>
                <c:pt idx="18">
                  <c:v>7163.4801946083726</c:v>
                </c:pt>
                <c:pt idx="19">
                  <c:v>7346.0931228972504</c:v>
                </c:pt>
                <c:pt idx="20">
                  <c:v>7415.8165297187834</c:v>
                </c:pt>
                <c:pt idx="21">
                  <c:v>7487.5496060130699</c:v>
                </c:pt>
                <c:pt idx="22">
                  <c:v>7610.3349211558916</c:v>
                </c:pt>
                <c:pt idx="23">
                  <c:v>7535.0834658556751</c:v>
                </c:pt>
                <c:pt idx="24">
                  <c:v>7294.1996569864732</c:v>
                </c:pt>
                <c:pt idx="25">
                  <c:v>7230.4663347529468</c:v>
                </c:pt>
                <c:pt idx="26">
                  <c:v>7289.7017582657818</c:v>
                </c:pt>
                <c:pt idx="27">
                  <c:v>7480.5710007423504</c:v>
                </c:pt>
                <c:pt idx="28">
                  <c:v>7574.0682245747712</c:v>
                </c:pt>
                <c:pt idx="29">
                  <c:v>7399.4131323129541</c:v>
                </c:pt>
                <c:pt idx="30">
                  <c:v>7181.4702527712634</c:v>
                </c:pt>
                <c:pt idx="31">
                  <c:v>6613.3527940996664</c:v>
                </c:pt>
                <c:pt idx="32">
                  <c:v>6613.3527940996664</c:v>
                </c:pt>
                <c:pt idx="33">
                  <c:v>6613.3527940996664</c:v>
                </c:pt>
                <c:pt idx="34">
                  <c:v>6613.3527940996664</c:v>
                </c:pt>
                <c:pt idx="35">
                  <c:v>6613.3527940996664</c:v>
                </c:pt>
                <c:pt idx="36">
                  <c:v>6613.3527940996664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03416"/>
        <c:axId val="397303808"/>
      </c:lineChart>
      <c:catAx>
        <c:axId val="39730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3808"/>
        <c:crosses val="autoZero"/>
        <c:auto val="1"/>
        <c:lblAlgn val="ctr"/>
        <c:lblOffset val="100"/>
        <c:noMultiLvlLbl val="0"/>
      </c:catAx>
      <c:valAx>
        <c:axId val="3973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'Alternative Theta - Exp Trend'!$AN$3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'Alternative Theta - Exp Trend'!$AM$4:$AM$40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'Alternative Theta - Exp Trend'!$AN$4:$AN$40</c:f>
              <c:numCache>
                <c:formatCode>#,##0.00</c:formatCode>
                <c:ptCount val="37"/>
                <c:pt idx="0">
                  <c:v>5172.1000000000004</c:v>
                </c:pt>
                <c:pt idx="1">
                  <c:v>5133.5</c:v>
                </c:pt>
                <c:pt idx="2">
                  <c:v>5186.8999999999996</c:v>
                </c:pt>
                <c:pt idx="3">
                  <c:v>5084.6000000000004</c:v>
                </c:pt>
                <c:pt idx="4">
                  <c:v>5182</c:v>
                </c:pt>
                <c:pt idx="5">
                  <c:v>5414.3</c:v>
                </c:pt>
                <c:pt idx="6">
                  <c:v>5576.2</c:v>
                </c:pt>
                <c:pt idx="7">
                  <c:v>5752.9</c:v>
                </c:pt>
                <c:pt idx="8">
                  <c:v>5955.2</c:v>
                </c:pt>
                <c:pt idx="9">
                  <c:v>6087.8</c:v>
                </c:pt>
                <c:pt idx="10">
                  <c:v>6238.9</c:v>
                </c:pt>
                <c:pt idx="11">
                  <c:v>6317.2</c:v>
                </c:pt>
                <c:pt idx="12">
                  <c:v>6262.7</c:v>
                </c:pt>
                <c:pt idx="13">
                  <c:v>6361</c:v>
                </c:pt>
                <c:pt idx="14">
                  <c:v>6427.4</c:v>
                </c:pt>
                <c:pt idx="15">
                  <c:v>6654.9</c:v>
                </c:pt>
                <c:pt idx="16">
                  <c:v>6835.4</c:v>
                </c:pt>
                <c:pt idx="17">
                  <c:v>6925.5</c:v>
                </c:pt>
                <c:pt idx="18">
                  <c:v>7073.5</c:v>
                </c:pt>
                <c:pt idx="19">
                  <c:v>7144</c:v>
                </c:pt>
                <c:pt idx="20">
                  <c:v>7230.6</c:v>
                </c:pt>
                <c:pt idx="21">
                  <c:v>7349.6</c:v>
                </c:pt>
                <c:pt idx="22">
                  <c:v>7339.2</c:v>
                </c:pt>
                <c:pt idx="23">
                  <c:v>7250.8</c:v>
                </c:pt>
                <c:pt idx="24">
                  <c:v>7294.6</c:v>
                </c:pt>
                <c:pt idx="25">
                  <c:v>7393.9</c:v>
                </c:pt>
                <c:pt idx="26">
                  <c:v>7560.9</c:v>
                </c:pt>
                <c:pt idx="27">
                  <c:v>7651.4</c:v>
                </c:pt>
                <c:pt idx="28">
                  <c:v>7587.3</c:v>
                </c:pt>
                <c:pt idx="29">
                  <c:v>7530.5</c:v>
                </c:pt>
                <c:pt idx="30">
                  <c:v>7261.1</c:v>
                </c:pt>
                <c:pt idx="31">
                  <c:v>7290.2</c:v>
                </c:pt>
                <c:pt idx="32">
                  <c:v>7392.6</c:v>
                </c:pt>
                <c:pt idx="33">
                  <c:v>7527.6</c:v>
                </c:pt>
                <c:pt idx="34">
                  <c:v>7594.8</c:v>
                </c:pt>
                <c:pt idx="35">
                  <c:v>7720.7</c:v>
                </c:pt>
                <c:pt idx="36">
                  <c:v>7823.2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'Alternative Theta - Exp Trend'!$AO$3</c:f>
              <c:strCache>
                <c:ptCount val="1"/>
                <c:pt idx="0">
                  <c:v>Theta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'Alternative Theta - Exp Trend'!$AM$4:$AM$40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'Alternative Theta - Exp Trend'!$AO$4:$AO$40</c:f>
              <c:numCache>
                <c:formatCode>0.00</c:formatCode>
                <c:ptCount val="37"/>
                <c:pt idx="0">
                  <c:v>5192.0563649193209</c:v>
                </c:pt>
                <c:pt idx="1">
                  <c:v>5268.5308107425162</c:v>
                </c:pt>
                <c:pt idx="2">
                  <c:v>5346.1316582171803</c:v>
                </c:pt>
                <c:pt idx="3">
                  <c:v>5424.8754982537394</c:v>
                </c:pt>
                <c:pt idx="4">
                  <c:v>5504.7791661322044</c:v>
                </c:pt>
                <c:pt idx="5">
                  <c:v>5585.8597451015303</c:v>
                </c:pt>
                <c:pt idx="6">
                  <c:v>5668.1345700319744</c:v>
                </c:pt>
                <c:pt idx="7">
                  <c:v>5751.6212311212612</c:v>
                </c:pt>
                <c:pt idx="8">
                  <c:v>5836.3375776553294</c:v>
                </c:pt>
                <c:pt idx="9">
                  <c:v>5922.3017218244804</c:v>
                </c:pt>
                <c:pt idx="10">
                  <c:v>6009.5320425957234</c:v>
                </c:pt>
                <c:pt idx="11">
                  <c:v>6098.0471896421641</c:v>
                </c:pt>
                <c:pt idx="12">
                  <c:v>6187.8660873302724</c:v>
                </c:pt>
                <c:pt idx="13">
                  <c:v>6279.0079387658698</c:v>
                </c:pt>
                <c:pt idx="14">
                  <c:v>6371.4922298997217</c:v>
                </c:pt>
                <c:pt idx="15">
                  <c:v>6465.3387336935903</c:v>
                </c:pt>
                <c:pt idx="16">
                  <c:v>6560.5675143476574</c:v>
                </c:pt>
                <c:pt idx="17">
                  <c:v>6657.1989315902156</c:v>
                </c:pt>
                <c:pt idx="18">
                  <c:v>6755.2536450305306</c:v>
                </c:pt>
                <c:pt idx="19">
                  <c:v>6854.7526185758334</c:v>
                </c:pt>
                <c:pt idx="20">
                  <c:v>6955.7171249133589</c:v>
                </c:pt>
                <c:pt idx="21">
                  <c:v>7058.1687500584039</c:v>
                </c:pt>
                <c:pt idx="22">
                  <c:v>7162.1293979693792</c:v>
                </c:pt>
                <c:pt idx="23">
                  <c:v>7267.6212952308279</c:v>
                </c:pt>
                <c:pt idx="24">
                  <c:v>7374.6669958054354</c:v>
                </c:pt>
                <c:pt idx="25">
                  <c:v>7483.2893858560083</c:v>
                </c:pt>
                <c:pt idx="26">
                  <c:v>7593.5116886385067</c:v>
                </c:pt>
                <c:pt idx="27">
                  <c:v>7705.3574694671233</c:v>
                </c:pt>
                <c:pt idx="28">
                  <c:v>7818.8506407525001</c:v>
                </c:pt>
                <c:pt idx="29">
                  <c:v>7934.015467114159</c:v>
                </c:pt>
                <c:pt idx="30">
                  <c:v>8050.8765705682335</c:v>
                </c:pt>
                <c:pt idx="31">
                  <c:v>8169.4589357915966</c:v>
                </c:pt>
                <c:pt idx="32">
                  <c:v>8289.7879154635502</c:v>
                </c:pt>
                <c:pt idx="33">
                  <c:v>8411.8892356861688</c:v>
                </c:pt>
                <c:pt idx="34">
                  <c:v>8535.7890014844925</c:v>
                </c:pt>
                <c:pt idx="35">
                  <c:v>8661.5137023877342</c:v>
                </c:pt>
                <c:pt idx="36">
                  <c:v>8789.0902180926842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'Alternative Theta - Exp Trend'!$AP$3</c:f>
              <c:strCache>
                <c:ptCount val="1"/>
                <c:pt idx="0">
                  <c:v>Theta (θ)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'Alternative Theta - Exp Trend'!$AM$4:$AM$40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'Alternative Theta - Exp Trend'!$AP$4:$AP$40</c:f>
              <c:numCache>
                <c:formatCode>0.00</c:formatCode>
                <c:ptCount val="37"/>
                <c:pt idx="0">
                  <c:v>5152.1436350806798</c:v>
                </c:pt>
                <c:pt idx="1">
                  <c:v>5152.1436350806798</c:v>
                </c:pt>
                <c:pt idx="2">
                  <c:v>5029.2040784221226</c:v>
                </c:pt>
                <c:pt idx="3">
                  <c:v>5027.9754891106795</c:v>
                </c:pt>
                <c:pt idx="4">
                  <c:v>4801.0546992191448</c:v>
                </c:pt>
                <c:pt idx="5">
                  <c:v>4847.5876069380656</c:v>
                </c:pt>
                <c:pt idx="6">
                  <c:v>5163.7097253063894</c:v>
                </c:pt>
                <c:pt idx="7">
                  <c:v>5420.1542890356977</c:v>
                </c:pt>
                <c:pt idx="8">
                  <c:v>5687.3738729101296</c:v>
                </c:pt>
                <c:pt idx="9">
                  <c:v>5996.7247124577625</c:v>
                </c:pt>
                <c:pt idx="10">
                  <c:v>6201.9835650319683</c:v>
                </c:pt>
                <c:pt idx="11">
                  <c:v>6415.0110789298142</c:v>
                </c:pt>
                <c:pt idx="12">
                  <c:v>6512.0844640722316</c:v>
                </c:pt>
                <c:pt idx="13">
                  <c:v>6372.4440229502279</c:v>
                </c:pt>
                <c:pt idx="14">
                  <c:v>6428.8824535773501</c:v>
                </c:pt>
                <c:pt idx="15">
                  <c:v>6472.4227067956917</c:v>
                </c:pt>
                <c:pt idx="16">
                  <c:v>6770.0535544042659</c:v>
                </c:pt>
                <c:pt idx="17">
                  <c:v>7042.1966994027271</c:v>
                </c:pt>
                <c:pt idx="18">
                  <c:v>7163.4801946083726</c:v>
                </c:pt>
                <c:pt idx="19">
                  <c:v>7346.0931228972504</c:v>
                </c:pt>
                <c:pt idx="20">
                  <c:v>7415.8165297187834</c:v>
                </c:pt>
                <c:pt idx="21">
                  <c:v>7487.5496060130699</c:v>
                </c:pt>
                <c:pt idx="22">
                  <c:v>7610.3349211558916</c:v>
                </c:pt>
                <c:pt idx="23">
                  <c:v>7535.0834658556751</c:v>
                </c:pt>
                <c:pt idx="24">
                  <c:v>7294.1996569864732</c:v>
                </c:pt>
                <c:pt idx="25">
                  <c:v>7230.4663347529468</c:v>
                </c:pt>
                <c:pt idx="26">
                  <c:v>7289.7017582657818</c:v>
                </c:pt>
                <c:pt idx="27">
                  <c:v>7480.5710007423504</c:v>
                </c:pt>
                <c:pt idx="28">
                  <c:v>7574.0682245747712</c:v>
                </c:pt>
                <c:pt idx="29">
                  <c:v>7399.4131323129541</c:v>
                </c:pt>
                <c:pt idx="30">
                  <c:v>7181.4702527712634</c:v>
                </c:pt>
                <c:pt idx="31">
                  <c:v>6613.3527940996664</c:v>
                </c:pt>
                <c:pt idx="32">
                  <c:v>6613.3527940996664</c:v>
                </c:pt>
                <c:pt idx="33">
                  <c:v>6613.3527940996664</c:v>
                </c:pt>
                <c:pt idx="34">
                  <c:v>6613.3527940996664</c:v>
                </c:pt>
                <c:pt idx="35">
                  <c:v>6613.3527940996664</c:v>
                </c:pt>
                <c:pt idx="36">
                  <c:v>6613.3527940996664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'Alternative Theta - Exp Trend'!$AQ$3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'Alternative Theta - Exp Trend'!$AM$4:$AM$40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'Alternative Theta - Exp Trend'!$AQ$4:$AQ$40</c:f>
              <c:numCache>
                <c:formatCode>0.00</c:formatCode>
                <c:ptCount val="37"/>
                <c:pt idx="0">
                  <c:v>5172.1000000000004</c:v>
                </c:pt>
                <c:pt idx="1">
                  <c:v>5210.3372229115976</c:v>
                </c:pt>
                <c:pt idx="2">
                  <c:v>5187.6678683196515</c:v>
                </c:pt>
                <c:pt idx="3">
                  <c:v>5226.425493682209</c:v>
                </c:pt>
                <c:pt idx="4">
                  <c:v>5152.9169326756746</c:v>
                </c:pt>
                <c:pt idx="5">
                  <c:v>5216.7236760197975</c:v>
                </c:pt>
                <c:pt idx="6">
                  <c:v>5415.9221476691819</c:v>
                </c:pt>
                <c:pt idx="7">
                  <c:v>5585.8877600784799</c:v>
                </c:pt>
                <c:pt idx="8">
                  <c:v>5761.8557252827295</c:v>
                </c:pt>
                <c:pt idx="9">
                  <c:v>5959.5132171411215</c:v>
                </c:pt>
                <c:pt idx="10">
                  <c:v>6105.7578038138454</c:v>
                </c:pt>
                <c:pt idx="11">
                  <c:v>6256.5291342859891</c:v>
                </c:pt>
                <c:pt idx="12">
                  <c:v>6349.975275701252</c:v>
                </c:pt>
                <c:pt idx="13">
                  <c:v>6325.7259808580493</c:v>
                </c:pt>
                <c:pt idx="14">
                  <c:v>6400.1873417385359</c:v>
                </c:pt>
                <c:pt idx="15">
                  <c:v>6468.8807202446405</c:v>
                </c:pt>
                <c:pt idx="16">
                  <c:v>6665.3105343759617</c:v>
                </c:pt>
                <c:pt idx="17">
                  <c:v>6849.6978154964709</c:v>
                </c:pt>
                <c:pt idx="18">
                  <c:v>6959.3669198194511</c:v>
                </c:pt>
                <c:pt idx="19">
                  <c:v>7100.4228707365419</c:v>
                </c:pt>
                <c:pt idx="20">
                  <c:v>7185.7668273160707</c:v>
                </c:pt>
                <c:pt idx="21">
                  <c:v>7272.8591780357365</c:v>
                </c:pt>
                <c:pt idx="22">
                  <c:v>7386.2321595626354</c:v>
                </c:pt>
                <c:pt idx="23">
                  <c:v>7401.3523805432515</c:v>
                </c:pt>
                <c:pt idx="24">
                  <c:v>7334.4333263959543</c:v>
                </c:pt>
                <c:pt idx="25">
                  <c:v>7356.8778603044775</c:v>
                </c:pt>
                <c:pt idx="26">
                  <c:v>7441.6067234521443</c:v>
                </c:pt>
                <c:pt idx="27">
                  <c:v>7592.9642351047369</c:v>
                </c:pt>
                <c:pt idx="28">
                  <c:v>7696.4594326636361</c:v>
                </c:pt>
                <c:pt idx="29">
                  <c:v>7666.7142997135561</c:v>
                </c:pt>
                <c:pt idx="30">
                  <c:v>7616.173411669748</c:v>
                </c:pt>
                <c:pt idx="31">
                  <c:v>7391.405864945631</c:v>
                </c:pt>
                <c:pt idx="32">
                  <c:v>7451.5703547816083</c:v>
                </c:pt>
                <c:pt idx="33">
                  <c:v>7512.6210148929176</c:v>
                </c:pt>
                <c:pt idx="34">
                  <c:v>7574.5708977920794</c:v>
                </c:pt>
                <c:pt idx="35">
                  <c:v>7637.4332482437003</c:v>
                </c:pt>
                <c:pt idx="36">
                  <c:v>7701.2215060961753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06160"/>
        <c:axId val="397306552"/>
      </c:lineChart>
      <c:catAx>
        <c:axId val="3973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6552"/>
        <c:crosses val="autoZero"/>
        <c:auto val="1"/>
        <c:lblAlgn val="ctr"/>
        <c:lblOffset val="100"/>
        <c:noMultiLvlLbl val="0"/>
      </c:catAx>
      <c:valAx>
        <c:axId val="3973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2</xdr:row>
      <xdr:rowOff>95250</xdr:rowOff>
    </xdr:from>
    <xdr:to>
      <xdr:col>13</xdr:col>
      <xdr:colOff>119062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195261</xdr:colOff>
      <xdr:row>1</xdr:row>
      <xdr:rowOff>119061</xdr:rowOff>
    </xdr:from>
    <xdr:to>
      <xdr:col>19</xdr:col>
      <xdr:colOff>600074</xdr:colOff>
      <xdr:row>33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185737</xdr:colOff>
      <xdr:row>0</xdr:row>
      <xdr:rowOff>147636</xdr:rowOff>
    </xdr:from>
    <xdr:to>
      <xdr:col>37</xdr:col>
      <xdr:colOff>276225</xdr:colOff>
      <xdr:row>39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309562</xdr:colOff>
      <xdr:row>2</xdr:row>
      <xdr:rowOff>23811</xdr:rowOff>
    </xdr:from>
    <xdr:to>
      <xdr:col>53</xdr:col>
      <xdr:colOff>466725</xdr:colOff>
      <xdr:row>39</xdr:row>
      <xdr:rowOff>95249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Q16" sqref="Q16"/>
    </sheetView>
  </sheetViews>
  <sheetFormatPr defaultRowHeight="12.75" x14ac:dyDescent="0.2"/>
  <cols>
    <col min="5" max="5" width="12.140625" bestFit="1" customWidth="1"/>
  </cols>
  <sheetData>
    <row r="1" spans="1:5" x14ac:dyDescent="0.2">
      <c r="A1" s="4"/>
      <c r="B1" s="4"/>
    </row>
    <row r="2" spans="1:5" x14ac:dyDescent="0.2">
      <c r="A2" s="4"/>
      <c r="B2" s="4"/>
    </row>
    <row r="3" spans="1:5" x14ac:dyDescent="0.2">
      <c r="A3" s="20" t="s">
        <v>6</v>
      </c>
      <c r="B3" s="21" t="s">
        <v>3</v>
      </c>
      <c r="D3" s="20" t="s">
        <v>6</v>
      </c>
      <c r="E3" s="21" t="s">
        <v>31</v>
      </c>
    </row>
    <row r="4" spans="1:5" x14ac:dyDescent="0.2">
      <c r="A4" s="18">
        <v>1</v>
      </c>
      <c r="B4" s="39">
        <v>5172.1000000000004</v>
      </c>
      <c r="D4" s="18">
        <v>32</v>
      </c>
      <c r="E4" s="40">
        <v>7290.2</v>
      </c>
    </row>
    <row r="5" spans="1:5" x14ac:dyDescent="0.2">
      <c r="A5" s="18">
        <v>2</v>
      </c>
      <c r="B5" s="39">
        <v>5133.5</v>
      </c>
      <c r="D5" s="18">
        <v>33</v>
      </c>
      <c r="E5" s="40">
        <v>7392.6</v>
      </c>
    </row>
    <row r="6" spans="1:5" x14ac:dyDescent="0.2">
      <c r="A6" s="18">
        <v>3</v>
      </c>
      <c r="B6" s="39">
        <v>5186.8999999999996</v>
      </c>
      <c r="D6" s="18">
        <v>34</v>
      </c>
      <c r="E6" s="40">
        <v>7527.6</v>
      </c>
    </row>
    <row r="7" spans="1:5" x14ac:dyDescent="0.2">
      <c r="A7" s="18">
        <v>4</v>
      </c>
      <c r="B7" s="39">
        <v>5084.6000000000004</v>
      </c>
      <c r="D7" s="18">
        <v>35</v>
      </c>
      <c r="E7" s="40">
        <v>7594.8</v>
      </c>
    </row>
    <row r="8" spans="1:5" x14ac:dyDescent="0.2">
      <c r="A8" s="18">
        <v>5</v>
      </c>
      <c r="B8" s="39">
        <v>5182</v>
      </c>
      <c r="D8" s="18">
        <v>36</v>
      </c>
      <c r="E8" s="40">
        <v>7720.7</v>
      </c>
    </row>
    <row r="9" spans="1:5" x14ac:dyDescent="0.2">
      <c r="A9" s="18">
        <v>6</v>
      </c>
      <c r="B9" s="39">
        <v>5414.3</v>
      </c>
      <c r="D9" s="18">
        <v>37</v>
      </c>
      <c r="E9" s="40">
        <v>7823.2</v>
      </c>
    </row>
    <row r="10" spans="1:5" x14ac:dyDescent="0.2">
      <c r="A10" s="18">
        <v>7</v>
      </c>
      <c r="B10" s="39">
        <v>5576.2</v>
      </c>
    </row>
    <row r="11" spans="1:5" x14ac:dyDescent="0.2">
      <c r="A11" s="18">
        <v>8</v>
      </c>
      <c r="B11" s="39">
        <v>5752.9</v>
      </c>
    </row>
    <row r="12" spans="1:5" x14ac:dyDescent="0.2">
      <c r="A12" s="18">
        <v>9</v>
      </c>
      <c r="B12" s="39">
        <v>5955.2</v>
      </c>
    </row>
    <row r="13" spans="1:5" x14ac:dyDescent="0.2">
      <c r="A13" s="18">
        <v>10</v>
      </c>
      <c r="B13" s="39">
        <v>6087.8</v>
      </c>
    </row>
    <row r="14" spans="1:5" x14ac:dyDescent="0.2">
      <c r="A14" s="18">
        <v>11</v>
      </c>
      <c r="B14" s="39">
        <v>6238.9</v>
      </c>
    </row>
    <row r="15" spans="1:5" x14ac:dyDescent="0.2">
      <c r="A15" s="18">
        <v>12</v>
      </c>
      <c r="B15" s="39">
        <v>6317.2</v>
      </c>
    </row>
    <row r="16" spans="1:5" x14ac:dyDescent="0.2">
      <c r="A16" s="18">
        <v>13</v>
      </c>
      <c r="B16" s="39">
        <v>6262.7</v>
      </c>
    </row>
    <row r="17" spans="1:2" x14ac:dyDescent="0.2">
      <c r="A17" s="18">
        <v>14</v>
      </c>
      <c r="B17" s="39">
        <v>6361</v>
      </c>
    </row>
    <row r="18" spans="1:2" x14ac:dyDescent="0.2">
      <c r="A18" s="18">
        <v>15</v>
      </c>
      <c r="B18" s="39">
        <v>6427.4</v>
      </c>
    </row>
    <row r="19" spans="1:2" x14ac:dyDescent="0.2">
      <c r="A19" s="18">
        <v>16</v>
      </c>
      <c r="B19" s="39">
        <v>6654.9</v>
      </c>
    </row>
    <row r="20" spans="1:2" x14ac:dyDescent="0.2">
      <c r="A20" s="18">
        <v>17</v>
      </c>
      <c r="B20" s="39">
        <v>6835.4</v>
      </c>
    </row>
    <row r="21" spans="1:2" x14ac:dyDescent="0.2">
      <c r="A21" s="18">
        <v>18</v>
      </c>
      <c r="B21" s="39">
        <v>6925.5</v>
      </c>
    </row>
    <row r="22" spans="1:2" x14ac:dyDescent="0.2">
      <c r="A22" s="18">
        <v>19</v>
      </c>
      <c r="B22" s="39">
        <v>7073.5</v>
      </c>
    </row>
    <row r="23" spans="1:2" x14ac:dyDescent="0.2">
      <c r="A23" s="18">
        <v>20</v>
      </c>
      <c r="B23" s="39">
        <v>7144</v>
      </c>
    </row>
    <row r="24" spans="1:2" x14ac:dyDescent="0.2">
      <c r="A24" s="18">
        <v>21</v>
      </c>
      <c r="B24" s="39">
        <v>7230.6</v>
      </c>
    </row>
    <row r="25" spans="1:2" x14ac:dyDescent="0.2">
      <c r="A25" s="18">
        <v>22</v>
      </c>
      <c r="B25" s="39">
        <v>7349.6</v>
      </c>
    </row>
    <row r="26" spans="1:2" x14ac:dyDescent="0.2">
      <c r="A26" s="18">
        <v>23</v>
      </c>
      <c r="B26" s="39">
        <v>7339.2</v>
      </c>
    </row>
    <row r="27" spans="1:2" x14ac:dyDescent="0.2">
      <c r="A27" s="18">
        <v>24</v>
      </c>
      <c r="B27" s="39">
        <v>7250.8</v>
      </c>
    </row>
    <row r="28" spans="1:2" x14ac:dyDescent="0.2">
      <c r="A28" s="18">
        <v>25</v>
      </c>
      <c r="B28" s="39">
        <v>7294.6</v>
      </c>
    </row>
    <row r="29" spans="1:2" x14ac:dyDescent="0.2">
      <c r="A29" s="18">
        <v>26</v>
      </c>
      <c r="B29" s="39">
        <v>7393.9</v>
      </c>
    </row>
    <row r="30" spans="1:2" x14ac:dyDescent="0.2">
      <c r="A30" s="18">
        <v>27</v>
      </c>
      <c r="B30" s="39">
        <v>7560.9</v>
      </c>
    </row>
    <row r="31" spans="1:2" x14ac:dyDescent="0.2">
      <c r="A31" s="18">
        <v>28</v>
      </c>
      <c r="B31" s="39">
        <v>7651.4</v>
      </c>
    </row>
    <row r="32" spans="1:2" x14ac:dyDescent="0.2">
      <c r="A32" s="18">
        <v>29</v>
      </c>
      <c r="B32" s="39">
        <v>7587.3</v>
      </c>
    </row>
    <row r="33" spans="1:2" x14ac:dyDescent="0.2">
      <c r="A33" s="18">
        <v>30</v>
      </c>
      <c r="B33" s="39">
        <v>7530.5</v>
      </c>
    </row>
    <row r="34" spans="1:2" x14ac:dyDescent="0.2">
      <c r="A34" s="18">
        <v>31</v>
      </c>
      <c r="B34" s="39">
        <v>7261.1</v>
      </c>
    </row>
    <row r="45" spans="1:2" x14ac:dyDescent="0.2">
      <c r="A45" s="4"/>
      <c r="B45" s="4"/>
    </row>
    <row r="46" spans="1:2" x14ac:dyDescent="0.2">
      <c r="A46" s="4"/>
      <c r="B46" s="4"/>
    </row>
    <row r="47" spans="1:2" x14ac:dyDescent="0.2">
      <c r="A47" s="4"/>
      <c r="B47" s="4"/>
    </row>
  </sheetData>
  <sheetProtection password="C4C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52"/>
  <sheetViews>
    <sheetView workbookViewId="0">
      <selection activeCell="K1" sqref="K1"/>
    </sheetView>
  </sheetViews>
  <sheetFormatPr defaultRowHeight="12.75" x14ac:dyDescent="0.2"/>
  <cols>
    <col min="4" max="4" width="1.85546875" customWidth="1"/>
    <col min="5" max="5" width="10.42578125" bestFit="1" customWidth="1"/>
    <col min="6" max="6" width="10.7109375" bestFit="1" customWidth="1"/>
    <col min="7" max="7" width="9.5703125" bestFit="1" customWidth="1"/>
    <col min="8" max="8" width="2.42578125" customWidth="1"/>
    <col min="9" max="9" width="13.7109375" bestFit="1" customWidth="1"/>
    <col min="10" max="10" width="2.42578125" customWidth="1"/>
    <col min="11" max="11" width="9.5703125" bestFit="1" customWidth="1"/>
    <col min="23" max="23" width="18.140625" customWidth="1"/>
    <col min="24" max="24" width="9.5703125" customWidth="1"/>
    <col min="26" max="26" width="8.85546875" bestFit="1" customWidth="1"/>
    <col min="27" max="27" width="12.42578125" bestFit="1" customWidth="1"/>
    <col min="40" max="40" width="8.140625" bestFit="1" customWidth="1"/>
    <col min="41" max="44" width="10.85546875" customWidth="1"/>
    <col min="45" max="45" width="8.7109375" bestFit="1" customWidth="1"/>
    <col min="47" max="47" width="12.42578125" bestFit="1" customWidth="1"/>
  </cols>
  <sheetData>
    <row r="1" spans="1:45" x14ac:dyDescent="0.2">
      <c r="A1" s="4"/>
      <c r="B1" s="4"/>
      <c r="C1" s="4"/>
      <c r="D1" s="4"/>
      <c r="E1" s="31" t="s">
        <v>17</v>
      </c>
      <c r="F1" s="31"/>
      <c r="G1" s="31"/>
      <c r="H1" s="4"/>
      <c r="I1" s="15" t="s">
        <v>7</v>
      </c>
      <c r="J1" s="4"/>
      <c r="K1" s="15" t="s">
        <v>22</v>
      </c>
      <c r="L1" s="41">
        <v>2</v>
      </c>
      <c r="V1" s="35" t="s">
        <v>24</v>
      </c>
      <c r="W1" s="36"/>
      <c r="Y1" s="32" t="s">
        <v>29</v>
      </c>
      <c r="Z1" s="33"/>
      <c r="AA1" s="33"/>
      <c r="AB1" s="33"/>
      <c r="AC1" s="34"/>
    </row>
    <row r="2" spans="1:45" x14ac:dyDescent="0.2">
      <c r="A2" s="4"/>
      <c r="B2" s="4"/>
      <c r="C2" s="4"/>
      <c r="D2" s="4"/>
      <c r="E2" s="15" t="s">
        <v>4</v>
      </c>
      <c r="F2" s="15" t="s">
        <v>5</v>
      </c>
      <c r="G2" s="31" t="s">
        <v>16</v>
      </c>
      <c r="H2" s="4"/>
      <c r="I2" s="31" t="s">
        <v>18</v>
      </c>
      <c r="J2" s="4"/>
      <c r="K2" s="15" t="s">
        <v>9</v>
      </c>
      <c r="L2" s="15"/>
      <c r="V2" s="32"/>
      <c r="W2" s="34"/>
      <c r="Y2" s="10" t="s">
        <v>2</v>
      </c>
      <c r="Z2" s="30">
        <f>Z4</f>
        <v>5152.1436350806798</v>
      </c>
      <c r="AA2" s="37" t="s">
        <v>25</v>
      </c>
      <c r="AB2" s="38"/>
      <c r="AC2" s="25">
        <v>0.8</v>
      </c>
      <c r="AM2" s="4"/>
      <c r="AN2" s="4"/>
    </row>
    <row r="3" spans="1:45" x14ac:dyDescent="0.2">
      <c r="A3" s="15" t="s">
        <v>6</v>
      </c>
      <c r="B3" s="21" t="s">
        <v>3</v>
      </c>
      <c r="C3" s="21" t="s">
        <v>21</v>
      </c>
      <c r="D3" s="4"/>
      <c r="E3" s="15" t="s">
        <v>14</v>
      </c>
      <c r="F3" s="15" t="s">
        <v>15</v>
      </c>
      <c r="G3" s="31"/>
      <c r="H3" s="4"/>
      <c r="I3" s="31"/>
      <c r="J3" s="4"/>
      <c r="K3" s="15" t="s">
        <v>19</v>
      </c>
      <c r="L3" s="15" t="s">
        <v>28</v>
      </c>
      <c r="V3" s="19" t="s">
        <v>6</v>
      </c>
      <c r="W3" s="24" t="s">
        <v>19</v>
      </c>
      <c r="Y3" s="19" t="s">
        <v>6</v>
      </c>
      <c r="Z3" s="23" t="s">
        <v>28</v>
      </c>
      <c r="AA3" s="24" t="s">
        <v>30</v>
      </c>
      <c r="AB3" s="17" t="s">
        <v>0</v>
      </c>
      <c r="AC3" s="17" t="s">
        <v>1</v>
      </c>
      <c r="AM3" s="15" t="s">
        <v>6</v>
      </c>
      <c r="AN3" s="21" t="s">
        <v>3</v>
      </c>
      <c r="AO3" s="26" t="s">
        <v>19</v>
      </c>
      <c r="AP3" s="26" t="s">
        <v>28</v>
      </c>
      <c r="AQ3" s="27" t="s">
        <v>8</v>
      </c>
      <c r="AR3" s="15" t="s">
        <v>20</v>
      </c>
      <c r="AS3" s="15" t="s">
        <v>23</v>
      </c>
    </row>
    <row r="4" spans="1:45" x14ac:dyDescent="0.2">
      <c r="A4" s="18">
        <v>1</v>
      </c>
      <c r="B4" s="7">
        <f>Data!B4</f>
        <v>5172.1000000000004</v>
      </c>
      <c r="C4" s="13">
        <f>LN(B4)</f>
        <v>8.5510340745849547</v>
      </c>
      <c r="D4" s="4"/>
      <c r="E4" s="16">
        <f t="shared" ref="E4:E34" si="0">A4-A$37</f>
        <v>-15</v>
      </c>
      <c r="F4" s="13">
        <f t="shared" ref="F4:F34" si="1">C4-C$37</f>
        <v>-0.22317661025130775</v>
      </c>
      <c r="G4" s="13">
        <f>E4*F4</f>
        <v>3.3476491537696162</v>
      </c>
      <c r="H4" s="4"/>
      <c r="I4" s="9">
        <f>E4*E4</f>
        <v>225</v>
      </c>
      <c r="J4" s="4"/>
      <c r="K4" s="5">
        <f t="shared" ref="K4:K34" si="2">K$42*EXP(K$40*A4)</f>
        <v>5192.0563649193209</v>
      </c>
      <c r="L4" s="5">
        <f>(L$1*B4)+(1-L$1)*K4</f>
        <v>5152.1436350806798</v>
      </c>
      <c r="V4" s="18">
        <v>1</v>
      </c>
      <c r="W4" s="5">
        <f t="shared" ref="W4:W40" si="3">K$42*EXP(K$40*V4)</f>
        <v>5192.0563649193209</v>
      </c>
      <c r="Y4" s="18">
        <v>1</v>
      </c>
      <c r="Z4" s="7">
        <f>L4</f>
        <v>5152.1436350806798</v>
      </c>
      <c r="AA4" s="2">
        <f>Z2</f>
        <v>5152.1436350806798</v>
      </c>
      <c r="AB4" s="2">
        <f>Z4-AA4</f>
        <v>0</v>
      </c>
      <c r="AC4" s="2">
        <f>Z2+(AC2*AB4)</f>
        <v>5152.1436350806798</v>
      </c>
      <c r="AM4" s="18">
        <v>1</v>
      </c>
      <c r="AN4" s="11">
        <f>B4</f>
        <v>5172.1000000000004</v>
      </c>
      <c r="AO4" s="5">
        <f t="shared" ref="AO4:AO40" si="4">W4</f>
        <v>5192.0563649193209</v>
      </c>
      <c r="AP4" s="5">
        <f t="shared" ref="AP4:AP40" si="5">AA4</f>
        <v>5152.1436350806798</v>
      </c>
      <c r="AQ4" s="5">
        <f>((L$1-1)/L$1)*AO4+(1/L$1)*AP4</f>
        <v>5172.1000000000004</v>
      </c>
      <c r="AR4" s="7">
        <f t="shared" ref="AR4:AR5" si="6">AN4-AQ4</f>
        <v>0</v>
      </c>
      <c r="AS4" s="28">
        <f t="shared" ref="AS4:AS5" si="7">ABS(AN4-AQ4)</f>
        <v>0</v>
      </c>
    </row>
    <row r="5" spans="1:45" x14ac:dyDescent="0.2">
      <c r="A5" s="18">
        <v>2</v>
      </c>
      <c r="B5" s="7">
        <f>Data!B5</f>
        <v>5133.5</v>
      </c>
      <c r="C5" s="13">
        <f t="shared" ref="C5:C34" si="8">LN(B5)</f>
        <v>8.5435429667390199</v>
      </c>
      <c r="D5" s="4"/>
      <c r="E5" s="16">
        <f t="shared" si="0"/>
        <v>-14</v>
      </c>
      <c r="F5" s="13">
        <f t="shared" si="1"/>
        <v>-0.23066771809724251</v>
      </c>
      <c r="G5" s="13">
        <f t="shared" ref="G5:G34" si="9">E5*F5</f>
        <v>3.2293480533613952</v>
      </c>
      <c r="H5" s="4"/>
      <c r="I5" s="9">
        <f t="shared" ref="I5:I34" si="10">E5*E5</f>
        <v>196</v>
      </c>
      <c r="J5" s="4"/>
      <c r="K5" s="5">
        <f t="shared" si="2"/>
        <v>5268.5308107425162</v>
      </c>
      <c r="L5" s="5">
        <f>(L$1*B5)+(1-L$1)*K5</f>
        <v>4998.4691892574838</v>
      </c>
      <c r="V5" s="18">
        <v>2</v>
      </c>
      <c r="W5" s="5">
        <f t="shared" si="3"/>
        <v>5268.5308107425162</v>
      </c>
      <c r="X5" s="4"/>
      <c r="Y5" s="18">
        <v>2</v>
      </c>
      <c r="Z5" s="7">
        <f t="shared" ref="Z5:Z34" si="11">L5</f>
        <v>4998.4691892574838</v>
      </c>
      <c r="AA5" s="2">
        <f t="shared" ref="AA5:AA40" si="12">AC4</f>
        <v>5152.1436350806798</v>
      </c>
      <c r="AB5" s="2">
        <f t="shared" ref="AB5:AB34" si="13">Z5-AA5</f>
        <v>-153.67444582319604</v>
      </c>
      <c r="AC5" s="2">
        <f>AC4+(AC$2*AB5)</f>
        <v>5029.2040784221226</v>
      </c>
      <c r="AM5" s="18">
        <v>2</v>
      </c>
      <c r="AN5" s="11">
        <f t="shared" ref="AN5:AN34" si="14">B5</f>
        <v>5133.5</v>
      </c>
      <c r="AO5" s="5">
        <f t="shared" si="4"/>
        <v>5268.5308107425162</v>
      </c>
      <c r="AP5" s="5">
        <f t="shared" si="5"/>
        <v>5152.1436350806798</v>
      </c>
      <c r="AQ5" s="5">
        <f>((L$1-1)/L$1)*AO5+(1/L$1)*AP5</f>
        <v>5210.3372229115976</v>
      </c>
      <c r="AR5" s="7">
        <f t="shared" si="6"/>
        <v>-76.837222911597564</v>
      </c>
      <c r="AS5" s="28">
        <f t="shared" si="7"/>
        <v>76.837222911597564</v>
      </c>
    </row>
    <row r="6" spans="1:45" x14ac:dyDescent="0.2">
      <c r="A6" s="18">
        <v>3</v>
      </c>
      <c r="B6" s="7">
        <f>Data!B6</f>
        <v>5186.8999999999996</v>
      </c>
      <c r="C6" s="13">
        <f t="shared" si="8"/>
        <v>8.5538914951989113</v>
      </c>
      <c r="D6" s="4"/>
      <c r="E6" s="16">
        <f t="shared" si="0"/>
        <v>-13</v>
      </c>
      <c r="F6" s="13">
        <f t="shared" si="1"/>
        <v>-0.22031918963735109</v>
      </c>
      <c r="G6" s="13">
        <f t="shared" si="9"/>
        <v>2.8641494652855641</v>
      </c>
      <c r="H6" s="4"/>
      <c r="I6" s="9">
        <f t="shared" si="10"/>
        <v>169</v>
      </c>
      <c r="J6" s="4"/>
      <c r="K6" s="5">
        <f t="shared" si="2"/>
        <v>5346.1316582171803</v>
      </c>
      <c r="L6" s="5">
        <f t="shared" ref="L6:L34" si="15">(L$1*B6)+(1-L$1)*K6</f>
        <v>5027.668341782819</v>
      </c>
      <c r="V6" s="18">
        <v>3</v>
      </c>
      <c r="W6" s="5">
        <f t="shared" si="3"/>
        <v>5346.1316582171803</v>
      </c>
      <c r="X6" s="12"/>
      <c r="Y6" s="18">
        <v>3</v>
      </c>
      <c r="Z6" s="7">
        <f t="shared" si="11"/>
        <v>5027.668341782819</v>
      </c>
      <c r="AA6" s="2">
        <f t="shared" si="12"/>
        <v>5029.2040784221226</v>
      </c>
      <c r="AB6" s="2">
        <f t="shared" si="13"/>
        <v>-1.53573663930365</v>
      </c>
      <c r="AC6" s="2">
        <f>AC5+(AC$2*AB6)</f>
        <v>5027.9754891106795</v>
      </c>
      <c r="AM6" s="18">
        <v>3</v>
      </c>
      <c r="AN6" s="11">
        <f t="shared" si="14"/>
        <v>5186.8999999999996</v>
      </c>
      <c r="AO6" s="5">
        <f t="shared" si="4"/>
        <v>5346.1316582171803</v>
      </c>
      <c r="AP6" s="5">
        <f t="shared" si="5"/>
        <v>5029.2040784221226</v>
      </c>
      <c r="AQ6" s="5">
        <f t="shared" ref="AQ6:AQ40" si="16">((L$1-1)/L$1)*AO6+(1/L$1)*AP6</f>
        <v>5187.6678683196515</v>
      </c>
      <c r="AR6" s="7">
        <f t="shared" ref="AR6:AR40" si="17">AN6-AQ6</f>
        <v>-0.767868319651825</v>
      </c>
      <c r="AS6" s="28">
        <f t="shared" ref="AS6:AS40" si="18">ABS(AN6-AQ6)</f>
        <v>0.767868319651825</v>
      </c>
    </row>
    <row r="7" spans="1:45" x14ac:dyDescent="0.2">
      <c r="A7" s="18">
        <v>4</v>
      </c>
      <c r="B7" s="7">
        <f>Data!B7</f>
        <v>5084.6000000000004</v>
      </c>
      <c r="C7" s="13">
        <f t="shared" si="8"/>
        <v>8.5339716426550556</v>
      </c>
      <c r="D7" s="4"/>
      <c r="E7" s="16">
        <f t="shared" si="0"/>
        <v>-12</v>
      </c>
      <c r="F7" s="13">
        <f t="shared" si="1"/>
        <v>-0.24023904218120684</v>
      </c>
      <c r="G7" s="13">
        <f t="shared" si="9"/>
        <v>2.8828685061744821</v>
      </c>
      <c r="H7" s="4"/>
      <c r="I7" s="9">
        <f t="shared" si="10"/>
        <v>144</v>
      </c>
      <c r="J7" s="4"/>
      <c r="K7" s="5">
        <f t="shared" si="2"/>
        <v>5424.8754982537394</v>
      </c>
      <c r="L7" s="5">
        <f t="shared" si="15"/>
        <v>4744.3245017462614</v>
      </c>
      <c r="V7" s="18">
        <v>4</v>
      </c>
      <c r="W7" s="5">
        <f t="shared" si="3"/>
        <v>5424.8754982537394</v>
      </c>
      <c r="X7" s="12"/>
      <c r="Y7" s="18">
        <v>4</v>
      </c>
      <c r="Z7" s="7">
        <f t="shared" si="11"/>
        <v>4744.3245017462614</v>
      </c>
      <c r="AA7" s="2">
        <f t="shared" si="12"/>
        <v>5027.9754891106795</v>
      </c>
      <c r="AB7" s="2">
        <f t="shared" si="13"/>
        <v>-283.65098736441814</v>
      </c>
      <c r="AC7" s="2">
        <f>AC6+(AC$2*AB7)</f>
        <v>4801.0546992191448</v>
      </c>
      <c r="AM7" s="18">
        <v>4</v>
      </c>
      <c r="AN7" s="11">
        <f t="shared" si="14"/>
        <v>5084.6000000000004</v>
      </c>
      <c r="AO7" s="5">
        <f t="shared" si="4"/>
        <v>5424.8754982537394</v>
      </c>
      <c r="AP7" s="5">
        <f t="shared" si="5"/>
        <v>5027.9754891106795</v>
      </c>
      <c r="AQ7" s="5">
        <f t="shared" si="16"/>
        <v>5226.425493682209</v>
      </c>
      <c r="AR7" s="7">
        <f t="shared" si="17"/>
        <v>-141.82549368220862</v>
      </c>
      <c r="AS7" s="28">
        <f t="shared" si="18"/>
        <v>141.82549368220862</v>
      </c>
    </row>
    <row r="8" spans="1:45" x14ac:dyDescent="0.2">
      <c r="A8" s="18">
        <v>5</v>
      </c>
      <c r="B8" s="7">
        <f>Data!B8</f>
        <v>5182</v>
      </c>
      <c r="C8" s="13">
        <f t="shared" si="8"/>
        <v>8.5529463611220553</v>
      </c>
      <c r="D8" s="4"/>
      <c r="E8" s="16">
        <f t="shared" si="0"/>
        <v>-11</v>
      </c>
      <c r="F8" s="13">
        <f t="shared" si="1"/>
        <v>-0.22126432371420712</v>
      </c>
      <c r="G8" s="13">
        <f t="shared" si="9"/>
        <v>2.4339075608562784</v>
      </c>
      <c r="H8" s="4"/>
      <c r="I8" s="9">
        <f t="shared" si="10"/>
        <v>121</v>
      </c>
      <c r="J8" s="4"/>
      <c r="K8" s="5">
        <f t="shared" si="2"/>
        <v>5504.7791661322044</v>
      </c>
      <c r="L8" s="5">
        <f t="shared" si="15"/>
        <v>4859.2208338677956</v>
      </c>
      <c r="V8" s="18">
        <v>5</v>
      </c>
      <c r="W8" s="5">
        <f t="shared" si="3"/>
        <v>5504.7791661322044</v>
      </c>
      <c r="X8" s="14"/>
      <c r="Y8" s="18">
        <v>5</v>
      </c>
      <c r="Z8" s="7">
        <f t="shared" si="11"/>
        <v>4859.2208338677956</v>
      </c>
      <c r="AA8" s="2">
        <f t="shared" si="12"/>
        <v>4801.0546992191448</v>
      </c>
      <c r="AB8" s="2">
        <f t="shared" si="13"/>
        <v>58.166134648650768</v>
      </c>
      <c r="AC8" s="2">
        <f>AC7+(AC$2*AB8)</f>
        <v>4847.5876069380656</v>
      </c>
      <c r="AM8" s="18">
        <v>5</v>
      </c>
      <c r="AN8" s="11">
        <f t="shared" si="14"/>
        <v>5182</v>
      </c>
      <c r="AO8" s="5">
        <f t="shared" si="4"/>
        <v>5504.7791661322044</v>
      </c>
      <c r="AP8" s="5">
        <f t="shared" si="5"/>
        <v>4801.0546992191448</v>
      </c>
      <c r="AQ8" s="5">
        <f t="shared" si="16"/>
        <v>5152.9169326756746</v>
      </c>
      <c r="AR8" s="7">
        <f t="shared" si="17"/>
        <v>29.083067324325384</v>
      </c>
      <c r="AS8" s="28">
        <f t="shared" si="18"/>
        <v>29.083067324325384</v>
      </c>
    </row>
    <row r="9" spans="1:45" x14ac:dyDescent="0.2">
      <c r="A9" s="18">
        <v>6</v>
      </c>
      <c r="B9" s="7">
        <f>Data!B9</f>
        <v>5414.3</v>
      </c>
      <c r="C9" s="13">
        <f t="shared" si="8"/>
        <v>8.5967988805341502</v>
      </c>
      <c r="D9" s="4"/>
      <c r="E9" s="16">
        <f t="shared" si="0"/>
        <v>-10</v>
      </c>
      <c r="F9" s="13">
        <f t="shared" si="1"/>
        <v>-0.17741180430211223</v>
      </c>
      <c r="G9" s="13">
        <f t="shared" si="9"/>
        <v>1.7741180430211223</v>
      </c>
      <c r="H9" s="4"/>
      <c r="I9" s="9">
        <f t="shared" si="10"/>
        <v>100</v>
      </c>
      <c r="J9" s="4"/>
      <c r="K9" s="5">
        <f t="shared" si="2"/>
        <v>5585.8597451015303</v>
      </c>
      <c r="L9" s="5">
        <f t="shared" si="15"/>
        <v>5242.7402548984701</v>
      </c>
      <c r="V9" s="18">
        <v>6</v>
      </c>
      <c r="W9" s="5">
        <f t="shared" si="3"/>
        <v>5585.8597451015303</v>
      </c>
      <c r="X9" s="14"/>
      <c r="Y9" s="18">
        <v>6</v>
      </c>
      <c r="Z9" s="7">
        <f t="shared" si="11"/>
        <v>5242.7402548984701</v>
      </c>
      <c r="AA9" s="2">
        <f t="shared" si="12"/>
        <v>4847.5876069380656</v>
      </c>
      <c r="AB9" s="2">
        <f t="shared" si="13"/>
        <v>395.15264796040447</v>
      </c>
      <c r="AC9" s="2">
        <f t="shared" ref="AC9:AC40" si="19">AC8+(AC$2*AB9)</f>
        <v>5163.7097253063894</v>
      </c>
      <c r="AM9" s="18">
        <v>6</v>
      </c>
      <c r="AN9" s="11">
        <f t="shared" si="14"/>
        <v>5414.3</v>
      </c>
      <c r="AO9" s="5">
        <f t="shared" si="4"/>
        <v>5585.8597451015303</v>
      </c>
      <c r="AP9" s="5">
        <f t="shared" si="5"/>
        <v>4847.5876069380656</v>
      </c>
      <c r="AQ9" s="5">
        <f t="shared" si="16"/>
        <v>5216.7236760197975</v>
      </c>
      <c r="AR9" s="7">
        <f t="shared" si="17"/>
        <v>197.57632398020269</v>
      </c>
      <c r="AS9" s="28">
        <f t="shared" si="18"/>
        <v>197.57632398020269</v>
      </c>
    </row>
    <row r="10" spans="1:45" x14ac:dyDescent="0.2">
      <c r="A10" s="18">
        <v>7</v>
      </c>
      <c r="B10" s="7">
        <f>Data!B10</f>
        <v>5576.2</v>
      </c>
      <c r="C10" s="13">
        <f t="shared" si="8"/>
        <v>8.6262628198028573</v>
      </c>
      <c r="D10" s="4"/>
      <c r="E10" s="16">
        <f t="shared" si="0"/>
        <v>-9</v>
      </c>
      <c r="F10" s="13">
        <f t="shared" si="1"/>
        <v>-0.14794786503340518</v>
      </c>
      <c r="G10" s="13">
        <f t="shared" si="9"/>
        <v>1.3315307853006466</v>
      </c>
      <c r="H10" s="4"/>
      <c r="I10" s="9">
        <f t="shared" si="10"/>
        <v>81</v>
      </c>
      <c r="J10" s="4"/>
      <c r="K10" s="5">
        <f t="shared" si="2"/>
        <v>5668.1345700319744</v>
      </c>
      <c r="L10" s="5">
        <f t="shared" si="15"/>
        <v>5484.2654299680253</v>
      </c>
      <c r="V10" s="18">
        <v>7</v>
      </c>
      <c r="W10" s="5">
        <f t="shared" si="3"/>
        <v>5668.1345700319744</v>
      </c>
      <c r="X10" s="14"/>
      <c r="Y10" s="18">
        <v>7</v>
      </c>
      <c r="Z10" s="7">
        <f t="shared" si="11"/>
        <v>5484.2654299680253</v>
      </c>
      <c r="AA10" s="2">
        <f t="shared" si="12"/>
        <v>5163.7097253063894</v>
      </c>
      <c r="AB10" s="2">
        <f t="shared" si="13"/>
        <v>320.5557046616359</v>
      </c>
      <c r="AC10" s="2">
        <f t="shared" si="19"/>
        <v>5420.1542890356977</v>
      </c>
      <c r="AM10" s="18">
        <v>7</v>
      </c>
      <c r="AN10" s="11">
        <f t="shared" si="14"/>
        <v>5576.2</v>
      </c>
      <c r="AO10" s="5">
        <f t="shared" si="4"/>
        <v>5668.1345700319744</v>
      </c>
      <c r="AP10" s="5">
        <f t="shared" si="5"/>
        <v>5163.7097253063894</v>
      </c>
      <c r="AQ10" s="5">
        <f t="shared" si="16"/>
        <v>5415.9221476691819</v>
      </c>
      <c r="AR10" s="7">
        <f t="shared" si="17"/>
        <v>160.27785233081795</v>
      </c>
      <c r="AS10" s="28">
        <f t="shared" si="18"/>
        <v>160.27785233081795</v>
      </c>
    </row>
    <row r="11" spans="1:45" x14ac:dyDescent="0.2">
      <c r="A11" s="18">
        <v>8</v>
      </c>
      <c r="B11" s="7">
        <f>Data!B11</f>
        <v>5752.9</v>
      </c>
      <c r="C11" s="13">
        <f t="shared" si="8"/>
        <v>8.657459354476865</v>
      </c>
      <c r="D11" s="4"/>
      <c r="E11" s="16">
        <f t="shared" si="0"/>
        <v>-8</v>
      </c>
      <c r="F11" s="13">
        <f t="shared" si="1"/>
        <v>-0.11675133035939744</v>
      </c>
      <c r="G11" s="13">
        <f t="shared" si="9"/>
        <v>0.93401064287517954</v>
      </c>
      <c r="H11" s="4"/>
      <c r="I11" s="9">
        <f t="shared" si="10"/>
        <v>64</v>
      </c>
      <c r="J11" s="4"/>
      <c r="K11" s="5">
        <f t="shared" si="2"/>
        <v>5751.6212311212612</v>
      </c>
      <c r="L11" s="5">
        <f t="shared" si="15"/>
        <v>5754.1787688787381</v>
      </c>
      <c r="V11" s="18">
        <v>8</v>
      </c>
      <c r="W11" s="5">
        <f t="shared" si="3"/>
        <v>5751.6212311212612</v>
      </c>
      <c r="X11" s="14"/>
      <c r="Y11" s="18">
        <v>8</v>
      </c>
      <c r="Z11" s="7">
        <f t="shared" si="11"/>
        <v>5754.1787688787381</v>
      </c>
      <c r="AA11" s="2">
        <f t="shared" si="12"/>
        <v>5420.1542890356977</v>
      </c>
      <c r="AB11" s="2">
        <f t="shared" si="13"/>
        <v>334.02447984304035</v>
      </c>
      <c r="AC11" s="2">
        <f t="shared" si="19"/>
        <v>5687.3738729101296</v>
      </c>
      <c r="AM11" s="18">
        <v>8</v>
      </c>
      <c r="AN11" s="11">
        <f t="shared" si="14"/>
        <v>5752.9</v>
      </c>
      <c r="AO11" s="5">
        <f t="shared" si="4"/>
        <v>5751.6212311212612</v>
      </c>
      <c r="AP11" s="5">
        <f t="shared" si="5"/>
        <v>5420.1542890356977</v>
      </c>
      <c r="AQ11" s="5">
        <f t="shared" si="16"/>
        <v>5585.8877600784799</v>
      </c>
      <c r="AR11" s="7">
        <f t="shared" si="17"/>
        <v>167.01223992151972</v>
      </c>
      <c r="AS11" s="28">
        <f t="shared" si="18"/>
        <v>167.01223992151972</v>
      </c>
    </row>
    <row r="12" spans="1:45" x14ac:dyDescent="0.2">
      <c r="A12" s="18">
        <v>9</v>
      </c>
      <c r="B12" s="7">
        <f>Data!B12</f>
        <v>5955.2</v>
      </c>
      <c r="C12" s="13">
        <f t="shared" si="8"/>
        <v>8.692020066447931</v>
      </c>
      <c r="D12" s="4"/>
      <c r="E12" s="16">
        <f t="shared" si="0"/>
        <v>-7</v>
      </c>
      <c r="F12" s="13">
        <f t="shared" si="1"/>
        <v>-8.2190618388331416E-2</v>
      </c>
      <c r="G12" s="13">
        <f t="shared" si="9"/>
        <v>0.57533432871831991</v>
      </c>
      <c r="H12" s="4"/>
      <c r="I12" s="9">
        <f t="shared" si="10"/>
        <v>49</v>
      </c>
      <c r="J12" s="4"/>
      <c r="K12" s="5">
        <f t="shared" si="2"/>
        <v>5836.3375776553294</v>
      </c>
      <c r="L12" s="5">
        <f t="shared" si="15"/>
        <v>6074.0624223446703</v>
      </c>
      <c r="V12" s="18">
        <v>9</v>
      </c>
      <c r="W12" s="5">
        <f t="shared" si="3"/>
        <v>5836.3375776553294</v>
      </c>
      <c r="X12" s="14"/>
      <c r="Y12" s="18">
        <v>9</v>
      </c>
      <c r="Z12" s="7">
        <f t="shared" si="11"/>
        <v>6074.0624223446703</v>
      </c>
      <c r="AA12" s="2">
        <f t="shared" si="12"/>
        <v>5687.3738729101296</v>
      </c>
      <c r="AB12" s="2">
        <f t="shared" si="13"/>
        <v>386.68854943454062</v>
      </c>
      <c r="AC12" s="2">
        <f t="shared" si="19"/>
        <v>5996.7247124577625</v>
      </c>
      <c r="AM12" s="18">
        <v>9</v>
      </c>
      <c r="AN12" s="11">
        <f t="shared" si="14"/>
        <v>5955.2</v>
      </c>
      <c r="AO12" s="5">
        <f t="shared" si="4"/>
        <v>5836.3375776553294</v>
      </c>
      <c r="AP12" s="5">
        <f t="shared" si="5"/>
        <v>5687.3738729101296</v>
      </c>
      <c r="AQ12" s="5">
        <f t="shared" si="16"/>
        <v>5761.8557252827295</v>
      </c>
      <c r="AR12" s="7">
        <f t="shared" si="17"/>
        <v>193.34427471727031</v>
      </c>
      <c r="AS12" s="28">
        <f t="shared" si="18"/>
        <v>193.34427471727031</v>
      </c>
    </row>
    <row r="13" spans="1:45" x14ac:dyDescent="0.2">
      <c r="A13" s="18">
        <v>10</v>
      </c>
      <c r="B13" s="7">
        <f>Data!B13</f>
        <v>6087.8</v>
      </c>
      <c r="C13" s="13">
        <f t="shared" si="8"/>
        <v>8.7140420474907287</v>
      </c>
      <c r="D13" s="4"/>
      <c r="E13" s="16">
        <f t="shared" si="0"/>
        <v>-6</v>
      </c>
      <c r="F13" s="13">
        <f t="shared" si="1"/>
        <v>-6.0168637345533682E-2</v>
      </c>
      <c r="G13" s="13">
        <f t="shared" si="9"/>
        <v>0.36101182407320209</v>
      </c>
      <c r="H13" s="4"/>
      <c r="I13" s="9">
        <f t="shared" si="10"/>
        <v>36</v>
      </c>
      <c r="J13" s="4"/>
      <c r="K13" s="5">
        <f t="shared" si="2"/>
        <v>5922.3017218244804</v>
      </c>
      <c r="L13" s="5">
        <f t="shared" si="15"/>
        <v>6253.29827817552</v>
      </c>
      <c r="V13" s="18">
        <v>10</v>
      </c>
      <c r="W13" s="5">
        <f t="shared" si="3"/>
        <v>5922.3017218244804</v>
      </c>
      <c r="X13" s="14"/>
      <c r="Y13" s="18">
        <v>10</v>
      </c>
      <c r="Z13" s="7">
        <f t="shared" si="11"/>
        <v>6253.29827817552</v>
      </c>
      <c r="AA13" s="2">
        <f t="shared" si="12"/>
        <v>5996.7247124577625</v>
      </c>
      <c r="AB13" s="2">
        <f t="shared" si="13"/>
        <v>256.57356571775745</v>
      </c>
      <c r="AC13" s="2">
        <f t="shared" si="19"/>
        <v>6201.9835650319683</v>
      </c>
      <c r="AM13" s="18">
        <v>10</v>
      </c>
      <c r="AN13" s="11">
        <f t="shared" si="14"/>
        <v>6087.8</v>
      </c>
      <c r="AO13" s="5">
        <f t="shared" si="4"/>
        <v>5922.3017218244804</v>
      </c>
      <c r="AP13" s="5">
        <f t="shared" si="5"/>
        <v>5996.7247124577625</v>
      </c>
      <c r="AQ13" s="5">
        <f t="shared" si="16"/>
        <v>5959.5132171411215</v>
      </c>
      <c r="AR13" s="7">
        <f t="shared" si="17"/>
        <v>128.28678285887872</v>
      </c>
      <c r="AS13" s="28">
        <f t="shared" si="18"/>
        <v>128.28678285887872</v>
      </c>
    </row>
    <row r="14" spans="1:45" x14ac:dyDescent="0.2">
      <c r="A14" s="18">
        <v>11</v>
      </c>
      <c r="B14" s="7">
        <f>Data!B14</f>
        <v>6238.9</v>
      </c>
      <c r="C14" s="13">
        <f t="shared" si="8"/>
        <v>8.7385591637726847</v>
      </c>
      <c r="D14" s="4"/>
      <c r="E14" s="16">
        <f t="shared" si="0"/>
        <v>-5</v>
      </c>
      <c r="F14" s="13">
        <f t="shared" si="1"/>
        <v>-3.5651521063577718E-2</v>
      </c>
      <c r="G14" s="13">
        <f t="shared" si="9"/>
        <v>0.17825760531788859</v>
      </c>
      <c r="H14" s="4"/>
      <c r="I14" s="9">
        <f t="shared" si="10"/>
        <v>25</v>
      </c>
      <c r="J14" s="4"/>
      <c r="K14" s="5">
        <f t="shared" si="2"/>
        <v>6009.5320425957234</v>
      </c>
      <c r="L14" s="5">
        <f t="shared" si="15"/>
        <v>6468.2679574042759</v>
      </c>
      <c r="V14" s="18">
        <v>11</v>
      </c>
      <c r="W14" s="5">
        <f t="shared" si="3"/>
        <v>6009.5320425957234</v>
      </c>
      <c r="X14" s="14"/>
      <c r="Y14" s="18">
        <v>11</v>
      </c>
      <c r="Z14" s="7">
        <f t="shared" si="11"/>
        <v>6468.2679574042759</v>
      </c>
      <c r="AA14" s="2">
        <f t="shared" si="12"/>
        <v>6201.9835650319683</v>
      </c>
      <c r="AB14" s="2">
        <f t="shared" si="13"/>
        <v>266.28439237230759</v>
      </c>
      <c r="AC14" s="2">
        <f t="shared" si="19"/>
        <v>6415.0110789298142</v>
      </c>
      <c r="AM14" s="18">
        <v>11</v>
      </c>
      <c r="AN14" s="11">
        <f t="shared" si="14"/>
        <v>6238.9</v>
      </c>
      <c r="AO14" s="5">
        <f t="shared" si="4"/>
        <v>6009.5320425957234</v>
      </c>
      <c r="AP14" s="5">
        <f t="shared" si="5"/>
        <v>6201.9835650319683</v>
      </c>
      <c r="AQ14" s="5">
        <f t="shared" si="16"/>
        <v>6105.7578038138454</v>
      </c>
      <c r="AR14" s="7">
        <f t="shared" si="17"/>
        <v>133.14219618615425</v>
      </c>
      <c r="AS14" s="28">
        <f t="shared" si="18"/>
        <v>133.14219618615425</v>
      </c>
    </row>
    <row r="15" spans="1:45" x14ac:dyDescent="0.2">
      <c r="A15" s="18">
        <v>12</v>
      </c>
      <c r="B15" s="7">
        <f>Data!B15</f>
        <v>6317.2</v>
      </c>
      <c r="C15" s="13">
        <f t="shared" si="8"/>
        <v>8.7510313509959001</v>
      </c>
      <c r="D15" s="4"/>
      <c r="E15" s="16">
        <f t="shared" si="0"/>
        <v>-4</v>
      </c>
      <c r="F15" s="13">
        <f t="shared" si="1"/>
        <v>-2.3179333840362304E-2</v>
      </c>
      <c r="G15" s="13">
        <f t="shared" si="9"/>
        <v>9.2717335361449216E-2</v>
      </c>
      <c r="H15" s="4"/>
      <c r="I15" s="9">
        <f t="shared" si="10"/>
        <v>16</v>
      </c>
      <c r="J15" s="4"/>
      <c r="K15" s="5">
        <f t="shared" si="2"/>
        <v>6098.0471896421641</v>
      </c>
      <c r="L15" s="5">
        <f t="shared" si="15"/>
        <v>6536.3528103578356</v>
      </c>
      <c r="V15" s="18">
        <v>12</v>
      </c>
      <c r="W15" s="5">
        <f t="shared" si="3"/>
        <v>6098.0471896421641</v>
      </c>
      <c r="X15" s="14"/>
      <c r="Y15" s="18">
        <v>12</v>
      </c>
      <c r="Z15" s="7">
        <f t="shared" si="11"/>
        <v>6536.3528103578356</v>
      </c>
      <c r="AA15" s="2">
        <f t="shared" si="12"/>
        <v>6415.0110789298142</v>
      </c>
      <c r="AB15" s="2">
        <f t="shared" si="13"/>
        <v>121.34173142802138</v>
      </c>
      <c r="AC15" s="2">
        <f t="shared" si="19"/>
        <v>6512.0844640722316</v>
      </c>
      <c r="AM15" s="18">
        <v>12</v>
      </c>
      <c r="AN15" s="11">
        <f t="shared" si="14"/>
        <v>6317.2</v>
      </c>
      <c r="AO15" s="5">
        <f t="shared" si="4"/>
        <v>6098.0471896421641</v>
      </c>
      <c r="AP15" s="5">
        <f t="shared" si="5"/>
        <v>6415.0110789298142</v>
      </c>
      <c r="AQ15" s="5">
        <f t="shared" si="16"/>
        <v>6256.5291342859891</v>
      </c>
      <c r="AR15" s="7">
        <f t="shared" si="17"/>
        <v>60.670865714010688</v>
      </c>
      <c r="AS15" s="28">
        <f t="shared" si="18"/>
        <v>60.670865714010688</v>
      </c>
    </row>
    <row r="16" spans="1:45" x14ac:dyDescent="0.2">
      <c r="A16" s="18">
        <v>13</v>
      </c>
      <c r="B16" s="7">
        <f>Data!B16</f>
        <v>6262.7</v>
      </c>
      <c r="C16" s="13">
        <f t="shared" si="8"/>
        <v>8.7423666810109175</v>
      </c>
      <c r="D16" s="4"/>
      <c r="E16" s="16">
        <f t="shared" si="0"/>
        <v>-3</v>
      </c>
      <c r="F16" s="13">
        <f t="shared" si="1"/>
        <v>-3.1844003825344913E-2</v>
      </c>
      <c r="G16" s="13">
        <f t="shared" si="9"/>
        <v>9.5532011476034739E-2</v>
      </c>
      <c r="H16" s="4"/>
      <c r="I16" s="9">
        <f t="shared" si="10"/>
        <v>9</v>
      </c>
      <c r="J16" s="4"/>
      <c r="K16" s="5">
        <f t="shared" si="2"/>
        <v>6187.8660873302724</v>
      </c>
      <c r="L16" s="5">
        <f t="shared" si="15"/>
        <v>6337.5339126697272</v>
      </c>
      <c r="V16" s="18">
        <v>13</v>
      </c>
      <c r="W16" s="5">
        <f t="shared" si="3"/>
        <v>6187.8660873302724</v>
      </c>
      <c r="X16" s="14"/>
      <c r="Y16" s="18">
        <v>13</v>
      </c>
      <c r="Z16" s="7">
        <f t="shared" si="11"/>
        <v>6337.5339126697272</v>
      </c>
      <c r="AA16" s="2">
        <f t="shared" si="12"/>
        <v>6512.0844640722316</v>
      </c>
      <c r="AB16" s="2">
        <f t="shared" si="13"/>
        <v>-174.55055140250442</v>
      </c>
      <c r="AC16" s="2">
        <f t="shared" si="19"/>
        <v>6372.4440229502279</v>
      </c>
      <c r="AM16" s="18">
        <v>13</v>
      </c>
      <c r="AN16" s="11">
        <f t="shared" si="14"/>
        <v>6262.7</v>
      </c>
      <c r="AO16" s="5">
        <f t="shared" si="4"/>
        <v>6187.8660873302724</v>
      </c>
      <c r="AP16" s="5">
        <f t="shared" si="5"/>
        <v>6512.0844640722316</v>
      </c>
      <c r="AQ16" s="5">
        <f t="shared" si="16"/>
        <v>6349.975275701252</v>
      </c>
      <c r="AR16" s="7">
        <f t="shared" si="17"/>
        <v>-87.275275701252212</v>
      </c>
      <c r="AS16" s="28">
        <f t="shared" si="18"/>
        <v>87.275275701252212</v>
      </c>
    </row>
    <row r="17" spans="1:45" x14ac:dyDescent="0.2">
      <c r="A17" s="18">
        <v>14</v>
      </c>
      <c r="B17" s="7">
        <f>Data!B17</f>
        <v>6361</v>
      </c>
      <c r="C17" s="13">
        <f t="shared" si="8"/>
        <v>8.7579408766788038</v>
      </c>
      <c r="D17" s="4"/>
      <c r="E17" s="16">
        <f t="shared" si="0"/>
        <v>-2</v>
      </c>
      <c r="F17" s="13">
        <f t="shared" si="1"/>
        <v>-1.6269808157458598E-2</v>
      </c>
      <c r="G17" s="13">
        <f t="shared" si="9"/>
        <v>3.2539616314917197E-2</v>
      </c>
      <c r="H17" s="4"/>
      <c r="I17" s="9">
        <f t="shared" si="10"/>
        <v>4</v>
      </c>
      <c r="J17" s="4"/>
      <c r="K17" s="5">
        <f t="shared" si="2"/>
        <v>6279.0079387658698</v>
      </c>
      <c r="L17" s="5">
        <f t="shared" si="15"/>
        <v>6442.9920612341302</v>
      </c>
      <c r="V17" s="18">
        <v>14</v>
      </c>
      <c r="W17" s="5">
        <f t="shared" si="3"/>
        <v>6279.0079387658698</v>
      </c>
      <c r="X17" s="14"/>
      <c r="Y17" s="18">
        <v>14</v>
      </c>
      <c r="Z17" s="7">
        <f t="shared" si="11"/>
        <v>6442.9920612341302</v>
      </c>
      <c r="AA17" s="2">
        <f t="shared" si="12"/>
        <v>6372.4440229502279</v>
      </c>
      <c r="AB17" s="2">
        <f t="shared" si="13"/>
        <v>70.548038283902315</v>
      </c>
      <c r="AC17" s="2">
        <f t="shared" si="19"/>
        <v>6428.8824535773501</v>
      </c>
      <c r="AM17" s="18">
        <v>14</v>
      </c>
      <c r="AN17" s="11">
        <f t="shared" si="14"/>
        <v>6361</v>
      </c>
      <c r="AO17" s="5">
        <f t="shared" si="4"/>
        <v>6279.0079387658698</v>
      </c>
      <c r="AP17" s="5">
        <f t="shared" si="5"/>
        <v>6372.4440229502279</v>
      </c>
      <c r="AQ17" s="5">
        <f t="shared" si="16"/>
        <v>6325.7259808580493</v>
      </c>
      <c r="AR17" s="7">
        <f t="shared" si="17"/>
        <v>35.274019141950703</v>
      </c>
      <c r="AS17" s="28">
        <f t="shared" si="18"/>
        <v>35.274019141950703</v>
      </c>
    </row>
    <row r="18" spans="1:45" x14ac:dyDescent="0.2">
      <c r="A18" s="18">
        <v>15</v>
      </c>
      <c r="B18" s="7">
        <f>Data!B18</f>
        <v>6427.4</v>
      </c>
      <c r="C18" s="13">
        <f t="shared" si="8"/>
        <v>8.7683253808704347</v>
      </c>
      <c r="D18" s="4"/>
      <c r="E18" s="16">
        <f t="shared" si="0"/>
        <v>-1</v>
      </c>
      <c r="F18" s="13">
        <f t="shared" si="1"/>
        <v>-5.8853039658277595E-3</v>
      </c>
      <c r="G18" s="13">
        <f t="shared" si="9"/>
        <v>5.8853039658277595E-3</v>
      </c>
      <c r="H18" s="4"/>
      <c r="I18" s="9">
        <f t="shared" si="10"/>
        <v>1</v>
      </c>
      <c r="J18" s="4"/>
      <c r="K18" s="5">
        <f t="shared" si="2"/>
        <v>6371.4922298997217</v>
      </c>
      <c r="L18" s="5">
        <f t="shared" si="15"/>
        <v>6483.3077701002776</v>
      </c>
      <c r="V18" s="18">
        <v>15</v>
      </c>
      <c r="W18" s="5">
        <f t="shared" si="3"/>
        <v>6371.4922298997217</v>
      </c>
      <c r="X18" s="14"/>
      <c r="Y18" s="18">
        <v>15</v>
      </c>
      <c r="Z18" s="7">
        <f t="shared" si="11"/>
        <v>6483.3077701002776</v>
      </c>
      <c r="AA18" s="2">
        <f t="shared" si="12"/>
        <v>6428.8824535773501</v>
      </c>
      <c r="AB18" s="2">
        <f t="shared" si="13"/>
        <v>54.42531652292746</v>
      </c>
      <c r="AC18" s="2">
        <f t="shared" si="19"/>
        <v>6472.4227067956917</v>
      </c>
      <c r="AM18" s="18">
        <v>15</v>
      </c>
      <c r="AN18" s="11">
        <f t="shared" si="14"/>
        <v>6427.4</v>
      </c>
      <c r="AO18" s="5">
        <f t="shared" si="4"/>
        <v>6371.4922298997217</v>
      </c>
      <c r="AP18" s="5">
        <f t="shared" si="5"/>
        <v>6428.8824535773501</v>
      </c>
      <c r="AQ18" s="5">
        <f t="shared" si="16"/>
        <v>6400.1873417385359</v>
      </c>
      <c r="AR18" s="7">
        <f t="shared" si="17"/>
        <v>27.21265826146373</v>
      </c>
      <c r="AS18" s="28">
        <f t="shared" si="18"/>
        <v>27.21265826146373</v>
      </c>
    </row>
    <row r="19" spans="1:45" x14ac:dyDescent="0.2">
      <c r="A19" s="18">
        <v>16</v>
      </c>
      <c r="B19" s="7">
        <f>Data!B19</f>
        <v>6654.9</v>
      </c>
      <c r="C19" s="13">
        <f t="shared" si="8"/>
        <v>8.803108704420298</v>
      </c>
      <c r="D19" s="4"/>
      <c r="E19" s="16">
        <f t="shared" si="0"/>
        <v>0</v>
      </c>
      <c r="F19" s="13">
        <f t="shared" si="1"/>
        <v>2.8898019584035595E-2</v>
      </c>
      <c r="G19" s="13">
        <f t="shared" si="9"/>
        <v>0</v>
      </c>
      <c r="H19" s="4"/>
      <c r="I19" s="9">
        <f t="shared" si="10"/>
        <v>0</v>
      </c>
      <c r="J19" s="4"/>
      <c r="K19" s="5">
        <f t="shared" si="2"/>
        <v>6465.3387336935903</v>
      </c>
      <c r="L19" s="5">
        <f t="shared" si="15"/>
        <v>6844.461266306409</v>
      </c>
      <c r="V19" s="18">
        <v>16</v>
      </c>
      <c r="W19" s="5">
        <f t="shared" si="3"/>
        <v>6465.3387336935903</v>
      </c>
      <c r="X19" s="14"/>
      <c r="Y19" s="18">
        <v>16</v>
      </c>
      <c r="Z19" s="7">
        <f t="shared" si="11"/>
        <v>6844.461266306409</v>
      </c>
      <c r="AA19" s="2">
        <f t="shared" si="12"/>
        <v>6472.4227067956917</v>
      </c>
      <c r="AB19" s="2">
        <f t="shared" si="13"/>
        <v>372.03855951071728</v>
      </c>
      <c r="AC19" s="2">
        <f t="shared" si="19"/>
        <v>6770.0535544042659</v>
      </c>
      <c r="AM19" s="18">
        <v>16</v>
      </c>
      <c r="AN19" s="11">
        <f t="shared" si="14"/>
        <v>6654.9</v>
      </c>
      <c r="AO19" s="5">
        <f t="shared" si="4"/>
        <v>6465.3387336935903</v>
      </c>
      <c r="AP19" s="5">
        <f t="shared" si="5"/>
        <v>6472.4227067956917</v>
      </c>
      <c r="AQ19" s="5">
        <f t="shared" si="16"/>
        <v>6468.8807202446405</v>
      </c>
      <c r="AR19" s="7">
        <f t="shared" si="17"/>
        <v>186.01927975535909</v>
      </c>
      <c r="AS19" s="28">
        <f t="shared" si="18"/>
        <v>186.01927975535909</v>
      </c>
    </row>
    <row r="20" spans="1:45" x14ac:dyDescent="0.2">
      <c r="A20" s="18">
        <v>17</v>
      </c>
      <c r="B20" s="7">
        <f>Data!B20</f>
        <v>6835.4</v>
      </c>
      <c r="C20" s="13">
        <f t="shared" si="8"/>
        <v>8.8298702697573184</v>
      </c>
      <c r="D20" s="4"/>
      <c r="E20" s="16">
        <f t="shared" si="0"/>
        <v>1</v>
      </c>
      <c r="F20" s="13">
        <f t="shared" si="1"/>
        <v>5.5659584921055938E-2</v>
      </c>
      <c r="G20" s="13">
        <f t="shared" si="9"/>
        <v>5.5659584921055938E-2</v>
      </c>
      <c r="H20" s="4"/>
      <c r="I20" s="9">
        <f t="shared" si="10"/>
        <v>1</v>
      </c>
      <c r="J20" s="4"/>
      <c r="K20" s="5">
        <f t="shared" si="2"/>
        <v>6560.5675143476574</v>
      </c>
      <c r="L20" s="5">
        <f t="shared" si="15"/>
        <v>7110.2324856523419</v>
      </c>
      <c r="V20" s="18">
        <v>17</v>
      </c>
      <c r="W20" s="5">
        <f t="shared" si="3"/>
        <v>6560.5675143476574</v>
      </c>
      <c r="X20" s="14"/>
      <c r="Y20" s="18">
        <v>17</v>
      </c>
      <c r="Z20" s="7">
        <f t="shared" si="11"/>
        <v>7110.2324856523419</v>
      </c>
      <c r="AA20" s="2">
        <f t="shared" si="12"/>
        <v>6770.0535544042659</v>
      </c>
      <c r="AB20" s="2">
        <f t="shared" si="13"/>
        <v>340.17893124807597</v>
      </c>
      <c r="AC20" s="2">
        <f t="shared" si="19"/>
        <v>7042.1966994027271</v>
      </c>
      <c r="AM20" s="18">
        <v>17</v>
      </c>
      <c r="AN20" s="11">
        <f t="shared" si="14"/>
        <v>6835.4</v>
      </c>
      <c r="AO20" s="5">
        <f t="shared" si="4"/>
        <v>6560.5675143476574</v>
      </c>
      <c r="AP20" s="5">
        <f t="shared" si="5"/>
        <v>6770.0535544042659</v>
      </c>
      <c r="AQ20" s="5">
        <f t="shared" si="16"/>
        <v>6665.3105343759617</v>
      </c>
      <c r="AR20" s="7">
        <f t="shared" si="17"/>
        <v>170.08946562403798</v>
      </c>
      <c r="AS20" s="28">
        <f t="shared" si="18"/>
        <v>170.08946562403798</v>
      </c>
    </row>
    <row r="21" spans="1:45" x14ac:dyDescent="0.2">
      <c r="A21" s="18">
        <v>18</v>
      </c>
      <c r="B21" s="7">
        <f>Data!B21</f>
        <v>6925.5</v>
      </c>
      <c r="C21" s="13">
        <f t="shared" si="8"/>
        <v>8.8429655306151531</v>
      </c>
      <c r="D21" s="4"/>
      <c r="E21" s="16">
        <f t="shared" si="0"/>
        <v>2</v>
      </c>
      <c r="F21" s="13">
        <f t="shared" si="1"/>
        <v>6.8754845778890683E-2</v>
      </c>
      <c r="G21" s="13">
        <f t="shared" si="9"/>
        <v>0.13750969155778137</v>
      </c>
      <c r="H21" s="4"/>
      <c r="I21" s="9">
        <f t="shared" si="10"/>
        <v>4</v>
      </c>
      <c r="J21" s="4"/>
      <c r="K21" s="5">
        <f t="shared" si="2"/>
        <v>6657.1989315902156</v>
      </c>
      <c r="L21" s="5">
        <f t="shared" si="15"/>
        <v>7193.8010684097844</v>
      </c>
      <c r="V21" s="18">
        <v>18</v>
      </c>
      <c r="W21" s="5">
        <f t="shared" si="3"/>
        <v>6657.1989315902156</v>
      </c>
      <c r="X21" s="14"/>
      <c r="Y21" s="18">
        <v>18</v>
      </c>
      <c r="Z21" s="7">
        <f t="shared" si="11"/>
        <v>7193.8010684097844</v>
      </c>
      <c r="AA21" s="2">
        <f t="shared" si="12"/>
        <v>7042.1966994027271</v>
      </c>
      <c r="AB21" s="2">
        <f t="shared" si="13"/>
        <v>151.60436900705736</v>
      </c>
      <c r="AC21" s="2">
        <f t="shared" si="19"/>
        <v>7163.4801946083726</v>
      </c>
      <c r="AM21" s="18">
        <v>18</v>
      </c>
      <c r="AN21" s="11">
        <f t="shared" si="14"/>
        <v>6925.5</v>
      </c>
      <c r="AO21" s="5">
        <f t="shared" si="4"/>
        <v>6657.1989315902156</v>
      </c>
      <c r="AP21" s="5">
        <f t="shared" si="5"/>
        <v>7042.1966994027271</v>
      </c>
      <c r="AQ21" s="5">
        <f t="shared" si="16"/>
        <v>6849.6978154964709</v>
      </c>
      <c r="AR21" s="7">
        <f t="shared" si="17"/>
        <v>75.802184503529134</v>
      </c>
      <c r="AS21" s="28">
        <f t="shared" si="18"/>
        <v>75.802184503529134</v>
      </c>
    </row>
    <row r="22" spans="1:45" x14ac:dyDescent="0.2">
      <c r="A22" s="18">
        <v>19</v>
      </c>
      <c r="B22" s="7">
        <f>Data!B22</f>
        <v>7073.5</v>
      </c>
      <c r="C22" s="13">
        <f t="shared" si="8"/>
        <v>8.8641106858989893</v>
      </c>
      <c r="D22" s="4"/>
      <c r="E22" s="16">
        <f t="shared" si="0"/>
        <v>3</v>
      </c>
      <c r="F22" s="13">
        <f t="shared" si="1"/>
        <v>8.9900001062726886E-2</v>
      </c>
      <c r="G22" s="13">
        <f t="shared" si="9"/>
        <v>0.26970000318818066</v>
      </c>
      <c r="H22" s="4"/>
      <c r="I22" s="9">
        <f t="shared" si="10"/>
        <v>9</v>
      </c>
      <c r="J22" s="4"/>
      <c r="K22" s="5">
        <f t="shared" si="2"/>
        <v>6755.2536450305306</v>
      </c>
      <c r="L22" s="5">
        <f t="shared" si="15"/>
        <v>7391.7463549694694</v>
      </c>
      <c r="V22" s="18">
        <v>19</v>
      </c>
      <c r="W22" s="5">
        <f t="shared" si="3"/>
        <v>6755.2536450305306</v>
      </c>
      <c r="X22" s="14"/>
      <c r="Y22" s="18">
        <v>19</v>
      </c>
      <c r="Z22" s="7">
        <f t="shared" si="11"/>
        <v>7391.7463549694694</v>
      </c>
      <c r="AA22" s="2">
        <f t="shared" si="12"/>
        <v>7163.4801946083726</v>
      </c>
      <c r="AB22" s="2">
        <f t="shared" si="13"/>
        <v>228.26616036109681</v>
      </c>
      <c r="AC22" s="2">
        <f t="shared" si="19"/>
        <v>7346.0931228972504</v>
      </c>
      <c r="AM22" s="18">
        <v>19</v>
      </c>
      <c r="AN22" s="11">
        <f t="shared" si="14"/>
        <v>7073.5</v>
      </c>
      <c r="AO22" s="5">
        <f t="shared" si="4"/>
        <v>6755.2536450305306</v>
      </c>
      <c r="AP22" s="5">
        <f t="shared" si="5"/>
        <v>7163.4801946083726</v>
      </c>
      <c r="AQ22" s="5">
        <f t="shared" si="16"/>
        <v>6959.3669198194511</v>
      </c>
      <c r="AR22" s="7">
        <f t="shared" si="17"/>
        <v>114.13308018054886</v>
      </c>
      <c r="AS22" s="28">
        <f t="shared" si="18"/>
        <v>114.13308018054886</v>
      </c>
    </row>
    <row r="23" spans="1:45" x14ac:dyDescent="0.2">
      <c r="A23" s="18">
        <v>20</v>
      </c>
      <c r="B23" s="7">
        <f>Data!B23</f>
        <v>7144</v>
      </c>
      <c r="C23" s="13">
        <f t="shared" si="8"/>
        <v>8.8740281225563358</v>
      </c>
      <c r="D23" s="4"/>
      <c r="E23" s="16">
        <f t="shared" si="0"/>
        <v>4</v>
      </c>
      <c r="F23" s="13">
        <f t="shared" si="1"/>
        <v>9.9817437720073343E-2</v>
      </c>
      <c r="G23" s="13">
        <f t="shared" si="9"/>
        <v>0.39926975088029337</v>
      </c>
      <c r="H23" s="4"/>
      <c r="I23" s="9">
        <f t="shared" si="10"/>
        <v>16</v>
      </c>
      <c r="J23" s="4"/>
      <c r="K23" s="5">
        <f t="shared" si="2"/>
        <v>6854.7526185758334</v>
      </c>
      <c r="L23" s="5">
        <f t="shared" si="15"/>
        <v>7433.2473814241666</v>
      </c>
      <c r="V23" s="18">
        <v>20</v>
      </c>
      <c r="W23" s="5">
        <f t="shared" si="3"/>
        <v>6854.7526185758334</v>
      </c>
      <c r="X23" s="14"/>
      <c r="Y23" s="18">
        <v>20</v>
      </c>
      <c r="Z23" s="7">
        <f t="shared" si="11"/>
        <v>7433.2473814241666</v>
      </c>
      <c r="AA23" s="2">
        <f t="shared" si="12"/>
        <v>7346.0931228972504</v>
      </c>
      <c r="AB23" s="2">
        <f t="shared" si="13"/>
        <v>87.154258526916237</v>
      </c>
      <c r="AC23" s="2">
        <f t="shared" si="19"/>
        <v>7415.8165297187834</v>
      </c>
      <c r="AM23" s="18">
        <v>20</v>
      </c>
      <c r="AN23" s="11">
        <f t="shared" si="14"/>
        <v>7144</v>
      </c>
      <c r="AO23" s="5">
        <f t="shared" si="4"/>
        <v>6854.7526185758334</v>
      </c>
      <c r="AP23" s="5">
        <f t="shared" si="5"/>
        <v>7346.0931228972504</v>
      </c>
      <c r="AQ23" s="5">
        <f t="shared" si="16"/>
        <v>7100.4228707365419</v>
      </c>
      <c r="AR23" s="7">
        <f t="shared" si="17"/>
        <v>43.577129263458119</v>
      </c>
      <c r="AS23" s="28">
        <f t="shared" si="18"/>
        <v>43.577129263458119</v>
      </c>
    </row>
    <row r="24" spans="1:45" x14ac:dyDescent="0.2">
      <c r="A24" s="18">
        <v>21</v>
      </c>
      <c r="B24" s="7">
        <f>Data!B24</f>
        <v>7230.6</v>
      </c>
      <c r="C24" s="13">
        <f t="shared" si="8"/>
        <v>8.8860772992614017</v>
      </c>
      <c r="D24" s="4"/>
      <c r="E24" s="16">
        <f t="shared" si="0"/>
        <v>5</v>
      </c>
      <c r="F24" s="13">
        <f t="shared" si="1"/>
        <v>0.11186661442513923</v>
      </c>
      <c r="G24" s="13">
        <f t="shared" si="9"/>
        <v>0.55933307212569616</v>
      </c>
      <c r="H24" s="4"/>
      <c r="I24" s="9">
        <f t="shared" si="10"/>
        <v>25</v>
      </c>
      <c r="J24" s="4"/>
      <c r="K24" s="5">
        <f t="shared" si="2"/>
        <v>6955.7171249133589</v>
      </c>
      <c r="L24" s="5">
        <f t="shared" si="15"/>
        <v>7505.4828750866418</v>
      </c>
      <c r="V24" s="18">
        <v>21</v>
      </c>
      <c r="W24" s="5">
        <f t="shared" si="3"/>
        <v>6955.7171249133589</v>
      </c>
      <c r="X24" s="14"/>
      <c r="Y24" s="18">
        <v>21</v>
      </c>
      <c r="Z24" s="7">
        <f t="shared" si="11"/>
        <v>7505.4828750866418</v>
      </c>
      <c r="AA24" s="2">
        <f t="shared" si="12"/>
        <v>7415.8165297187834</v>
      </c>
      <c r="AB24" s="2">
        <f t="shared" si="13"/>
        <v>89.666345367858412</v>
      </c>
      <c r="AC24" s="2">
        <f t="shared" si="19"/>
        <v>7487.5496060130699</v>
      </c>
      <c r="AM24" s="18">
        <v>21</v>
      </c>
      <c r="AN24" s="11">
        <f t="shared" si="14"/>
        <v>7230.6</v>
      </c>
      <c r="AO24" s="5">
        <f t="shared" si="4"/>
        <v>6955.7171249133589</v>
      </c>
      <c r="AP24" s="5">
        <f t="shared" si="5"/>
        <v>7415.8165297187834</v>
      </c>
      <c r="AQ24" s="5">
        <f t="shared" si="16"/>
        <v>7185.7668273160707</v>
      </c>
      <c r="AR24" s="7">
        <f t="shared" si="17"/>
        <v>44.833172683929661</v>
      </c>
      <c r="AS24" s="28">
        <f t="shared" si="18"/>
        <v>44.833172683929661</v>
      </c>
    </row>
    <row r="25" spans="1:45" x14ac:dyDescent="0.2">
      <c r="A25" s="18">
        <v>22</v>
      </c>
      <c r="B25" s="7">
        <f>Data!B25</f>
        <v>7349.6</v>
      </c>
      <c r="C25" s="13">
        <f t="shared" si="8"/>
        <v>8.9024011689572564</v>
      </c>
      <c r="E25" s="16">
        <f t="shared" si="0"/>
        <v>6</v>
      </c>
      <c r="F25" s="13">
        <f t="shared" si="1"/>
        <v>0.12819048412099399</v>
      </c>
      <c r="G25" s="13">
        <f t="shared" si="9"/>
        <v>0.76914290472596392</v>
      </c>
      <c r="I25" s="9">
        <f t="shared" si="10"/>
        <v>36</v>
      </c>
      <c r="J25" s="4"/>
      <c r="K25" s="5">
        <f t="shared" si="2"/>
        <v>7058.1687500584039</v>
      </c>
      <c r="L25" s="5">
        <f t="shared" si="15"/>
        <v>7641.0312499415968</v>
      </c>
      <c r="V25" s="18">
        <v>22</v>
      </c>
      <c r="W25" s="5">
        <f t="shared" si="3"/>
        <v>7058.1687500584039</v>
      </c>
      <c r="X25" s="14"/>
      <c r="Y25" s="18">
        <v>22</v>
      </c>
      <c r="Z25" s="7">
        <f t="shared" si="11"/>
        <v>7641.0312499415968</v>
      </c>
      <c r="AA25" s="2">
        <f t="shared" si="12"/>
        <v>7487.5496060130699</v>
      </c>
      <c r="AB25" s="2">
        <f t="shared" si="13"/>
        <v>153.48164392852686</v>
      </c>
      <c r="AC25" s="2">
        <f t="shared" si="19"/>
        <v>7610.3349211558916</v>
      </c>
      <c r="AM25" s="18">
        <v>22</v>
      </c>
      <c r="AN25" s="11">
        <f t="shared" si="14"/>
        <v>7349.6</v>
      </c>
      <c r="AO25" s="5">
        <f t="shared" si="4"/>
        <v>7058.1687500584039</v>
      </c>
      <c r="AP25" s="5">
        <f t="shared" si="5"/>
        <v>7487.5496060130699</v>
      </c>
      <c r="AQ25" s="5">
        <f t="shared" si="16"/>
        <v>7272.8591780357365</v>
      </c>
      <c r="AR25" s="7">
        <f t="shared" si="17"/>
        <v>76.740821964263887</v>
      </c>
      <c r="AS25" s="28">
        <f t="shared" si="18"/>
        <v>76.740821964263887</v>
      </c>
    </row>
    <row r="26" spans="1:45" x14ac:dyDescent="0.2">
      <c r="A26" s="18">
        <v>23</v>
      </c>
      <c r="B26" s="7">
        <f>Data!B26</f>
        <v>7339.2</v>
      </c>
      <c r="C26" s="13">
        <f t="shared" si="8"/>
        <v>8.9009851238429079</v>
      </c>
      <c r="E26" s="16">
        <f t="shared" si="0"/>
        <v>7</v>
      </c>
      <c r="F26" s="13">
        <f t="shared" si="1"/>
        <v>0.12677443900664542</v>
      </c>
      <c r="G26" s="13">
        <f t="shared" si="9"/>
        <v>0.88742107304651796</v>
      </c>
      <c r="I26" s="9">
        <f t="shared" si="10"/>
        <v>49</v>
      </c>
      <c r="J26" s="4"/>
      <c r="K26" s="5">
        <f t="shared" si="2"/>
        <v>7162.1293979693792</v>
      </c>
      <c r="L26" s="5">
        <f t="shared" si="15"/>
        <v>7516.2706020306205</v>
      </c>
      <c r="V26" s="18">
        <v>23</v>
      </c>
      <c r="W26" s="5">
        <f t="shared" si="3"/>
        <v>7162.1293979693792</v>
      </c>
      <c r="X26" s="14"/>
      <c r="Y26" s="18">
        <v>23</v>
      </c>
      <c r="Z26" s="7">
        <f t="shared" si="11"/>
        <v>7516.2706020306205</v>
      </c>
      <c r="AA26" s="2">
        <f t="shared" si="12"/>
        <v>7610.3349211558916</v>
      </c>
      <c r="AB26" s="2">
        <f t="shared" si="13"/>
        <v>-94.06431912527114</v>
      </c>
      <c r="AC26" s="2">
        <f t="shared" si="19"/>
        <v>7535.0834658556751</v>
      </c>
      <c r="AM26" s="18">
        <v>23</v>
      </c>
      <c r="AN26" s="11">
        <f t="shared" si="14"/>
        <v>7339.2</v>
      </c>
      <c r="AO26" s="5">
        <f t="shared" si="4"/>
        <v>7162.1293979693792</v>
      </c>
      <c r="AP26" s="5">
        <f t="shared" si="5"/>
        <v>7610.3349211558916</v>
      </c>
      <c r="AQ26" s="5">
        <f t="shared" si="16"/>
        <v>7386.2321595626354</v>
      </c>
      <c r="AR26" s="7">
        <f t="shared" si="17"/>
        <v>-47.03215956263557</v>
      </c>
      <c r="AS26" s="28">
        <f t="shared" si="18"/>
        <v>47.03215956263557</v>
      </c>
    </row>
    <row r="27" spans="1:45" x14ac:dyDescent="0.2">
      <c r="A27" s="18">
        <v>24</v>
      </c>
      <c r="B27" s="7">
        <f>Data!B27</f>
        <v>7250.8</v>
      </c>
      <c r="C27" s="13">
        <f t="shared" si="8"/>
        <v>8.888867086588764</v>
      </c>
      <c r="E27" s="16">
        <f t="shared" si="0"/>
        <v>8</v>
      </c>
      <c r="F27" s="13">
        <f t="shared" si="1"/>
        <v>0.11465640175250158</v>
      </c>
      <c r="G27" s="13">
        <f t="shared" si="9"/>
        <v>0.91725121402001264</v>
      </c>
      <c r="I27" s="9">
        <f t="shared" si="10"/>
        <v>64</v>
      </c>
      <c r="J27" s="4"/>
      <c r="K27" s="5">
        <f t="shared" si="2"/>
        <v>7267.6212952308279</v>
      </c>
      <c r="L27" s="5">
        <f t="shared" si="15"/>
        <v>7233.9787047691725</v>
      </c>
      <c r="V27" s="18">
        <v>24</v>
      </c>
      <c r="W27" s="5">
        <f t="shared" si="3"/>
        <v>7267.6212952308279</v>
      </c>
      <c r="X27" s="14"/>
      <c r="Y27" s="18">
        <v>24</v>
      </c>
      <c r="Z27" s="7">
        <f t="shared" si="11"/>
        <v>7233.9787047691725</v>
      </c>
      <c r="AA27" s="2">
        <f t="shared" si="12"/>
        <v>7535.0834658556751</v>
      </c>
      <c r="AB27" s="2">
        <f t="shared" si="13"/>
        <v>-301.10476108650255</v>
      </c>
      <c r="AC27" s="2">
        <f t="shared" si="19"/>
        <v>7294.1996569864732</v>
      </c>
      <c r="AM27" s="18">
        <v>24</v>
      </c>
      <c r="AN27" s="11">
        <f t="shared" si="14"/>
        <v>7250.8</v>
      </c>
      <c r="AO27" s="5">
        <f t="shared" si="4"/>
        <v>7267.6212952308279</v>
      </c>
      <c r="AP27" s="5">
        <f t="shared" si="5"/>
        <v>7535.0834658556751</v>
      </c>
      <c r="AQ27" s="5">
        <f t="shared" si="16"/>
        <v>7401.3523805432515</v>
      </c>
      <c r="AR27" s="7">
        <f t="shared" si="17"/>
        <v>-150.55238054325127</v>
      </c>
      <c r="AS27" s="28">
        <f t="shared" si="18"/>
        <v>150.55238054325127</v>
      </c>
    </row>
    <row r="28" spans="1:45" x14ac:dyDescent="0.2">
      <c r="A28" s="18">
        <v>25</v>
      </c>
      <c r="B28" s="7">
        <f>Data!B28</f>
        <v>7294.6</v>
      </c>
      <c r="C28" s="13">
        <f t="shared" si="8"/>
        <v>8.8948896273767879</v>
      </c>
      <c r="E28" s="16">
        <f t="shared" si="0"/>
        <v>9</v>
      </c>
      <c r="F28" s="13">
        <f t="shared" si="1"/>
        <v>0.12067894254052547</v>
      </c>
      <c r="G28" s="13">
        <f t="shared" si="9"/>
        <v>1.0861104828647292</v>
      </c>
      <c r="I28" s="9">
        <f t="shared" si="10"/>
        <v>81</v>
      </c>
      <c r="J28" s="4"/>
      <c r="K28" s="5">
        <f t="shared" si="2"/>
        <v>7374.6669958054354</v>
      </c>
      <c r="L28" s="5">
        <f t="shared" si="15"/>
        <v>7214.5330041945654</v>
      </c>
      <c r="V28" s="18">
        <v>25</v>
      </c>
      <c r="W28" s="5">
        <f t="shared" si="3"/>
        <v>7374.6669958054354</v>
      </c>
      <c r="X28" s="14"/>
      <c r="Y28" s="18">
        <v>25</v>
      </c>
      <c r="Z28" s="7">
        <f t="shared" si="11"/>
        <v>7214.5330041945654</v>
      </c>
      <c r="AA28" s="2">
        <f t="shared" si="12"/>
        <v>7294.1996569864732</v>
      </c>
      <c r="AB28" s="2">
        <f t="shared" si="13"/>
        <v>-79.666652791907836</v>
      </c>
      <c r="AC28" s="2">
        <f t="shared" si="19"/>
        <v>7230.4663347529468</v>
      </c>
      <c r="AM28" s="18">
        <v>25</v>
      </c>
      <c r="AN28" s="11">
        <f t="shared" si="14"/>
        <v>7294.6</v>
      </c>
      <c r="AO28" s="5">
        <f t="shared" si="4"/>
        <v>7374.6669958054354</v>
      </c>
      <c r="AP28" s="5">
        <f t="shared" si="5"/>
        <v>7294.1996569864732</v>
      </c>
      <c r="AQ28" s="5">
        <f t="shared" si="16"/>
        <v>7334.4333263959543</v>
      </c>
      <c r="AR28" s="7">
        <f t="shared" si="17"/>
        <v>-39.833326395953918</v>
      </c>
      <c r="AS28" s="28">
        <f t="shared" si="18"/>
        <v>39.833326395953918</v>
      </c>
    </row>
    <row r="29" spans="1:45" x14ac:dyDescent="0.2">
      <c r="A29" s="18">
        <v>26</v>
      </c>
      <c r="B29" s="7">
        <f>Data!B29</f>
        <v>7393.9</v>
      </c>
      <c r="C29" s="13">
        <f t="shared" si="8"/>
        <v>8.9084106149258133</v>
      </c>
      <c r="E29" s="16">
        <f t="shared" si="0"/>
        <v>10</v>
      </c>
      <c r="F29" s="13">
        <f t="shared" si="1"/>
        <v>0.13419993008955089</v>
      </c>
      <c r="G29" s="13">
        <f t="shared" si="9"/>
        <v>1.3419993008955089</v>
      </c>
      <c r="I29" s="9">
        <f t="shared" si="10"/>
        <v>100</v>
      </c>
      <c r="J29" s="4"/>
      <c r="K29" s="5">
        <f t="shared" si="2"/>
        <v>7483.2893858560083</v>
      </c>
      <c r="L29" s="5">
        <f t="shared" si="15"/>
        <v>7304.510614143991</v>
      </c>
      <c r="V29" s="18">
        <v>26</v>
      </c>
      <c r="W29" s="5">
        <f t="shared" si="3"/>
        <v>7483.2893858560083</v>
      </c>
      <c r="X29" s="14"/>
      <c r="Y29" s="18">
        <v>26</v>
      </c>
      <c r="Z29" s="7">
        <f t="shared" si="11"/>
        <v>7304.510614143991</v>
      </c>
      <c r="AA29" s="2">
        <f t="shared" si="12"/>
        <v>7230.4663347529468</v>
      </c>
      <c r="AB29" s="2">
        <f t="shared" si="13"/>
        <v>74.044279391044256</v>
      </c>
      <c r="AC29" s="2">
        <f t="shared" si="19"/>
        <v>7289.7017582657818</v>
      </c>
      <c r="AM29" s="18">
        <v>26</v>
      </c>
      <c r="AN29" s="11">
        <f t="shared" si="14"/>
        <v>7393.9</v>
      </c>
      <c r="AO29" s="5">
        <f t="shared" si="4"/>
        <v>7483.2893858560083</v>
      </c>
      <c r="AP29" s="5">
        <f t="shared" si="5"/>
        <v>7230.4663347529468</v>
      </c>
      <c r="AQ29" s="5">
        <f t="shared" si="16"/>
        <v>7356.8778603044775</v>
      </c>
      <c r="AR29" s="7">
        <f t="shared" si="17"/>
        <v>37.022139695522128</v>
      </c>
      <c r="AS29" s="28">
        <f t="shared" si="18"/>
        <v>37.022139695522128</v>
      </c>
    </row>
    <row r="30" spans="1:45" x14ac:dyDescent="0.2">
      <c r="A30" s="18">
        <v>27</v>
      </c>
      <c r="B30" s="7">
        <f>Data!B30</f>
        <v>7560.9</v>
      </c>
      <c r="C30" s="13">
        <f t="shared" si="8"/>
        <v>8.9307455097070214</v>
      </c>
      <c r="E30" s="16">
        <f t="shared" si="0"/>
        <v>11</v>
      </c>
      <c r="F30" s="13">
        <f t="shared" si="1"/>
        <v>0.15653482487075898</v>
      </c>
      <c r="G30" s="13">
        <f t="shared" si="9"/>
        <v>1.7218830735783488</v>
      </c>
      <c r="I30" s="9">
        <f t="shared" si="10"/>
        <v>121</v>
      </c>
      <c r="K30" s="5">
        <f t="shared" si="2"/>
        <v>7593.5116886385067</v>
      </c>
      <c r="L30" s="5">
        <f t="shared" si="15"/>
        <v>7528.2883113614926</v>
      </c>
      <c r="V30" s="18">
        <v>27</v>
      </c>
      <c r="W30" s="5">
        <f t="shared" si="3"/>
        <v>7593.5116886385067</v>
      </c>
      <c r="X30" s="14"/>
      <c r="Y30" s="18">
        <v>27</v>
      </c>
      <c r="Z30" s="7">
        <f t="shared" si="11"/>
        <v>7528.2883113614926</v>
      </c>
      <c r="AA30" s="2">
        <f t="shared" si="12"/>
        <v>7289.7017582657818</v>
      </c>
      <c r="AB30" s="2">
        <f t="shared" si="13"/>
        <v>238.58655309571077</v>
      </c>
      <c r="AC30" s="2">
        <f t="shared" si="19"/>
        <v>7480.5710007423504</v>
      </c>
      <c r="AM30" s="18">
        <v>27</v>
      </c>
      <c r="AN30" s="11">
        <f t="shared" si="14"/>
        <v>7560.9</v>
      </c>
      <c r="AO30" s="5">
        <f t="shared" si="4"/>
        <v>7593.5116886385067</v>
      </c>
      <c r="AP30" s="5">
        <f t="shared" si="5"/>
        <v>7289.7017582657818</v>
      </c>
      <c r="AQ30" s="5">
        <f t="shared" si="16"/>
        <v>7441.6067234521443</v>
      </c>
      <c r="AR30" s="7">
        <f t="shared" si="17"/>
        <v>119.29327654785538</v>
      </c>
      <c r="AS30" s="28">
        <f t="shared" si="18"/>
        <v>119.29327654785538</v>
      </c>
    </row>
    <row r="31" spans="1:45" x14ac:dyDescent="0.2">
      <c r="A31" s="18">
        <v>28</v>
      </c>
      <c r="B31" s="7">
        <f>Data!B31</f>
        <v>7651.4</v>
      </c>
      <c r="C31" s="13">
        <f t="shared" si="8"/>
        <v>8.9426439166128766</v>
      </c>
      <c r="E31" s="16">
        <f t="shared" si="0"/>
        <v>12</v>
      </c>
      <c r="F31" s="13">
        <f t="shared" si="1"/>
        <v>0.16843323177661418</v>
      </c>
      <c r="G31" s="13">
        <f t="shared" si="9"/>
        <v>2.0211987813193701</v>
      </c>
      <c r="I31" s="9">
        <f t="shared" si="10"/>
        <v>144</v>
      </c>
      <c r="K31" s="5">
        <f t="shared" si="2"/>
        <v>7705.3574694671233</v>
      </c>
      <c r="L31" s="5">
        <f t="shared" si="15"/>
        <v>7597.4425305328759</v>
      </c>
      <c r="V31" s="18">
        <v>28</v>
      </c>
      <c r="W31" s="5">
        <f t="shared" si="3"/>
        <v>7705.3574694671233</v>
      </c>
      <c r="X31" s="14"/>
      <c r="Y31" s="18">
        <v>28</v>
      </c>
      <c r="Z31" s="7">
        <f t="shared" si="11"/>
        <v>7597.4425305328759</v>
      </c>
      <c r="AA31" s="2">
        <f t="shared" si="12"/>
        <v>7480.5710007423504</v>
      </c>
      <c r="AB31" s="2">
        <f t="shared" si="13"/>
        <v>116.87152979052553</v>
      </c>
      <c r="AC31" s="2">
        <f t="shared" si="19"/>
        <v>7574.0682245747712</v>
      </c>
      <c r="AM31" s="18">
        <v>28</v>
      </c>
      <c r="AN31" s="11">
        <f t="shared" si="14"/>
        <v>7651.4</v>
      </c>
      <c r="AO31" s="5">
        <f t="shared" si="4"/>
        <v>7705.3574694671233</v>
      </c>
      <c r="AP31" s="5">
        <f t="shared" si="5"/>
        <v>7480.5710007423504</v>
      </c>
      <c r="AQ31" s="5">
        <f t="shared" si="16"/>
        <v>7592.9642351047369</v>
      </c>
      <c r="AR31" s="7">
        <f t="shared" si="17"/>
        <v>58.435764895262764</v>
      </c>
      <c r="AS31" s="28">
        <f t="shared" si="18"/>
        <v>58.435764895262764</v>
      </c>
    </row>
    <row r="32" spans="1:45" x14ac:dyDescent="0.2">
      <c r="A32" s="18">
        <v>29</v>
      </c>
      <c r="B32" s="7">
        <f>Data!B32</f>
        <v>7587.3</v>
      </c>
      <c r="C32" s="13">
        <f t="shared" si="8"/>
        <v>8.9342310758770171</v>
      </c>
      <c r="E32" s="16">
        <f t="shared" si="0"/>
        <v>13</v>
      </c>
      <c r="F32" s="13">
        <f t="shared" si="1"/>
        <v>0.16002039104075472</v>
      </c>
      <c r="G32" s="13">
        <f t="shared" si="9"/>
        <v>2.0802650835298113</v>
      </c>
      <c r="I32" s="9">
        <f t="shared" si="10"/>
        <v>169</v>
      </c>
      <c r="K32" s="5">
        <f t="shared" si="2"/>
        <v>7818.8506407525001</v>
      </c>
      <c r="L32" s="5">
        <f t="shared" si="15"/>
        <v>7355.7493592475003</v>
      </c>
      <c r="V32" s="18">
        <v>29</v>
      </c>
      <c r="W32" s="5">
        <f t="shared" si="3"/>
        <v>7818.8506407525001</v>
      </c>
      <c r="X32" s="14"/>
      <c r="Y32" s="18">
        <v>29</v>
      </c>
      <c r="Z32" s="7">
        <f t="shared" si="11"/>
        <v>7355.7493592475003</v>
      </c>
      <c r="AA32" s="2">
        <f t="shared" si="12"/>
        <v>7574.0682245747712</v>
      </c>
      <c r="AB32" s="2">
        <f t="shared" si="13"/>
        <v>-218.31886532727094</v>
      </c>
      <c r="AC32" s="2">
        <f t="shared" si="19"/>
        <v>7399.4131323129541</v>
      </c>
      <c r="AM32" s="18">
        <v>29</v>
      </c>
      <c r="AN32" s="11">
        <f t="shared" si="14"/>
        <v>7587.3</v>
      </c>
      <c r="AO32" s="5">
        <f t="shared" si="4"/>
        <v>7818.8506407525001</v>
      </c>
      <c r="AP32" s="5">
        <f t="shared" si="5"/>
        <v>7574.0682245747712</v>
      </c>
      <c r="AQ32" s="5">
        <f t="shared" si="16"/>
        <v>7696.4594326636361</v>
      </c>
      <c r="AR32" s="7">
        <f t="shared" si="17"/>
        <v>-109.15943266363593</v>
      </c>
      <c r="AS32" s="28">
        <f t="shared" si="18"/>
        <v>109.15943266363593</v>
      </c>
    </row>
    <row r="33" spans="1:45" x14ac:dyDescent="0.2">
      <c r="A33" s="18">
        <v>30</v>
      </c>
      <c r="B33" s="7">
        <f>Data!B33</f>
        <v>7530.5</v>
      </c>
      <c r="C33" s="13">
        <f t="shared" si="8"/>
        <v>8.9267167196519033</v>
      </c>
      <c r="E33" s="16">
        <f t="shared" si="0"/>
        <v>14</v>
      </c>
      <c r="F33" s="13">
        <f t="shared" si="1"/>
        <v>0.15250603481564085</v>
      </c>
      <c r="G33" s="13">
        <f t="shared" si="9"/>
        <v>2.1350844874189718</v>
      </c>
      <c r="I33" s="9">
        <f t="shared" si="10"/>
        <v>196</v>
      </c>
      <c r="K33" s="5">
        <f t="shared" si="2"/>
        <v>7934.015467114159</v>
      </c>
      <c r="L33" s="5">
        <f t="shared" si="15"/>
        <v>7126.984532885841</v>
      </c>
      <c r="V33" s="18">
        <v>30</v>
      </c>
      <c r="W33" s="5">
        <f t="shared" si="3"/>
        <v>7934.015467114159</v>
      </c>
      <c r="X33" s="14"/>
      <c r="Y33" s="18">
        <v>30</v>
      </c>
      <c r="Z33" s="7">
        <f t="shared" si="11"/>
        <v>7126.984532885841</v>
      </c>
      <c r="AA33" s="2">
        <f t="shared" si="12"/>
        <v>7399.4131323129541</v>
      </c>
      <c r="AB33" s="2">
        <f t="shared" si="13"/>
        <v>-272.42859942711311</v>
      </c>
      <c r="AC33" s="2">
        <f t="shared" si="19"/>
        <v>7181.4702527712634</v>
      </c>
      <c r="AM33" s="18">
        <v>30</v>
      </c>
      <c r="AN33" s="11">
        <f t="shared" si="14"/>
        <v>7530.5</v>
      </c>
      <c r="AO33" s="5">
        <f t="shared" si="4"/>
        <v>7934.015467114159</v>
      </c>
      <c r="AP33" s="5">
        <f t="shared" si="5"/>
        <v>7399.4131323129541</v>
      </c>
      <c r="AQ33" s="5">
        <f t="shared" si="16"/>
        <v>7666.7142997135561</v>
      </c>
      <c r="AR33" s="7">
        <f t="shared" si="17"/>
        <v>-136.2142997135561</v>
      </c>
      <c r="AS33" s="28">
        <f t="shared" si="18"/>
        <v>136.2142997135561</v>
      </c>
    </row>
    <row r="34" spans="1:45" x14ac:dyDescent="0.2">
      <c r="A34" s="18">
        <v>31</v>
      </c>
      <c r="B34" s="7">
        <f>Data!B34</f>
        <v>7261.1</v>
      </c>
      <c r="C34" s="13">
        <f t="shared" si="8"/>
        <v>8.8902866114930958</v>
      </c>
      <c r="E34" s="16">
        <f t="shared" si="0"/>
        <v>15</v>
      </c>
      <c r="F34" s="13">
        <f t="shared" si="1"/>
        <v>0.11607592665683342</v>
      </c>
      <c r="G34" s="13">
        <f t="shared" si="9"/>
        <v>1.7411388998525013</v>
      </c>
      <c r="I34" s="9">
        <f t="shared" si="10"/>
        <v>225</v>
      </c>
      <c r="K34" s="5">
        <f t="shared" si="2"/>
        <v>8050.8765705682335</v>
      </c>
      <c r="L34" s="5">
        <f t="shared" si="15"/>
        <v>6471.3234294317672</v>
      </c>
      <c r="V34" s="18">
        <v>31</v>
      </c>
      <c r="W34" s="5">
        <f t="shared" si="3"/>
        <v>8050.8765705682335</v>
      </c>
      <c r="X34" s="14"/>
      <c r="Y34" s="18">
        <v>31</v>
      </c>
      <c r="Z34" s="7">
        <f t="shared" si="11"/>
        <v>6471.3234294317672</v>
      </c>
      <c r="AA34" s="2">
        <f t="shared" si="12"/>
        <v>7181.4702527712634</v>
      </c>
      <c r="AB34" s="2">
        <f t="shared" si="13"/>
        <v>-710.14682333949622</v>
      </c>
      <c r="AC34" s="2">
        <f t="shared" si="19"/>
        <v>6613.3527940996664</v>
      </c>
      <c r="AM34" s="18">
        <v>31</v>
      </c>
      <c r="AN34" s="11">
        <f t="shared" si="14"/>
        <v>7261.1</v>
      </c>
      <c r="AO34" s="5">
        <f t="shared" si="4"/>
        <v>8050.8765705682335</v>
      </c>
      <c r="AP34" s="5">
        <f t="shared" si="5"/>
        <v>7181.4702527712634</v>
      </c>
      <c r="AQ34" s="5">
        <f t="shared" si="16"/>
        <v>7616.173411669748</v>
      </c>
      <c r="AR34" s="7">
        <f t="shared" si="17"/>
        <v>-355.07341166974766</v>
      </c>
      <c r="AS34" s="28">
        <f t="shared" si="18"/>
        <v>355.07341166974766</v>
      </c>
    </row>
    <row r="35" spans="1:45" x14ac:dyDescent="0.2">
      <c r="V35" s="22">
        <v>32</v>
      </c>
      <c r="W35" s="5">
        <f t="shared" si="3"/>
        <v>8169.4589357915966</v>
      </c>
      <c r="X35" s="14"/>
      <c r="Y35" s="22">
        <v>32</v>
      </c>
      <c r="AA35" s="2">
        <f t="shared" si="12"/>
        <v>6613.3527940996664</v>
      </c>
      <c r="AB35" s="2"/>
      <c r="AC35" s="2">
        <f t="shared" si="19"/>
        <v>6613.3527940996664</v>
      </c>
      <c r="AM35" s="22">
        <v>32</v>
      </c>
      <c r="AN35" s="8">
        <v>7290.2</v>
      </c>
      <c r="AO35" s="5">
        <f t="shared" si="4"/>
        <v>8169.4589357915966</v>
      </c>
      <c r="AP35" s="5">
        <f t="shared" si="5"/>
        <v>6613.3527940996664</v>
      </c>
      <c r="AQ35" s="5">
        <f t="shared" si="16"/>
        <v>7391.405864945631</v>
      </c>
      <c r="AR35" s="7">
        <f t="shared" si="17"/>
        <v>-101.20586494563122</v>
      </c>
      <c r="AS35" s="28">
        <f t="shared" si="18"/>
        <v>101.20586494563122</v>
      </c>
    </row>
    <row r="36" spans="1:45" x14ac:dyDescent="0.2">
      <c r="A36" s="31" t="s">
        <v>13</v>
      </c>
      <c r="B36" s="31"/>
      <c r="C36" s="31"/>
      <c r="G36" s="15" t="s">
        <v>11</v>
      </c>
      <c r="I36" s="15" t="s">
        <v>11</v>
      </c>
      <c r="V36" s="22">
        <v>33</v>
      </c>
      <c r="W36" s="5">
        <f t="shared" si="3"/>
        <v>8289.7879154635502</v>
      </c>
      <c r="X36" s="14"/>
      <c r="Y36" s="22">
        <v>33</v>
      </c>
      <c r="AA36" s="2">
        <f>AC35</f>
        <v>6613.3527940996664</v>
      </c>
      <c r="AB36" s="2"/>
      <c r="AC36" s="2">
        <f t="shared" si="19"/>
        <v>6613.3527940996664</v>
      </c>
      <c r="AM36" s="22">
        <v>33</v>
      </c>
      <c r="AN36" s="8">
        <v>7392.6</v>
      </c>
      <c r="AO36" s="5">
        <f t="shared" si="4"/>
        <v>8289.7879154635502</v>
      </c>
      <c r="AP36" s="5">
        <f t="shared" si="5"/>
        <v>6613.3527940996664</v>
      </c>
      <c r="AQ36" s="5">
        <f t="shared" si="16"/>
        <v>7451.5703547816083</v>
      </c>
      <c r="AR36" s="7">
        <f t="shared" si="17"/>
        <v>-58.970354781607966</v>
      </c>
      <c r="AS36" s="28">
        <f t="shared" si="18"/>
        <v>58.970354781607966</v>
      </c>
    </row>
    <row r="37" spans="1:45" x14ac:dyDescent="0.2">
      <c r="A37" s="9">
        <f>AVERAGE(A4:A34)</f>
        <v>16</v>
      </c>
      <c r="B37" s="7">
        <f>AVERAGE(B4:B34)</f>
        <v>6523.7387096774182</v>
      </c>
      <c r="C37" s="13">
        <f>AVERAGE(C4:C34)</f>
        <v>8.7742106848362624</v>
      </c>
      <c r="G37" s="5">
        <f>SUM(G4:G34)</f>
        <v>36.261827639796664</v>
      </c>
      <c r="I37" s="5">
        <f>SUM(I4:I34)</f>
        <v>2480</v>
      </c>
      <c r="V37" s="22">
        <v>34</v>
      </c>
      <c r="W37" s="5">
        <f t="shared" si="3"/>
        <v>8411.8892356861688</v>
      </c>
      <c r="X37" s="14"/>
      <c r="Y37" s="22">
        <v>34</v>
      </c>
      <c r="AA37" s="2">
        <f t="shared" si="12"/>
        <v>6613.3527940996664</v>
      </c>
      <c r="AB37" s="2"/>
      <c r="AC37" s="2">
        <f t="shared" si="19"/>
        <v>6613.3527940996664</v>
      </c>
      <c r="AM37" s="22">
        <v>34</v>
      </c>
      <c r="AN37" s="8">
        <v>7527.6</v>
      </c>
      <c r="AO37" s="5">
        <f t="shared" si="4"/>
        <v>8411.8892356861688</v>
      </c>
      <c r="AP37" s="5">
        <f t="shared" si="5"/>
        <v>6613.3527940996664</v>
      </c>
      <c r="AQ37" s="5">
        <f t="shared" si="16"/>
        <v>7512.6210148929176</v>
      </c>
      <c r="AR37" s="7">
        <f t="shared" si="17"/>
        <v>14.978985107082735</v>
      </c>
      <c r="AS37" s="28">
        <f t="shared" si="18"/>
        <v>14.978985107082735</v>
      </c>
    </row>
    <row r="38" spans="1:45" x14ac:dyDescent="0.2">
      <c r="V38" s="22">
        <v>35</v>
      </c>
      <c r="W38" s="5">
        <f t="shared" si="3"/>
        <v>8535.7890014844925</v>
      </c>
      <c r="X38" s="14"/>
      <c r="Y38" s="22">
        <v>35</v>
      </c>
      <c r="AA38" s="2">
        <f t="shared" si="12"/>
        <v>6613.3527940996664</v>
      </c>
      <c r="AB38" s="2"/>
      <c r="AC38" s="2">
        <f t="shared" si="19"/>
        <v>6613.3527940996664</v>
      </c>
      <c r="AM38" s="22">
        <v>35</v>
      </c>
      <c r="AN38" s="8">
        <v>7594.8</v>
      </c>
      <c r="AO38" s="5">
        <f t="shared" si="4"/>
        <v>8535.7890014844925</v>
      </c>
      <c r="AP38" s="5">
        <f t="shared" si="5"/>
        <v>6613.3527940996664</v>
      </c>
      <c r="AQ38" s="5">
        <f t="shared" si="16"/>
        <v>7574.5708977920794</v>
      </c>
      <c r="AR38" s="7">
        <f t="shared" si="17"/>
        <v>20.229102207920732</v>
      </c>
      <c r="AS38" s="28">
        <f t="shared" si="18"/>
        <v>20.229102207920732</v>
      </c>
    </row>
    <row r="39" spans="1:45" x14ac:dyDescent="0.2">
      <c r="I39" s="31" t="s">
        <v>9</v>
      </c>
      <c r="J39" s="31"/>
      <c r="K39" s="31"/>
      <c r="V39" s="22">
        <v>36</v>
      </c>
      <c r="W39" s="5">
        <f t="shared" si="3"/>
        <v>8661.5137023877342</v>
      </c>
      <c r="X39" s="14"/>
      <c r="Y39" s="22">
        <v>36</v>
      </c>
      <c r="AA39" s="2">
        <f t="shared" si="12"/>
        <v>6613.3527940996664</v>
      </c>
      <c r="AB39" s="2"/>
      <c r="AC39" s="2">
        <f t="shared" si="19"/>
        <v>6613.3527940996664</v>
      </c>
      <c r="AM39" s="22">
        <v>36</v>
      </c>
      <c r="AN39" s="8">
        <v>7720.7</v>
      </c>
      <c r="AO39" s="5">
        <f t="shared" si="4"/>
        <v>8661.5137023877342</v>
      </c>
      <c r="AP39" s="5">
        <f t="shared" si="5"/>
        <v>6613.3527940996664</v>
      </c>
      <c r="AQ39" s="5">
        <f t="shared" si="16"/>
        <v>7637.4332482437003</v>
      </c>
      <c r="AR39" s="7">
        <f t="shared" si="17"/>
        <v>83.266751756299527</v>
      </c>
      <c r="AS39" s="28">
        <f t="shared" si="18"/>
        <v>83.266751756299527</v>
      </c>
    </row>
    <row r="40" spans="1:45" x14ac:dyDescent="0.2">
      <c r="I40" s="9" t="s">
        <v>10</v>
      </c>
      <c r="J40" s="4"/>
      <c r="K40" s="6">
        <f>G37/I37</f>
        <v>1.4621704693466396E-2</v>
      </c>
      <c r="V40" s="22">
        <v>37</v>
      </c>
      <c r="W40" s="5">
        <f t="shared" si="3"/>
        <v>8789.0902180926842</v>
      </c>
      <c r="X40" s="14"/>
      <c r="Y40" s="22">
        <v>37</v>
      </c>
      <c r="AA40" s="2">
        <f t="shared" si="12"/>
        <v>6613.3527940996664</v>
      </c>
      <c r="AB40" s="2"/>
      <c r="AC40" s="2">
        <f t="shared" si="19"/>
        <v>6613.3527940996664</v>
      </c>
      <c r="AM40" s="22">
        <v>37</v>
      </c>
      <c r="AN40" s="8">
        <v>7823.2</v>
      </c>
      <c r="AO40" s="5">
        <f t="shared" si="4"/>
        <v>8789.0902180926842</v>
      </c>
      <c r="AP40" s="5">
        <f t="shared" si="5"/>
        <v>6613.3527940996664</v>
      </c>
      <c r="AQ40" s="5">
        <f t="shared" si="16"/>
        <v>7701.2215060961753</v>
      </c>
      <c r="AR40" s="7">
        <f t="shared" si="17"/>
        <v>121.97849390382453</v>
      </c>
      <c r="AS40" s="28">
        <f t="shared" si="18"/>
        <v>121.97849390382453</v>
      </c>
    </row>
    <row r="41" spans="1:45" x14ac:dyDescent="0.2">
      <c r="I41" s="9" t="s">
        <v>12</v>
      </c>
      <c r="J41" s="4"/>
      <c r="K41" s="5">
        <f>C37-(K40*A37)</f>
        <v>8.5402634097408008</v>
      </c>
      <c r="X41" s="14"/>
      <c r="AS41" s="3"/>
    </row>
    <row r="42" spans="1:45" x14ac:dyDescent="0.2">
      <c r="K42" s="5">
        <f>EXP(K41)</f>
        <v>5116.6919706596545</v>
      </c>
      <c r="X42" s="14"/>
      <c r="AQ42" s="29" t="s">
        <v>26</v>
      </c>
      <c r="AR42" s="7">
        <f>AVERAGE(AR4:AR34)</f>
        <v>29.459862076995822</v>
      </c>
      <c r="AS42" s="28">
        <f>AVERAGE(AS4:AS34)</f>
        <v>103.3031440875436</v>
      </c>
    </row>
    <row r="43" spans="1:45" x14ac:dyDescent="0.2">
      <c r="X43" s="14"/>
      <c r="AQ43" s="29" t="s">
        <v>27</v>
      </c>
      <c r="AR43" s="7">
        <f>AVERAGE(AR35:AR40)</f>
        <v>13.379518874648056</v>
      </c>
      <c r="AS43" s="28">
        <f>AVERAGE(AS35:AS40)</f>
        <v>66.771592117061118</v>
      </c>
    </row>
    <row r="44" spans="1:45" x14ac:dyDescent="0.2">
      <c r="X44" s="14"/>
    </row>
    <row r="45" spans="1:45" x14ac:dyDescent="0.2">
      <c r="X45" s="1"/>
      <c r="AS45" s="3"/>
    </row>
    <row r="48" spans="1:45" x14ac:dyDescent="0.2">
      <c r="A48" s="4"/>
      <c r="B48" s="4"/>
      <c r="C48" s="4"/>
      <c r="D48" s="4"/>
      <c r="E48" s="4"/>
      <c r="F48" s="4"/>
      <c r="H48" s="4"/>
    </row>
    <row r="49" spans="1:9" x14ac:dyDescent="0.2">
      <c r="A49" s="4"/>
      <c r="B49" s="4"/>
      <c r="C49" s="4"/>
      <c r="D49" s="4"/>
      <c r="E49" s="4"/>
      <c r="F49" s="4"/>
      <c r="H49" s="4"/>
    </row>
    <row r="50" spans="1:9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2">
      <c r="D51" s="4"/>
      <c r="E51" s="4"/>
    </row>
    <row r="52" spans="1:9" x14ac:dyDescent="0.2">
      <c r="D52" s="4"/>
      <c r="E52" s="4"/>
    </row>
  </sheetData>
  <sheetProtection password="C4C0" sheet="1" objects="1" scenarios="1"/>
  <mergeCells count="8">
    <mergeCell ref="Y1:AC1"/>
    <mergeCell ref="V1:W2"/>
    <mergeCell ref="AA2:AB2"/>
    <mergeCell ref="E1:G1"/>
    <mergeCell ref="G2:G3"/>
    <mergeCell ref="A36:C36"/>
    <mergeCell ref="I39:K39"/>
    <mergeCell ref="I2:I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Alternative Theta - Exp Trend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pta1lr</dc:creator>
  <cp:lastModifiedBy>Patelis Alexandros (CR/AEY3)</cp:lastModifiedBy>
  <dcterms:created xsi:type="dcterms:W3CDTF">2013-07-12T08:58:34Z</dcterms:created>
  <dcterms:modified xsi:type="dcterms:W3CDTF">2019-09-20T08:10:02Z</dcterms:modified>
</cp:coreProperties>
</file>