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dlaec-my.sharepoint.com/personal/jimmyisrael_guajan_udla_edu_ec/Documents/Escritorio/simulador/"/>
    </mc:Choice>
  </mc:AlternateContent>
  <xr:revisionPtr revIDLastSave="16" documentId="13_ncr:1_{B13C93E4-2657-4BB8-A1A6-AFE09B6CFF6B}" xr6:coauthVersionLast="47" xr6:coauthVersionMax="47" xr10:uidLastSave="{54343D6C-9B60-4136-B74A-CF605B1B3037}"/>
  <bookViews>
    <workbookView xWindow="12710" yWindow="0" windowWidth="12980" windowHeight="15370" firstSheet="3" activeTab="5" xr2:uid="{00000000-000D-0000-FFFF-FFFF00000000}"/>
  </bookViews>
  <sheets>
    <sheet name="Módulo 1 " sheetId="2" r:id="rId1"/>
    <sheet name="EJEMPLO MOD 1" sheetId="7" r:id="rId2"/>
    <sheet name="Módulo 2" sheetId="3" r:id="rId3"/>
    <sheet name="Módulo 3 FCP" sheetId="4" r:id="rId4"/>
    <sheet name="Módulo 3 TA" sheetId="11" r:id="rId5"/>
    <sheet name="Módulo 4" sheetId="6" r:id="rId6"/>
  </sheets>
  <externalReferences>
    <externalReference r:id="rId7"/>
    <externalReference r:id="rId8"/>
    <externalReference r:id="rId9"/>
  </externalReferences>
  <definedNames>
    <definedName name="_xlnm._FilterDatabase" localSheetId="1" hidden="1">'EJEMPLO MOD 1'!$B$9:$B$10</definedName>
    <definedName name="_xlnm._FilterDatabase" localSheetId="0" hidden="1">'Módulo 1 '!#REF!</definedName>
    <definedName name="credito" localSheetId="4">'Módulo 3 TA'!$D$13</definedName>
    <definedName name="credito">#REF!</definedName>
    <definedName name="_xlnm.Criteria" localSheetId="1">'EJEMPLO MOD 1'!$B$9:$B$10</definedName>
    <definedName name="_xlnm.Criteria" localSheetId="0">'Módulo 1 '!#REF!</definedName>
    <definedName name="DESLOC___Gráfico">OFFSET([1]DASHBOARD_PROJ!E1048570,0,0,COUNTA([1]DASHBOARD_PROJ!E1048570:E3)-COUNTBLANK([1]DASHBOARD_PROJ!E1048570:E3),COUNTA([1]DASHBOARD_PROJ!E1048570:E3)-COUNTBLANK([1]DASHBOARD_PROJ!E1048570:E3))</definedName>
    <definedName name="Despesas_com_Marketing">#REF!</definedName>
    <definedName name="Despesas_com_Produtos">#REF!</definedName>
    <definedName name="Despesas_com_RH">#REF!</definedName>
    <definedName name="Despesas_com_Serviços">#REF!</definedName>
    <definedName name="Despesas_Não_Operacionais">#REF!</definedName>
    <definedName name="Despesas_Operacionais">#REF!</definedName>
    <definedName name="Impostos">#REF!</definedName>
    <definedName name="Investimento_Nome">OFFSET([1]DASHBOARD_PROJ!$BV$13,0,0,(COUNTA([1]DASHBOARD_PROJ!$BV$13:$BV$22)-COUNTBLANK([1]DASHBOARD_PROJ!$BV$13:$BV$22)))</definedName>
    <definedName name="Investimento_valor">OFFSET([1]DASHBOARD_PROJ!$BW$13,0,0,(COUNTA([1]DASHBOARD_PROJ!$BW$13:$BW$22)-COUNTBLANK([1]DASHBOARD_PROJ!$BW$13:$BW$22)))</definedName>
    <definedName name="Investimentos">#REF!</definedName>
    <definedName name="Investimentos_Nome">OFFSET([1]DASHBOARD_PROJ!$BV$13,0,0,(COUNTA([1]DASHBOARD_PROJ!$BV$13:$BV$22)-COUNTBLANK([1]DASHBOARD_PROJ!$BV$13:$BV$22)))</definedName>
    <definedName name="lista01.1">[2]DO_EQUILIBRIO!$D$4:$D$7</definedName>
    <definedName name="listas" localSheetId="4">'Módulo 3 TA'!$D$11</definedName>
    <definedName name="listas">#REF!</definedName>
    <definedName name="pagos" localSheetId="4">'Módulo 3 TA'!$D$15</definedName>
    <definedName name="pagos">#REF!</definedName>
    <definedName name="Receita___Ano">OFFSET([1]DASHBOARD_PROJ!$AQ$13,0,0,COUNTA([1]DASHBOARD_PROJ!$AQ$13:$AQ$22)-COUNTBLANK([1]DASHBOARD_PROJ!$AQ$13:$AQ$22))</definedName>
    <definedName name="Receitas_com_Produtos">#REF!</definedName>
    <definedName name="Receitas_Com_Serviços">#REF!</definedName>
    <definedName name="Receitas_Não_Operacionais">#REF!</definedName>
    <definedName name="Valor___Ano">OFFSET([1]DASHBOARD_PROJ!$AR$13,0,0,COUNTA([1]DASHBOARD_PROJ!$AR$13:$AR$22)-COUNTBLANK([1]DASHBOARD_PROJ!$AR$13:$AR$22))</definedName>
    <definedName name="Valores">OFFSET([1]ESTRATÉGIA!XFA1,1,0,[1]ESTRATÉGIA!A2,1)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4" l="1"/>
  <c r="F19" i="4"/>
  <c r="L41" i="6"/>
  <c r="G119" i="6"/>
  <c r="M28" i="6"/>
  <c r="D15" i="6"/>
  <c r="H118" i="6"/>
  <c r="N24" i="6" l="1"/>
  <c r="D66" i="6"/>
  <c r="M13" i="6"/>
  <c r="D60" i="6" s="1"/>
  <c r="L45" i="6"/>
  <c r="L43" i="6" l="1"/>
  <c r="K47" i="6" s="1"/>
  <c r="G22" i="7"/>
  <c r="B37" i="6"/>
  <c r="B35" i="6"/>
  <c r="M29" i="6"/>
  <c r="H29" i="6"/>
  <c r="H28" i="6"/>
  <c r="D20" i="4"/>
  <c r="D27" i="6"/>
  <c r="D28" i="6"/>
  <c r="D29" i="6"/>
  <c r="D26" i="6"/>
  <c r="M23" i="6"/>
  <c r="D71" i="6" s="1"/>
  <c r="N15" i="6"/>
  <c r="D12" i="6"/>
  <c r="K41" i="6" s="1"/>
  <c r="K43" i="6" s="1"/>
  <c r="C7" i="6"/>
  <c r="H20" i="7"/>
  <c r="G20" i="7"/>
  <c r="H21" i="7"/>
  <c r="C5" i="6"/>
  <c r="C6" i="6"/>
  <c r="D59" i="6"/>
  <c r="D70" i="6" l="1"/>
  <c r="L77" i="6" s="1"/>
  <c r="D62" i="6"/>
  <c r="F61" i="6" s="1"/>
  <c r="M30" i="6"/>
  <c r="M40" i="6"/>
  <c r="D18" i="6"/>
  <c r="F59" i="6"/>
  <c r="F70" i="6" l="1"/>
  <c r="D72" i="6"/>
  <c r="L53" i="6"/>
  <c r="D73" i="6"/>
  <c r="L79" i="6" s="1"/>
  <c r="K53" i="6"/>
  <c r="D64" i="6"/>
  <c r="H4" i="11"/>
  <c r="L9" i="11"/>
  <c r="N9" i="11" s="1"/>
  <c r="D16" i="11"/>
  <c r="D23" i="11"/>
  <c r="D24" i="11"/>
  <c r="D25" i="11"/>
  <c r="G7" i="11" s="1"/>
  <c r="M52" i="6" l="1"/>
  <c r="F72" i="6"/>
  <c r="F65" i="6"/>
  <c r="F63" i="6"/>
  <c r="J10" i="11"/>
  <c r="H11" i="11"/>
  <c r="M42" i="6" l="1"/>
  <c r="K45" i="6"/>
  <c r="M44" i="6" s="1"/>
  <c r="H12" i="11"/>
  <c r="H13" i="11" l="1"/>
  <c r="K10" i="11" l="1"/>
  <c r="H14" i="11"/>
  <c r="L10" i="11" l="1"/>
  <c r="J11" i="11" s="1"/>
  <c r="I10" i="11"/>
  <c r="K11" i="11"/>
  <c r="L11" i="11" s="1"/>
  <c r="J12" i="11" s="1"/>
  <c r="H15" i="11"/>
  <c r="E19" i="4" l="1"/>
  <c r="N10" i="11"/>
  <c r="I11" i="11"/>
  <c r="J15" i="11"/>
  <c r="H16" i="11"/>
  <c r="K15" i="11"/>
  <c r="L15" i="11" s="1"/>
  <c r="N11" i="11" l="1"/>
  <c r="E21" i="4"/>
  <c r="E23" i="4" s="1"/>
  <c r="D30" i="6"/>
  <c r="D31" i="6" s="1"/>
  <c r="I15" i="11"/>
  <c r="N15" i="11" s="1"/>
  <c r="J16" i="11"/>
  <c r="H17" i="11"/>
  <c r="K16" i="11"/>
  <c r="L16" i="11" s="1"/>
  <c r="I16" i="11" l="1"/>
  <c r="N16" i="11" s="1"/>
  <c r="H18" i="11"/>
  <c r="J17" i="11"/>
  <c r="K17" i="11" s="1"/>
  <c r="L17" i="11" s="1"/>
  <c r="I17" i="11" l="1"/>
  <c r="N17" i="11" s="1"/>
  <c r="J18" i="11"/>
  <c r="H19" i="11"/>
  <c r="K18" i="11"/>
  <c r="L18" i="11" s="1"/>
  <c r="I18" i="11" l="1"/>
  <c r="N18" i="11" s="1"/>
  <c r="J19" i="11"/>
  <c r="H20" i="11"/>
  <c r="K19" i="11" l="1"/>
  <c r="L19" i="11" s="1"/>
  <c r="J20" i="11" s="1"/>
  <c r="I19" i="11"/>
  <c r="N19" i="11" s="1"/>
  <c r="H21" i="11"/>
  <c r="K20" i="11" l="1"/>
  <c r="L20" i="11" s="1"/>
  <c r="J21" i="11" s="1"/>
  <c r="H22" i="11"/>
  <c r="I20" i="11" l="1"/>
  <c r="N20" i="11" s="1"/>
  <c r="H23" i="11"/>
  <c r="K21" i="11"/>
  <c r="L21" i="11" l="1"/>
  <c r="J22" i="11" s="1"/>
  <c r="I21" i="11"/>
  <c r="N21" i="11" s="1"/>
  <c r="K22" i="11"/>
  <c r="L22" i="11" s="1"/>
  <c r="H24" i="11"/>
  <c r="I22" i="11" l="1"/>
  <c r="N22" i="11" s="1"/>
  <c r="J23" i="11"/>
  <c r="H25" i="11"/>
  <c r="K23" i="11" l="1"/>
  <c r="L23" i="11" s="1"/>
  <c r="J24" i="11" s="1"/>
  <c r="H26" i="11"/>
  <c r="K24" i="11" l="1"/>
  <c r="L24" i="11" s="1"/>
  <c r="I24" i="11"/>
  <c r="N24" i="11" s="1"/>
  <c r="I23" i="11"/>
  <c r="N23" i="11" s="1"/>
  <c r="J25" i="11"/>
  <c r="H27" i="11"/>
  <c r="K25" i="11" l="1"/>
  <c r="L25" i="11" s="1"/>
  <c r="J26" i="11" s="1"/>
  <c r="I25" i="11"/>
  <c r="N25" i="11" s="1"/>
  <c r="H28" i="11"/>
  <c r="K26" i="11" l="1"/>
  <c r="L26" i="11" s="1"/>
  <c r="J27" i="11" s="1"/>
  <c r="H29" i="11"/>
  <c r="I26" i="11" l="1"/>
  <c r="N26" i="11" s="1"/>
  <c r="H30" i="11"/>
  <c r="K27" i="11"/>
  <c r="L27" i="11" s="1"/>
  <c r="J28" i="11" s="1"/>
  <c r="I27" i="11" l="1"/>
  <c r="N27" i="11" s="1"/>
  <c r="H31" i="11"/>
  <c r="K28" i="11"/>
  <c r="L28" i="11" s="1"/>
  <c r="J29" i="11" s="1"/>
  <c r="I28" i="11"/>
  <c r="N28" i="11" s="1"/>
  <c r="H32" i="11" l="1"/>
  <c r="K29" i="11"/>
  <c r="I29" i="11"/>
  <c r="N29" i="11" s="1"/>
  <c r="L29" i="11" l="1"/>
  <c r="K30" i="11"/>
  <c r="K31" i="11" s="1"/>
  <c r="K32" i="11" s="1"/>
  <c r="H33" i="11"/>
  <c r="J30" i="11" l="1"/>
  <c r="I30" i="11" s="1"/>
  <c r="N30" i="11" s="1"/>
  <c r="L30" i="11"/>
  <c r="H34" i="11"/>
  <c r="K33" i="11"/>
  <c r="J31" i="11" l="1"/>
  <c r="I31" i="11" s="1"/>
  <c r="N31" i="11" s="1"/>
  <c r="L31" i="11"/>
  <c r="K34" i="11"/>
  <c r="H35" i="11"/>
  <c r="J32" i="11" l="1"/>
  <c r="I32" i="11" s="1"/>
  <c r="N32" i="11" s="1"/>
  <c r="L32" i="11"/>
  <c r="H36" i="11"/>
  <c r="K35" i="11"/>
  <c r="J33" i="11" l="1"/>
  <c r="I33" i="11" s="1"/>
  <c r="N33" i="11" s="1"/>
  <c r="L33" i="11"/>
  <c r="H37" i="11"/>
  <c r="K36" i="11"/>
  <c r="J34" i="11" l="1"/>
  <c r="I34" i="11" s="1"/>
  <c r="N34" i="11" s="1"/>
  <c r="L34" i="11"/>
  <c r="H38" i="11"/>
  <c r="K37" i="11"/>
  <c r="J35" i="11" l="1"/>
  <c r="I35" i="11" s="1"/>
  <c r="N35" i="11" s="1"/>
  <c r="L35" i="11"/>
  <c r="H39" i="11"/>
  <c r="K38" i="11"/>
  <c r="L36" i="11" l="1"/>
  <c r="J36" i="11"/>
  <c r="I36" i="11" s="1"/>
  <c r="N36" i="11" s="1"/>
  <c r="H40" i="11"/>
  <c r="K39" i="11"/>
  <c r="J37" i="11" l="1"/>
  <c r="I37" i="11" s="1"/>
  <c r="N37" i="11" s="1"/>
  <c r="L37" i="11"/>
  <c r="H41" i="11"/>
  <c r="K40" i="11"/>
  <c r="J38" i="11" l="1"/>
  <c r="I38" i="11" s="1"/>
  <c r="N38" i="11" s="1"/>
  <c r="L38" i="11"/>
  <c r="K41" i="11"/>
  <c r="H42" i="11"/>
  <c r="J39" i="11" l="1"/>
  <c r="I39" i="11" s="1"/>
  <c r="N39" i="11" s="1"/>
  <c r="L39" i="11"/>
  <c r="H43" i="11"/>
  <c r="K42" i="11"/>
  <c r="J40" i="11" l="1"/>
  <c r="I40" i="11" s="1"/>
  <c r="N40" i="11" s="1"/>
  <c r="L40" i="11"/>
  <c r="K43" i="11"/>
  <c r="H44" i="11"/>
  <c r="L41" i="11" l="1"/>
  <c r="J41" i="11"/>
  <c r="I41" i="11" s="1"/>
  <c r="N41" i="11" s="1"/>
  <c r="H45" i="11"/>
  <c r="K44" i="11"/>
  <c r="L42" i="11" l="1"/>
  <c r="J42" i="11"/>
  <c r="I42" i="11" s="1"/>
  <c r="N42" i="11" s="1"/>
  <c r="K45" i="11"/>
  <c r="H46" i="11"/>
  <c r="L43" i="11" l="1"/>
  <c r="J43" i="11"/>
  <c r="I43" i="11" s="1"/>
  <c r="N43" i="11" s="1"/>
  <c r="H47" i="11"/>
  <c r="K46" i="11"/>
  <c r="L44" i="11" l="1"/>
  <c r="J44" i="11"/>
  <c r="I44" i="11" s="1"/>
  <c r="N44" i="11" s="1"/>
  <c r="K47" i="11"/>
  <c r="H48" i="11"/>
  <c r="L45" i="11" l="1"/>
  <c r="J45" i="11"/>
  <c r="I45" i="11" s="1"/>
  <c r="N45" i="11" s="1"/>
  <c r="K48" i="11"/>
  <c r="H49" i="11"/>
  <c r="J46" i="11" l="1"/>
  <c r="I46" i="11" s="1"/>
  <c r="N46" i="11" s="1"/>
  <c r="L46" i="11"/>
  <c r="K49" i="11"/>
  <c r="H50" i="11"/>
  <c r="L47" i="11" l="1"/>
  <c r="J47" i="11"/>
  <c r="I47" i="11" s="1"/>
  <c r="N47" i="11" s="1"/>
  <c r="H51" i="11"/>
  <c r="K50" i="11"/>
  <c r="J48" i="11" l="1"/>
  <c r="I48" i="11" s="1"/>
  <c r="N48" i="11" s="1"/>
  <c r="L48" i="11"/>
  <c r="K51" i="11"/>
  <c r="H52" i="11"/>
  <c r="L49" i="11" l="1"/>
  <c r="J49" i="11"/>
  <c r="I49" i="11" s="1"/>
  <c r="N49" i="11" s="1"/>
  <c r="H53" i="11"/>
  <c r="K52" i="11"/>
  <c r="J50" i="11" l="1"/>
  <c r="I50" i="11" s="1"/>
  <c r="N50" i="11" s="1"/>
  <c r="L50" i="11"/>
  <c r="H54" i="11"/>
  <c r="K53" i="11"/>
  <c r="J51" i="11" l="1"/>
  <c r="I51" i="11" s="1"/>
  <c r="N51" i="11" s="1"/>
  <c r="L51" i="11"/>
  <c r="H55" i="11"/>
  <c r="K54" i="11"/>
  <c r="J52" i="11" l="1"/>
  <c r="I52" i="11" s="1"/>
  <c r="N52" i="11" s="1"/>
  <c r="L52" i="11"/>
  <c r="K55" i="11"/>
  <c r="H56" i="11"/>
  <c r="L53" i="11" l="1"/>
  <c r="J53" i="11"/>
  <c r="I53" i="11" s="1"/>
  <c r="N53" i="11" s="1"/>
  <c r="H57" i="11"/>
  <c r="K56" i="11"/>
  <c r="J54" i="11" l="1"/>
  <c r="I54" i="11" s="1"/>
  <c r="N54" i="11" s="1"/>
  <c r="L54" i="11"/>
  <c r="H58" i="11"/>
  <c r="K57" i="11"/>
  <c r="J55" i="11" l="1"/>
  <c r="I55" i="11" s="1"/>
  <c r="N55" i="11" s="1"/>
  <c r="L55" i="11"/>
  <c r="H59" i="11"/>
  <c r="K58" i="11"/>
  <c r="J56" i="11" l="1"/>
  <c r="I56" i="11" s="1"/>
  <c r="N56" i="11" s="1"/>
  <c r="L56" i="11"/>
  <c r="K59" i="11"/>
  <c r="H60" i="11"/>
  <c r="J57" i="11" l="1"/>
  <c r="I57" i="11" s="1"/>
  <c r="N57" i="11" s="1"/>
  <c r="L57" i="11"/>
  <c r="K60" i="11"/>
  <c r="H61" i="11"/>
  <c r="J58" i="11" l="1"/>
  <c r="I58" i="11" s="1"/>
  <c r="N58" i="11" s="1"/>
  <c r="L58" i="11"/>
  <c r="K61" i="11"/>
  <c r="H62" i="11"/>
  <c r="L59" i="11" l="1"/>
  <c r="J59" i="11"/>
  <c r="I59" i="11" s="1"/>
  <c r="N59" i="11" s="1"/>
  <c r="H63" i="11"/>
  <c r="K62" i="11"/>
  <c r="J60" i="11" l="1"/>
  <c r="I60" i="11" s="1"/>
  <c r="N60" i="11" s="1"/>
  <c r="L60" i="11"/>
  <c r="K63" i="11"/>
  <c r="H64" i="11"/>
  <c r="J61" i="11" l="1"/>
  <c r="I61" i="11" s="1"/>
  <c r="N61" i="11" s="1"/>
  <c r="L61" i="11"/>
  <c r="K64" i="11"/>
  <c r="H65" i="11"/>
  <c r="J62" i="11" l="1"/>
  <c r="I62" i="11" s="1"/>
  <c r="N62" i="11" s="1"/>
  <c r="L62" i="11"/>
  <c r="H66" i="11"/>
  <c r="K65" i="11"/>
  <c r="L63" i="11" l="1"/>
  <c r="J63" i="11"/>
  <c r="I63" i="11" s="1"/>
  <c r="N63" i="11" s="1"/>
  <c r="K66" i="11"/>
  <c r="H67" i="11"/>
  <c r="J64" i="11" l="1"/>
  <c r="I64" i="11" s="1"/>
  <c r="N64" i="11" s="1"/>
  <c r="L64" i="11"/>
  <c r="H68" i="11"/>
  <c r="K67" i="11"/>
  <c r="J65" i="11" l="1"/>
  <c r="I65" i="11" s="1"/>
  <c r="N65" i="11" s="1"/>
  <c r="L65" i="11"/>
  <c r="K68" i="11"/>
  <c r="H69" i="11"/>
  <c r="J66" i="11" l="1"/>
  <c r="I66" i="11" s="1"/>
  <c r="N66" i="11" s="1"/>
  <c r="L66" i="11"/>
  <c r="H70" i="11"/>
  <c r="I70" i="11" s="1"/>
  <c r="K69" i="11"/>
  <c r="J67" i="11" l="1"/>
  <c r="I67" i="11" s="1"/>
  <c r="N67" i="11" s="1"/>
  <c r="L67" i="11"/>
  <c r="K70" i="11"/>
  <c r="I71" i="11"/>
  <c r="L70" i="11"/>
  <c r="N70" i="11"/>
  <c r="J70" i="11"/>
  <c r="H71" i="11"/>
  <c r="J68" i="11" l="1"/>
  <c r="I68" i="11" s="1"/>
  <c r="N68" i="11" s="1"/>
  <c r="L68" i="11"/>
  <c r="N71" i="11"/>
  <c r="J71" i="11"/>
  <c r="H72" i="11"/>
  <c r="K71" i="11"/>
  <c r="I72" i="11"/>
  <c r="L71" i="11"/>
  <c r="J69" i="11" l="1"/>
  <c r="I69" i="11" s="1"/>
  <c r="N69" i="11" s="1"/>
  <c r="L69" i="11"/>
  <c r="K72" i="11"/>
  <c r="I73" i="11"/>
  <c r="L72" i="11"/>
  <c r="N72" i="11"/>
  <c r="J72" i="11"/>
  <c r="H73" i="11"/>
  <c r="N73" i="11" l="1"/>
  <c r="J73" i="11"/>
  <c r="H74" i="11"/>
  <c r="K73" i="11"/>
  <c r="I74" i="11"/>
  <c r="L73" i="11"/>
  <c r="K74" i="11" l="1"/>
  <c r="I75" i="11"/>
  <c r="L74" i="11"/>
  <c r="N74" i="11"/>
  <c r="J74" i="11"/>
  <c r="H75" i="11"/>
  <c r="N75" i="11" l="1"/>
  <c r="J75" i="11"/>
  <c r="H76" i="11"/>
  <c r="K75" i="11"/>
  <c r="I76" i="11"/>
  <c r="L75" i="11"/>
  <c r="K76" i="11" l="1"/>
  <c r="I77" i="11"/>
  <c r="L76" i="11"/>
  <c r="N76" i="11"/>
  <c r="J76" i="11"/>
  <c r="H77" i="11"/>
  <c r="N77" i="11" l="1"/>
  <c r="J77" i="11"/>
  <c r="H78" i="11"/>
  <c r="K77" i="11"/>
  <c r="I78" i="11"/>
  <c r="L77" i="11"/>
  <c r="K78" i="11" l="1"/>
  <c r="I79" i="11"/>
  <c r="L78" i="11"/>
  <c r="N78" i="11"/>
  <c r="J78" i="11"/>
  <c r="H79" i="11"/>
  <c r="N79" i="11" l="1"/>
  <c r="J79" i="11"/>
  <c r="H80" i="11"/>
  <c r="K79" i="11"/>
  <c r="I80" i="11"/>
  <c r="L79" i="11"/>
  <c r="K80" i="11" l="1"/>
  <c r="I81" i="11"/>
  <c r="L80" i="11"/>
  <c r="N80" i="11"/>
  <c r="J80" i="11"/>
  <c r="H81" i="11"/>
  <c r="N81" i="11" l="1"/>
  <c r="J81" i="11"/>
  <c r="H82" i="11"/>
  <c r="K81" i="11"/>
  <c r="I82" i="11"/>
  <c r="L81" i="11"/>
  <c r="F16" i="4"/>
  <c r="G16" i="4" s="1"/>
  <c r="H16" i="4" s="1"/>
  <c r="I16" i="4" s="1"/>
  <c r="F17" i="4"/>
  <c r="G17" i="4" s="1"/>
  <c r="H17" i="4" s="1"/>
  <c r="I17" i="4" s="1"/>
  <c r="F18" i="4"/>
  <c r="G18" i="4" s="1"/>
  <c r="H18" i="4" s="1"/>
  <c r="I18" i="4" s="1"/>
  <c r="F15" i="4"/>
  <c r="G15" i="4" s="1"/>
  <c r="H15" i="4" s="1"/>
  <c r="I15" i="4" s="1"/>
  <c r="K82" i="11" l="1"/>
  <c r="I83" i="11"/>
  <c r="L82" i="11"/>
  <c r="N82" i="11"/>
  <c r="J82" i="11"/>
  <c r="H83" i="11"/>
  <c r="N83" i="11" l="1"/>
  <c r="J83" i="11"/>
  <c r="H84" i="11"/>
  <c r="K83" i="11"/>
  <c r="I84" i="11"/>
  <c r="L83" i="11"/>
  <c r="K84" i="11" l="1"/>
  <c r="I85" i="11"/>
  <c r="L84" i="11"/>
  <c r="N84" i="11"/>
  <c r="J84" i="11"/>
  <c r="H85" i="11"/>
  <c r="N85" i="11" l="1"/>
  <c r="J85" i="11"/>
  <c r="H86" i="11"/>
  <c r="K85" i="11"/>
  <c r="I86" i="11"/>
  <c r="L85" i="11"/>
  <c r="K86" i="11" l="1"/>
  <c r="I87" i="11"/>
  <c r="L86" i="11"/>
  <c r="N86" i="11"/>
  <c r="J86" i="11"/>
  <c r="H87" i="11"/>
  <c r="N87" i="11" l="1"/>
  <c r="J87" i="11"/>
  <c r="H88" i="11"/>
  <c r="K87" i="11"/>
  <c r="I88" i="11"/>
  <c r="L87" i="11"/>
  <c r="F12" i="3"/>
  <c r="C12" i="3"/>
  <c r="E11" i="4" s="1"/>
  <c r="F11" i="4" s="1"/>
  <c r="G11" i="4" s="1"/>
  <c r="H11" i="4" s="1"/>
  <c r="I11" i="4" s="1"/>
  <c r="C26" i="3"/>
  <c r="C33" i="3" s="1"/>
  <c r="C23" i="3"/>
  <c r="C30" i="3" s="1"/>
  <c r="C16" i="3"/>
  <c r="C17" i="3"/>
  <c r="C18" i="3"/>
  <c r="F19" i="2"/>
  <c r="G19" i="2" s="1"/>
  <c r="G20" i="2"/>
  <c r="E26" i="2"/>
  <c r="E32" i="2" s="1"/>
  <c r="E27" i="2"/>
  <c r="E28" i="2"/>
  <c r="E29" i="2"/>
  <c r="E30" i="2"/>
  <c r="E31" i="7"/>
  <c r="E30" i="7"/>
  <c r="E29" i="7"/>
  <c r="E28" i="7"/>
  <c r="E27" i="7"/>
  <c r="E33" i="7" s="1"/>
  <c r="G21" i="7"/>
  <c r="F28" i="4" l="1"/>
  <c r="E28" i="4"/>
  <c r="K88" i="11"/>
  <c r="I89" i="11"/>
  <c r="L88" i="11"/>
  <c r="N88" i="11"/>
  <c r="J88" i="11"/>
  <c r="H89" i="11"/>
  <c r="C19" i="3"/>
  <c r="C34" i="3"/>
  <c r="L38" i="6"/>
  <c r="D38" i="6"/>
  <c r="L37" i="6"/>
  <c r="D37" i="6"/>
  <c r="L36" i="6"/>
  <c r="D36" i="6"/>
  <c r="L35" i="6"/>
  <c r="I30" i="4"/>
  <c r="H30" i="4"/>
  <c r="G30" i="4"/>
  <c r="F30" i="4"/>
  <c r="E30" i="4"/>
  <c r="I26" i="4"/>
  <c r="H26" i="4"/>
  <c r="G26" i="4"/>
  <c r="F26" i="4"/>
  <c r="E26" i="4"/>
  <c r="E12" i="4"/>
  <c r="F6" i="4"/>
  <c r="G6" i="4" s="1"/>
  <c r="H6" i="4" s="1"/>
  <c r="I6" i="4" s="1"/>
  <c r="N89" i="11" l="1"/>
  <c r="J89" i="11"/>
  <c r="H90" i="11"/>
  <c r="K89" i="11"/>
  <c r="I90" i="11"/>
  <c r="L89" i="11"/>
  <c r="F12" i="4"/>
  <c r="G12" i="4"/>
  <c r="K90" i="11" l="1"/>
  <c r="I91" i="11"/>
  <c r="L90" i="11"/>
  <c r="N90" i="11"/>
  <c r="J90" i="11"/>
  <c r="H91" i="11"/>
  <c r="E32" i="4"/>
  <c r="K77" i="6" s="1"/>
  <c r="M76" i="6" s="1"/>
  <c r="F21" i="4"/>
  <c r="H12" i="4"/>
  <c r="I12" i="4"/>
  <c r="F23" i="4" l="1"/>
  <c r="F32" i="4" s="1"/>
  <c r="F33" i="4" s="1"/>
  <c r="F34" i="4" s="1"/>
  <c r="F35" i="4" s="1"/>
  <c r="N91" i="11"/>
  <c r="J91" i="11"/>
  <c r="H92" i="11"/>
  <c r="K91" i="11"/>
  <c r="I92" i="11"/>
  <c r="L91" i="11"/>
  <c r="E33" i="4"/>
  <c r="E34" i="4" s="1"/>
  <c r="F36" i="4" l="1"/>
  <c r="F37" i="4" s="1"/>
  <c r="F39" i="4" s="1"/>
  <c r="K92" i="11"/>
  <c r="I93" i="11"/>
  <c r="L92" i="11"/>
  <c r="N92" i="11"/>
  <c r="J92" i="11"/>
  <c r="H93" i="11"/>
  <c r="E35" i="4"/>
  <c r="E36" i="4" s="1"/>
  <c r="E37" i="4" s="1"/>
  <c r="E39" i="4" s="1"/>
  <c r="K79" i="6" s="1"/>
  <c r="M78" i="6" s="1"/>
  <c r="N93" i="11" l="1"/>
  <c r="J93" i="11"/>
  <c r="H94" i="11"/>
  <c r="K93" i="11"/>
  <c r="I94" i="11"/>
  <c r="L93" i="11"/>
  <c r="K94" i="11" l="1"/>
  <c r="I95" i="11"/>
  <c r="L94" i="11"/>
  <c r="N94" i="11"/>
  <c r="J94" i="11"/>
  <c r="H95" i="11"/>
  <c r="N95" i="11" l="1"/>
  <c r="J95" i="11"/>
  <c r="H96" i="11"/>
  <c r="K95" i="11"/>
  <c r="I96" i="11"/>
  <c r="L95" i="11"/>
  <c r="K96" i="11" l="1"/>
  <c r="I97" i="11"/>
  <c r="L96" i="11"/>
  <c r="N96" i="11"/>
  <c r="J96" i="11"/>
  <c r="H97" i="11"/>
  <c r="N97" i="11" l="1"/>
  <c r="J97" i="11"/>
  <c r="H98" i="11"/>
  <c r="L97" i="11"/>
  <c r="K97" i="11"/>
  <c r="I98" i="11"/>
  <c r="K98" i="11" l="1"/>
  <c r="I99" i="11"/>
  <c r="L98" i="11"/>
  <c r="J98" i="11"/>
  <c r="H99" i="11"/>
  <c r="N98" i="11"/>
  <c r="N99" i="11" l="1"/>
  <c r="J99" i="11"/>
  <c r="H100" i="11"/>
  <c r="L99" i="11"/>
  <c r="K99" i="11"/>
  <c r="I100" i="11"/>
  <c r="L100" i="11" l="1"/>
  <c r="K100" i="11"/>
  <c r="N100" i="11"/>
  <c r="H101" i="11"/>
  <c r="J100" i="11"/>
  <c r="I101" i="11"/>
  <c r="J101" i="11" l="1"/>
  <c r="H102" i="11"/>
  <c r="K101" i="11"/>
  <c r="I102" i="11"/>
  <c r="L101" i="11"/>
  <c r="N101" i="11"/>
  <c r="L102" i="11" l="1"/>
  <c r="N102" i="11"/>
  <c r="J102" i="11"/>
  <c r="H103" i="11"/>
  <c r="K102" i="11"/>
  <c r="I103" i="11"/>
  <c r="J103" i="11" l="1"/>
  <c r="H104" i="11"/>
  <c r="K103" i="11"/>
  <c r="I104" i="11"/>
  <c r="L103" i="11"/>
  <c r="N103" i="11"/>
  <c r="L104" i="11" l="1"/>
  <c r="N104" i="11"/>
  <c r="J104" i="11"/>
  <c r="H105" i="11"/>
  <c r="K104" i="11"/>
  <c r="I105" i="11"/>
  <c r="J105" i="11" l="1"/>
  <c r="H106" i="11"/>
  <c r="K105" i="11"/>
  <c r="I106" i="11"/>
  <c r="L105" i="11"/>
  <c r="N105" i="11"/>
  <c r="L106" i="11" l="1"/>
  <c r="N106" i="11"/>
  <c r="J106" i="11"/>
  <c r="H107" i="11"/>
  <c r="K106" i="11"/>
  <c r="I107" i="11"/>
  <c r="J107" i="11" l="1"/>
  <c r="H108" i="11"/>
  <c r="K107" i="11"/>
  <c r="I108" i="11"/>
  <c r="L107" i="11"/>
  <c r="N107" i="11"/>
  <c r="L108" i="11" l="1"/>
  <c r="N108" i="11"/>
  <c r="J108" i="11"/>
  <c r="H109" i="11"/>
  <c r="K108" i="11"/>
  <c r="I109" i="11"/>
  <c r="J109" i="11" l="1"/>
  <c r="H110" i="11"/>
  <c r="K109" i="11"/>
  <c r="I110" i="11"/>
  <c r="L109" i="11"/>
  <c r="N109" i="11"/>
  <c r="L110" i="11" l="1"/>
  <c r="N110" i="11"/>
  <c r="J110" i="11"/>
  <c r="H111" i="11"/>
  <c r="K110" i="11"/>
  <c r="I111" i="11"/>
  <c r="J111" i="11" l="1"/>
  <c r="H112" i="11"/>
  <c r="K111" i="11"/>
  <c r="I112" i="11"/>
  <c r="L111" i="11"/>
  <c r="N111" i="11"/>
  <c r="L112" i="11" l="1"/>
  <c r="N112" i="11"/>
  <c r="J112" i="11"/>
  <c r="H113" i="11"/>
  <c r="K112" i="11"/>
  <c r="I113" i="11"/>
  <c r="J113" i="11" l="1"/>
  <c r="H114" i="11"/>
  <c r="K113" i="11"/>
  <c r="I114" i="11"/>
  <c r="L113" i="11"/>
  <c r="N113" i="11"/>
  <c r="L114" i="11" l="1"/>
  <c r="N114" i="11"/>
  <c r="J114" i="11"/>
  <c r="H115" i="11"/>
  <c r="K114" i="11"/>
  <c r="I115" i="11"/>
  <c r="J115" i="11" l="1"/>
  <c r="H116" i="11"/>
  <c r="K115" i="11"/>
  <c r="I116" i="11"/>
  <c r="L115" i="11"/>
  <c r="N115" i="11"/>
  <c r="L116" i="11" l="1"/>
  <c r="N116" i="11"/>
  <c r="J116" i="11"/>
  <c r="H117" i="11"/>
  <c r="K116" i="11"/>
  <c r="I117" i="11"/>
  <c r="J117" i="11" l="1"/>
  <c r="H118" i="11"/>
  <c r="K117" i="11"/>
  <c r="I118" i="11"/>
  <c r="L117" i="11"/>
  <c r="N117" i="11"/>
  <c r="L118" i="11" l="1"/>
  <c r="N118" i="11"/>
  <c r="J118" i="11"/>
  <c r="H119" i="11"/>
  <c r="K118" i="11"/>
  <c r="I119" i="11"/>
  <c r="J119" i="11" l="1"/>
  <c r="H120" i="11"/>
  <c r="K119" i="11"/>
  <c r="I120" i="11"/>
  <c r="L119" i="11"/>
  <c r="N119" i="11"/>
  <c r="L120" i="11" l="1"/>
  <c r="N120" i="11"/>
  <c r="J120" i="11"/>
  <c r="H121" i="11"/>
  <c r="K120" i="11"/>
  <c r="I121" i="11"/>
  <c r="J121" i="11" l="1"/>
  <c r="H122" i="11"/>
  <c r="K121" i="11"/>
  <c r="I122" i="11"/>
  <c r="L121" i="11"/>
  <c r="N121" i="11"/>
  <c r="L122" i="11" l="1"/>
  <c r="N122" i="11"/>
  <c r="J122" i="11"/>
  <c r="H123" i="11"/>
  <c r="K122" i="11"/>
  <c r="I123" i="11"/>
  <c r="J123" i="11" l="1"/>
  <c r="H124" i="11"/>
  <c r="K123" i="11"/>
  <c r="I124" i="11"/>
  <c r="L123" i="11"/>
  <c r="N123" i="11"/>
  <c r="L124" i="11" l="1"/>
  <c r="N124" i="11"/>
  <c r="J124" i="11"/>
  <c r="H125" i="11"/>
  <c r="K124" i="11"/>
  <c r="I125" i="11"/>
  <c r="J125" i="11" l="1"/>
  <c r="H126" i="11"/>
  <c r="K125" i="11"/>
  <c r="I126" i="11"/>
  <c r="L125" i="11"/>
  <c r="N125" i="11"/>
  <c r="L126" i="11" l="1"/>
  <c r="N126" i="11"/>
  <c r="J126" i="11"/>
  <c r="H127" i="11"/>
  <c r="K126" i="11"/>
  <c r="I127" i="11"/>
  <c r="J127" i="11" l="1"/>
  <c r="H128" i="11"/>
  <c r="K127" i="11"/>
  <c r="I128" i="11"/>
  <c r="L127" i="11"/>
  <c r="N127" i="11"/>
  <c r="L128" i="11" l="1"/>
  <c r="N128" i="11"/>
  <c r="J128" i="11"/>
  <c r="H129" i="11"/>
  <c r="K128" i="11"/>
  <c r="I129" i="11"/>
  <c r="J129" i="11" l="1"/>
  <c r="H130" i="11"/>
  <c r="K129" i="11"/>
  <c r="I130" i="11"/>
  <c r="L129" i="11"/>
  <c r="N129" i="11"/>
  <c r="L130" i="11" l="1"/>
  <c r="N130" i="11"/>
  <c r="J130" i="11"/>
  <c r="H131" i="11"/>
  <c r="K130" i="11"/>
  <c r="I131" i="11"/>
  <c r="J131" i="11" l="1"/>
  <c r="H132" i="11"/>
  <c r="K131" i="11"/>
  <c r="I132" i="11"/>
  <c r="L131" i="11"/>
  <c r="N131" i="11"/>
  <c r="L132" i="11" l="1"/>
  <c r="N132" i="11"/>
  <c r="J132" i="11"/>
  <c r="H133" i="11"/>
  <c r="K132" i="11"/>
  <c r="I133" i="11"/>
  <c r="J133" i="11" l="1"/>
  <c r="H134" i="11"/>
  <c r="K133" i="11"/>
  <c r="I134" i="11"/>
  <c r="L133" i="11"/>
  <c r="N133" i="11"/>
  <c r="L134" i="11" l="1"/>
  <c r="N134" i="11"/>
  <c r="J134" i="11"/>
  <c r="H135" i="11"/>
  <c r="K134" i="11"/>
  <c r="I135" i="11"/>
  <c r="J135" i="11" l="1"/>
  <c r="H136" i="11"/>
  <c r="K135" i="11"/>
  <c r="I136" i="11"/>
  <c r="L135" i="11"/>
  <c r="N135" i="11"/>
  <c r="L136" i="11" l="1"/>
  <c r="N136" i="11"/>
  <c r="J136" i="11"/>
  <c r="H137" i="11"/>
  <c r="K136" i="11"/>
  <c r="I137" i="11"/>
  <c r="J137" i="11" l="1"/>
  <c r="H138" i="11"/>
  <c r="K137" i="11"/>
  <c r="I138" i="11"/>
  <c r="L137" i="11"/>
  <c r="N137" i="11"/>
  <c r="L138" i="11" l="1"/>
  <c r="N138" i="11"/>
  <c r="J138" i="11"/>
  <c r="H139" i="11"/>
  <c r="K138" i="11"/>
  <c r="I139" i="11"/>
  <c r="J139" i="11" l="1"/>
  <c r="H140" i="11"/>
  <c r="K139" i="11"/>
  <c r="I140" i="11"/>
  <c r="L139" i="11"/>
  <c r="N139" i="11"/>
  <c r="L140" i="11" l="1"/>
  <c r="N140" i="11"/>
  <c r="J140" i="11"/>
  <c r="H141" i="11"/>
  <c r="K140" i="11"/>
  <c r="I141" i="11"/>
  <c r="J141" i="11" l="1"/>
  <c r="H142" i="11"/>
  <c r="K141" i="11"/>
  <c r="I142" i="11"/>
  <c r="L141" i="11"/>
  <c r="N141" i="11"/>
  <c r="L142" i="11" l="1"/>
  <c r="N142" i="11"/>
  <c r="J142" i="11"/>
  <c r="H143" i="11"/>
  <c r="K142" i="11"/>
  <c r="I143" i="11"/>
  <c r="J143" i="11" l="1"/>
  <c r="H144" i="11"/>
  <c r="K143" i="11"/>
  <c r="I144" i="11"/>
  <c r="L143" i="11"/>
  <c r="N143" i="11"/>
  <c r="L144" i="11" l="1"/>
  <c r="N144" i="11"/>
  <c r="J144" i="11"/>
  <c r="H145" i="11"/>
  <c r="K144" i="11"/>
  <c r="I145" i="11"/>
  <c r="J145" i="11" l="1"/>
  <c r="H146" i="11"/>
  <c r="K145" i="11"/>
  <c r="I146" i="11"/>
  <c r="L145" i="11"/>
  <c r="N145" i="11"/>
  <c r="L146" i="11" l="1"/>
  <c r="N146" i="11"/>
  <c r="J146" i="11"/>
  <c r="H147" i="11"/>
  <c r="K146" i="11"/>
  <c r="I147" i="11"/>
  <c r="J147" i="11" l="1"/>
  <c r="H148" i="11"/>
  <c r="K147" i="11"/>
  <c r="I148" i="11"/>
  <c r="L147" i="11"/>
  <c r="N147" i="11"/>
  <c r="L148" i="11" l="1"/>
  <c r="N148" i="11"/>
  <c r="J148" i="11"/>
  <c r="H149" i="11"/>
  <c r="K148" i="11"/>
  <c r="I149" i="11"/>
  <c r="J149" i="11" l="1"/>
  <c r="H150" i="11"/>
  <c r="K149" i="11"/>
  <c r="I150" i="11"/>
  <c r="L149" i="11"/>
  <c r="N149" i="11"/>
  <c r="L150" i="11" l="1"/>
  <c r="N150" i="11"/>
  <c r="J150" i="11"/>
  <c r="H151" i="11"/>
  <c r="K150" i="11"/>
  <c r="I151" i="11"/>
  <c r="J151" i="11" l="1"/>
  <c r="H152" i="11"/>
  <c r="K151" i="11"/>
  <c r="I152" i="11"/>
  <c r="L151" i="11"/>
  <c r="N151" i="11"/>
  <c r="L152" i="11" l="1"/>
  <c r="N152" i="11"/>
  <c r="J152" i="11"/>
  <c r="H153" i="11"/>
  <c r="K152" i="11"/>
  <c r="I153" i="11"/>
  <c r="J153" i="11" l="1"/>
  <c r="H154" i="11"/>
  <c r="K153" i="11"/>
  <c r="I154" i="11"/>
  <c r="L153" i="11"/>
  <c r="N153" i="11"/>
  <c r="L154" i="11" l="1"/>
  <c r="N154" i="11"/>
  <c r="J154" i="11"/>
  <c r="H155" i="11"/>
  <c r="K154" i="11"/>
  <c r="I155" i="11"/>
  <c r="L155" i="11" l="1"/>
  <c r="N155" i="11"/>
  <c r="H156" i="11"/>
  <c r="I156" i="11"/>
  <c r="J155" i="11"/>
  <c r="K155" i="11"/>
  <c r="L156" i="11" l="1"/>
  <c r="N156" i="11"/>
  <c r="J156" i="11"/>
  <c r="H157" i="11"/>
  <c r="K156" i="11"/>
  <c r="I157" i="11"/>
  <c r="J157" i="11" l="1"/>
  <c r="H158" i="11"/>
  <c r="K157" i="11"/>
  <c r="I158" i="11"/>
  <c r="L157" i="11"/>
  <c r="N157" i="11"/>
  <c r="L158" i="11" l="1"/>
  <c r="N158" i="11"/>
  <c r="J158" i="11"/>
  <c r="H159" i="11"/>
  <c r="K158" i="11"/>
  <c r="I159" i="11"/>
  <c r="J159" i="11" l="1"/>
  <c r="H160" i="11"/>
  <c r="K159" i="11"/>
  <c r="I160" i="11"/>
  <c r="L159" i="11"/>
  <c r="N159" i="11"/>
  <c r="L160" i="11" l="1"/>
  <c r="N160" i="11"/>
  <c r="J160" i="11"/>
  <c r="H161" i="11"/>
  <c r="K160" i="11"/>
  <c r="I161" i="11"/>
  <c r="J161" i="11" l="1"/>
  <c r="H162" i="11"/>
  <c r="K161" i="11"/>
  <c r="I162" i="11"/>
  <c r="L161" i="11"/>
  <c r="N161" i="11"/>
  <c r="L162" i="11" l="1"/>
  <c r="N162" i="11"/>
  <c r="J162" i="11"/>
  <c r="H163" i="11"/>
  <c r="K162" i="11"/>
  <c r="I163" i="11"/>
  <c r="J163" i="11" l="1"/>
  <c r="H164" i="11"/>
  <c r="K163" i="11"/>
  <c r="I164" i="11"/>
  <c r="L163" i="11"/>
  <c r="N163" i="11"/>
  <c r="L164" i="11" l="1"/>
  <c r="N164" i="11"/>
  <c r="J164" i="11"/>
  <c r="H165" i="11"/>
  <c r="K164" i="11"/>
  <c r="I165" i="11"/>
  <c r="J165" i="11" l="1"/>
  <c r="H166" i="11"/>
  <c r="K165" i="11"/>
  <c r="I166" i="11"/>
  <c r="L165" i="11"/>
  <c r="N165" i="11"/>
  <c r="L166" i="11" l="1"/>
  <c r="N166" i="11"/>
  <c r="J166" i="11"/>
  <c r="H167" i="11"/>
  <c r="K166" i="11"/>
  <c r="I167" i="11"/>
  <c r="J167" i="11" l="1"/>
  <c r="H168" i="11"/>
  <c r="K167" i="11"/>
  <c r="I168" i="11"/>
  <c r="L167" i="11"/>
  <c r="N167" i="11"/>
  <c r="L168" i="11" l="1"/>
  <c r="N168" i="11"/>
  <c r="J168" i="11"/>
  <c r="H169" i="11"/>
  <c r="K168" i="11"/>
  <c r="I169" i="11"/>
  <c r="J169" i="11" l="1"/>
  <c r="H170" i="11"/>
  <c r="K169" i="11"/>
  <c r="I170" i="11"/>
  <c r="L169" i="11"/>
  <c r="N169" i="11"/>
  <c r="L170" i="11" l="1"/>
  <c r="N170" i="11"/>
  <c r="J170" i="11"/>
  <c r="H171" i="11"/>
  <c r="K170" i="11"/>
  <c r="I171" i="11"/>
  <c r="J171" i="11" l="1"/>
  <c r="H172" i="11"/>
  <c r="K171" i="11"/>
  <c r="I172" i="11"/>
  <c r="L171" i="11"/>
  <c r="N171" i="11"/>
  <c r="L172" i="11" l="1"/>
  <c r="N172" i="11"/>
  <c r="J172" i="11"/>
  <c r="H173" i="11"/>
  <c r="K172" i="11"/>
  <c r="I173" i="11"/>
  <c r="J173" i="11" l="1"/>
  <c r="H174" i="11"/>
  <c r="K173" i="11"/>
  <c r="I174" i="11"/>
  <c r="L173" i="11"/>
  <c r="N173" i="11"/>
  <c r="L174" i="11" l="1"/>
  <c r="N174" i="11"/>
  <c r="J174" i="11"/>
  <c r="H175" i="11"/>
  <c r="K174" i="11"/>
  <c r="I175" i="11"/>
  <c r="J175" i="11" l="1"/>
  <c r="H176" i="11"/>
  <c r="K175" i="11"/>
  <c r="I176" i="11"/>
  <c r="L175" i="11"/>
  <c r="N175" i="11"/>
  <c r="L176" i="11" l="1"/>
  <c r="N176" i="11"/>
  <c r="J176" i="11"/>
  <c r="H177" i="11"/>
  <c r="K176" i="11"/>
  <c r="I177" i="11"/>
  <c r="J177" i="11" l="1"/>
  <c r="H178" i="11"/>
  <c r="K177" i="11"/>
  <c r="I178" i="11"/>
  <c r="L177" i="11"/>
  <c r="N177" i="11"/>
  <c r="L178" i="11" l="1"/>
  <c r="N178" i="11"/>
  <c r="J178" i="11"/>
  <c r="H179" i="11"/>
  <c r="K178" i="11"/>
  <c r="I179" i="11"/>
  <c r="J179" i="11" l="1"/>
  <c r="H180" i="11"/>
  <c r="K179" i="11"/>
  <c r="I180" i="11"/>
  <c r="L179" i="11"/>
  <c r="N179" i="11"/>
  <c r="L180" i="11" l="1"/>
  <c r="N180" i="11"/>
  <c r="J180" i="11"/>
  <c r="H181" i="11"/>
  <c r="K180" i="11"/>
  <c r="I181" i="11"/>
  <c r="J181" i="11" l="1"/>
  <c r="H182" i="11"/>
  <c r="K181" i="11"/>
  <c r="I182" i="11"/>
  <c r="L181" i="11"/>
  <c r="N181" i="11"/>
  <c r="L182" i="11" l="1"/>
  <c r="N182" i="11"/>
  <c r="J182" i="11"/>
  <c r="H183" i="11"/>
  <c r="K182" i="11"/>
  <c r="I183" i="11"/>
  <c r="J183" i="11" l="1"/>
  <c r="H184" i="11"/>
  <c r="K183" i="11"/>
  <c r="I184" i="11"/>
  <c r="L183" i="11"/>
  <c r="N183" i="11"/>
  <c r="L184" i="11" l="1"/>
  <c r="N184" i="11"/>
  <c r="J184" i="11"/>
  <c r="H185" i="11"/>
  <c r="K184" i="11"/>
  <c r="I185" i="11"/>
  <c r="J185" i="11" l="1"/>
  <c r="H186" i="11"/>
  <c r="K185" i="11"/>
  <c r="I186" i="11"/>
  <c r="L185" i="11"/>
  <c r="N185" i="11"/>
  <c r="L186" i="11" l="1"/>
  <c r="N186" i="11"/>
  <c r="J186" i="11"/>
  <c r="H187" i="11"/>
  <c r="K186" i="11"/>
  <c r="I187" i="11"/>
  <c r="J187" i="11" l="1"/>
  <c r="H188" i="11"/>
  <c r="K187" i="11"/>
  <c r="I188" i="11"/>
  <c r="L187" i="11"/>
  <c r="N187" i="11"/>
  <c r="L188" i="11" l="1"/>
  <c r="N188" i="11"/>
  <c r="J188" i="11"/>
  <c r="H189" i="11"/>
  <c r="K188" i="11"/>
  <c r="I189" i="11"/>
  <c r="J189" i="11" l="1"/>
  <c r="H190" i="11"/>
  <c r="K189" i="11"/>
  <c r="I190" i="11"/>
  <c r="L189" i="11"/>
  <c r="N189" i="11"/>
  <c r="L190" i="11" l="1"/>
  <c r="N190" i="11"/>
  <c r="J190" i="11"/>
  <c r="H191" i="11"/>
  <c r="K190" i="11"/>
  <c r="I191" i="11"/>
  <c r="J191" i="11" l="1"/>
  <c r="H192" i="11"/>
  <c r="K191" i="11"/>
  <c r="I192" i="11"/>
  <c r="L191" i="11"/>
  <c r="N191" i="11"/>
  <c r="L192" i="11" l="1"/>
  <c r="N192" i="11"/>
  <c r="J192" i="11"/>
  <c r="H193" i="11"/>
  <c r="K192" i="11"/>
  <c r="I193" i="11"/>
  <c r="J193" i="11" l="1"/>
  <c r="H194" i="11"/>
  <c r="K193" i="11"/>
  <c r="I194" i="11"/>
  <c r="L193" i="11"/>
  <c r="N193" i="11"/>
  <c r="L194" i="11" l="1"/>
  <c r="N194" i="11"/>
  <c r="J194" i="11"/>
  <c r="H195" i="11"/>
  <c r="K194" i="11"/>
  <c r="I195" i="11"/>
  <c r="J195" i="11" l="1"/>
  <c r="H196" i="11"/>
  <c r="K195" i="11"/>
  <c r="I196" i="11"/>
  <c r="L195" i="11"/>
  <c r="N195" i="11"/>
  <c r="L196" i="11" l="1"/>
  <c r="N196" i="11"/>
  <c r="J196" i="11"/>
  <c r="H197" i="11"/>
  <c r="K196" i="11"/>
  <c r="I197" i="11"/>
  <c r="J197" i="11" l="1"/>
  <c r="H198" i="11"/>
  <c r="K197" i="11"/>
  <c r="I198" i="11"/>
  <c r="L197" i="11"/>
  <c r="N197" i="11"/>
  <c r="L198" i="11" l="1"/>
  <c r="N198" i="11"/>
  <c r="J198" i="11"/>
  <c r="H199" i="11"/>
  <c r="K198" i="11"/>
  <c r="I199" i="11"/>
  <c r="J199" i="11" l="1"/>
  <c r="H200" i="11"/>
  <c r="K199" i="11"/>
  <c r="I200" i="11"/>
  <c r="L199" i="11"/>
  <c r="N199" i="11"/>
  <c r="L200" i="11" l="1"/>
  <c r="N200" i="11"/>
  <c r="J200" i="11"/>
  <c r="H201" i="11"/>
  <c r="K200" i="11"/>
  <c r="I201" i="11"/>
  <c r="J201" i="11" l="1"/>
  <c r="H202" i="11"/>
  <c r="K201" i="11"/>
  <c r="I202" i="11"/>
  <c r="L201" i="11"/>
  <c r="N201" i="11"/>
  <c r="L202" i="11" l="1"/>
  <c r="N202" i="11"/>
  <c r="J202" i="11"/>
  <c r="H203" i="11"/>
  <c r="K202" i="11"/>
  <c r="I203" i="11"/>
  <c r="J203" i="11" l="1"/>
  <c r="H204" i="11"/>
  <c r="K203" i="11"/>
  <c r="I204" i="11"/>
  <c r="L203" i="11"/>
  <c r="N203" i="11"/>
  <c r="L204" i="11" l="1"/>
  <c r="N204" i="11"/>
  <c r="J204" i="11"/>
  <c r="H205" i="11"/>
  <c r="K204" i="11"/>
  <c r="I205" i="11"/>
  <c r="J205" i="11" l="1"/>
  <c r="H206" i="11"/>
  <c r="K205" i="11"/>
  <c r="I206" i="11"/>
  <c r="L205" i="11"/>
  <c r="N205" i="11"/>
  <c r="L206" i="11" l="1"/>
  <c r="N206" i="11"/>
  <c r="J206" i="11"/>
  <c r="H207" i="11"/>
  <c r="K206" i="11"/>
  <c r="I207" i="11"/>
  <c r="J207" i="11" l="1"/>
  <c r="H208" i="11"/>
  <c r="K207" i="11"/>
  <c r="I208" i="11"/>
  <c r="L207" i="11"/>
  <c r="N207" i="11"/>
  <c r="L208" i="11" l="1"/>
  <c r="N208" i="11"/>
  <c r="J208" i="11"/>
  <c r="H209" i="11"/>
  <c r="K208" i="11"/>
  <c r="I209" i="11"/>
  <c r="J209" i="11" l="1"/>
  <c r="H210" i="11"/>
  <c r="K209" i="11"/>
  <c r="I210" i="11"/>
  <c r="L209" i="11"/>
  <c r="N209" i="11"/>
  <c r="L210" i="11" l="1"/>
  <c r="N210" i="11"/>
  <c r="J210" i="11"/>
  <c r="H211" i="11"/>
  <c r="K210" i="11"/>
  <c r="I211" i="11"/>
  <c r="J211" i="11" l="1"/>
  <c r="H212" i="11"/>
  <c r="K211" i="11"/>
  <c r="I212" i="11"/>
  <c r="L211" i="11"/>
  <c r="N211" i="11"/>
  <c r="L212" i="11" l="1"/>
  <c r="N212" i="11"/>
  <c r="J212" i="11"/>
  <c r="H213" i="11"/>
  <c r="K212" i="11"/>
  <c r="I213" i="11"/>
  <c r="J213" i="11" l="1"/>
  <c r="H214" i="11"/>
  <c r="K213" i="11"/>
  <c r="I214" i="11"/>
  <c r="L213" i="11"/>
  <c r="N213" i="11"/>
  <c r="L214" i="11" l="1"/>
  <c r="N214" i="11"/>
  <c r="J214" i="11"/>
  <c r="H215" i="11"/>
  <c r="K214" i="11"/>
  <c r="I215" i="11"/>
  <c r="J215" i="11" l="1"/>
  <c r="H216" i="11"/>
  <c r="K215" i="11"/>
  <c r="I216" i="11"/>
  <c r="L215" i="11"/>
  <c r="N215" i="11"/>
  <c r="L216" i="11" l="1"/>
  <c r="N216" i="11"/>
  <c r="J216" i="11"/>
  <c r="H217" i="11"/>
  <c r="K216" i="11"/>
  <c r="I217" i="11"/>
  <c r="J217" i="11" l="1"/>
  <c r="H218" i="11"/>
  <c r="K217" i="11"/>
  <c r="I218" i="11"/>
  <c r="L217" i="11"/>
  <c r="N217" i="11"/>
  <c r="L218" i="11" l="1"/>
  <c r="N218" i="11"/>
  <c r="J218" i="11"/>
  <c r="H219" i="11"/>
  <c r="K218" i="11"/>
  <c r="I219" i="11"/>
  <c r="J219" i="11" l="1"/>
  <c r="H220" i="11"/>
  <c r="K219" i="11"/>
  <c r="I220" i="11"/>
  <c r="L219" i="11"/>
  <c r="N219" i="11"/>
  <c r="L220" i="11" l="1"/>
  <c r="N220" i="11"/>
  <c r="J220" i="11"/>
  <c r="H221" i="11"/>
  <c r="K220" i="11"/>
  <c r="I221" i="11"/>
  <c r="J221" i="11" l="1"/>
  <c r="H222" i="11"/>
  <c r="K221" i="11"/>
  <c r="I222" i="11"/>
  <c r="L221" i="11"/>
  <c r="N221" i="11"/>
  <c r="L222" i="11" l="1"/>
  <c r="N222" i="11"/>
  <c r="J222" i="11"/>
  <c r="H223" i="11"/>
  <c r="K222" i="11"/>
  <c r="I223" i="11"/>
  <c r="J223" i="11" l="1"/>
  <c r="H224" i="11"/>
  <c r="K223" i="11"/>
  <c r="I224" i="11"/>
  <c r="L223" i="11"/>
  <c r="N223" i="11"/>
  <c r="L224" i="11" l="1"/>
  <c r="N224" i="11"/>
  <c r="J224" i="11"/>
  <c r="H225" i="11"/>
  <c r="K224" i="11"/>
  <c r="I225" i="11"/>
  <c r="J225" i="11" l="1"/>
  <c r="H226" i="11"/>
  <c r="K225" i="11"/>
  <c r="I226" i="11"/>
  <c r="L225" i="11"/>
  <c r="N225" i="11"/>
  <c r="L226" i="11" l="1"/>
  <c r="N226" i="11"/>
  <c r="J226" i="11"/>
  <c r="H227" i="11"/>
  <c r="K226" i="11"/>
  <c r="I227" i="11"/>
  <c r="J227" i="11" l="1"/>
  <c r="H228" i="11"/>
  <c r="K227" i="11"/>
  <c r="I228" i="11"/>
  <c r="L227" i="11"/>
  <c r="N227" i="11"/>
  <c r="L228" i="11" l="1"/>
  <c r="N228" i="11"/>
  <c r="J228" i="11"/>
  <c r="H229" i="11"/>
  <c r="K228" i="11"/>
  <c r="I229" i="11"/>
  <c r="J229" i="11" l="1"/>
  <c r="H230" i="11"/>
  <c r="K229" i="11"/>
  <c r="I230" i="11"/>
  <c r="L229" i="11"/>
  <c r="N229" i="11"/>
  <c r="L230" i="11" l="1"/>
  <c r="N230" i="11"/>
  <c r="J230" i="11"/>
  <c r="H231" i="11"/>
  <c r="K230" i="11"/>
  <c r="I231" i="11"/>
  <c r="J231" i="11" l="1"/>
  <c r="H232" i="11"/>
  <c r="K231" i="11"/>
  <c r="I232" i="11"/>
  <c r="L231" i="11"/>
  <c r="N231" i="11"/>
  <c r="L232" i="11" l="1"/>
  <c r="N232" i="11"/>
  <c r="J232" i="11"/>
  <c r="H233" i="11"/>
  <c r="K232" i="11"/>
  <c r="I233" i="11"/>
  <c r="J233" i="11" l="1"/>
  <c r="H234" i="11"/>
  <c r="K233" i="11"/>
  <c r="I234" i="11"/>
  <c r="L233" i="11"/>
  <c r="N233" i="11"/>
  <c r="L234" i="11" l="1"/>
  <c r="N234" i="11"/>
  <c r="J234" i="11"/>
  <c r="H235" i="11"/>
  <c r="K234" i="11"/>
  <c r="I235" i="11"/>
  <c r="J235" i="11" l="1"/>
  <c r="H236" i="11"/>
  <c r="K235" i="11"/>
  <c r="I236" i="11"/>
  <c r="L235" i="11"/>
  <c r="N235" i="11"/>
  <c r="L236" i="11" l="1"/>
  <c r="N236" i="11"/>
  <c r="J236" i="11"/>
  <c r="H237" i="11"/>
  <c r="K236" i="11"/>
  <c r="I237" i="11"/>
  <c r="J237" i="11" l="1"/>
  <c r="H238" i="11"/>
  <c r="K237" i="11"/>
  <c r="I238" i="11"/>
  <c r="L237" i="11"/>
  <c r="N237" i="11"/>
  <c r="L238" i="11" l="1"/>
  <c r="N238" i="11"/>
  <c r="J238" i="11"/>
  <c r="H239" i="11"/>
  <c r="K238" i="11"/>
  <c r="I239" i="11"/>
  <c r="J239" i="11" l="1"/>
  <c r="H240" i="11"/>
  <c r="K239" i="11"/>
  <c r="I240" i="11"/>
  <c r="L239" i="11"/>
  <c r="N239" i="11"/>
  <c r="L240" i="11" l="1"/>
  <c r="N240" i="11"/>
  <c r="J240" i="11"/>
  <c r="H241" i="11"/>
  <c r="K240" i="11"/>
  <c r="I241" i="11"/>
  <c r="J241" i="11" l="1"/>
  <c r="H242" i="11"/>
  <c r="K241" i="11"/>
  <c r="I242" i="11"/>
  <c r="L241" i="11"/>
  <c r="N241" i="11"/>
  <c r="L242" i="11" l="1"/>
  <c r="N242" i="11"/>
  <c r="J242" i="11"/>
  <c r="H243" i="11"/>
  <c r="K242" i="11"/>
  <c r="I243" i="11"/>
  <c r="J243" i="11" l="1"/>
  <c r="H244" i="11"/>
  <c r="K243" i="11"/>
  <c r="I244" i="11"/>
  <c r="L243" i="11"/>
  <c r="N243" i="11"/>
  <c r="L244" i="11" l="1"/>
  <c r="N244" i="11"/>
  <c r="J244" i="11"/>
  <c r="H245" i="11"/>
  <c r="K244" i="11"/>
  <c r="I245" i="11"/>
  <c r="J245" i="11" l="1"/>
  <c r="H246" i="11"/>
  <c r="K245" i="11"/>
  <c r="I246" i="11"/>
  <c r="L245" i="11"/>
  <c r="N245" i="11"/>
  <c r="L246" i="11" l="1"/>
  <c r="N246" i="11"/>
  <c r="J246" i="11"/>
  <c r="H247" i="11"/>
  <c r="K246" i="11"/>
  <c r="I247" i="11"/>
  <c r="J247" i="11" l="1"/>
  <c r="H248" i="11"/>
  <c r="K247" i="11"/>
  <c r="I248" i="11"/>
  <c r="L247" i="11"/>
  <c r="N247" i="11"/>
  <c r="L248" i="11" l="1"/>
  <c r="N248" i="11"/>
  <c r="J248" i="11"/>
  <c r="H249" i="11"/>
  <c r="K248" i="11"/>
  <c r="I249" i="11"/>
  <c r="J249" i="11" l="1"/>
  <c r="H250" i="11"/>
  <c r="K249" i="11"/>
  <c r="I250" i="11"/>
  <c r="L249" i="11"/>
  <c r="N249" i="11"/>
  <c r="L250" i="11" l="1"/>
  <c r="N250" i="11"/>
  <c r="J250" i="11"/>
  <c r="H251" i="11"/>
  <c r="K250" i="11"/>
  <c r="I251" i="11"/>
  <c r="J251" i="11" l="1"/>
  <c r="H252" i="11"/>
  <c r="K251" i="11"/>
  <c r="I252" i="11"/>
  <c r="L251" i="11"/>
  <c r="N251" i="11"/>
  <c r="L252" i="11" l="1"/>
  <c r="N252" i="11"/>
  <c r="J252" i="11"/>
  <c r="H253" i="11"/>
  <c r="K252" i="11"/>
  <c r="I253" i="11"/>
  <c r="J253" i="11" l="1"/>
  <c r="H254" i="11"/>
  <c r="K253" i="11"/>
  <c r="I254" i="11"/>
  <c r="L253" i="11"/>
  <c r="N253" i="11"/>
  <c r="L254" i="11" l="1"/>
  <c r="N254" i="11"/>
  <c r="J254" i="11"/>
  <c r="H255" i="11"/>
  <c r="K254" i="11"/>
  <c r="I255" i="11"/>
  <c r="J255" i="11" l="1"/>
  <c r="H256" i="11"/>
  <c r="K255" i="11"/>
  <c r="I256" i="11"/>
  <c r="L255" i="11"/>
  <c r="N255" i="11"/>
  <c r="L256" i="11" l="1"/>
  <c r="N256" i="11"/>
  <c r="J256" i="11"/>
  <c r="H257" i="11"/>
  <c r="K256" i="11"/>
  <c r="I257" i="11"/>
  <c r="J257" i="11" l="1"/>
  <c r="H258" i="11"/>
  <c r="K257" i="11"/>
  <c r="I258" i="11"/>
  <c r="L257" i="11"/>
  <c r="N257" i="11"/>
  <c r="L258" i="11" l="1"/>
  <c r="N258" i="11"/>
  <c r="J258" i="11"/>
  <c r="H259" i="11"/>
  <c r="K258" i="11"/>
  <c r="I259" i="11"/>
  <c r="J259" i="11" l="1"/>
  <c r="H260" i="11"/>
  <c r="K259" i="11"/>
  <c r="I260" i="11"/>
  <c r="L259" i="11"/>
  <c r="N259" i="11"/>
  <c r="L260" i="11" l="1"/>
  <c r="N260" i="11"/>
  <c r="J260" i="11"/>
  <c r="H261" i="11"/>
  <c r="K260" i="11"/>
  <c r="I261" i="11"/>
  <c r="J261" i="11" l="1"/>
  <c r="H262" i="11"/>
  <c r="K261" i="11"/>
  <c r="I262" i="11"/>
  <c r="L261" i="11"/>
  <c r="N261" i="11"/>
  <c r="L262" i="11" l="1"/>
  <c r="J262" i="11"/>
  <c r="H263" i="11"/>
  <c r="K262" i="11"/>
  <c r="I263" i="11"/>
  <c r="N262" i="11"/>
  <c r="L263" i="11" l="1"/>
  <c r="N263" i="11"/>
  <c r="K263" i="11"/>
  <c r="H264" i="11"/>
  <c r="I264" i="11"/>
  <c r="J263" i="11"/>
  <c r="J264" i="11" l="1"/>
  <c r="H265" i="11"/>
  <c r="K264" i="11"/>
  <c r="I265" i="11"/>
  <c r="N264" i="11"/>
  <c r="L264" i="11"/>
  <c r="L265" i="11" l="1"/>
  <c r="N265" i="11"/>
  <c r="I266" i="11"/>
  <c r="J265" i="11"/>
  <c r="K265" i="11"/>
  <c r="H266" i="11"/>
  <c r="J266" i="11" l="1"/>
  <c r="H267" i="11"/>
  <c r="I267" i="11"/>
  <c r="K266" i="11"/>
  <c r="L266" i="11"/>
  <c r="N266" i="11"/>
  <c r="L267" i="11" l="1"/>
  <c r="H268" i="11"/>
  <c r="J267" i="11"/>
  <c r="I268" i="11"/>
  <c r="K267" i="11"/>
  <c r="N267" i="11"/>
  <c r="J268" i="11" l="1"/>
  <c r="N268" i="11"/>
  <c r="H269" i="11"/>
  <c r="K268" i="11"/>
  <c r="I269" i="11"/>
  <c r="L268" i="11"/>
  <c r="K269" i="11" l="1"/>
  <c r="I270" i="11"/>
  <c r="L269" i="11"/>
  <c r="N269" i="11"/>
  <c r="J269" i="11"/>
  <c r="H270" i="11"/>
  <c r="N270" i="11" l="1"/>
  <c r="J270" i="11"/>
  <c r="H271" i="11"/>
  <c r="K270" i="11"/>
  <c r="I271" i="11"/>
  <c r="L270" i="11"/>
  <c r="K271" i="11" l="1"/>
  <c r="I272" i="11"/>
  <c r="L271" i="11"/>
  <c r="N271" i="11"/>
  <c r="J271" i="11"/>
  <c r="H272" i="11"/>
  <c r="N272" i="11" l="1"/>
  <c r="J272" i="11"/>
  <c r="H273" i="11"/>
  <c r="K272" i="11"/>
  <c r="I273" i="11"/>
  <c r="L272" i="11"/>
  <c r="K273" i="11" l="1"/>
  <c r="I274" i="11"/>
  <c r="L273" i="11"/>
  <c r="N273" i="11"/>
  <c r="J273" i="11"/>
  <c r="H274" i="11"/>
  <c r="N274" i="11" l="1"/>
  <c r="J274" i="11"/>
  <c r="H275" i="11"/>
  <c r="K274" i="11"/>
  <c r="I275" i="11"/>
  <c r="L274" i="11"/>
  <c r="K275" i="11" l="1"/>
  <c r="I276" i="11"/>
  <c r="L275" i="11"/>
  <c r="N275" i="11"/>
  <c r="J275" i="11"/>
  <c r="H276" i="11"/>
  <c r="N276" i="11" l="1"/>
  <c r="J276" i="11"/>
  <c r="H277" i="11"/>
  <c r="K276" i="11"/>
  <c r="I277" i="11"/>
  <c r="L276" i="11"/>
  <c r="K277" i="11" l="1"/>
  <c r="I278" i="11"/>
  <c r="L277" i="11"/>
  <c r="N277" i="11"/>
  <c r="J277" i="11"/>
  <c r="H278" i="11"/>
  <c r="N278" i="11" l="1"/>
  <c r="J278" i="11"/>
  <c r="H279" i="11"/>
  <c r="K278" i="11"/>
  <c r="I279" i="11"/>
  <c r="L278" i="11"/>
  <c r="K279" i="11" l="1"/>
  <c r="I280" i="11"/>
  <c r="L279" i="11"/>
  <c r="N279" i="11"/>
  <c r="J279" i="11"/>
  <c r="H280" i="11"/>
  <c r="N280" i="11" l="1"/>
  <c r="J280" i="11"/>
  <c r="H281" i="11"/>
  <c r="K280" i="11"/>
  <c r="I281" i="11"/>
  <c r="L280" i="11"/>
  <c r="K281" i="11" l="1"/>
  <c r="I282" i="11"/>
  <c r="L281" i="11"/>
  <c r="N281" i="11"/>
  <c r="J281" i="11"/>
  <c r="H282" i="11"/>
  <c r="N282" i="11" l="1"/>
  <c r="J282" i="11"/>
  <c r="H283" i="11"/>
  <c r="K282" i="11"/>
  <c r="I283" i="11"/>
  <c r="L282" i="11"/>
  <c r="K283" i="11" l="1"/>
  <c r="I284" i="11"/>
  <c r="L283" i="11"/>
  <c r="N283" i="11"/>
  <c r="J283" i="11"/>
  <c r="H284" i="11"/>
  <c r="N284" i="11" l="1"/>
  <c r="J284" i="11"/>
  <c r="H285" i="11"/>
  <c r="K284" i="11"/>
  <c r="I285" i="11"/>
  <c r="L284" i="11"/>
  <c r="K285" i="11" l="1"/>
  <c r="I286" i="11"/>
  <c r="L285" i="11"/>
  <c r="N285" i="11"/>
  <c r="J285" i="11"/>
  <c r="H286" i="11"/>
  <c r="N286" i="11" l="1"/>
  <c r="J286" i="11"/>
  <c r="H287" i="11"/>
  <c r="K286" i="11"/>
  <c r="I287" i="11"/>
  <c r="L286" i="11"/>
  <c r="K287" i="11" l="1"/>
  <c r="I288" i="11"/>
  <c r="L287" i="11"/>
  <c r="N287" i="11"/>
  <c r="J287" i="11"/>
  <c r="H288" i="11"/>
  <c r="N288" i="11" l="1"/>
  <c r="J288" i="11"/>
  <c r="H289" i="11"/>
  <c r="K288" i="11"/>
  <c r="I289" i="11"/>
  <c r="L288" i="11"/>
  <c r="K289" i="11" l="1"/>
  <c r="I290" i="11"/>
  <c r="L289" i="11"/>
  <c r="N289" i="11"/>
  <c r="J289" i="11"/>
  <c r="H290" i="11"/>
  <c r="N290" i="11" l="1"/>
  <c r="J290" i="11"/>
  <c r="H291" i="11"/>
  <c r="K290" i="11"/>
  <c r="I291" i="11"/>
  <c r="L290" i="11"/>
  <c r="K291" i="11" l="1"/>
  <c r="I292" i="11"/>
  <c r="L291" i="11"/>
  <c r="N291" i="11"/>
  <c r="J291" i="11"/>
  <c r="H292" i="11"/>
  <c r="N292" i="11" l="1"/>
  <c r="J292" i="11"/>
  <c r="H293" i="11"/>
  <c r="K292" i="11"/>
  <c r="I293" i="11"/>
  <c r="L292" i="11"/>
  <c r="K293" i="11" l="1"/>
  <c r="I294" i="11"/>
  <c r="L293" i="11"/>
  <c r="N293" i="11"/>
  <c r="J293" i="11"/>
  <c r="H294" i="11"/>
  <c r="N294" i="11" l="1"/>
  <c r="J294" i="11"/>
  <c r="H295" i="11"/>
  <c r="K294" i="11"/>
  <c r="I295" i="11"/>
  <c r="L294" i="11"/>
  <c r="K295" i="11" l="1"/>
  <c r="I296" i="11"/>
  <c r="L295" i="11"/>
  <c r="N295" i="11"/>
  <c r="J295" i="11"/>
  <c r="H296" i="11"/>
  <c r="N296" i="11" l="1"/>
  <c r="J296" i="11"/>
  <c r="H297" i="11"/>
  <c r="K296" i="11"/>
  <c r="I297" i="11"/>
  <c r="L296" i="11"/>
  <c r="K297" i="11" l="1"/>
  <c r="I298" i="11"/>
  <c r="L297" i="11"/>
  <c r="N297" i="11"/>
  <c r="J297" i="11"/>
  <c r="H298" i="11"/>
  <c r="N298" i="11" l="1"/>
  <c r="J298" i="11"/>
  <c r="H299" i="11"/>
  <c r="K298" i="11"/>
  <c r="I299" i="11"/>
  <c r="L298" i="11"/>
  <c r="K299" i="11" l="1"/>
  <c r="I300" i="11"/>
  <c r="L299" i="11"/>
  <c r="N299" i="11"/>
  <c r="J299" i="11"/>
  <c r="H300" i="11"/>
  <c r="N300" i="11" l="1"/>
  <c r="J300" i="11"/>
  <c r="H301" i="11"/>
  <c r="K300" i="11"/>
  <c r="I301" i="11"/>
  <c r="L300" i="11"/>
  <c r="K301" i="11" l="1"/>
  <c r="I302" i="11"/>
  <c r="L301" i="11"/>
  <c r="N301" i="11"/>
  <c r="J301" i="11"/>
  <c r="H302" i="11"/>
  <c r="N302" i="11" l="1"/>
  <c r="J302" i="11"/>
  <c r="H303" i="11"/>
  <c r="K302" i="11"/>
  <c r="I303" i="11"/>
  <c r="L302" i="11"/>
  <c r="K303" i="11" l="1"/>
  <c r="I304" i="11"/>
  <c r="L303" i="11"/>
  <c r="N303" i="11"/>
  <c r="J303" i="11"/>
  <c r="H304" i="11"/>
  <c r="N304" i="11" l="1"/>
  <c r="J304" i="11"/>
  <c r="H305" i="11"/>
  <c r="K304" i="11"/>
  <c r="I305" i="11"/>
  <c r="L304" i="11"/>
  <c r="K305" i="11" l="1"/>
  <c r="I306" i="11"/>
  <c r="L305" i="11"/>
  <c r="N305" i="11"/>
  <c r="J305" i="11"/>
  <c r="H306" i="11"/>
  <c r="N306" i="11" l="1"/>
  <c r="J306" i="11"/>
  <c r="H307" i="11"/>
  <c r="K306" i="11"/>
  <c r="I307" i="11"/>
  <c r="L306" i="11"/>
  <c r="I308" i="11" l="1"/>
  <c r="L307" i="11"/>
  <c r="N307" i="11"/>
  <c r="J307" i="11"/>
  <c r="H308" i="11"/>
  <c r="K307" i="11"/>
  <c r="N308" i="11" l="1"/>
  <c r="J308" i="11"/>
  <c r="H309" i="11"/>
  <c r="K308" i="11"/>
  <c r="I309" i="11"/>
  <c r="L308" i="11"/>
  <c r="L309" i="11" l="1"/>
  <c r="N309" i="11"/>
  <c r="J309" i="11"/>
  <c r="K309" i="11"/>
  <c r="K12" i="11"/>
  <c r="L12" i="11"/>
  <c r="K13" i="11"/>
  <c r="L13" i="11"/>
  <c r="J14" i="11"/>
  <c r="K14" i="11"/>
  <c r="I14" i="11"/>
  <c r="I19" i="4"/>
  <c r="I21" i="4"/>
  <c r="I23" i="4"/>
  <c r="I32" i="4"/>
  <c r="I33" i="4"/>
  <c r="I34" i="4"/>
  <c r="I35" i="4"/>
  <c r="I36" i="4"/>
  <c r="I37" i="4"/>
  <c r="I39" i="4"/>
  <c r="J13" i="11"/>
  <c r="I13" i="11"/>
  <c r="H19" i="4"/>
  <c r="H21" i="4"/>
  <c r="H23" i="4"/>
  <c r="H32" i="4"/>
  <c r="H33" i="4"/>
  <c r="H34" i="4"/>
  <c r="H35" i="4"/>
  <c r="H36" i="4"/>
  <c r="H37" i="4"/>
  <c r="H39" i="4"/>
  <c r="I12" i="11"/>
  <c r="G19" i="4"/>
  <c r="G21" i="4"/>
  <c r="G23" i="4"/>
  <c r="G32" i="4"/>
  <c r="G33" i="4"/>
  <c r="G34" i="4" s="1"/>
  <c r="N14" i="11"/>
  <c r="L14" i="11"/>
  <c r="N13" i="11"/>
  <c r="I7" i="11"/>
  <c r="N12" i="11"/>
  <c r="J7" i="11"/>
  <c r="K7" i="11"/>
  <c r="G35" i="4" l="1"/>
  <c r="G36" i="4" s="1"/>
  <c r="G37" i="4" l="1"/>
  <c r="G3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opciones de selección (
RIMPE emprendedor  y   RIMPE negocio popular</t>
        </r>
      </text>
    </comment>
    <comment ref="C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los limetes para registrar los valores al digitalizar deben tener una restricción 
</t>
        </r>
        <r>
          <rPr>
            <b/>
            <sz val="9"/>
            <color indexed="81"/>
            <rFont val="Tahoma"/>
            <family val="2"/>
          </rPr>
          <t>1.- RIMPE emprendedor</t>
        </r>
        <r>
          <rPr>
            <sz val="9"/>
            <color indexed="81"/>
            <rFont val="Tahoma"/>
            <family val="2"/>
          </rPr>
          <t xml:space="preserve">  (ingresos de 20.000,00 hasta 300.000,00
</t>
        </r>
        <r>
          <rPr>
            <b/>
            <sz val="9"/>
            <color indexed="81"/>
            <rFont val="Tahoma"/>
            <family val="2"/>
          </rPr>
          <t>2.- RIMPE negocio popula</t>
        </r>
        <r>
          <rPr>
            <sz val="9"/>
            <color indexed="81"/>
            <rFont val="Tahoma"/>
            <family val="2"/>
          </rPr>
          <t>r (ingresos de 0,00 hasta 20.000,00</t>
        </r>
      </text>
    </comment>
    <comment ref="C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LA OPCIÓN DE 
</t>
        </r>
        <r>
          <rPr>
            <b/>
            <sz val="9"/>
            <color indexed="81"/>
            <rFont val="Tahoma"/>
            <family val="2"/>
          </rPr>
          <t xml:space="preserve">1.- SI 
2.- NO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Colocar opcion para colocar el nuemro de creditos 
1,2,3,4,5 o mas 
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Aquí tendia que desplegarse nombres de la instituciones financieras, bancos, cooperativas 
</t>
        </r>
      </text>
    </comment>
    <comment ref="C1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Ingresar con formato de fecha (solo año) 
</t>
        </r>
      </text>
    </comment>
    <comment ref="D1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desplegar opcion del 1 al 6 
</t>
        </r>
      </text>
    </comment>
    <comment ref="C2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probabilidad de ocurrencia 
</t>
        </r>
      </text>
    </comment>
    <comment ref="E3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CUNDO SALGA EL PROMEDIO DEL RIESGO DEBE SALIOR CON EL COLOD DE LA TABLA SIGUIENTE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opciones de selección (
RIMPE emprendedor  y   RIMPE negocio popular</t>
        </r>
      </text>
    </comment>
    <comment ref="C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los limetes para registrar los valores al digitalizar deben tener una restricción 
</t>
        </r>
        <r>
          <rPr>
            <b/>
            <sz val="9"/>
            <color indexed="81"/>
            <rFont val="Tahoma"/>
            <family val="2"/>
          </rPr>
          <t>1.- RIMPE emprendedor</t>
        </r>
        <r>
          <rPr>
            <sz val="9"/>
            <color indexed="81"/>
            <rFont val="Tahoma"/>
            <family val="2"/>
          </rPr>
          <t xml:space="preserve">  (ingresos de 20.000,00 hasta 300.000,00
</t>
        </r>
        <r>
          <rPr>
            <b/>
            <sz val="9"/>
            <color indexed="81"/>
            <rFont val="Tahoma"/>
            <family val="2"/>
          </rPr>
          <t>2.- RIMPE negocio popula</t>
        </r>
        <r>
          <rPr>
            <sz val="9"/>
            <color indexed="81"/>
            <rFont val="Tahoma"/>
            <family val="2"/>
          </rPr>
          <t>r (ingresos de 0,00 hasta 20.000,00</t>
        </r>
      </text>
    </comment>
    <comment ref="C1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DAR LA OPCIÓN DE 
</t>
        </r>
        <r>
          <rPr>
            <b/>
            <sz val="9"/>
            <color indexed="81"/>
            <rFont val="Tahoma"/>
            <family val="2"/>
          </rPr>
          <t xml:space="preserve">1.- SI 
2.- NO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Colocar opcion para colocar el nuemro de creditos 
1,2,3,4,5 o mas 
</t>
        </r>
      </text>
    </comment>
    <comment ref="A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aquí automaticamente se deplique las casillas para llenar los datos de acuedo al nuemro de creditos 
</t>
        </r>
      </text>
    </comment>
    <comment ref="C2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Aquí tendia que desplegarse nombres de la instituciones financieras, bancos, cooperativas 
</t>
        </r>
      </text>
    </comment>
    <comment ref="D20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Ingresar con formato de fecha (solo año) 
</t>
        </r>
      </text>
    </comment>
    <comment ref="E2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desplegar opcion del 1 al 6 
</t>
        </r>
      </text>
    </comment>
    <comment ref="C2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probabilidad de ocurrencia 
</t>
        </r>
      </text>
    </comment>
    <comment ref="E3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CUNDO SALGA EL PROMEDIO DEL RIESGO DEBE SALIOR CON EL COLOD DE LA TABLA SIGUIENTE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tc={A472D51D-507D-4EC6-82D7-52B1CCB783D4}</author>
  </authors>
  <commentList>
    <comment ref="H8" authorId="0" shapeId="0" xr:uid="{00000000-0006-0000-02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Programar el 50%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tc={95EDE286-9E79-4E42-9287-519F17CC7912}</author>
    <author>tc={C9C6DFF6-6E76-4886-82A7-D8830793A4BC}</author>
    <author>tc={D2028AB1-FC3E-496F-9005-905E577DDBDE}</author>
    <author>Lisbeth Toaquiza</author>
  </authors>
  <commentList>
    <comment ref="D4" authorId="0" shapeId="0" xr:uid="{00000000-0006-0000-03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dato esta en función de la inflación anual del país</t>
      </text>
    </comment>
    <comment ref="C11" authorId="1" shapeId="0" xr:uid="{00000000-0006-0000-0300-000004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Celda se alimenta del módulo 1
</t>
      </text>
    </comment>
    <comment ref="B15" authorId="2" shapeId="0" xr:uid="{00000000-0006-0000-0300-00000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Llenar los campos según su actividad economica, caso contrario digite 0</t>
      </text>
    </comment>
    <comment ref="C15" authorId="3" shapeId="0" xr:uid="{CF891091-CD8D-4547-88E9-EC1B92409FAE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Todos los materiales utilizados para realizar articulos u otros para la veta</t>
        </r>
      </text>
    </comment>
    <comment ref="C16" authorId="3" shapeId="0" xr:uid="{B715028B-4C1A-4A28-A2B3-CA5361AB0C8F}">
      <text>
        <r>
          <rPr>
            <b/>
            <sz val="9"/>
            <color indexed="81"/>
            <rFont val="Tahoma"/>
            <family val="2"/>
          </rPr>
          <t>Lisbeth Toaquiza:
Pueden ser:</t>
        </r>
        <r>
          <rPr>
            <sz val="9"/>
            <color indexed="81"/>
            <rFont val="Tahoma"/>
            <family val="2"/>
          </rPr>
          <t xml:space="preserve">
Remuneraciones MOD</t>
        </r>
      </text>
    </comment>
    <comment ref="C17" authorId="3" shapeId="0" xr:uid="{75018BA5-2353-4872-B7C8-D7D2C6FB58F4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Pueden ser:</t>
        </r>
        <r>
          <rPr>
            <sz val="9"/>
            <color indexed="81"/>
            <rFont val="Tahoma"/>
            <family val="2"/>
          </rPr>
          <t xml:space="preserve">
* Sueldos
* Horas Extras
* Bonos
* Aporte Patronal
* Fondos de Reserva
* Beneficios Sociales
* Indemnizaciones
* Honorarios Profesionales
* Comisiones
* Sistema Contable
* Combustibles y Lubricantes
* Seguros
* Reaseguros
* Asistencia Médica
* Alquileres
* Serivicios publicos
* Transporte
* Gastos de viaje
* Agua Luz y Telecomunicaciones
* Notarios
* Suministros de limpieza
* Suministros de materiales
* Uniformes
* </t>
        </r>
      </text>
    </comment>
    <comment ref="C18" authorId="3" shapeId="0" xr:uid="{CA75C078-706B-4FF0-B74D-AF693E622717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Pueden ser:</t>
        </r>
        <r>
          <rPr>
            <sz val="9"/>
            <color indexed="81"/>
            <rFont val="Tahoma"/>
            <family val="2"/>
          </rPr>
          <t xml:space="preserve">
* Servicios Ocacionales
* Transporte
* Gastos de viaje
* Movilización en viajes
* Gastos Retenciones Asumidas</t>
        </r>
      </text>
    </comment>
    <comment ref="C19" authorId="3" shapeId="0" xr:uid="{E39DCBBF-F198-4C16-97D2-E2C865CC2D42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Pueden ser:
* Intereses Bancarios
* Préstamos</t>
        </r>
      </text>
    </comment>
    <comment ref="C20" authorId="3" shapeId="0" xr:uid="{BA17C1BD-DDA2-4B1A-9C10-E57053CDEE27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Llenar el valor total que vaya a invertir en su negocio</t>
        </r>
      </text>
    </comment>
    <comment ref="E39" authorId="3" shapeId="0" xr:uid="{51093D1F-D954-4FFD-8497-C1E0E6C131C5}">
      <text>
        <r>
          <rPr>
            <b/>
            <sz val="9"/>
            <color indexed="81"/>
            <rFont val="Tahoma"/>
            <family val="2"/>
          </rPr>
          <t>Lisbeth Toaquiza:</t>
        </r>
        <r>
          <rPr>
            <sz val="9"/>
            <color indexed="81"/>
            <rFont val="Tahoma"/>
            <family val="2"/>
          </rPr>
          <t xml:space="preserve">
EN CASO DE SALIR POSITIVO DEBE SALIR UN MENSAJE QUE DIGA SI ESTA APTO PARA APLICAR AL CREDITO CASO CONTRARIO NO ESTA APTO PARA APLICAR AL CREDITO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pafreire</author>
  </authors>
  <commentList>
    <comment ref="D11" authorId="0" shapeId="0" xr:uid="{DA8F6E3A-823C-4FC7-B92F-2F2192FEF2B4}">
      <text>
        <r>
          <rPr>
            <b/>
            <sz val="10"/>
            <color indexed="81"/>
            <rFont val="Tahoma"/>
            <family val="2"/>
          </rPr>
          <t>Elegir el segmento que desea analizar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E14AD76E-D4AA-483B-BC98-3412E2C6415A}">
      <text>
        <r>
          <rPr>
            <b/>
            <sz val="10"/>
            <color indexed="81"/>
            <rFont val="Tahoma"/>
            <family val="2"/>
          </rPr>
          <t>Elija el tipo de tabla de amortización que desea analizar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C8D792E2-FEC9-47D1-874C-4AD319CBDC40}">
      <text>
        <r>
          <rPr>
            <b/>
            <sz val="10"/>
            <color indexed="81"/>
            <rFont val="Tahoma"/>
            <family val="2"/>
          </rPr>
          <t>Elija la frecuencia de pago de sus cuotas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tc={26AA036B-56FC-4A4E-9F11-CC7F5583DF2F}</author>
    <author>tc={B21DFB60-F80A-4649-A2BE-2B790DD80788}</author>
    <author>tc={810BB6E5-0847-41F2-A044-0A074BB7EEC4}</author>
  </authors>
  <commentList>
    <comment ref="H38" authorId="0" shapeId="0" xr:uid="{26AA036B-56FC-4A4E-9F11-CC7F5583DF2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debe tomar en cuenta el año actual para los cáculos
</t>
      </text>
    </comment>
    <comment ref="A49" authorId="1" shapeId="0" xr:uid="{B21DFB60-F80A-4649-A2BE-2B790DD807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los valores y porcentajes varia el comentariopuede ser positivo y negativo</t>
      </text>
    </comment>
    <comment ref="A55" authorId="2" shapeId="0" xr:uid="{810BB6E5-0847-41F2-A044-0A074BB7EE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los valores y porcentajes varia el comentariopuede ser positivo y negativo</t>
      </text>
    </comment>
  </commentList>
</comments>
</file>

<file path=xl/sharedStrings.xml><?xml version="1.0" encoding="utf-8"?>
<sst xmlns="http://schemas.openxmlformats.org/spreadsheetml/2006/main" count="428" uniqueCount="334">
  <si>
    <t>Muy Alto</t>
  </si>
  <si>
    <t>16-20</t>
  </si>
  <si>
    <t>Alto</t>
  </si>
  <si>
    <t>11-15</t>
  </si>
  <si>
    <t>Moderado</t>
  </si>
  <si>
    <t>6-10</t>
  </si>
  <si>
    <t>Bajo</t>
  </si>
  <si>
    <t>0-5</t>
  </si>
  <si>
    <t>Acciones Mitigantes</t>
  </si>
  <si>
    <t>Descripción del Riesgo</t>
  </si>
  <si>
    <t>Nivel de Riesgo</t>
  </si>
  <si>
    <t xml:space="preserve">MATRIZ DE RIESGOS </t>
  </si>
  <si>
    <t>Ahorro</t>
  </si>
  <si>
    <t xml:space="preserve">Nivel de Riesgo </t>
  </si>
  <si>
    <t xml:space="preserve">Elementos </t>
  </si>
  <si>
    <t>N°</t>
  </si>
  <si>
    <t xml:space="preserve">EVALUACIÓN DE RIESGO </t>
  </si>
  <si>
    <t xml:space="preserve">VALOR DE PRESTAMO </t>
  </si>
  <si>
    <t xml:space="preserve">INGRESOS ANUALES </t>
  </si>
  <si>
    <t>CUOTAS ANUALES MAS INTERES</t>
  </si>
  <si>
    <t xml:space="preserve">1.- Ingrese los datos generales del negocio </t>
  </si>
  <si>
    <t xml:space="preserve">2.- Selecione el tipo de regimen y dijite sus ingresos anuales </t>
  </si>
  <si>
    <t xml:space="preserve">3.- Actualmente posee un crédito </t>
  </si>
  <si>
    <t>SI</t>
  </si>
  <si>
    <t xml:space="preserve">SI RESPONDE NO SE VA AL MODULO 3 </t>
  </si>
  <si>
    <t xml:space="preserve">SI CONTESTA SI LLENA LOS CAMPOS </t>
  </si>
  <si>
    <t xml:space="preserve">NOMBRE DE LA INSTITUCIÓN FINANCIERA </t>
  </si>
  <si>
    <t xml:space="preserve">VALOR DE LA CUOTA MENSUAL </t>
  </si>
  <si>
    <t xml:space="preserve">AÑO DE ADQUISICION DE PRESTAMO </t>
  </si>
  <si>
    <t xml:space="preserve">Obligaciones sin vencer (evalue el cumplimiento de los pagos) </t>
  </si>
  <si>
    <t xml:space="preserve">Incurrir en gastos inecesarios </t>
  </si>
  <si>
    <t xml:space="preserve">No se generen los ingresos esperados </t>
  </si>
  <si>
    <t xml:space="preserve">BAJA </t>
  </si>
  <si>
    <t xml:space="preserve">MEDIA </t>
  </si>
  <si>
    <t xml:space="preserve">ALTA </t>
  </si>
  <si>
    <t xml:space="preserve">MUY ALTA </t>
  </si>
  <si>
    <t xml:space="preserve">LEVE </t>
  </si>
  <si>
    <t xml:space="preserve">MODERADO </t>
  </si>
  <si>
    <t xml:space="preserve">SEVERO </t>
  </si>
  <si>
    <t xml:space="preserve">CATASTROFICO </t>
  </si>
  <si>
    <t xml:space="preserve">Obligaciones vencidas (Evalue los pagos incumplidos) </t>
  </si>
  <si>
    <t xml:space="preserve">ciatr autor del metodo </t>
  </si>
  <si>
    <t xml:space="preserve">PROBABILIDAD </t>
  </si>
  <si>
    <t>Probabilidad (1-4)</t>
  </si>
  <si>
    <t>Impacto (1-4)</t>
  </si>
  <si>
    <t>TIPO DE REGIMEN</t>
  </si>
  <si>
    <t xml:space="preserve">RIMPE emprendedor </t>
  </si>
  <si>
    <t xml:space="preserve">RIMPE negocio popular </t>
  </si>
  <si>
    <t xml:space="preserve">TIEMPO DEL CRÉDITO ADQUIRIDO  
(En años)  </t>
  </si>
  <si>
    <t xml:space="preserve">GASTOS ANUALES </t>
  </si>
  <si>
    <t xml:space="preserve">% DE PARTICIPACIÓN DEL CRÉDITO RESPECTO A VENTAS ANUALES
</t>
  </si>
  <si>
    <t>Ha realizado créditos en los últimos cinco años</t>
  </si>
  <si>
    <t>Si</t>
  </si>
  <si>
    <t>No</t>
  </si>
  <si>
    <t>Llenar</t>
  </si>
  <si>
    <t>Siguiente</t>
  </si>
  <si>
    <t xml:space="preserve">Ingresos Anuales </t>
  </si>
  <si>
    <t>Gastos Anuales</t>
  </si>
  <si>
    <t>% Endeudamiento</t>
  </si>
  <si>
    <t>Nivel de Endeudamiento Anual</t>
  </si>
  <si>
    <t>Créditos Adquiridos</t>
  </si>
  <si>
    <t>FLUJO DE CAJA PROYECTADO</t>
  </si>
  <si>
    <t>CRECIMIENTO ANUAL DE INGRESOS</t>
  </si>
  <si>
    <t>FLUJO DE EFECTIVO</t>
  </si>
  <si>
    <t>RUBROS</t>
  </si>
  <si>
    <t>INGRESOS</t>
  </si>
  <si>
    <t>INGRESOS TOTALES</t>
  </si>
  <si>
    <t>TOTAL INGRESOS</t>
  </si>
  <si>
    <t>EGRESOS</t>
  </si>
  <si>
    <t>COSTO MATERIA PRIMA</t>
  </si>
  <si>
    <t>COSTO MANO OBRA DIRECTA</t>
  </si>
  <si>
    <t>GASTOS ADMINISTRATIVOS</t>
  </si>
  <si>
    <t>GASTOS DE VENTA</t>
  </si>
  <si>
    <t>GASTOS FINANCIERO</t>
  </si>
  <si>
    <t>INVERSION</t>
  </si>
  <si>
    <t>TOTAL EGRESOS</t>
  </si>
  <si>
    <t>FLUJO OPERATIVO</t>
  </si>
  <si>
    <t>INGRESOS NO OPERATIVOS</t>
  </si>
  <si>
    <t>VENTAS DE ACTIVOS FIJOS</t>
  </si>
  <si>
    <t>TOTAL INGRESOS NO OPERATIVOS</t>
  </si>
  <si>
    <t>EGRESOS NO OPERATIVOS</t>
  </si>
  <si>
    <t>PAGO DE DEUDAS BANCARIAS ACTUAL</t>
  </si>
  <si>
    <t>OTROS PAGOS</t>
  </si>
  <si>
    <t>TOTAL EGRESOS NO OPERATIVOS</t>
  </si>
  <si>
    <t>FLUJO DE CAJA NETO PROYECTADO</t>
  </si>
  <si>
    <t>Nombre:</t>
  </si>
  <si>
    <t>CI:</t>
  </si>
  <si>
    <t>Identificación</t>
  </si>
  <si>
    <t>Apto</t>
  </si>
  <si>
    <t>Factores que Influyen en su Score</t>
  </si>
  <si>
    <t>Crecimiento de ventas</t>
  </si>
  <si>
    <t>Crecimiento de cuentas incobrables</t>
  </si>
  <si>
    <t>Año</t>
  </si>
  <si>
    <t>Ventas Anuales</t>
  </si>
  <si>
    <t>Cuentas Incobrables</t>
  </si>
  <si>
    <t>Porcentaje Incobrables</t>
  </si>
  <si>
    <r>
      <rPr>
        <sz val="11"/>
        <color theme="0"/>
        <rFont val="Times New Roman"/>
        <family val="1"/>
      </rPr>
      <t>.</t>
    </r>
    <r>
      <rPr>
        <sz val="11"/>
        <color theme="1"/>
        <rFont val="Times New Roman"/>
        <family val="1"/>
      </rPr>
      <t>------</t>
    </r>
  </si>
  <si>
    <t>Indicadores de liquidez y solvencia</t>
  </si>
  <si>
    <t xml:space="preserve">Capital de trabajo </t>
  </si>
  <si>
    <t xml:space="preserve">Activos corrientes  - Pasivos Corrientes </t>
  </si>
  <si>
    <t>Activos Corrientes</t>
  </si>
  <si>
    <t>Pasivos Corrientes</t>
  </si>
  <si>
    <t xml:space="preserve">Activos corrientes / Pasivos Corrientes </t>
  </si>
  <si>
    <t>Mide la capacidad de la empresa para cumplir con sus obligaciones de corto plazo</t>
  </si>
  <si>
    <t>Prueba Ácida</t>
  </si>
  <si>
    <t>Inventario</t>
  </si>
  <si>
    <t xml:space="preserve">Pasivo Corriente </t>
  </si>
  <si>
    <t>Indicadores de actividad</t>
  </si>
  <si>
    <t>Ventas</t>
  </si>
  <si>
    <t>Indicadores de rentabilidad</t>
  </si>
  <si>
    <t>Margen Neto</t>
  </si>
  <si>
    <t>Utilidad / Ventas</t>
  </si>
  <si>
    <t>Corresponde al porcentaje de las ventas que se transforma en beneficio neto para la empresa</t>
  </si>
  <si>
    <t>Utilidad</t>
  </si>
  <si>
    <t>ROA</t>
  </si>
  <si>
    <t>Este porcentaje indica el rendimiento de los activos de operación.</t>
  </si>
  <si>
    <t>Utilidad Neta</t>
  </si>
  <si>
    <t>Indicadores de endeudamiento</t>
  </si>
  <si>
    <t>Pasivo Total</t>
  </si>
  <si>
    <t>Información Complementaria</t>
  </si>
  <si>
    <t xml:space="preserve">Codeudor y garantías personales de operaciones vigentes </t>
  </si>
  <si>
    <t xml:space="preserve">Tipo </t>
  </si>
  <si>
    <t xml:space="preserve">Nombre </t>
  </si>
  <si>
    <t xml:space="preserve">Número Operación </t>
  </si>
  <si>
    <t xml:space="preserve">Institución </t>
  </si>
  <si>
    <t xml:space="preserve">Deuda </t>
  </si>
  <si>
    <t>Codeudor</t>
  </si>
  <si>
    <t xml:space="preserve">Montachana Quishpe Jose Agusto </t>
  </si>
  <si>
    <t>Cooperativa. OSCUS</t>
  </si>
  <si>
    <t>Saldo Promedio de Deuda</t>
  </si>
  <si>
    <t>Promedio</t>
  </si>
  <si>
    <t>CEEDULA DE IDENTIDAD</t>
  </si>
  <si>
    <t xml:space="preserve">APELLIDOS Y NOMBRES </t>
  </si>
  <si>
    <t>0550894859</t>
  </si>
  <si>
    <t xml:space="preserve">ANDRADE MEJIA ANA LUSIA </t>
  </si>
  <si>
    <t xml:space="preserve">4.- Cuantos créditos a adquirido </t>
  </si>
  <si>
    <t>N° DE CRÉDITOS</t>
  </si>
  <si>
    <t xml:space="preserve">CACPECO </t>
  </si>
  <si>
    <t xml:space="preserve">PICHINCHA </t>
  </si>
  <si>
    <t>Realizar revisiones periódicas de los controles existentes, hacer ajustes necesarios y mejorar los procesos para mitigar riesgos futuros.</t>
  </si>
  <si>
    <t>Ejecutar acciones correctivas de forma inmediata, mantener una revisión constante y asegurar una comunicación fluida y constante con todos los niveles de la organización para una respuesta rápida y efectiva.</t>
  </si>
  <si>
    <t>Introducir acciones correctivas específicas y proporcionar capacitación al personal para prevenir recurrencias y mejorar la respuesta ante riesgos.</t>
  </si>
  <si>
    <t>Mantener un seguimiento constante y registrar cualquier evento relevante para asegurar que se mantiene bajo control.</t>
  </si>
  <si>
    <t xml:space="preserve">IMPACTO </t>
  </si>
  <si>
    <t>FLUJO DE CAJA ANTES DE PARTICIPACIÓN</t>
  </si>
  <si>
    <t>(=) UTILIDAD ANTES DE IMPUESTOS</t>
  </si>
  <si>
    <t>(-) 15% PARTICIPACIÓN TRABAJADORES</t>
  </si>
  <si>
    <t>(-) 25% IMPUESTO A LA RENTA</t>
  </si>
  <si>
    <t>(=) UTILIDAD ANTES DE RESERVA</t>
  </si>
  <si>
    <t>(-) 10% RESERVA LEGAL</t>
  </si>
  <si>
    <t>Total Final del Crédito</t>
  </si>
  <si>
    <t>Total Interés</t>
  </si>
  <si>
    <t>Total Amortización</t>
  </si>
  <si>
    <t>DATOS DEL CRÉDITO</t>
  </si>
  <si>
    <t>Periodo</t>
  </si>
  <si>
    <t>Cuota</t>
  </si>
  <si>
    <t>Interes</t>
  </si>
  <si>
    <t>Amortización</t>
  </si>
  <si>
    <t>Saldo</t>
  </si>
  <si>
    <t>Flujo de pagos</t>
  </si>
  <si>
    <t>Período de Pago</t>
  </si>
  <si>
    <t>Tipo de Crédito</t>
  </si>
  <si>
    <t>Microcrédito Acumulación Ampliada</t>
  </si>
  <si>
    <t>Tipo de Tabla de Amortización</t>
  </si>
  <si>
    <t>Francesa</t>
  </si>
  <si>
    <t>Frecuencia de Pago</t>
  </si>
  <si>
    <t>Mensual</t>
  </si>
  <si>
    <t>Monto:</t>
  </si>
  <si>
    <t>Tasa de interes nominal:</t>
  </si>
  <si>
    <t>Plazo (años):</t>
  </si>
  <si>
    <t>Plazo (días):</t>
  </si>
  <si>
    <t>Pagos:</t>
  </si>
  <si>
    <t>Pagos por Año:</t>
  </si>
  <si>
    <t>Reajustable:</t>
  </si>
  <si>
    <t>Sí</t>
  </si>
  <si>
    <t>Productivo Corporativo</t>
  </si>
  <si>
    <t>Productivo Empresarial</t>
  </si>
  <si>
    <t>Productivo PYMES</t>
  </si>
  <si>
    <t>Comercial Ordinario</t>
  </si>
  <si>
    <t>Comercial Prioritario Corporativo</t>
  </si>
  <si>
    <t>Comercial Prioritario Empresarial</t>
  </si>
  <si>
    <t>Comercial Prioritario Pymes</t>
  </si>
  <si>
    <t>Consumo Ordinario</t>
  </si>
  <si>
    <t>Consumo Prioritario</t>
  </si>
  <si>
    <t>Educativo</t>
  </si>
  <si>
    <t>Vivienda de Interés Público</t>
  </si>
  <si>
    <t>Inmobiliario</t>
  </si>
  <si>
    <t>Microcrédito Minorista</t>
  </si>
  <si>
    <t>Microcrédito Acumulación Simple</t>
  </si>
  <si>
    <t>Alemana</t>
  </si>
  <si>
    <t>Quincenal</t>
  </si>
  <si>
    <t>Bimensual</t>
  </si>
  <si>
    <t>Trimestral</t>
  </si>
  <si>
    <t>Cuatrimestral</t>
  </si>
  <si>
    <t>Semestral</t>
  </si>
  <si>
    <t>Anual</t>
  </si>
  <si>
    <t>TABLA DE AMORTIZACIÓN</t>
  </si>
  <si>
    <t>Un ratio entre 0.75 y 1.5 se considera aceptable</t>
  </si>
  <si>
    <t>INDICADOR</t>
  </si>
  <si>
    <t>DATOS</t>
  </si>
  <si>
    <t>FÓRMULA</t>
  </si>
  <si>
    <t>NOMINACIÓN</t>
  </si>
  <si>
    <t xml:space="preserve">INTERPRETACIÓN </t>
  </si>
  <si>
    <t xml:space="preserve">Veces </t>
  </si>
  <si>
    <t>Días</t>
  </si>
  <si>
    <t>Rotación Cuentas por Pagar</t>
  </si>
  <si>
    <t xml:space="preserve">Compras </t>
  </si>
  <si>
    <t>Compras / Promedio Cuentas por Pagar</t>
  </si>
  <si>
    <t>Veces</t>
  </si>
  <si>
    <t>Conclusión de la rotación cuentas por cobrar y ceuntas por pagar.</t>
  </si>
  <si>
    <t>Esto debido a que la empresa cobra más rápido a sus clientes para tener acceso de liquidez y cancelar sus deudas con sus proveedores dentro del plazo establecido.</t>
  </si>
  <si>
    <t xml:space="preserve">Rotación Activo Fijo </t>
  </si>
  <si>
    <t xml:space="preserve">Ventas / Activo Fijo </t>
  </si>
  <si>
    <t>Activo Fijo</t>
  </si>
  <si>
    <t xml:space="preserve">Ventas / Activo Total </t>
  </si>
  <si>
    <t>Activo Total</t>
  </si>
  <si>
    <t>La empresa paga en promedio 8  veces al año.</t>
  </si>
  <si>
    <t>Tipo de contribuyente:</t>
  </si>
  <si>
    <t>Inicio de Actividades Económicas:</t>
  </si>
  <si>
    <t>Tipo de Actividades Económicas</t>
  </si>
  <si>
    <t>Ventas de insumos agricolas</t>
  </si>
  <si>
    <t>INFORME DE ANÁLISIS 360°</t>
  </si>
  <si>
    <t>DATOS DEL CONTRIBUYENTE</t>
  </si>
  <si>
    <t>Ingresos por actividades Ordinarias</t>
  </si>
  <si>
    <t>ACTIVOS</t>
  </si>
  <si>
    <t>Ingresos por actividades No Ordinarias</t>
  </si>
  <si>
    <t>Ingresos Financieros</t>
  </si>
  <si>
    <t>Ingresos por Venta de Activos</t>
  </si>
  <si>
    <t xml:space="preserve">Otros Ingresos </t>
  </si>
  <si>
    <t>Ingresos por alquiler</t>
  </si>
  <si>
    <t>TOTAL DE INGRESOS</t>
  </si>
  <si>
    <t>Valores</t>
  </si>
  <si>
    <r>
      <rPr>
        <b/>
        <u/>
        <sz val="12"/>
        <color theme="1"/>
        <rFont val="Times New Roman"/>
        <family val="1"/>
      </rPr>
      <t>Corrientes</t>
    </r>
  </si>
  <si>
    <t>Efectivo y equivalente de efectivo</t>
  </si>
  <si>
    <t>Cuentas y documentos por cobrar</t>
  </si>
  <si>
    <t>Inventarios</t>
  </si>
  <si>
    <r>
      <rPr>
        <b/>
        <u/>
        <sz val="12"/>
        <color theme="1"/>
        <rFont val="Times New Roman"/>
        <family val="1"/>
      </rPr>
      <t>No Corrientes</t>
    </r>
  </si>
  <si>
    <t>Terrenos</t>
  </si>
  <si>
    <t>Edificios</t>
  </si>
  <si>
    <t>Maquinarias y equipos</t>
  </si>
  <si>
    <t>Muebles y enseres</t>
  </si>
  <si>
    <t>Equipos de computación</t>
  </si>
  <si>
    <t>Vehículos</t>
  </si>
  <si>
    <t>TOTAL DE ACTIVOS</t>
  </si>
  <si>
    <t>Total Activos No Corrientes</t>
  </si>
  <si>
    <t>Total Activos Corrientes</t>
  </si>
  <si>
    <t>Costo de materia prima</t>
  </si>
  <si>
    <t>Costo mano obra directa</t>
  </si>
  <si>
    <t>Gastos administrativos</t>
  </si>
  <si>
    <t>Gastos de venta</t>
  </si>
  <si>
    <t>Gastos financieros</t>
  </si>
  <si>
    <t xml:space="preserve">TOTAL DE EGRESOS </t>
  </si>
  <si>
    <t>PASIVOS</t>
  </si>
  <si>
    <t>Cuentas y documentos por pagar</t>
  </si>
  <si>
    <t>Total Pasivos Corrientes</t>
  </si>
  <si>
    <t>Evalua la liquidez operativa del negocio para cumplir con sus obligaciones de corto plazo.</t>
  </si>
  <si>
    <t>Mide la capacidad de una empresa para pagar sus deudas a corto plazo utilizando sus activos más líquidos, excluyendo los inventarios.</t>
  </si>
  <si>
    <r>
      <rPr>
        <u/>
        <sz val="11"/>
        <color theme="1"/>
        <rFont val="Times New Roman"/>
        <family val="1"/>
      </rPr>
      <t>Activos corrientes - Inventario</t>
    </r>
    <r>
      <rPr>
        <sz val="11"/>
        <color theme="1"/>
        <rFont val="Times New Roman"/>
        <family val="1"/>
      </rPr>
      <t xml:space="preserve">
Pasivo Corriente</t>
    </r>
  </si>
  <si>
    <t>Interpretación General del Índice de Liquidez</t>
  </si>
  <si>
    <t>Mide la proporción de las deudas a corto plazo en relación con los activos totales de una empresa.</t>
  </si>
  <si>
    <t>El negocio de acuerdo al Capital de Trabajo, Razón Corriente y Prueba Ácida si posee la liquidez necesaria para cubrir sus obligaciones financieras, deudas o pasivos a corto plazo y desarrollar sus actividades sin ningún contratiempo.</t>
  </si>
  <si>
    <t>Pasivo Total / Activo Total</t>
  </si>
  <si>
    <t>Endeudamiento del Activo</t>
  </si>
  <si>
    <t>Liquidez Corriente</t>
  </si>
  <si>
    <t>El negocio presenta por cada dólar de Activo Total la empresa tiene $0,96 en Pasivos Corrientes. Por cada dólar de Activo Total, $ 0,96 son deudas a Corto Plazo</t>
  </si>
  <si>
    <t>Cuentas por Cobrar</t>
  </si>
  <si>
    <t>Rotación de Cartera</t>
  </si>
  <si>
    <t>La empresa en promedio cobra 5 veces al año.</t>
  </si>
  <si>
    <t>Ventas / Cuentas por Cobrar</t>
  </si>
  <si>
    <t>Período medio de cobranza</t>
  </si>
  <si>
    <t>Cuentas por cobrar * 365 días</t>
  </si>
  <si>
    <t>La empresa otorga a sus clientes un período promedio de 68 días para que cancelen sus deudas a crédito. La empresa tarda 68 días en convertir en efectivo sus ventas. La empresa otorga 51 días de crédito a sus clientes.</t>
  </si>
  <si>
    <t>Cuentas por pagar * 365 días</t>
  </si>
  <si>
    <t>Período medio de Pago</t>
  </si>
  <si>
    <t xml:space="preserve"> Cuentas por Pagar</t>
  </si>
  <si>
    <t>La empresa paga a sus proveedores en un período promedio de 846 días. La empresa tarda 846 días en cancelar sus deudas a sus proveedores</t>
  </si>
  <si>
    <t>La empresa otorga a sus clientes un plazo de cobro de 68 días y paga a sus proveedores en un período de 846  días, por lo tanto la empresa tiene una buena gestión tanto en sus cobros como en sus pagos.</t>
  </si>
  <si>
    <t>Rotación  de Ventas</t>
  </si>
  <si>
    <t>Por cada dólar invertido en Activo Fijo, La empresa vende $ 0,4</t>
  </si>
  <si>
    <t>Por cada dólar invertido en Activo Total, la empresa generó una venta de $ 0,29</t>
  </si>
  <si>
    <t>Utilidad neta/Activos Total</t>
  </si>
  <si>
    <t>Activos Total</t>
  </si>
  <si>
    <t>Gráficos y Análisis</t>
  </si>
  <si>
    <t>Capacidad de pago</t>
  </si>
  <si>
    <t>medicion de riesgo</t>
  </si>
  <si>
    <t>carácter de pago</t>
  </si>
  <si>
    <t>1 -15</t>
  </si>
  <si>
    <t>16-30</t>
  </si>
  <si>
    <t>31-45</t>
  </si>
  <si>
    <t>46-60</t>
  </si>
  <si>
    <t>61-90</t>
  </si>
  <si>
    <t>91- en adelante</t>
  </si>
  <si>
    <t>FRECUENCIA</t>
  </si>
  <si>
    <t>IMPACTO</t>
  </si>
  <si>
    <t>1%-20%</t>
  </si>
  <si>
    <t>21% - 40%</t>
  </si>
  <si>
    <t>41%-60%</t>
  </si>
  <si>
    <t>61% - 80%</t>
  </si>
  <si>
    <t>81% - 100%</t>
  </si>
  <si>
    <t>101% - en adelante</t>
  </si>
  <si>
    <t>Bajo Riesgo de Morosidad</t>
  </si>
  <si>
    <t>Moderado Riesgo de Morosidad</t>
  </si>
  <si>
    <t>Alto Riesgo de Morosidad</t>
  </si>
  <si>
    <t>Muy Alto Riesgo de Morosidad</t>
  </si>
  <si>
    <t>Rango de días de mora</t>
  </si>
  <si>
    <t>% de Sobreendeudamiento</t>
  </si>
  <si>
    <t>Sin días de mora</t>
  </si>
  <si>
    <t>de 1  a 15 días</t>
  </si>
  <si>
    <t>Más de 90</t>
  </si>
  <si>
    <t>Puntaje</t>
  </si>
  <si>
    <t>Saldo Promedio de Capacidad de Pago</t>
  </si>
  <si>
    <t>viene del modulo1</t>
  </si>
  <si>
    <t>o escribir</t>
  </si>
  <si>
    <t>Ingresos Financieros (digitado) ingresos por alquiler (digitado)</t>
  </si>
  <si>
    <t>digitado</t>
  </si>
  <si>
    <t>MODULO 3</t>
  </si>
  <si>
    <t>MODULo 3</t>
  </si>
  <si>
    <t>modulo1 viene de los prestamos del modulo 1</t>
  </si>
  <si>
    <t>modulo1 viene de los prestamos del modulo 2</t>
  </si>
  <si>
    <t>solo traer el año 2024 y hacer el crecimiento o perdida</t>
  </si>
  <si>
    <t>digitado, y el porcetaje lo calculamos</t>
  </si>
  <si>
    <t>traer la suma de los creditos</t>
  </si>
  <si>
    <t>viene de inventario de este modulo</t>
  </si>
  <si>
    <t>condiciones para un mensaje</t>
  </si>
  <si>
    <t>alerta</t>
  </si>
  <si>
    <t>ese valor, salir en el mensaje</t>
  </si>
  <si>
    <t>Cuentas por cobrar * 365 días / ventas</t>
  </si>
  <si>
    <t>mensaje con el calculo en enteros</t>
  </si>
  <si>
    <t>mensaje con el calculo</t>
  </si>
  <si>
    <t>vienen dell modulo 3</t>
  </si>
  <si>
    <t>todo esto digitado</t>
  </si>
  <si>
    <t>suma y ver que cantidad en porcentaje corresponde</t>
  </si>
  <si>
    <t>la calificacion de dias de mora</t>
  </si>
  <si>
    <t>estos son promedios del modulo 2 de las 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</si>
</sst>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[$$-240A]\ * #,##0.00_-;\-[$$-240A]\ * #,##0.00_-;_-[$$-240A]\ * &quot;-&quot;??_-;_-@_-"/>
    <numFmt numFmtId="165" formatCode="_(&quot;$&quot;\ * #,##0.00_);_(&quot;$&quot;\ * \(#,##0.00\);_(&quot;$&quot;\ * &quot;-&quot;??_);_(@_)"/>
    <numFmt numFmtId="166" formatCode="_(* #,##0_);_(* \(#,##0\);_(* &quot;-&quot;??_);_(@_)"/>
    <numFmt numFmtId="167" formatCode="&quot;$&quot;#,##0.00"/>
    <numFmt numFmtId="168" formatCode="&quot;$&quot;#,##0_);[Red]\(&quot;$&quot;#,##0\)"/>
    <numFmt numFmtId="169" formatCode="&quot;$&quot;#,##0.00_);[Red]\(&quot;$&quot;#,##0.00\)"/>
    <numFmt numFmtId="170" formatCode="0.0000000000"/>
  </numFmts>
  <fonts count="4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81"/>
      <name val="Tahoma"/>
      <family val="2"/>
    </font>
    <font>
      <sz val="11"/>
      <color theme="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i/>
      <sz val="11"/>
      <color indexed="16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indexed="9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48"/>
      <name val="Calibri Light"/>
      <family val="2"/>
      <scheme val="major"/>
    </font>
    <font>
      <b/>
      <u/>
      <sz val="16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C00000"/>
      <name val="Times New Roman"/>
      <family val="1"/>
    </font>
    <font>
      <b/>
      <sz val="11"/>
      <color theme="6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530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9" fontId="20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97">
    <xf numFmtId="0" fontId="0" fillId="0" borderId="0" xfId="0"/>
    <xf numFmtId="0" fontId="0" fillId="0" borderId="1" xfId="0" applyBorder="1"/>
    <xf numFmtId="0" fontId="4" fillId="0" borderId="0" xfId="0" applyFont="1"/>
    <xf numFmtId="0" fontId="5" fillId="9" borderId="1" xfId="0" applyFont="1" applyFill="1" applyBorder="1" applyAlignment="1">
      <alignment horizontal="center" vertical="center"/>
    </xf>
    <xf numFmtId="43" fontId="4" fillId="0" borderId="1" xfId="1" applyFont="1" applyFill="1" applyBorder="1"/>
    <xf numFmtId="0" fontId="4" fillId="0" borderId="1" xfId="0" applyFont="1" applyBorder="1"/>
    <xf numFmtId="0" fontId="4" fillId="4" borderId="0" xfId="0" applyFont="1" applyFill="1"/>
    <xf numFmtId="43" fontId="4" fillId="2" borderId="1" xfId="1" applyFont="1" applyFill="1" applyBorder="1"/>
    <xf numFmtId="43" fontId="4" fillId="0" borderId="1" xfId="0" applyNumberFormat="1" applyFont="1" applyBorder="1"/>
    <xf numFmtId="2" fontId="4" fillId="0" borderId="0" xfId="0" applyNumberFormat="1" applyFont="1"/>
    <xf numFmtId="0" fontId="4" fillId="8" borderId="0" xfId="0" applyFont="1" applyFill="1"/>
    <xf numFmtId="0" fontId="4" fillId="0" borderId="1" xfId="0" applyFont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0" fontId="4" fillId="3" borderId="1" xfId="0" applyFont="1" applyFill="1" applyBorder="1"/>
    <xf numFmtId="0" fontId="4" fillId="6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9" fontId="0" fillId="0" borderId="1" xfId="0" applyNumberFormat="1" applyBorder="1"/>
    <xf numFmtId="0" fontId="10" fillId="13" borderId="0" xfId="0" applyFont="1" applyFill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6" fillId="0" borderId="1" xfId="0" applyFont="1" applyBorder="1"/>
    <xf numFmtId="0" fontId="15" fillId="0" borderId="1" xfId="0" applyFont="1" applyBorder="1"/>
    <xf numFmtId="0" fontId="15" fillId="0" borderId="5" xfId="0" applyFont="1" applyBorder="1"/>
    <xf numFmtId="0" fontId="15" fillId="0" borderId="1" xfId="0" applyFont="1" applyBorder="1" applyAlignment="1">
      <alignment horizontal="center"/>
    </xf>
    <xf numFmtId="44" fontId="16" fillId="0" borderId="1" xfId="4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5" fillId="18" borderId="1" xfId="0" applyFont="1" applyFill="1" applyBorder="1" applyAlignment="1">
      <alignment horizontal="center" vertical="center"/>
    </xf>
    <xf numFmtId="49" fontId="4" fillId="0" borderId="1" xfId="0" applyNumberFormat="1" applyFont="1" applyBorder="1"/>
    <xf numFmtId="0" fontId="6" fillId="0" borderId="1" xfId="0" applyFont="1" applyBorder="1"/>
    <xf numFmtId="0" fontId="5" fillId="19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0" applyNumberFormat="1" applyFont="1"/>
    <xf numFmtId="0" fontId="18" fillId="19" borderId="0" xfId="0" applyFont="1" applyFill="1" applyAlignment="1">
      <alignment horizontal="center"/>
    </xf>
    <xf numFmtId="0" fontId="4" fillId="2" borderId="1" xfId="1" applyNumberFormat="1" applyFont="1" applyFill="1" applyBorder="1"/>
    <xf numFmtId="0" fontId="4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14" borderId="1" xfId="0" applyFont="1" applyFill="1" applyBorder="1" applyAlignment="1">
      <alignment horizontal="center" vertical="center"/>
    </xf>
    <xf numFmtId="166" fontId="9" fillId="0" borderId="0" xfId="0" applyNumberFormat="1" applyFont="1" applyAlignment="1">
      <alignment vertical="center"/>
    </xf>
    <xf numFmtId="44" fontId="9" fillId="0" borderId="1" xfId="4" applyFont="1" applyFill="1" applyBorder="1" applyAlignment="1" applyProtection="1">
      <alignment vertical="center"/>
    </xf>
    <xf numFmtId="0" fontId="9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44" fontId="14" fillId="0" borderId="1" xfId="4" applyFont="1" applyFill="1" applyBorder="1" applyAlignment="1" applyProtection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167" fontId="9" fillId="0" borderId="1" xfId="3" applyNumberFormat="1" applyFont="1" applyFill="1" applyBorder="1" applyAlignment="1" applyProtection="1">
      <alignment horizontal="center" vertical="center"/>
    </xf>
    <xf numFmtId="167" fontId="12" fillId="14" borderId="1" xfId="3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6" xfId="0" applyFont="1" applyBorder="1" applyAlignment="1">
      <alignment horizontal="left" vertical="center" wrapText="1"/>
    </xf>
    <xf numFmtId="167" fontId="9" fillId="0" borderId="0" xfId="0" applyNumberFormat="1" applyFont="1" applyAlignment="1">
      <alignment horizontal="center" vertical="center"/>
    </xf>
    <xf numFmtId="167" fontId="9" fillId="0" borderId="1" xfId="4" applyNumberFormat="1" applyFont="1" applyFill="1" applyBorder="1" applyAlignment="1" applyProtection="1">
      <alignment horizontal="center" vertical="center"/>
    </xf>
    <xf numFmtId="167" fontId="12" fillId="14" borderId="1" xfId="4" applyNumberFormat="1" applyFont="1" applyFill="1" applyBorder="1" applyAlignment="1" applyProtection="1">
      <alignment horizontal="center" vertical="center"/>
    </xf>
    <xf numFmtId="167" fontId="12" fillId="15" borderId="1" xfId="4" applyNumberFormat="1" applyFont="1" applyFill="1" applyBorder="1" applyAlignment="1" applyProtection="1">
      <alignment horizontal="center" vertical="center"/>
    </xf>
    <xf numFmtId="167" fontId="9" fillId="3" borderId="1" xfId="3" applyNumberFormat="1" applyFont="1" applyFill="1" applyBorder="1" applyAlignment="1" applyProtection="1">
      <alignment horizontal="center" vertical="center"/>
    </xf>
    <xf numFmtId="167" fontId="10" fillId="13" borderId="1" xfId="4" applyNumberFormat="1" applyFont="1" applyFill="1" applyBorder="1" applyAlignment="1" applyProtection="1">
      <alignment horizontal="center" vertical="center"/>
    </xf>
    <xf numFmtId="0" fontId="23" fillId="0" borderId="0" xfId="5" applyFont="1"/>
    <xf numFmtId="0" fontId="24" fillId="0" borderId="19" xfId="5" applyFont="1" applyBorder="1" applyAlignment="1">
      <alignment horizontal="center" vertical="center" wrapText="1"/>
    </xf>
    <xf numFmtId="0" fontId="26" fillId="0" borderId="0" xfId="5" applyFont="1"/>
    <xf numFmtId="0" fontId="24" fillId="0" borderId="22" xfId="5" applyFont="1" applyBorder="1" applyAlignment="1">
      <alignment horizontal="center"/>
    </xf>
    <xf numFmtId="0" fontId="27" fillId="0" borderId="17" xfId="5" applyFont="1" applyBorder="1" applyAlignment="1">
      <alignment horizontal="center"/>
    </xf>
    <xf numFmtId="0" fontId="27" fillId="0" borderId="23" xfId="5" applyFont="1" applyBorder="1" applyAlignment="1">
      <alignment horizontal="center"/>
    </xf>
    <xf numFmtId="0" fontId="28" fillId="0" borderId="0" xfId="5" applyFont="1" applyAlignment="1">
      <alignment horizontal="center"/>
    </xf>
    <xf numFmtId="0" fontId="27" fillId="0" borderId="24" xfId="5" applyFont="1" applyBorder="1" applyAlignment="1">
      <alignment horizontal="center"/>
    </xf>
    <xf numFmtId="0" fontId="24" fillId="0" borderId="0" xfId="5" applyFont="1" applyAlignment="1">
      <alignment horizontal="center"/>
    </xf>
    <xf numFmtId="169" fontId="26" fillId="0" borderId="0" xfId="5" applyNumberFormat="1" applyFont="1" applyAlignment="1">
      <alignment horizontal="center"/>
    </xf>
    <xf numFmtId="0" fontId="29" fillId="0" borderId="0" xfId="5" applyFont="1" applyAlignment="1">
      <alignment horizontal="center"/>
    </xf>
    <xf numFmtId="0" fontId="29" fillId="0" borderId="0" xfId="5" applyFont="1" applyAlignment="1">
      <alignment horizontal="center" vertical="center" wrapText="1"/>
    </xf>
    <xf numFmtId="0" fontId="24" fillId="0" borderId="8" xfId="5" applyFont="1" applyBorder="1" applyAlignment="1">
      <alignment horizontal="center"/>
    </xf>
    <xf numFmtId="169" fontId="26" fillId="0" borderId="8" xfId="5" applyNumberFormat="1" applyFont="1" applyBorder="1" applyAlignment="1">
      <alignment horizontal="center"/>
    </xf>
    <xf numFmtId="169" fontId="24" fillId="0" borderId="8" xfId="5" applyNumberFormat="1" applyFont="1" applyBorder="1" applyAlignment="1">
      <alignment horizontal="center"/>
    </xf>
    <xf numFmtId="0" fontId="30" fillId="14" borderId="0" xfId="5" applyFont="1" applyFill="1" applyAlignment="1">
      <alignment horizontal="center" vertical="center"/>
    </xf>
    <xf numFmtId="0" fontId="29" fillId="14" borderId="0" xfId="5" applyFont="1" applyFill="1" applyAlignment="1">
      <alignment horizontal="center" vertical="center" wrapText="1"/>
    </xf>
    <xf numFmtId="169" fontId="24" fillId="0" borderId="0" xfId="5" applyNumberFormat="1" applyFont="1" applyAlignment="1">
      <alignment horizontal="center"/>
    </xf>
    <xf numFmtId="0" fontId="29" fillId="0" borderId="0" xfId="5" applyFont="1" applyAlignment="1">
      <alignment horizontal="center" vertical="center"/>
    </xf>
    <xf numFmtId="0" fontId="31" fillId="14" borderId="9" xfId="5" applyFont="1" applyFill="1" applyBorder="1" applyAlignment="1">
      <alignment horizontal="center"/>
    </xf>
    <xf numFmtId="168" fontId="31" fillId="14" borderId="9" xfId="5" applyNumberFormat="1" applyFont="1" applyFill="1" applyBorder="1" applyAlignment="1">
      <alignment horizontal="center"/>
    </xf>
    <xf numFmtId="0" fontId="31" fillId="0" borderId="0" xfId="5" applyFont="1" applyAlignment="1">
      <alignment horizontal="center"/>
    </xf>
    <xf numFmtId="168" fontId="31" fillId="0" borderId="0" xfId="5" applyNumberFormat="1" applyFont="1" applyAlignment="1">
      <alignment horizontal="center"/>
    </xf>
    <xf numFmtId="0" fontId="31" fillId="14" borderId="9" xfId="5" applyFont="1" applyFill="1" applyBorder="1" applyAlignment="1">
      <alignment horizontal="center" vertical="center" wrapText="1"/>
    </xf>
    <xf numFmtId="10" fontId="31" fillId="14" borderId="9" xfId="7" applyNumberFormat="1" applyFont="1" applyFill="1" applyBorder="1" applyAlignment="1">
      <alignment horizontal="center" vertical="center" wrapText="1"/>
    </xf>
    <xf numFmtId="0" fontId="32" fillId="0" borderId="0" xfId="5" applyFont="1" applyAlignment="1">
      <alignment horizontal="center"/>
    </xf>
    <xf numFmtId="168" fontId="32" fillId="0" borderId="0" xfId="5" applyNumberFormat="1" applyFont="1" applyAlignment="1">
      <alignment horizontal="center"/>
    </xf>
    <xf numFmtId="0" fontId="32" fillId="14" borderId="8" xfId="5" applyFont="1" applyFill="1" applyBorder="1" applyAlignment="1">
      <alignment horizontal="center"/>
    </xf>
    <xf numFmtId="0" fontId="26" fillId="0" borderId="0" xfId="5" applyFont="1" applyAlignment="1">
      <alignment wrapText="1"/>
    </xf>
    <xf numFmtId="0" fontId="33" fillId="0" borderId="0" xfId="5" applyFont="1"/>
    <xf numFmtId="0" fontId="32" fillId="0" borderId="6" xfId="5" applyFont="1" applyBorder="1" applyAlignment="1">
      <alignment horizontal="center"/>
    </xf>
    <xf numFmtId="0" fontId="32" fillId="14" borderId="0" xfId="5" applyFont="1" applyFill="1" applyAlignment="1">
      <alignment horizontal="center"/>
    </xf>
    <xf numFmtId="0" fontId="32" fillId="0" borderId="0" xfId="5" applyFont="1" applyAlignment="1">
      <alignment horizontal="center" vertical="center" wrapText="1"/>
    </xf>
    <xf numFmtId="0" fontId="26" fillId="0" borderId="0" xfId="5" applyFont="1" applyAlignment="1">
      <alignment horizontal="right"/>
    </xf>
    <xf numFmtId="0" fontId="34" fillId="0" borderId="0" xfId="5" applyFont="1" applyAlignment="1">
      <alignment horizontal="center" vertical="center" wrapText="1"/>
    </xf>
    <xf numFmtId="9" fontId="35" fillId="0" borderId="0" xfId="7" applyFont="1"/>
    <xf numFmtId="0" fontId="35" fillId="0" borderId="0" xfId="5" applyFont="1"/>
    <xf numFmtId="0" fontId="26" fillId="0" borderId="0" xfId="5" applyFont="1" applyAlignment="1">
      <alignment horizontal="center"/>
    </xf>
    <xf numFmtId="0" fontId="26" fillId="0" borderId="20" xfId="5" applyFont="1" applyBorder="1" applyAlignment="1">
      <alignment horizontal="center"/>
    </xf>
    <xf numFmtId="168" fontId="24" fillId="0" borderId="21" xfId="5" applyNumberFormat="1" applyFont="1" applyBorder="1" applyAlignment="1">
      <alignment horizontal="center"/>
    </xf>
    <xf numFmtId="0" fontId="24" fillId="0" borderId="16" xfId="5" applyFont="1" applyBorder="1"/>
    <xf numFmtId="0" fontId="24" fillId="0" borderId="17" xfId="5" applyFont="1" applyBorder="1"/>
    <xf numFmtId="0" fontId="24" fillId="0" borderId="18" xfId="5" applyFont="1" applyBorder="1" applyAlignment="1">
      <alignment horizontal="center"/>
    </xf>
    <xf numFmtId="170" fontId="26" fillId="0" borderId="0" xfId="5" applyNumberFormat="1" applyFont="1"/>
    <xf numFmtId="10" fontId="23" fillId="0" borderId="0" xfId="7" applyNumberFormat="1" applyFont="1"/>
    <xf numFmtId="0" fontId="15" fillId="17" borderId="4" xfId="0" applyFont="1" applyFill="1" applyBorder="1" applyAlignment="1">
      <alignment horizontal="center" vertical="center"/>
    </xf>
    <xf numFmtId="0" fontId="15" fillId="17" borderId="13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44" fontId="16" fillId="0" borderId="1" xfId="0" applyNumberFormat="1" applyFont="1" applyBorder="1"/>
    <xf numFmtId="44" fontId="16" fillId="0" borderId="1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1" fontId="16" fillId="0" borderId="9" xfId="4" applyNumberFormat="1" applyFont="1" applyBorder="1" applyAlignment="1">
      <alignment horizontal="center" wrapText="1"/>
    </xf>
    <xf numFmtId="44" fontId="16" fillId="0" borderId="9" xfId="4" applyFont="1" applyBorder="1" applyAlignment="1">
      <alignment wrapText="1"/>
    </xf>
    <xf numFmtId="44" fontId="16" fillId="0" borderId="9" xfId="4" applyFont="1" applyBorder="1" applyAlignment="1">
      <alignment horizontal="center" vertical="center"/>
    </xf>
    <xf numFmtId="9" fontId="16" fillId="0" borderId="3" xfId="2" applyFont="1" applyBorder="1" applyAlignment="1">
      <alignment horizontal="center" vertical="center"/>
    </xf>
    <xf numFmtId="44" fontId="16" fillId="0" borderId="1" xfId="8" applyFont="1" applyBorder="1" applyAlignment="1">
      <alignment horizontal="center"/>
    </xf>
    <xf numFmtId="0" fontId="15" fillId="16" borderId="1" xfId="0" applyFont="1" applyFill="1" applyBorder="1"/>
    <xf numFmtId="44" fontId="15" fillId="0" borderId="1" xfId="8" applyFont="1" applyBorder="1" applyAlignment="1">
      <alignment horizontal="left"/>
    </xf>
    <xf numFmtId="0" fontId="38" fillId="0" borderId="1" xfId="0" applyFont="1" applyBorder="1"/>
    <xf numFmtId="0" fontId="16" fillId="0" borderId="1" xfId="0" applyFont="1" applyBorder="1" applyAlignment="1">
      <alignment horizontal="right" indent="1"/>
    </xf>
    <xf numFmtId="44" fontId="15" fillId="3" borderId="2" xfId="8" applyFont="1" applyFill="1" applyBorder="1" applyAlignment="1"/>
    <xf numFmtId="9" fontId="16" fillId="0" borderId="1" xfId="2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23" borderId="1" xfId="0" applyFont="1" applyFill="1" applyBorder="1"/>
    <xf numFmtId="0" fontId="16" fillId="23" borderId="0" xfId="0" applyFont="1" applyFill="1"/>
    <xf numFmtId="9" fontId="16" fillId="23" borderId="0" xfId="0" applyNumberFormat="1" applyFont="1" applyFill="1"/>
    <xf numFmtId="10" fontId="16" fillId="23" borderId="0" xfId="0" applyNumberFormat="1" applyFont="1" applyFill="1"/>
    <xf numFmtId="164" fontId="16" fillId="0" borderId="0" xfId="0" applyNumberFormat="1" applyFont="1"/>
    <xf numFmtId="10" fontId="16" fillId="0" borderId="0" xfId="2" applyNumberFormat="1" applyFont="1"/>
    <xf numFmtId="43" fontId="16" fillId="9" borderId="1" xfId="0" applyNumberFormat="1" applyFont="1" applyFill="1" applyBorder="1"/>
    <xf numFmtId="43" fontId="15" fillId="9" borderId="1" xfId="0" applyNumberFormat="1" applyFont="1" applyFill="1" applyBorder="1"/>
    <xf numFmtId="44" fontId="15" fillId="9" borderId="1" xfId="8" applyFont="1" applyFill="1" applyBorder="1" applyAlignment="1">
      <alignment horizontal="left"/>
    </xf>
    <xf numFmtId="44" fontId="15" fillId="9" borderId="1" xfId="0" applyNumberFormat="1" applyFont="1" applyFill="1" applyBorder="1" applyAlignment="1">
      <alignment horizontal="left"/>
    </xf>
    <xf numFmtId="0" fontId="16" fillId="9" borderId="0" xfId="0" applyFont="1" applyFill="1"/>
    <xf numFmtId="44" fontId="16" fillId="23" borderId="1" xfId="4" applyFont="1" applyFill="1" applyBorder="1" applyAlignment="1">
      <alignment wrapText="1"/>
    </xf>
    <xf numFmtId="44" fontId="16" fillId="24" borderId="1" xfId="4" applyFont="1" applyFill="1" applyBorder="1" applyAlignment="1">
      <alignment wrapText="1"/>
    </xf>
    <xf numFmtId="0" fontId="16" fillId="24" borderId="0" xfId="0" applyFont="1" applyFill="1"/>
    <xf numFmtId="0" fontId="16" fillId="25" borderId="0" xfId="0" applyFont="1" applyFill="1"/>
    <xf numFmtId="0" fontId="16" fillId="27" borderId="0" xfId="0" applyFont="1" applyFill="1"/>
    <xf numFmtId="0" fontId="16" fillId="28" borderId="1" xfId="0" applyFont="1" applyFill="1" applyBorder="1" applyAlignment="1">
      <alignment horizontal="right" indent="1"/>
    </xf>
    <xf numFmtId="0" fontId="45" fillId="29" borderId="1" xfId="0" applyFont="1" applyFill="1" applyBorder="1" applyAlignment="1">
      <alignment horizontal="center"/>
    </xf>
    <xf numFmtId="44" fontId="16" fillId="9" borderId="1" xfId="0" applyNumberFormat="1" applyFont="1" applyFill="1" applyBorder="1"/>
    <xf numFmtId="0" fontId="15" fillId="9" borderId="14" xfId="0" applyFont="1" applyFill="1" applyBorder="1"/>
    <xf numFmtId="0" fontId="16" fillId="9" borderId="8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16" fillId="9" borderId="12" xfId="0" applyFont="1" applyFill="1" applyBorder="1"/>
    <xf numFmtId="0" fontId="16" fillId="9" borderId="0" xfId="0" applyFont="1" applyFill="1" applyAlignment="1">
      <alignment horizontal="center"/>
    </xf>
    <xf numFmtId="0" fontId="16" fillId="9" borderId="7" xfId="0" applyFont="1" applyFill="1" applyBorder="1" applyAlignment="1">
      <alignment horizontal="center"/>
    </xf>
    <xf numFmtId="0" fontId="16" fillId="9" borderId="10" xfId="0" applyFont="1" applyFill="1" applyBorder="1"/>
    <xf numFmtId="0" fontId="16" fillId="9" borderId="6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/>
    </xf>
    <xf numFmtId="0" fontId="16" fillId="30" borderId="1" xfId="0" applyFont="1" applyFill="1" applyBorder="1" applyAlignment="1">
      <alignment horizontal="center"/>
    </xf>
    <xf numFmtId="44" fontId="16" fillId="30" borderId="1" xfId="0" applyNumberFormat="1" applyFont="1" applyFill="1" applyBorder="1"/>
    <xf numFmtId="44" fontId="16" fillId="30" borderId="1" xfId="0" applyNumberFormat="1" applyFont="1" applyFill="1" applyBorder="1" applyAlignment="1">
      <alignment horizontal="center"/>
    </xf>
    <xf numFmtId="0" fontId="16" fillId="30" borderId="0" xfId="0" applyFont="1" applyFill="1"/>
    <xf numFmtId="0" fontId="15" fillId="19" borderId="1" xfId="0" applyFont="1" applyFill="1" applyBorder="1" applyAlignment="1">
      <alignment horizontal="left"/>
    </xf>
    <xf numFmtId="0" fontId="16" fillId="19" borderId="1" xfId="0" applyFont="1" applyFill="1" applyBorder="1"/>
    <xf numFmtId="0" fontId="16" fillId="19" borderId="1" xfId="0" applyFont="1" applyFill="1" applyBorder="1" applyAlignment="1">
      <alignment horizontal="center"/>
    </xf>
    <xf numFmtId="44" fontId="16" fillId="19" borderId="1" xfId="4" applyFont="1" applyFill="1" applyBorder="1"/>
    <xf numFmtId="0" fontId="16" fillId="19" borderId="0" xfId="0" applyFont="1" applyFill="1"/>
    <xf numFmtId="0" fontId="19" fillId="5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19" fillId="20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18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8" borderId="0" xfId="0" applyFont="1" applyFill="1" applyAlignment="1">
      <alignment horizontal="left"/>
    </xf>
    <xf numFmtId="0" fontId="7" fillId="10" borderId="1" xfId="0" applyFont="1" applyFill="1" applyBorder="1" applyAlignment="1">
      <alignment horizontal="center" vertical="top" wrapText="1"/>
    </xf>
    <xf numFmtId="10" fontId="4" fillId="3" borderId="1" xfId="2" applyNumberFormat="1" applyFont="1" applyFill="1" applyBorder="1"/>
    <xf numFmtId="0" fontId="7" fillId="10" borderId="2" xfId="0" applyFont="1" applyFill="1" applyBorder="1" applyAlignment="1">
      <alignment horizontal="center" vertical="top" wrapText="1"/>
    </xf>
    <xf numFmtId="0" fontId="7" fillId="10" borderId="3" xfId="0" applyFont="1" applyFill="1" applyBorder="1" applyAlignment="1">
      <alignment horizontal="center" vertical="top" wrapText="1"/>
    </xf>
    <xf numFmtId="10" fontId="4" fillId="3" borderId="2" xfId="2" applyNumberFormat="1" applyFont="1" applyFill="1" applyBorder="1"/>
    <xf numFmtId="10" fontId="4" fillId="3" borderId="3" xfId="2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left" vertical="center"/>
    </xf>
    <xf numFmtId="0" fontId="25" fillId="21" borderId="14" xfId="5" applyFont="1" applyFill="1" applyBorder="1" applyAlignment="1">
      <alignment horizontal="center" vertical="center" wrapText="1"/>
    </xf>
    <xf numFmtId="0" fontId="25" fillId="21" borderId="15" xfId="5" applyFont="1" applyFill="1" applyBorder="1" applyAlignment="1">
      <alignment horizontal="center" vertical="center" wrapText="1"/>
    </xf>
    <xf numFmtId="0" fontId="25" fillId="21" borderId="10" xfId="5" applyFont="1" applyFill="1" applyBorder="1" applyAlignment="1">
      <alignment horizontal="center" vertical="center" wrapText="1"/>
    </xf>
    <xf numFmtId="0" fontId="25" fillId="21" borderId="11" xfId="5" applyFont="1" applyFill="1" applyBorder="1" applyAlignment="1">
      <alignment horizontal="center" vertical="center" wrapText="1"/>
    </xf>
    <xf numFmtId="0" fontId="36" fillId="0" borderId="16" xfId="5" applyFont="1" applyBorder="1" applyAlignment="1">
      <alignment horizontal="center" vertical="center"/>
    </xf>
    <xf numFmtId="0" fontId="36" fillId="0" borderId="17" xfId="5" applyFont="1" applyBorder="1" applyAlignment="1">
      <alignment horizontal="center" vertical="center"/>
    </xf>
    <xf numFmtId="0" fontId="36" fillId="0" borderId="18" xfId="5" applyFont="1" applyBorder="1" applyAlignment="1">
      <alignment horizontal="center" vertical="center"/>
    </xf>
    <xf numFmtId="0" fontId="24" fillId="0" borderId="6" xfId="5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6" fillId="27" borderId="25" xfId="0" applyFont="1" applyFill="1" applyBorder="1" applyAlignment="1">
      <alignment horizontal="left" vertical="center"/>
    </xf>
    <xf numFmtId="0" fontId="16" fillId="27" borderId="0" xfId="0" applyFont="1" applyFill="1" applyAlignment="1">
      <alignment horizontal="left" vertical="center"/>
    </xf>
    <xf numFmtId="0" fontId="16" fillId="27" borderId="26" xfId="0" applyFont="1" applyFill="1" applyBorder="1" applyAlignment="1">
      <alignment horizontal="left" vertical="center"/>
    </xf>
    <xf numFmtId="0" fontId="16" fillId="27" borderId="20" xfId="0" applyFont="1" applyFill="1" applyBorder="1" applyAlignment="1">
      <alignment horizontal="left" vertical="center"/>
    </xf>
    <xf numFmtId="0" fontId="16" fillId="27" borderId="27" xfId="0" applyFont="1" applyFill="1" applyBorder="1" applyAlignment="1">
      <alignment horizontal="left" vertical="center"/>
    </xf>
    <xf numFmtId="43" fontId="16" fillId="0" borderId="14" xfId="0" applyNumberFormat="1" applyFont="1" applyBorder="1" applyAlignment="1">
      <alignment horizontal="center"/>
    </xf>
    <xf numFmtId="43" fontId="16" fillId="0" borderId="8" xfId="0" applyNumberFormat="1" applyFont="1" applyBorder="1" applyAlignment="1">
      <alignment horizontal="center"/>
    </xf>
    <xf numFmtId="43" fontId="16" fillId="0" borderId="15" xfId="0" applyNumberFormat="1" applyFont="1" applyBorder="1" applyAlignment="1">
      <alignment horizontal="center"/>
    </xf>
    <xf numFmtId="43" fontId="16" fillId="0" borderId="12" xfId="0" applyNumberFormat="1" applyFont="1" applyBorder="1" applyAlignment="1">
      <alignment horizontal="center"/>
    </xf>
    <xf numFmtId="43" fontId="16" fillId="0" borderId="0" xfId="0" applyNumberFormat="1" applyFont="1" applyAlignment="1">
      <alignment horizontal="center"/>
    </xf>
    <xf numFmtId="43" fontId="16" fillId="0" borderId="7" xfId="0" applyNumberFormat="1" applyFont="1" applyBorder="1" applyAlignment="1">
      <alignment horizontal="center"/>
    </xf>
    <xf numFmtId="43" fontId="16" fillId="0" borderId="10" xfId="0" applyNumberFormat="1" applyFont="1" applyBorder="1" applyAlignment="1">
      <alignment horizontal="center"/>
    </xf>
    <xf numFmtId="43" fontId="16" fillId="0" borderId="6" xfId="0" applyNumberFormat="1" applyFont="1" applyBorder="1" applyAlignment="1">
      <alignment horizontal="center"/>
    </xf>
    <xf numFmtId="43" fontId="16" fillId="0" borderId="11" xfId="0" applyNumberFormat="1" applyFont="1" applyBorder="1" applyAlignment="1">
      <alignment horizontal="center"/>
    </xf>
    <xf numFmtId="0" fontId="39" fillId="0" borderId="2" xfId="0" applyFont="1" applyBorder="1" applyAlignment="1">
      <alignment horizontal="center" vertical="top" wrapText="1"/>
    </xf>
    <xf numFmtId="0" fontId="39" fillId="0" borderId="9" xfId="0" applyFont="1" applyBorder="1" applyAlignment="1">
      <alignment horizontal="center" vertical="top" wrapText="1"/>
    </xf>
    <xf numFmtId="0" fontId="39" fillId="0" borderId="3" xfId="0" applyFont="1" applyBorder="1" applyAlignment="1">
      <alignment horizontal="center" vertical="top" wrapText="1"/>
    </xf>
    <xf numFmtId="43" fontId="15" fillId="9" borderId="2" xfId="0" applyNumberFormat="1" applyFont="1" applyFill="1" applyBorder="1" applyAlignment="1">
      <alignment horizontal="left"/>
    </xf>
    <xf numFmtId="43" fontId="15" fillId="9" borderId="9" xfId="0" applyNumberFormat="1" applyFont="1" applyFill="1" applyBorder="1" applyAlignment="1">
      <alignment horizontal="left"/>
    </xf>
    <xf numFmtId="43" fontId="15" fillId="9" borderId="3" xfId="0" applyNumberFormat="1" applyFont="1" applyFill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44" fontId="16" fillId="19" borderId="2" xfId="4" applyFont="1" applyFill="1" applyBorder="1" applyAlignment="1">
      <alignment horizontal="center"/>
    </xf>
    <xf numFmtId="44" fontId="16" fillId="19" borderId="9" xfId="4" applyFont="1" applyFill="1" applyBorder="1" applyAlignment="1">
      <alignment horizontal="center"/>
    </xf>
    <xf numFmtId="44" fontId="16" fillId="19" borderId="3" xfId="4" applyFont="1" applyFill="1" applyBorder="1" applyAlignment="1">
      <alignment horizontal="center"/>
    </xf>
    <xf numFmtId="9" fontId="16" fillId="0" borderId="4" xfId="2" applyFont="1" applyBorder="1" applyAlignment="1">
      <alignment horizontal="center"/>
    </xf>
    <xf numFmtId="9" fontId="16" fillId="0" borderId="13" xfId="2" applyFont="1" applyBorder="1" applyAlignment="1">
      <alignment horizontal="center"/>
    </xf>
    <xf numFmtId="9" fontId="16" fillId="0" borderId="5" xfId="2" applyFont="1" applyBorder="1" applyAlignment="1">
      <alignment horizontal="center"/>
    </xf>
    <xf numFmtId="0" fontId="39" fillId="0" borderId="1" xfId="0" applyFont="1" applyBorder="1" applyAlignment="1">
      <alignment vertical="top" wrapText="1"/>
    </xf>
    <xf numFmtId="44" fontId="16" fillId="19" borderId="1" xfId="4" applyFont="1" applyFill="1" applyBorder="1" applyAlignment="1">
      <alignment horizontal="center"/>
    </xf>
    <xf numFmtId="9" fontId="16" fillId="19" borderId="1" xfId="2" applyFont="1" applyFill="1" applyBorder="1" applyAlignment="1">
      <alignment horizontal="center"/>
    </xf>
    <xf numFmtId="10" fontId="16" fillId="0" borderId="2" xfId="2" applyNumberFormat="1" applyFont="1" applyBorder="1" applyAlignment="1">
      <alignment horizontal="center"/>
    </xf>
    <xf numFmtId="10" fontId="16" fillId="0" borderId="3" xfId="2" applyNumberFormat="1" applyFont="1" applyBorder="1" applyAlignment="1">
      <alignment horizontal="center"/>
    </xf>
    <xf numFmtId="44" fontId="16" fillId="19" borderId="4" xfId="4" applyFont="1" applyFill="1" applyBorder="1" applyAlignment="1">
      <alignment horizontal="center"/>
    </xf>
    <xf numFmtId="9" fontId="16" fillId="19" borderId="4" xfId="2" applyFont="1" applyFill="1" applyBorder="1" applyAlignment="1">
      <alignment horizontal="center"/>
    </xf>
    <xf numFmtId="10" fontId="16" fillId="0" borderId="14" xfId="2" applyNumberFormat="1" applyFont="1" applyBorder="1" applyAlignment="1">
      <alignment horizontal="center"/>
    </xf>
    <xf numFmtId="10" fontId="16" fillId="0" borderId="15" xfId="2" applyNumberFormat="1" applyFont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40" fillId="0" borderId="1" xfId="0" applyFont="1" applyBorder="1" applyAlignment="1">
      <alignment vertical="top" wrapText="1"/>
    </xf>
    <xf numFmtId="0" fontId="15" fillId="0" borderId="14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9" xfId="0" applyFont="1" applyFill="1" applyBorder="1" applyAlignment="1">
      <alignment horizontal="center"/>
    </xf>
    <xf numFmtId="0" fontId="38" fillId="16" borderId="3" xfId="0" applyFont="1" applyFill="1" applyBorder="1" applyAlignment="1">
      <alignment horizontal="center"/>
    </xf>
    <xf numFmtId="43" fontId="16" fillId="9" borderId="2" xfId="0" applyNumberFormat="1" applyFont="1" applyFill="1" applyBorder="1" applyAlignment="1">
      <alignment horizontal="left"/>
    </xf>
    <xf numFmtId="43" fontId="16" fillId="9" borderId="9" xfId="0" applyNumberFormat="1" applyFont="1" applyFill="1" applyBorder="1" applyAlignment="1">
      <alignment horizontal="left"/>
    </xf>
    <xf numFmtId="43" fontId="16" fillId="9" borderId="3" xfId="0" applyNumberFormat="1" applyFont="1" applyFill="1" applyBorder="1" applyAlignment="1">
      <alignment horizontal="left"/>
    </xf>
    <xf numFmtId="0" fontId="41" fillId="0" borderId="1" xfId="0" applyFont="1" applyBorder="1" applyAlignment="1">
      <alignment vertical="top" wrapText="1"/>
    </xf>
    <xf numFmtId="0" fontId="15" fillId="0" borderId="1" xfId="0" applyFont="1" applyBorder="1"/>
    <xf numFmtId="44" fontId="16" fillId="3" borderId="2" xfId="8" applyFont="1" applyFill="1" applyBorder="1" applyAlignment="1">
      <alignment horizontal="center"/>
    </xf>
    <xf numFmtId="44" fontId="16" fillId="3" borderId="3" xfId="8" applyFont="1" applyFill="1" applyBorder="1" applyAlignment="1">
      <alignment horizontal="center"/>
    </xf>
    <xf numFmtId="0" fontId="38" fillId="16" borderId="1" xfId="0" applyFont="1" applyFill="1" applyBorder="1" applyAlignment="1">
      <alignment horizontal="center"/>
    </xf>
    <xf numFmtId="44" fontId="16" fillId="0" borderId="2" xfId="8" applyFont="1" applyBorder="1" applyAlignment="1">
      <alignment horizontal="center"/>
    </xf>
    <xf numFmtId="44" fontId="16" fillId="0" borderId="3" xfId="8" applyFont="1" applyBorder="1" applyAlignment="1">
      <alignment horizontal="center"/>
    </xf>
    <xf numFmtId="44" fontId="16" fillId="19" borderId="2" xfId="8" applyFont="1" applyFill="1" applyBorder="1" applyAlignment="1">
      <alignment horizontal="center"/>
    </xf>
    <xf numFmtId="44" fontId="16" fillId="19" borderId="3" xfId="8" applyFont="1" applyFill="1" applyBorder="1" applyAlignment="1">
      <alignment horizontal="center"/>
    </xf>
    <xf numFmtId="44" fontId="15" fillId="3" borderId="2" xfId="8" applyFont="1" applyFill="1" applyBorder="1" applyAlignment="1">
      <alignment horizontal="center"/>
    </xf>
    <xf numFmtId="44" fontId="15" fillId="3" borderId="3" xfId="8" applyFont="1" applyFill="1" applyBorder="1" applyAlignment="1">
      <alignment horizontal="center"/>
    </xf>
    <xf numFmtId="0" fontId="38" fillId="0" borderId="2" xfId="0" applyFont="1" applyBorder="1" applyAlignment="1">
      <alignment horizontal="left"/>
    </xf>
    <xf numFmtId="0" fontId="38" fillId="0" borderId="9" xfId="0" applyFont="1" applyBorder="1" applyAlignment="1">
      <alignment horizontal="left"/>
    </xf>
    <xf numFmtId="0" fontId="38" fillId="0" borderId="3" xfId="0" applyFont="1" applyBorder="1" applyAlignment="1">
      <alignment horizontal="left"/>
    </xf>
    <xf numFmtId="0" fontId="15" fillId="4" borderId="8" xfId="0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41" fillId="22" borderId="1" xfId="0" applyFont="1" applyFill="1" applyBorder="1" applyAlignment="1">
      <alignment vertical="top" wrapText="1"/>
    </xf>
    <xf numFmtId="0" fontId="15" fillId="16" borderId="1" xfId="0" applyFont="1" applyFill="1" applyBorder="1" applyAlignment="1">
      <alignment horizontal="center"/>
    </xf>
    <xf numFmtId="44" fontId="15" fillId="0" borderId="2" xfId="8" applyFont="1" applyBorder="1" applyAlignment="1">
      <alignment horizontal="center"/>
    </xf>
    <xf numFmtId="44" fontId="15" fillId="0" borderId="3" xfId="8" applyFont="1" applyBorder="1" applyAlignment="1">
      <alignment horizontal="center"/>
    </xf>
    <xf numFmtId="0" fontId="37" fillId="16" borderId="1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19" borderId="2" xfId="0" applyFont="1" applyFill="1" applyBorder="1" applyAlignment="1">
      <alignment horizontal="center"/>
    </xf>
    <xf numFmtId="0" fontId="16" fillId="19" borderId="3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" fontId="16" fillId="0" borderId="9" xfId="0" applyNumberFormat="1" applyFont="1" applyBorder="1" applyAlignment="1">
      <alignment horizontal="center"/>
    </xf>
    <xf numFmtId="1" fontId="16" fillId="0" borderId="3" xfId="0" applyNumberFormat="1" applyFont="1" applyBorder="1" applyAlignment="1">
      <alignment horizontal="center"/>
    </xf>
    <xf numFmtId="14" fontId="16" fillId="0" borderId="2" xfId="0" applyNumberFormat="1" applyFont="1" applyBorder="1" applyAlignment="1">
      <alignment horizontal="center"/>
    </xf>
    <xf numFmtId="14" fontId="16" fillId="0" borderId="9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6" xfId="0" applyFont="1" applyBorder="1" applyAlignment="1">
      <alignment horizontal="left" wrapText="1"/>
    </xf>
    <xf numFmtId="0" fontId="16" fillId="0" borderId="11" xfId="0" applyFont="1" applyBorder="1" applyAlignment="1">
      <alignment horizontal="left" wrapText="1"/>
    </xf>
    <xf numFmtId="44" fontId="16" fillId="25" borderId="1" xfId="8" applyFont="1" applyFill="1" applyBorder="1" applyAlignment="1">
      <alignment horizontal="center" vertical="center"/>
    </xf>
    <xf numFmtId="9" fontId="16" fillId="0" borderId="1" xfId="2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9" fontId="16" fillId="26" borderId="1" xfId="2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44" fontId="16" fillId="25" borderId="4" xfId="8" applyFont="1" applyFill="1" applyBorder="1" applyAlignment="1">
      <alignment horizontal="center" vertical="center"/>
    </xf>
    <xf numFmtId="44" fontId="16" fillId="25" borderId="13" xfId="8" applyFont="1" applyFill="1" applyBorder="1" applyAlignment="1">
      <alignment horizontal="center" vertical="center"/>
    </xf>
    <xf numFmtId="44" fontId="16" fillId="25" borderId="5" xfId="8" applyFont="1" applyFill="1" applyBorder="1" applyAlignment="1">
      <alignment horizontal="center" vertical="center"/>
    </xf>
    <xf numFmtId="9" fontId="16" fillId="0" borderId="4" xfId="2" applyFont="1" applyBorder="1" applyAlignment="1">
      <alignment horizontal="center" vertical="center"/>
    </xf>
    <xf numFmtId="9" fontId="16" fillId="0" borderId="13" xfId="2" applyFont="1" applyBorder="1" applyAlignment="1">
      <alignment horizontal="center" vertical="center"/>
    </xf>
    <xf numFmtId="9" fontId="16" fillId="0" borderId="5" xfId="2" applyFont="1" applyBorder="1" applyAlignment="1">
      <alignment horizontal="center" vertical="center"/>
    </xf>
    <xf numFmtId="0" fontId="15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44" fontId="16" fillId="0" borderId="2" xfId="4" applyFont="1" applyBorder="1" applyAlignment="1">
      <alignment horizontal="center" wrapText="1"/>
    </xf>
    <xf numFmtId="44" fontId="16" fillId="0" borderId="3" xfId="4" applyFont="1" applyBorder="1" applyAlignment="1">
      <alignment horizontal="center" wrapText="1"/>
    </xf>
    <xf numFmtId="0" fontId="16" fillId="4" borderId="25" xfId="0" applyFont="1" applyFill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26" xfId="0" applyFont="1" applyFill="1" applyBorder="1" applyAlignment="1">
      <alignment horizontal="left" vertical="center"/>
    </xf>
    <xf numFmtId="0" fontId="16" fillId="4" borderId="20" xfId="0" applyFont="1" applyFill="1" applyBorder="1" applyAlignment="1">
      <alignment horizontal="left" vertical="center"/>
    </xf>
    <xf numFmtId="0" fontId="16" fillId="4" borderId="27" xfId="0" applyFont="1" applyFill="1" applyBorder="1" applyAlignment="1">
      <alignment horizontal="left" vertical="center"/>
    </xf>
    <xf numFmtId="0" fontId="16" fillId="19" borderId="1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left"/>
    </xf>
    <xf numFmtId="0" fontId="15" fillId="19" borderId="1" xfId="0" applyFont="1" applyFill="1" applyBorder="1" applyAlignment="1">
      <alignment horizontal="left"/>
    </xf>
    <xf numFmtId="0" fontId="16" fillId="9" borderId="4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left" vertical="center" wrapText="1"/>
    </xf>
    <xf numFmtId="0" fontId="16" fillId="29" borderId="1" xfId="0" applyFont="1" applyFill="1" applyBorder="1" applyAlignment="1">
      <alignment horizontal="center" vertical="center" wrapText="1"/>
    </xf>
    <xf numFmtId="2" fontId="16" fillId="0" borderId="4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0" fontId="16" fillId="9" borderId="1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44" fontId="16" fillId="27" borderId="1" xfId="4" applyFont="1" applyFill="1" applyBorder="1" applyAlignment="1">
      <alignment horizontal="center" vertical="center"/>
    </xf>
    <xf numFmtId="9" fontId="44" fillId="26" borderId="1" xfId="2" applyFont="1" applyFill="1" applyBorder="1" applyAlignment="1">
      <alignment horizontal="center" vertical="center"/>
    </xf>
    <xf numFmtId="0" fontId="16" fillId="29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2" fontId="16" fillId="30" borderId="4" xfId="0" applyNumberFormat="1" applyFont="1" applyFill="1" applyBorder="1" applyAlignment="1">
      <alignment horizontal="center" vertical="center"/>
    </xf>
    <xf numFmtId="2" fontId="16" fillId="30" borderId="5" xfId="0" applyNumberFormat="1" applyFont="1" applyFill="1" applyBorder="1" applyAlignment="1">
      <alignment horizontal="center" vertical="center"/>
    </xf>
    <xf numFmtId="0" fontId="16" fillId="30" borderId="4" xfId="0" applyFont="1" applyFill="1" applyBorder="1" applyAlignment="1">
      <alignment horizontal="center" vertical="center"/>
    </xf>
    <xf numFmtId="0" fontId="16" fillId="30" borderId="5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/>
    </xf>
    <xf numFmtId="0" fontId="15" fillId="19" borderId="3" xfId="0" applyFont="1" applyFill="1" applyBorder="1" applyAlignment="1">
      <alignment horizontal="center"/>
    </xf>
  </cellXfs>
  <cellStyles count="9">
    <cellStyle name="Hipervínculo 2" xfId="6" xr:uid="{DEC94585-31DD-413F-A8CB-413CEF9BC454}"/>
    <cellStyle name="Millares" xfId="1" builtinId="3"/>
    <cellStyle name="Moneda" xfId="8" builtinId="4"/>
    <cellStyle name="Moneda 2" xfId="3" xr:uid="{00000000-0005-0000-0000-000001000000}"/>
    <cellStyle name="Moneda 3" xfId="4" xr:uid="{00000000-0005-0000-0000-000002000000}"/>
    <cellStyle name="Normal" xfId="0" builtinId="0"/>
    <cellStyle name="Normal 2" xfId="5" xr:uid="{ED8BA2BD-9BCD-4E8F-BEEA-207897136434}"/>
    <cellStyle name="Porcentaje" xfId="2" builtinId="5"/>
    <cellStyle name="Porcentaje 2" xfId="7" xr:uid="{5456D7F0-0B42-4A23-A6D9-741E4B19DC1A}"/>
  </cellStyles>
  <dxfs count="0"/>
  <tableStyles count="0" defaultTableStyle="TableStyleMedium2" defaultPivotStyle="PivotStyleLight16"/>
  <colors>
    <mruColors>
      <color rgb="FF006600"/>
      <color rgb="FFF75309"/>
      <color rgb="FF66FFCC"/>
      <color rgb="FFFF00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Comparación</a:t>
            </a:r>
            <a:r>
              <a:rPr lang="es-CO" sz="1200" baseline="0"/>
              <a:t> Capacidad de deuda y créditos adquiridos</a:t>
            </a:r>
            <a:endParaRPr lang="es-CO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'Módulo 2'!$B$14</c:f>
              <c:strCache>
                <c:ptCount val="1"/>
                <c:pt idx="0">
                  <c:v>Nivel de Endeudamiento Anual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'Módulo 2'!$C$15:$C$19</c:f>
              <c:numCache>
                <c:formatCode>_-[$$-240A]\ * #,##0.00_-;\-[$$-240A]\ * #,##0.00_-;_-[$$-240A]\ * "-"??_-;_-@_-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550</c:v>
                </c:pt>
                <c:pt idx="3">
                  <c:v>2303</c:v>
                </c:pt>
                <c:pt idx="4">
                  <c:v>-60000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2-4C9E-BA19-C28C4A5CC9B7}"/>
            </c:ext>
          </c:extLst>
        </c:ser>
        <c:ser>
          <c:idx val="1"/>
          <c:order val="1"/>
          <c:tx>
            <c:strRef>
              <c:f>'Módulo 2'!$D$14</c:f>
              <c:strCache>
                <c:ptCount val="1"/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'Módulo 2'!$C$22:$C$26</c:f>
              <c:numCache>
                <c:formatCode>_-[$$-240A]\ * #,##0.00_-;\-[$$-240A]\ * #,##0.00_-;_-[$$-240A]\ * "-"??_-;_-@_-</c:formatCode>
                <c:ptCount val="5"/>
                <c:pt idx="1">
                  <c:v>39000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2-4C9E-BA19-C28C4A5CC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00770800"/>
        <c:axId val="800777040"/>
        <c:axId val="0"/>
      </c:bar3DChart>
      <c:catAx>
        <c:axId val="80077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0777040"/>
        <c:crosses val="autoZero"/>
        <c:auto val="1"/>
        <c:lblAlgn val="ctr"/>
        <c:lblOffset val="100"/>
        <c:noMultiLvlLbl val="0"/>
      </c:catAx>
      <c:valAx>
        <c:axId val="800777040"/>
        <c:scaling>
          <c:orientation val="minMax"/>
        </c:scaling>
        <c:delete val="1"/>
        <c:axPos val="l"/>
        <c:numFmt formatCode="_-[$$-240A]\ * #,##0.00_-;\-[$$-240A]\ * #,##0.00_-;_-[$$-240A]\ * &quot;-&quot;??_-;_-@_-" sourceLinked="1"/>
        <c:majorTickMark val="out"/>
        <c:minorTickMark val="none"/>
        <c:tickLblPos val="nextTo"/>
        <c:crossAx val="8007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Ingresos</a:t>
            </a:r>
            <a:r>
              <a:rPr lang="es-EC" baseline="0"/>
              <a:t> - Egresos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3-490D-B0FB-5941E78BED5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3-490D-B0FB-5941E78BED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('Módulo 4'!$D$18,'Módulo 4'!$D$31)</c:f>
              <c:numCache>
                <c:formatCode>_(* #,##0.00_);_(* \(#,##0.00\);_(* "-"??_);_(@_)</c:formatCode>
                <c:ptCount val="2"/>
                <c:pt idx="0" formatCode="_(&quot;$&quot;* #,##0.00_);_(&quot;$&quot;* \(#,##0.00\);_(&quot;$&quot;* &quot;-&quot;??_);_(@_)">
                  <c:v>35000</c:v>
                </c:pt>
                <c:pt idx="1">
                  <c:v>8887.5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2-45D4-9D39-313381014F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Activos-Pasivos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6-40FC-AD77-B1221BF126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6-40FC-AD77-B1221BF126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('Módulo 4'!$N$15,'Módulo 4'!$N$24)</c:f>
              <c:numCache>
                <c:formatCode>_("$"* #,##0.00_);_("$"* \(#,##0.00\);_("$"* "-"??_);_(@_)</c:formatCode>
                <c:ptCount val="2"/>
                <c:pt idx="0">
                  <c:v>28600</c:v>
                </c:pt>
                <c:pt idx="1">
                  <c:v>103600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E-4CF5-B4BE-B3B1D24B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31</xdr:row>
      <xdr:rowOff>123825</xdr:rowOff>
    </xdr:from>
    <xdr:to>
      <xdr:col>4</xdr:col>
      <xdr:colOff>885825</xdr:colOff>
      <xdr:row>33</xdr:row>
      <xdr:rowOff>152400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14550" y="6600825"/>
          <a:ext cx="933450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32</xdr:row>
      <xdr:rowOff>123825</xdr:rowOff>
    </xdr:from>
    <xdr:to>
      <xdr:col>4</xdr:col>
      <xdr:colOff>885825</xdr:colOff>
      <xdr:row>34</xdr:row>
      <xdr:rowOff>152400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H="1">
          <a:off x="4381500" y="7877175"/>
          <a:ext cx="1933575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12</xdr:row>
      <xdr:rowOff>190499</xdr:rowOff>
    </xdr:from>
    <xdr:to>
      <xdr:col>3</xdr:col>
      <xdr:colOff>342900</xdr:colOff>
      <xdr:row>34</xdr:row>
      <xdr:rowOff>9524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16791087-E669-4D02-82F3-BC6C0ED98AC6}"/>
            </a:ext>
          </a:extLst>
        </xdr:cNvPr>
        <xdr:cNvSpPr/>
      </xdr:nvSpPr>
      <xdr:spPr>
        <a:xfrm>
          <a:off x="2914650" y="2476499"/>
          <a:ext cx="247650" cy="401002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709612</xdr:colOff>
      <xdr:row>13</xdr:row>
      <xdr:rowOff>42862</xdr:rowOff>
    </xdr:from>
    <xdr:to>
      <xdr:col>8</xdr:col>
      <xdr:colOff>700087</xdr:colOff>
      <xdr:row>27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6082BD-0A4C-D309-2F6F-5264A777F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61631</xdr:colOff>
      <xdr:row>85</xdr:row>
      <xdr:rowOff>1121</xdr:rowOff>
    </xdr:from>
    <xdr:to>
      <xdr:col>4</xdr:col>
      <xdr:colOff>2185146</xdr:colOff>
      <xdr:row>105</xdr:row>
      <xdr:rowOff>22411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8C1343-4013-F6EC-B776-843C45FD3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11205</xdr:colOff>
      <xdr:row>85</xdr:row>
      <xdr:rowOff>9925</xdr:rowOff>
    </xdr:from>
    <xdr:to>
      <xdr:col>14</xdr:col>
      <xdr:colOff>33617</xdr:colOff>
      <xdr:row>105</xdr:row>
      <xdr:rowOff>8805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E20D1A-A2E6-77BF-2B47-4EE6112E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tapia/Desktop/DOCUMENTOS/Planes%20negocio%20internet/plan-negocios-completo_-_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o/OneDrive/Escritorio/DOCUMENTOS/DOCENCIA/GESTION%20INNOVACI&#211;N/Material%20segundo%20parcial/Plan%20de%20Negocios/punto-de-equilibrio-gr&#225;fica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GION\Downloads\MODELO%20360.xlsx" TargetMode="External"/><Relationship Id="rId1" Type="http://schemas.openxmlformats.org/officeDocument/2006/relationships/externalLinkPath" Target="/Users/LEGION/Downloads/MODELO%203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G_EM"/>
      <sheetName val="IG_SO"/>
      <sheetName val="IG_AR"/>
      <sheetName val="IG_EQ"/>
      <sheetName val="MODELAGEM"/>
      <sheetName val="MODELAGEM_CURVAL"/>
      <sheetName val="ESTRATÉGIA"/>
      <sheetName val="ESTRATÉGIA_FC"/>
      <sheetName val="ESTRATÉGIA_SWOT"/>
      <sheetName val="ESTRATÉGIA_EST"/>
      <sheetName val="MARKETING"/>
      <sheetName val="MARKETING_PREÇO"/>
      <sheetName val="MARKETING_PRAÇA"/>
      <sheetName val="MARKETING_PROMO"/>
      <sheetName val="MERCADO"/>
      <sheetName val="FINANÇAS"/>
      <sheetName val="FINANÇAS_RESUMO"/>
      <sheetName val="FINANÇAS_PROJ"/>
      <sheetName val="PROJ2"/>
      <sheetName val="PROJ3"/>
      <sheetName val="PROJ4"/>
      <sheetName val="PROJ5"/>
      <sheetName val="FINANÇAS_II"/>
      <sheetName val="FINANÇAS_OI"/>
      <sheetName val="FINANÇAS_CF"/>
      <sheetName val="RELATÓRIOS"/>
      <sheetName val="RELATÓRIOS_MKT"/>
      <sheetName val="RELATÓRIOS_FIN"/>
      <sheetName val="DASHBOARD"/>
      <sheetName val="DASHBOARD_FIN"/>
      <sheetName val="DASHBOARD_PROJ"/>
      <sheetName val="DASHBOARD_CEN"/>
      <sheetName val="DASHBOARD_EST"/>
      <sheetName val="DASHBOARD_MKT"/>
      <sheetName val="SUMÁRIO"/>
      <sheetName val="INI"/>
      <sheetName val="DUV"/>
      <sheetName val="SUG"/>
      <sheetName val="LUZ"/>
      <sheetName val="Referenc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3">
          <cell r="AQ13" t="str">
            <v>Planilla 1</v>
          </cell>
          <cell r="AR13">
            <v>266666.66666676669</v>
          </cell>
          <cell r="BV13" t="str">
            <v/>
          </cell>
          <cell r="BW13" t="str">
            <v/>
          </cell>
        </row>
        <row r="14">
          <cell r="AQ14" t="str">
            <v/>
          </cell>
          <cell r="AR14" t="str">
            <v/>
          </cell>
          <cell r="BV14" t="str">
            <v/>
          </cell>
          <cell r="BW14" t="str">
            <v/>
          </cell>
        </row>
        <row r="15">
          <cell r="AQ15" t="str">
            <v/>
          </cell>
          <cell r="AR15" t="str">
            <v/>
          </cell>
          <cell r="BV15" t="str">
            <v/>
          </cell>
          <cell r="BW15" t="str">
            <v/>
          </cell>
        </row>
        <row r="16">
          <cell r="AQ16" t="str">
            <v/>
          </cell>
          <cell r="AR16" t="str">
            <v/>
          </cell>
          <cell r="BV16" t="str">
            <v/>
          </cell>
          <cell r="BW16" t="str">
            <v/>
          </cell>
        </row>
        <row r="17">
          <cell r="AQ17" t="str">
            <v/>
          </cell>
          <cell r="AR17" t="str">
            <v/>
          </cell>
          <cell r="BV17" t="str">
            <v/>
          </cell>
          <cell r="BW17" t="str">
            <v/>
          </cell>
        </row>
        <row r="18">
          <cell r="AQ18" t="str">
            <v/>
          </cell>
          <cell r="AR18" t="str">
            <v/>
          </cell>
          <cell r="BV18" t="str">
            <v/>
          </cell>
          <cell r="BW18" t="str">
            <v/>
          </cell>
        </row>
        <row r="19">
          <cell r="AQ19" t="str">
            <v/>
          </cell>
          <cell r="AR19" t="str">
            <v/>
          </cell>
          <cell r="BV19" t="str">
            <v/>
          </cell>
          <cell r="BW19" t="str">
            <v/>
          </cell>
        </row>
        <row r="20">
          <cell r="AQ20" t="str">
            <v/>
          </cell>
          <cell r="AR20" t="str">
            <v/>
          </cell>
          <cell r="BV20" t="str">
            <v/>
          </cell>
          <cell r="BW20" t="str">
            <v/>
          </cell>
        </row>
        <row r="21">
          <cell r="AQ21" t="str">
            <v/>
          </cell>
          <cell r="AR21" t="str">
            <v/>
          </cell>
          <cell r="BV21" t="str">
            <v/>
          </cell>
          <cell r="BW21" t="str">
            <v/>
          </cell>
        </row>
        <row r="22">
          <cell r="AQ22" t="str">
            <v/>
          </cell>
          <cell r="AR22" t="str">
            <v/>
          </cell>
          <cell r="BV22" t="str">
            <v/>
          </cell>
          <cell r="BW22" t="str">
            <v/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NTO DE EQUILIBRIO"/>
      <sheetName val="DO_EQUILIBRIO"/>
    </sheetNames>
    <sheetDataSet>
      <sheetData sheetId="0"/>
      <sheetData sheetId="1">
        <row r="4">
          <cell r="D4">
            <v>270</v>
          </cell>
        </row>
        <row r="5">
          <cell r="D5">
            <v>1000</v>
          </cell>
        </row>
        <row r="6">
          <cell r="D6">
            <v>83</v>
          </cell>
        </row>
        <row r="7">
          <cell r="D7">
            <v>37000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ódulo 1"/>
      <sheetName val="Módulo 1 Datos"/>
      <sheetName val="Hoja1"/>
      <sheetName val="Módulo 2"/>
      <sheetName val="Módulo 3 FCP"/>
      <sheetName val="Módulo 3 TA"/>
      <sheetName val="Módulo 4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ninnazatech@hotmail.com" id="{45B8428F-490B-4C93-8F18-61000A2BCC9F}" userId="69680d20a9b7aaf6" providerId="Windows Live"/>
  <person displayName="fraytyfas 64" id="{083AD294-CE50-40E5-9048-C98C2CE28113}" userId="e475c33dae91879e" providerId="Windows Live"/>
  <person displayName="Alexis Xavier Catota Alomoto" id="{BA041555-BF47-47B7-82F2-22B4F379D203}" userId="fd5bdc045cbd8256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4-07-16T13:54:51.85" personId="{45B8428F-490B-4C93-8F18-61000A2BCC9F}" id="{A472D51D-507D-4EC6-82D7-52B1CCB783D4}">
    <text>Programar el 50%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4-07-16T13:47:18.62" personId="{BA041555-BF47-47B7-82F2-22B4F379D203}" id="{95EDE286-9E79-4E42-9287-519F17CC7912}">
    <text>Este dato esta en función de la inflación anual del país</text>
  </threadedComment>
  <threadedComment ref="C11" dT="2024-07-16T13:50:02.77" personId="{BA041555-BF47-47B7-82F2-22B4F379D203}" id="{C9C6DFF6-6E76-4886-82A7-D8830793A4BC}">
    <text xml:space="preserve">Esta Celda se alimenta del módulo 1
</text>
  </threadedComment>
  <threadedComment ref="B15" dT="2024-07-16T13:52:08.03" personId="{BA041555-BF47-47B7-82F2-22B4F379D203}" id="{D2028AB1-FC3E-496F-9005-905E577DDBDE}">
    <text>Llenar los campos según su actividad economica, caso contrario digite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38" dT="2024-07-22T00:40:40.62" personId="{083AD294-CE50-40E5-9048-C98C2CE28113}" id="{26AA036B-56FC-4A4E-9F11-CC7F5583DF2F}">
    <text xml:space="preserve">Se debe tomar en cuenta el año actual para los cáculos
</text>
  </threadedComment>
  <threadedComment ref="A49" dT="2024-07-21T23:49:41.48" personId="{083AD294-CE50-40E5-9048-C98C2CE28113}" id="{B21DFB60-F80A-4649-A2BE-2B790DD80788}">
    <text>Según los valores y porcentajes varia el comentariopuede ser positivo y negativo</text>
  </threadedComment>
  <threadedComment ref="A55" dT="2024-07-21T23:49:41.48" personId="{083AD294-CE50-40E5-9048-C98C2CE28113}" id="{810BB6E5-0847-41F2-A044-0A074BB7EEC4}">
    <text>Según los valores y porcentajes varia el comentariopuede ser positivo y negativo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opLeftCell="A26" workbookViewId="0">
      <selection activeCell="C3" sqref="C3"/>
    </sheetView>
  </sheetViews>
  <sheetFormatPr baseColWidth="10" defaultColWidth="9.1796875" defaultRowHeight="14.5" x14ac:dyDescent="0.35"/>
  <cols>
    <col min="1" max="1" width="21.453125" style="2" customWidth="1"/>
    <col min="2" max="6" width="20" style="2" customWidth="1"/>
    <col min="7" max="7" width="8.54296875" style="2" customWidth="1"/>
    <col min="8" max="8" width="12.1796875" style="2" customWidth="1"/>
    <col min="9" max="10" width="8.54296875" style="2" customWidth="1"/>
    <col min="11" max="11" width="16" style="2" customWidth="1"/>
  </cols>
  <sheetData>
    <row r="1" spans="1:4" x14ac:dyDescent="0.35">
      <c r="A1" s="38" t="s">
        <v>131</v>
      </c>
      <c r="B1" s="188" t="s">
        <v>132</v>
      </c>
      <c r="C1" s="189"/>
    </row>
    <row r="2" spans="1:4" x14ac:dyDescent="0.35">
      <c r="A2" s="39" t="s">
        <v>133</v>
      </c>
      <c r="B2" s="190" t="s">
        <v>134</v>
      </c>
      <c r="C2" s="190"/>
    </row>
    <row r="5" spans="1:4" x14ac:dyDescent="0.35">
      <c r="A5" s="10" t="s">
        <v>20</v>
      </c>
      <c r="B5" s="10"/>
      <c r="C5" s="10"/>
    </row>
    <row r="6" spans="1:4" x14ac:dyDescent="0.35">
      <c r="A6" s="10" t="s">
        <v>21</v>
      </c>
      <c r="B6" s="10"/>
      <c r="C6" s="10"/>
    </row>
    <row r="8" spans="1:4" x14ac:dyDescent="0.35">
      <c r="B8" s="3" t="s">
        <v>45</v>
      </c>
      <c r="C8" s="3" t="s">
        <v>18</v>
      </c>
      <c r="D8" s="3" t="s">
        <v>49</v>
      </c>
    </row>
    <row r="9" spans="1:4" x14ac:dyDescent="0.35">
      <c r="B9" s="40" t="s">
        <v>46</v>
      </c>
      <c r="C9" s="4">
        <v>150000</v>
      </c>
      <c r="D9" s="4">
        <v>150000</v>
      </c>
    </row>
    <row r="10" spans="1:4" x14ac:dyDescent="0.35">
      <c r="B10" s="5" t="s">
        <v>47</v>
      </c>
      <c r="C10" s="4">
        <v>15000</v>
      </c>
      <c r="D10" s="4">
        <v>15000</v>
      </c>
    </row>
    <row r="11" spans="1:4" x14ac:dyDescent="0.35">
      <c r="B11" s="6"/>
    </row>
    <row r="12" spans="1:4" x14ac:dyDescent="0.35">
      <c r="A12" s="191" t="s">
        <v>22</v>
      </c>
      <c r="B12" s="191"/>
      <c r="C12" s="10" t="s">
        <v>23</v>
      </c>
    </row>
    <row r="13" spans="1:4" ht="24" customHeight="1" x14ac:dyDescent="0.35">
      <c r="B13" s="6"/>
    </row>
    <row r="14" spans="1:4" x14ac:dyDescent="0.35">
      <c r="A14" s="2" t="s">
        <v>24</v>
      </c>
      <c r="B14" s="6"/>
    </row>
    <row r="15" spans="1:4" x14ac:dyDescent="0.35">
      <c r="A15" s="2" t="s">
        <v>25</v>
      </c>
      <c r="B15" s="6"/>
    </row>
    <row r="16" spans="1:4" x14ac:dyDescent="0.35">
      <c r="A16" s="10" t="s">
        <v>135</v>
      </c>
      <c r="B16" s="10"/>
      <c r="C16" s="44">
        <v>2</v>
      </c>
    </row>
    <row r="17" spans="1:11" x14ac:dyDescent="0.35">
      <c r="B17" s="6"/>
    </row>
    <row r="18" spans="1:11" ht="52" x14ac:dyDescent="0.35">
      <c r="A18" s="12" t="s">
        <v>17</v>
      </c>
      <c r="B18" s="12" t="s">
        <v>26</v>
      </c>
      <c r="C18" s="12" t="s">
        <v>28</v>
      </c>
      <c r="D18" s="12" t="s">
        <v>48</v>
      </c>
      <c r="E18" s="12" t="s">
        <v>27</v>
      </c>
      <c r="F18" s="12" t="s">
        <v>19</v>
      </c>
      <c r="G18" s="192" t="s">
        <v>50</v>
      </c>
      <c r="H18" s="192"/>
    </row>
    <row r="19" spans="1:11" x14ac:dyDescent="0.35">
      <c r="A19" s="7">
        <v>39000</v>
      </c>
      <c r="B19" s="11"/>
      <c r="C19" s="5"/>
      <c r="D19" s="5">
        <v>3</v>
      </c>
      <c r="E19" s="5">
        <v>250</v>
      </c>
      <c r="F19" s="8">
        <f>E19*12</f>
        <v>3000</v>
      </c>
      <c r="G19" s="193">
        <f>(F19*100%)/C9</f>
        <v>0.02</v>
      </c>
      <c r="H19" s="193"/>
    </row>
    <row r="20" spans="1:11" x14ac:dyDescent="0.35">
      <c r="A20" s="7">
        <v>12000</v>
      </c>
      <c r="B20" s="11"/>
      <c r="C20" s="5"/>
      <c r="D20" s="5">
        <v>3</v>
      </c>
      <c r="E20" s="5"/>
      <c r="F20" s="8">
        <v>4000</v>
      </c>
      <c r="G20" s="193">
        <f>(F20*100%)/C9</f>
        <v>2.6666666666666668E-2</v>
      </c>
      <c r="H20" s="193"/>
    </row>
    <row r="21" spans="1:11" ht="22.5" customHeight="1" x14ac:dyDescent="0.35">
      <c r="B21" s="6"/>
      <c r="J21" s="185"/>
      <c r="K21" s="185"/>
    </row>
    <row r="22" spans="1:11" x14ac:dyDescent="0.35">
      <c r="B22" s="6"/>
    </row>
    <row r="23" spans="1:11" x14ac:dyDescent="0.35">
      <c r="A23" s="181" t="s">
        <v>16</v>
      </c>
      <c r="B23" s="181"/>
      <c r="C23" s="181"/>
      <c r="D23" s="181"/>
      <c r="E23" s="181"/>
    </row>
    <row r="25" spans="1:11" x14ac:dyDescent="0.35">
      <c r="A25" s="14" t="s">
        <v>15</v>
      </c>
      <c r="B25" s="14" t="s">
        <v>14</v>
      </c>
      <c r="C25" s="13" t="s">
        <v>43</v>
      </c>
      <c r="D25" s="13" t="s">
        <v>44</v>
      </c>
      <c r="E25" s="13" t="s">
        <v>13</v>
      </c>
      <c r="G25" s="187" t="s">
        <v>42</v>
      </c>
      <c r="H25" s="187"/>
      <c r="J25" s="187" t="s">
        <v>143</v>
      </c>
      <c r="K25" s="187"/>
    </row>
    <row r="26" spans="1:11" ht="39.5" x14ac:dyDescent="0.35">
      <c r="A26" s="11">
        <v>1</v>
      </c>
      <c r="B26" s="46" t="s">
        <v>29</v>
      </c>
      <c r="C26" s="19">
        <v>2</v>
      </c>
      <c r="D26" s="20">
        <v>3</v>
      </c>
      <c r="E26" s="5">
        <f>C26*D26</f>
        <v>6</v>
      </c>
      <c r="G26" s="15">
        <v>1</v>
      </c>
      <c r="H26" s="15" t="s">
        <v>32</v>
      </c>
      <c r="J26" s="15">
        <v>1</v>
      </c>
      <c r="K26" s="15" t="s">
        <v>36</v>
      </c>
    </row>
    <row r="27" spans="1:11" ht="39.5" x14ac:dyDescent="0.35">
      <c r="A27" s="11">
        <v>2</v>
      </c>
      <c r="B27" s="46" t="s">
        <v>40</v>
      </c>
      <c r="C27" s="22">
        <v>1</v>
      </c>
      <c r="D27" s="21">
        <v>4</v>
      </c>
      <c r="E27" s="5">
        <f>C27*D27</f>
        <v>4</v>
      </c>
      <c r="G27" s="16">
        <v>2</v>
      </c>
      <c r="H27" s="16" t="s">
        <v>33</v>
      </c>
      <c r="J27" s="16">
        <v>2</v>
      </c>
      <c r="K27" s="16" t="s">
        <v>37</v>
      </c>
    </row>
    <row r="28" spans="1:11" x14ac:dyDescent="0.35">
      <c r="A28" s="11">
        <v>3</v>
      </c>
      <c r="B28" s="46" t="s">
        <v>12</v>
      </c>
      <c r="C28" s="21">
        <v>4</v>
      </c>
      <c r="D28" s="20">
        <v>3</v>
      </c>
      <c r="E28" s="5">
        <f>C28*D28</f>
        <v>12</v>
      </c>
      <c r="G28" s="17">
        <v>3</v>
      </c>
      <c r="H28" s="17" t="s">
        <v>34</v>
      </c>
      <c r="J28" s="17">
        <v>3</v>
      </c>
      <c r="K28" s="17" t="s">
        <v>38</v>
      </c>
    </row>
    <row r="29" spans="1:11" ht="26.5" x14ac:dyDescent="0.35">
      <c r="A29" s="11">
        <v>4</v>
      </c>
      <c r="B29" s="46" t="s">
        <v>30</v>
      </c>
      <c r="C29" s="22">
        <v>1</v>
      </c>
      <c r="D29" s="19">
        <v>2</v>
      </c>
      <c r="E29" s="5">
        <f>C29*D29</f>
        <v>2</v>
      </c>
      <c r="G29" s="18">
        <v>4</v>
      </c>
      <c r="H29" s="18" t="s">
        <v>35</v>
      </c>
      <c r="J29" s="18">
        <v>4</v>
      </c>
      <c r="K29" s="18" t="s">
        <v>39</v>
      </c>
    </row>
    <row r="30" spans="1:11" ht="26.5" x14ac:dyDescent="0.35">
      <c r="A30" s="11">
        <v>5</v>
      </c>
      <c r="B30" s="46" t="s">
        <v>31</v>
      </c>
      <c r="C30" s="19">
        <v>2</v>
      </c>
      <c r="D30" s="20">
        <v>3</v>
      </c>
      <c r="E30" s="5">
        <f>C30*D30</f>
        <v>6</v>
      </c>
    </row>
    <row r="32" spans="1:11" x14ac:dyDescent="0.35">
      <c r="E32" s="9">
        <f>AVERAGE(E26:E30)</f>
        <v>6</v>
      </c>
    </row>
    <row r="33" spans="1:5" ht="15" customHeight="1" x14ac:dyDescent="0.35">
      <c r="A33" s="181" t="s">
        <v>11</v>
      </c>
      <c r="B33" s="181"/>
      <c r="C33" s="181"/>
      <c r="D33" s="181"/>
      <c r="E33" s="181"/>
    </row>
    <row r="34" spans="1:5" ht="15" customHeight="1" x14ac:dyDescent="0.35"/>
    <row r="35" spans="1:5" ht="15" customHeight="1" x14ac:dyDescent="0.35">
      <c r="A35" s="23" t="s">
        <v>10</v>
      </c>
      <c r="B35" s="23" t="s">
        <v>9</v>
      </c>
      <c r="C35" s="186" t="s">
        <v>8</v>
      </c>
      <c r="D35" s="186"/>
      <c r="E35" s="186"/>
    </row>
    <row r="36" spans="1:5" ht="29.25" customHeight="1" x14ac:dyDescent="0.35">
      <c r="A36" s="50" t="s">
        <v>7</v>
      </c>
      <c r="B36" s="50" t="s">
        <v>6</v>
      </c>
      <c r="C36" s="182" t="s">
        <v>142</v>
      </c>
      <c r="D36" s="182"/>
      <c r="E36" s="182"/>
    </row>
    <row r="37" spans="1:5" ht="29.25" customHeight="1" x14ac:dyDescent="0.35">
      <c r="A37" s="47" t="s">
        <v>5</v>
      </c>
      <c r="B37" s="47" t="s">
        <v>4</v>
      </c>
      <c r="C37" s="183" t="s">
        <v>139</v>
      </c>
      <c r="D37" s="183"/>
      <c r="E37" s="183"/>
    </row>
    <row r="38" spans="1:5" ht="29.25" customHeight="1" x14ac:dyDescent="0.35">
      <c r="A38" s="49" t="s">
        <v>3</v>
      </c>
      <c r="B38" s="49" t="s">
        <v>2</v>
      </c>
      <c r="C38" s="184" t="s">
        <v>141</v>
      </c>
      <c r="D38" s="184"/>
      <c r="E38" s="184"/>
    </row>
    <row r="39" spans="1:5" ht="43.5" customHeight="1" x14ac:dyDescent="0.35">
      <c r="A39" s="48" t="s">
        <v>1</v>
      </c>
      <c r="B39" s="48" t="s">
        <v>0</v>
      </c>
      <c r="C39" s="180" t="s">
        <v>140</v>
      </c>
      <c r="D39" s="180"/>
      <c r="E39" s="180"/>
    </row>
  </sheetData>
  <mergeCells count="16">
    <mergeCell ref="J21:K21"/>
    <mergeCell ref="C35:E35"/>
    <mergeCell ref="J25:K25"/>
    <mergeCell ref="B1:C1"/>
    <mergeCell ref="B2:C2"/>
    <mergeCell ref="G25:H25"/>
    <mergeCell ref="A12:B12"/>
    <mergeCell ref="G18:H18"/>
    <mergeCell ref="G19:H19"/>
    <mergeCell ref="G20:H20"/>
    <mergeCell ref="C39:E39"/>
    <mergeCell ref="A33:E33"/>
    <mergeCell ref="A23:E23"/>
    <mergeCell ref="C36:E36"/>
    <mergeCell ref="C37:E37"/>
    <mergeCell ref="C38:E3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C9" sqref="C9"/>
    </sheetView>
  </sheetViews>
  <sheetFormatPr baseColWidth="10" defaultColWidth="9.1796875" defaultRowHeight="14.5" x14ac:dyDescent="0.35"/>
  <cols>
    <col min="1" max="1" width="21.453125" style="2" customWidth="1"/>
    <col min="2" max="6" width="20" style="2" customWidth="1"/>
    <col min="7" max="7" width="12.453125" style="2" customWidth="1"/>
    <col min="8" max="8" width="12.1796875" style="2" customWidth="1"/>
    <col min="9" max="10" width="8.54296875" style="2" customWidth="1"/>
    <col min="11" max="11" width="16" style="2" customWidth="1"/>
  </cols>
  <sheetData>
    <row r="1" spans="1:7" ht="23.25" customHeight="1" x14ac:dyDescent="0.35">
      <c r="A1" s="38" t="s">
        <v>131</v>
      </c>
      <c r="B1" s="188" t="s">
        <v>132</v>
      </c>
      <c r="C1" s="189"/>
    </row>
    <row r="2" spans="1:7" x14ac:dyDescent="0.35">
      <c r="A2" s="39" t="s">
        <v>133</v>
      </c>
      <c r="B2" s="190" t="s">
        <v>134</v>
      </c>
      <c r="C2" s="190"/>
    </row>
    <row r="5" spans="1:7" x14ac:dyDescent="0.35">
      <c r="A5" s="10" t="s">
        <v>20</v>
      </c>
      <c r="B5" s="10"/>
      <c r="C5" s="10"/>
    </row>
    <row r="6" spans="1:7" x14ac:dyDescent="0.35">
      <c r="A6" s="10" t="s">
        <v>21</v>
      </c>
      <c r="B6" s="10"/>
      <c r="C6" s="10"/>
    </row>
    <row r="8" spans="1:7" x14ac:dyDescent="0.35">
      <c r="B8" s="3" t="s">
        <v>45</v>
      </c>
      <c r="C8" s="3" t="s">
        <v>18</v>
      </c>
      <c r="D8" s="3" t="s">
        <v>49</v>
      </c>
    </row>
    <row r="9" spans="1:7" x14ac:dyDescent="0.35">
      <c r="B9" s="40" t="s">
        <v>46</v>
      </c>
      <c r="C9" s="4">
        <v>30000</v>
      </c>
      <c r="D9" s="4">
        <v>150000</v>
      </c>
    </row>
    <row r="10" spans="1:7" x14ac:dyDescent="0.35">
      <c r="B10" s="5"/>
      <c r="C10" s="4"/>
      <c r="D10" s="4"/>
    </row>
    <row r="11" spans="1:7" x14ac:dyDescent="0.35">
      <c r="B11" s="6"/>
    </row>
    <row r="12" spans="1:7" x14ac:dyDescent="0.35">
      <c r="A12" s="191" t="s">
        <v>22</v>
      </c>
      <c r="B12" s="191"/>
      <c r="C12" s="41" t="s">
        <v>23</v>
      </c>
    </row>
    <row r="13" spans="1:7" x14ac:dyDescent="0.35">
      <c r="B13" s="6"/>
      <c r="C13" s="42"/>
    </row>
    <row r="14" spans="1:7" x14ac:dyDescent="0.35">
      <c r="A14" s="2" t="s">
        <v>24</v>
      </c>
      <c r="B14" s="6"/>
    </row>
    <row r="15" spans="1:7" x14ac:dyDescent="0.35">
      <c r="A15" s="2" t="s">
        <v>25</v>
      </c>
      <c r="B15" s="6"/>
    </row>
    <row r="16" spans="1:7" x14ac:dyDescent="0.35">
      <c r="B16" s="6"/>
      <c r="F16" s="43"/>
      <c r="G16" s="43"/>
    </row>
    <row r="17" spans="1:11" x14ac:dyDescent="0.35">
      <c r="A17" s="10" t="s">
        <v>135</v>
      </c>
      <c r="B17" s="10"/>
      <c r="C17" s="44">
        <v>2</v>
      </c>
      <c r="F17" s="43"/>
      <c r="G17" s="43"/>
    </row>
    <row r="18" spans="1:11" x14ac:dyDescent="0.35">
      <c r="B18" s="6"/>
    </row>
    <row r="19" spans="1:11" ht="59.25" customHeight="1" x14ac:dyDescent="0.35">
      <c r="A19" s="12" t="s">
        <v>136</v>
      </c>
      <c r="B19" s="12" t="s">
        <v>17</v>
      </c>
      <c r="C19" s="12" t="s">
        <v>26</v>
      </c>
      <c r="D19" s="12" t="s">
        <v>28</v>
      </c>
      <c r="E19" s="12" t="s">
        <v>48</v>
      </c>
      <c r="F19" s="12" t="s">
        <v>27</v>
      </c>
      <c r="G19" s="12" t="s">
        <v>19</v>
      </c>
      <c r="H19" s="194" t="s">
        <v>50</v>
      </c>
      <c r="I19" s="195"/>
    </row>
    <row r="20" spans="1:11" x14ac:dyDescent="0.35">
      <c r="A20" s="45">
        <v>1</v>
      </c>
      <c r="B20" s="7">
        <v>39000</v>
      </c>
      <c r="C20" s="11" t="s">
        <v>137</v>
      </c>
      <c r="D20" s="5">
        <v>2020</v>
      </c>
      <c r="E20" s="5">
        <v>4</v>
      </c>
      <c r="F20" s="5">
        <v>908.67</v>
      </c>
      <c r="G20" s="8">
        <f>F20*12</f>
        <v>10904.039999999999</v>
      </c>
      <c r="H20" s="196">
        <f>(G20*100%)/C9</f>
        <v>0.36346799999999996</v>
      </c>
      <c r="I20" s="197"/>
    </row>
    <row r="21" spans="1:11" x14ac:dyDescent="0.35">
      <c r="A21" s="45">
        <v>2</v>
      </c>
      <c r="B21" s="7">
        <v>12000</v>
      </c>
      <c r="C21" s="11" t="s">
        <v>138</v>
      </c>
      <c r="D21" s="5">
        <v>2023</v>
      </c>
      <c r="E21" s="5">
        <v>3</v>
      </c>
      <c r="F21" s="5">
        <v>390.5</v>
      </c>
      <c r="G21" s="8">
        <f>F21*12</f>
        <v>4686</v>
      </c>
      <c r="H21" s="196">
        <f>(G21*100%)/C9</f>
        <v>0.15620000000000001</v>
      </c>
      <c r="I21" s="197"/>
    </row>
    <row r="22" spans="1:11" x14ac:dyDescent="0.35">
      <c r="C22" s="6"/>
      <c r="G22" s="43">
        <f>SUM(G20:G21)</f>
        <v>15590.039999999999</v>
      </c>
    </row>
    <row r="23" spans="1:11" x14ac:dyDescent="0.35">
      <c r="B23" s="6"/>
    </row>
    <row r="24" spans="1:11" x14ac:dyDescent="0.35">
      <c r="A24" s="181" t="s">
        <v>16</v>
      </c>
      <c r="B24" s="181"/>
      <c r="C24" s="181"/>
      <c r="D24" s="181"/>
      <c r="E24" s="181"/>
    </row>
    <row r="25" spans="1:11" x14ac:dyDescent="0.35">
      <c r="G25" s="2" t="s">
        <v>41</v>
      </c>
    </row>
    <row r="26" spans="1:11" ht="22.5" customHeight="1" x14ac:dyDescent="0.35">
      <c r="A26" s="14" t="s">
        <v>15</v>
      </c>
      <c r="B26" s="14" t="s">
        <v>14</v>
      </c>
      <c r="C26" s="13" t="s">
        <v>43</v>
      </c>
      <c r="D26" s="13" t="s">
        <v>44</v>
      </c>
      <c r="E26" s="13" t="s">
        <v>13</v>
      </c>
      <c r="G26" s="187" t="s">
        <v>42</v>
      </c>
      <c r="H26" s="187"/>
      <c r="J26" s="187"/>
      <c r="K26" s="187"/>
    </row>
    <row r="27" spans="1:11" ht="39.5" x14ac:dyDescent="0.35">
      <c r="A27" s="11">
        <v>1</v>
      </c>
      <c r="B27" s="46" t="s">
        <v>29</v>
      </c>
      <c r="C27" s="19">
        <v>2</v>
      </c>
      <c r="D27" s="20">
        <v>3</v>
      </c>
      <c r="E27" s="5">
        <f>C27*D27</f>
        <v>6</v>
      </c>
      <c r="G27" s="15">
        <v>1</v>
      </c>
      <c r="H27" s="15" t="s">
        <v>32</v>
      </c>
      <c r="J27" s="15">
        <v>1</v>
      </c>
      <c r="K27" s="15" t="s">
        <v>36</v>
      </c>
    </row>
    <row r="28" spans="1:11" ht="39.5" x14ac:dyDescent="0.35">
      <c r="A28" s="11">
        <v>2</v>
      </c>
      <c r="B28" s="46" t="s">
        <v>40</v>
      </c>
      <c r="C28" s="22">
        <v>1</v>
      </c>
      <c r="D28" s="21">
        <v>4</v>
      </c>
      <c r="E28" s="5">
        <f t="shared" ref="E28:E31" si="0">C28*D28</f>
        <v>4</v>
      </c>
      <c r="G28" s="16">
        <v>2</v>
      </c>
      <c r="H28" s="16" t="s">
        <v>33</v>
      </c>
      <c r="J28" s="16">
        <v>2</v>
      </c>
      <c r="K28" s="16" t="s">
        <v>37</v>
      </c>
    </row>
    <row r="29" spans="1:11" x14ac:dyDescent="0.35">
      <c r="A29" s="11">
        <v>3</v>
      </c>
      <c r="B29" s="46" t="s">
        <v>12</v>
      </c>
      <c r="C29" s="21">
        <v>4</v>
      </c>
      <c r="D29" s="20">
        <v>3</v>
      </c>
      <c r="E29" s="5">
        <f t="shared" si="0"/>
        <v>12</v>
      </c>
      <c r="G29" s="17">
        <v>3</v>
      </c>
      <c r="H29" s="17" t="s">
        <v>34</v>
      </c>
      <c r="J29" s="17">
        <v>3</v>
      </c>
      <c r="K29" s="17" t="s">
        <v>38</v>
      </c>
    </row>
    <row r="30" spans="1:11" ht="26.5" x14ac:dyDescent="0.35">
      <c r="A30" s="11">
        <v>4</v>
      </c>
      <c r="B30" s="46" t="s">
        <v>30</v>
      </c>
      <c r="C30" s="22">
        <v>1</v>
      </c>
      <c r="D30" s="19">
        <v>2</v>
      </c>
      <c r="E30" s="5">
        <f t="shared" si="0"/>
        <v>2</v>
      </c>
      <c r="G30" s="18">
        <v>4</v>
      </c>
      <c r="H30" s="18" t="s">
        <v>35</v>
      </c>
      <c r="J30" s="18">
        <v>4</v>
      </c>
      <c r="K30" s="18" t="s">
        <v>39</v>
      </c>
    </row>
    <row r="31" spans="1:11" ht="26.5" x14ac:dyDescent="0.35">
      <c r="A31" s="11">
        <v>5</v>
      </c>
      <c r="B31" s="46" t="s">
        <v>31</v>
      </c>
      <c r="C31" s="19">
        <v>2</v>
      </c>
      <c r="D31" s="20">
        <v>3</v>
      </c>
      <c r="E31" s="5">
        <f t="shared" si="0"/>
        <v>6</v>
      </c>
    </row>
    <row r="33" spans="1:5" x14ac:dyDescent="0.35">
      <c r="E33" s="9">
        <f>AVERAGE(E27:E31)</f>
        <v>6</v>
      </c>
    </row>
    <row r="34" spans="1:5" x14ac:dyDescent="0.35">
      <c r="A34" s="181" t="s">
        <v>11</v>
      </c>
      <c r="B34" s="181"/>
      <c r="C34" s="181"/>
      <c r="D34" s="181"/>
      <c r="E34" s="181"/>
    </row>
    <row r="36" spans="1:5" x14ac:dyDescent="0.35">
      <c r="A36" s="23" t="s">
        <v>10</v>
      </c>
      <c r="B36" s="23" t="s">
        <v>9</v>
      </c>
      <c r="C36" s="186" t="s">
        <v>8</v>
      </c>
      <c r="D36" s="186"/>
      <c r="E36" s="186"/>
    </row>
    <row r="37" spans="1:5" ht="33.75" customHeight="1" x14ac:dyDescent="0.35">
      <c r="A37" s="47" t="s">
        <v>5</v>
      </c>
      <c r="B37" s="47" t="s">
        <v>4</v>
      </c>
      <c r="C37" s="183" t="s">
        <v>139</v>
      </c>
      <c r="D37" s="183"/>
      <c r="E37" s="183"/>
    </row>
  </sheetData>
  <mergeCells count="12">
    <mergeCell ref="J26:K26"/>
    <mergeCell ref="A34:E34"/>
    <mergeCell ref="C36:E36"/>
    <mergeCell ref="C37:E37"/>
    <mergeCell ref="B1:C1"/>
    <mergeCell ref="B2:C2"/>
    <mergeCell ref="A12:B12"/>
    <mergeCell ref="H19:I19"/>
    <mergeCell ref="H20:I20"/>
    <mergeCell ref="H21:I21"/>
    <mergeCell ref="A24:E24"/>
    <mergeCell ref="G26:H2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4"/>
  <sheetViews>
    <sheetView topLeftCell="A4" workbookViewId="0">
      <selection activeCell="C11" sqref="C11"/>
    </sheetView>
  </sheetViews>
  <sheetFormatPr baseColWidth="10" defaultRowHeight="14.5" x14ac:dyDescent="0.35"/>
  <cols>
    <col min="2" max="2" width="16.453125" customWidth="1"/>
    <col min="3" max="3" width="14.453125" bestFit="1" customWidth="1"/>
    <col min="4" max="4" width="14" customWidth="1"/>
    <col min="6" max="6" width="13.26953125" bestFit="1" customWidth="1"/>
    <col min="8" max="8" width="18.54296875" customWidth="1"/>
  </cols>
  <sheetData>
    <row r="2" spans="2:8" x14ac:dyDescent="0.35">
      <c r="B2" t="s">
        <v>51</v>
      </c>
    </row>
    <row r="4" spans="2:8" x14ac:dyDescent="0.35">
      <c r="B4" s="24" t="s">
        <v>52</v>
      </c>
      <c r="C4" s="24" t="s">
        <v>53</v>
      </c>
    </row>
    <row r="5" spans="2:8" x14ac:dyDescent="0.35">
      <c r="B5" s="24" t="s">
        <v>54</v>
      </c>
      <c r="C5" s="24" t="s">
        <v>55</v>
      </c>
    </row>
    <row r="7" spans="2:8" x14ac:dyDescent="0.35">
      <c r="B7" s="198" t="s">
        <v>56</v>
      </c>
      <c r="C7" s="198"/>
      <c r="E7" s="199" t="s">
        <v>57</v>
      </c>
      <c r="F7" s="200"/>
      <c r="H7" s="1" t="s">
        <v>58</v>
      </c>
    </row>
    <row r="8" spans="2:8" x14ac:dyDescent="0.35">
      <c r="B8" s="1">
        <v>2019</v>
      </c>
      <c r="C8" s="25">
        <v>50000</v>
      </c>
      <c r="E8" s="1">
        <v>2019</v>
      </c>
      <c r="F8" s="25">
        <v>35004</v>
      </c>
      <c r="H8" s="26">
        <v>0.5</v>
      </c>
    </row>
    <row r="9" spans="2:8" x14ac:dyDescent="0.35">
      <c r="B9" s="1">
        <v>2020</v>
      </c>
      <c r="C9" s="25">
        <v>30000</v>
      </c>
      <c r="E9" s="1">
        <v>2020</v>
      </c>
      <c r="F9" s="25">
        <v>20000</v>
      </c>
    </row>
    <row r="10" spans="2:8" x14ac:dyDescent="0.35">
      <c r="B10" s="1">
        <v>2021</v>
      </c>
      <c r="C10" s="25">
        <v>10000</v>
      </c>
      <c r="E10" s="1">
        <v>2021</v>
      </c>
      <c r="F10" s="25">
        <v>8900</v>
      </c>
    </row>
    <row r="11" spans="2:8" x14ac:dyDescent="0.35">
      <c r="B11" s="1">
        <v>2022</v>
      </c>
      <c r="C11" s="25">
        <v>25000</v>
      </c>
      <c r="E11" s="1">
        <v>2022</v>
      </c>
      <c r="F11" s="25">
        <v>20394</v>
      </c>
    </row>
    <row r="12" spans="2:8" x14ac:dyDescent="0.35">
      <c r="B12" s="1">
        <v>2023</v>
      </c>
      <c r="C12" s="25">
        <f>'EJEMPLO MOD 1'!C9</f>
        <v>30000</v>
      </c>
      <c r="E12" s="1">
        <v>2023</v>
      </c>
      <c r="F12" s="25">
        <f>'EJEMPLO MOD 1'!D9</f>
        <v>150000</v>
      </c>
    </row>
    <row r="14" spans="2:8" x14ac:dyDescent="0.35">
      <c r="B14" s="199" t="s">
        <v>59</v>
      </c>
      <c r="C14" s="200"/>
    </row>
    <row r="15" spans="2:8" x14ac:dyDescent="0.35">
      <c r="B15" s="1">
        <v>2019</v>
      </c>
      <c r="C15" s="25">
        <v>2000</v>
      </c>
    </row>
    <row r="16" spans="2:8" x14ac:dyDescent="0.35">
      <c r="B16" s="1">
        <v>2020</v>
      </c>
      <c r="C16" s="25">
        <f>(C9-F9)*$H$8</f>
        <v>5000</v>
      </c>
    </row>
    <row r="17" spans="2:3" x14ac:dyDescent="0.35">
      <c r="B17" s="1">
        <v>2021</v>
      </c>
      <c r="C17" s="25">
        <f t="shared" ref="C17:C19" si="0">(C10-F10)*$H$8</f>
        <v>550</v>
      </c>
    </row>
    <row r="18" spans="2:3" x14ac:dyDescent="0.35">
      <c r="B18" s="1">
        <v>2022</v>
      </c>
      <c r="C18" s="25">
        <f t="shared" si="0"/>
        <v>2303</v>
      </c>
    </row>
    <row r="19" spans="2:3" x14ac:dyDescent="0.35">
      <c r="B19" s="1">
        <v>2023</v>
      </c>
      <c r="C19" s="25">
        <f t="shared" si="0"/>
        <v>-60000</v>
      </c>
    </row>
    <row r="21" spans="2:3" x14ac:dyDescent="0.35">
      <c r="B21" s="199" t="s">
        <v>60</v>
      </c>
      <c r="C21" s="200"/>
    </row>
    <row r="22" spans="2:3" x14ac:dyDescent="0.35">
      <c r="B22" s="1">
        <v>2019</v>
      </c>
      <c r="C22" s="25"/>
    </row>
    <row r="23" spans="2:3" x14ac:dyDescent="0.35">
      <c r="B23" s="1">
        <v>2020</v>
      </c>
      <c r="C23" s="25">
        <f>'EJEMPLO MOD 1'!B20</f>
        <v>39000</v>
      </c>
    </row>
    <row r="24" spans="2:3" x14ac:dyDescent="0.35">
      <c r="B24" s="1">
        <v>2021</v>
      </c>
      <c r="C24" s="25"/>
    </row>
    <row r="25" spans="2:3" x14ac:dyDescent="0.35">
      <c r="B25" s="1">
        <v>2022</v>
      </c>
      <c r="C25" s="25"/>
    </row>
    <row r="26" spans="2:3" x14ac:dyDescent="0.35">
      <c r="B26" s="1">
        <v>2023</v>
      </c>
      <c r="C26" s="25">
        <f>'EJEMPLO MOD 1'!B21</f>
        <v>12000</v>
      </c>
    </row>
    <row r="28" spans="2:3" x14ac:dyDescent="0.35">
      <c r="B28" s="198" t="s">
        <v>129</v>
      </c>
      <c r="C28" s="198"/>
    </row>
    <row r="29" spans="2:3" x14ac:dyDescent="0.35">
      <c r="B29" s="1">
        <v>2019</v>
      </c>
      <c r="C29" s="1"/>
    </row>
    <row r="30" spans="2:3" x14ac:dyDescent="0.35">
      <c r="B30" s="1">
        <v>2020</v>
      </c>
      <c r="C30" s="25">
        <f>C23</f>
        <v>39000</v>
      </c>
    </row>
    <row r="31" spans="2:3" x14ac:dyDescent="0.35">
      <c r="B31" s="1">
        <v>2021</v>
      </c>
      <c r="C31" s="1"/>
    </row>
    <row r="32" spans="2:3" x14ac:dyDescent="0.35">
      <c r="B32" s="1">
        <v>2022</v>
      </c>
      <c r="C32" s="1"/>
    </row>
    <row r="33" spans="2:3" x14ac:dyDescent="0.35">
      <c r="B33" s="1">
        <v>2023</v>
      </c>
      <c r="C33" s="25">
        <f>C26</f>
        <v>12000</v>
      </c>
    </row>
    <row r="34" spans="2:3" x14ac:dyDescent="0.35">
      <c r="B34" s="24" t="s">
        <v>130</v>
      </c>
      <c r="C34" s="51">
        <f>C29+C30+C31+C32+C33</f>
        <v>51000</v>
      </c>
    </row>
  </sheetData>
  <mergeCells count="5">
    <mergeCell ref="B7:C7"/>
    <mergeCell ref="E7:F7"/>
    <mergeCell ref="B14:C14"/>
    <mergeCell ref="B21:C21"/>
    <mergeCell ref="B28:C2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J42"/>
  <sheetViews>
    <sheetView showGridLines="0" zoomScaleNormal="100" workbookViewId="0">
      <selection activeCell="E11" sqref="E11"/>
    </sheetView>
  </sheetViews>
  <sheetFormatPr baseColWidth="10" defaultColWidth="11.453125" defaultRowHeight="14.5" x14ac:dyDescent="0.35"/>
  <cols>
    <col min="1" max="1" width="11.453125" style="53"/>
    <col min="2" max="2" width="13.7265625" style="53" customWidth="1"/>
    <col min="3" max="3" width="34.453125" style="53" customWidth="1"/>
    <col min="4" max="4" width="20.26953125" style="53" customWidth="1"/>
    <col min="5" max="9" width="17.1796875" style="53" customWidth="1"/>
    <col min="10" max="16384" width="11.453125" style="53"/>
  </cols>
  <sheetData>
    <row r="2" spans="2:10" ht="21" x14ac:dyDescent="0.35">
      <c r="B2" s="201" t="s">
        <v>61</v>
      </c>
      <c r="C2" s="201"/>
      <c r="D2" s="201"/>
      <c r="E2" s="201"/>
      <c r="F2" s="201"/>
      <c r="G2" s="201"/>
      <c r="H2" s="201"/>
      <c r="I2" s="201"/>
      <c r="J2" s="54"/>
    </row>
    <row r="3" spans="2:10" x14ac:dyDescent="0.35">
      <c r="C3" s="54"/>
      <c r="D3" s="54"/>
      <c r="E3" s="54"/>
      <c r="F3" s="54"/>
      <c r="G3" s="54"/>
      <c r="H3" s="54"/>
      <c r="I3" s="54"/>
      <c r="J3" s="54"/>
    </row>
    <row r="4" spans="2:10" ht="45" customHeight="1" x14ac:dyDescent="0.35">
      <c r="C4" s="27" t="s">
        <v>62</v>
      </c>
      <c r="D4" s="66">
        <v>1.2E-2</v>
      </c>
      <c r="I4" s="54"/>
      <c r="J4" s="54"/>
    </row>
    <row r="5" spans="2:10" x14ac:dyDescent="0.35">
      <c r="C5" s="54"/>
      <c r="D5" s="54"/>
      <c r="E5" s="54"/>
      <c r="F5" s="54"/>
      <c r="G5" s="54"/>
      <c r="H5" s="54"/>
      <c r="I5" s="54"/>
      <c r="J5" s="54"/>
    </row>
    <row r="6" spans="2:10" x14ac:dyDescent="0.35">
      <c r="C6" s="202" t="s">
        <v>63</v>
      </c>
      <c r="D6" s="203"/>
      <c r="E6" s="55">
        <v>2023</v>
      </c>
      <c r="F6" s="55">
        <f t="shared" ref="F6:I6" si="0">+E6+1</f>
        <v>2024</v>
      </c>
      <c r="G6" s="55">
        <f t="shared" si="0"/>
        <v>2025</v>
      </c>
      <c r="H6" s="55">
        <f t="shared" si="0"/>
        <v>2026</v>
      </c>
      <c r="I6" s="55">
        <f t="shared" si="0"/>
        <v>2027</v>
      </c>
      <c r="J6" s="54"/>
    </row>
    <row r="7" spans="2:10" x14ac:dyDescent="0.35">
      <c r="C7" s="204" t="s">
        <v>64</v>
      </c>
      <c r="D7" s="28"/>
      <c r="E7" s="206"/>
      <c r="F7" s="206"/>
      <c r="G7" s="206"/>
      <c r="H7" s="206"/>
      <c r="I7" s="203"/>
      <c r="J7" s="54"/>
    </row>
    <row r="8" spans="2:10" x14ac:dyDescent="0.35">
      <c r="C8" s="205"/>
      <c r="D8" s="55">
        <v>0</v>
      </c>
      <c r="E8" s="55">
        <v>1</v>
      </c>
      <c r="F8" s="55">
        <v>2</v>
      </c>
      <c r="G8" s="55">
        <v>3</v>
      </c>
      <c r="H8" s="55">
        <v>4</v>
      </c>
      <c r="I8" s="55">
        <v>5</v>
      </c>
      <c r="J8" s="54"/>
    </row>
    <row r="9" spans="2:10" x14ac:dyDescent="0.35">
      <c r="C9" s="54"/>
      <c r="D9" s="54"/>
      <c r="E9" s="56"/>
      <c r="F9" s="56"/>
      <c r="G9" s="56"/>
      <c r="H9" s="56"/>
      <c r="I9" s="56"/>
      <c r="J9" s="54"/>
    </row>
    <row r="10" spans="2:10" x14ac:dyDescent="0.35">
      <c r="E10" s="54"/>
      <c r="F10" s="54"/>
      <c r="G10" s="54"/>
      <c r="H10" s="54"/>
      <c r="I10" s="54"/>
      <c r="J10" s="54"/>
    </row>
    <row r="11" spans="2:10" ht="15.65" customHeight="1" x14ac:dyDescent="0.35">
      <c r="B11" s="29" t="s">
        <v>65</v>
      </c>
      <c r="C11" s="57" t="s">
        <v>66</v>
      </c>
      <c r="D11" s="28"/>
      <c r="E11" s="67">
        <f>+'Módulo 2'!C12</f>
        <v>30000</v>
      </c>
      <c r="F11" s="67">
        <f>((E11*$D$4)+E11)</f>
        <v>30360</v>
      </c>
      <c r="G11" s="67">
        <f t="shared" ref="G11:I11" si="1">((F11*$D$4)+F11)</f>
        <v>30724.32</v>
      </c>
      <c r="H11" s="67">
        <f t="shared" si="1"/>
        <v>31093.011839999999</v>
      </c>
      <c r="I11" s="67">
        <f t="shared" si="1"/>
        <v>31466.127982080001</v>
      </c>
      <c r="J11" s="54"/>
    </row>
    <row r="12" spans="2:10" x14ac:dyDescent="0.35">
      <c r="B12" s="209" t="s">
        <v>67</v>
      </c>
      <c r="C12" s="209"/>
      <c r="D12" s="58"/>
      <c r="E12" s="68">
        <f>SUM(E11:E11)</f>
        <v>30000</v>
      </c>
      <c r="F12" s="68">
        <f>SUM(F11:F11)</f>
        <v>30360</v>
      </c>
      <c r="G12" s="68">
        <f>SUM(G11:G11)</f>
        <v>30724.32</v>
      </c>
      <c r="H12" s="68">
        <f>SUM(H11:H11)</f>
        <v>31093.011839999999</v>
      </c>
      <c r="I12" s="68">
        <f>SUM(I11:I11)</f>
        <v>31466.127982080001</v>
      </c>
      <c r="J12" s="54"/>
    </row>
    <row r="13" spans="2:10" x14ac:dyDescent="0.35">
      <c r="C13" s="54"/>
      <c r="D13" s="54"/>
      <c r="E13" s="71"/>
      <c r="F13" s="71"/>
      <c r="G13" s="71"/>
      <c r="H13" s="71"/>
      <c r="I13" s="71"/>
      <c r="J13" s="54"/>
    </row>
    <row r="14" spans="2:10" x14ac:dyDescent="0.35">
      <c r="E14" s="71"/>
      <c r="F14" s="71"/>
      <c r="G14" s="71"/>
      <c r="H14" s="71"/>
      <c r="I14" s="71"/>
      <c r="J14" s="54"/>
    </row>
    <row r="15" spans="2:10" s="62" customFormat="1" ht="15.65" customHeight="1" x14ac:dyDescent="0.35">
      <c r="B15" s="210" t="s">
        <v>68</v>
      </c>
      <c r="C15" s="57" t="s">
        <v>69</v>
      </c>
      <c r="D15" s="60"/>
      <c r="E15" s="72">
        <v>1100</v>
      </c>
      <c r="F15" s="72">
        <f>+E15*$D$4+E15</f>
        <v>1113.2</v>
      </c>
      <c r="G15" s="72">
        <f>+F15*$D$4+F15</f>
        <v>1126.5584000000001</v>
      </c>
      <c r="H15" s="72">
        <f>+G15*$D$4+G15</f>
        <v>1140.0771008000002</v>
      </c>
      <c r="I15" s="72">
        <f>+H15*$D$4+H15</f>
        <v>1153.7580260096001</v>
      </c>
      <c r="J15" s="61"/>
    </row>
    <row r="16" spans="2:10" x14ac:dyDescent="0.35">
      <c r="B16" s="210"/>
      <c r="C16" s="57" t="s">
        <v>70</v>
      </c>
      <c r="D16" s="60"/>
      <c r="E16" s="72">
        <v>3200</v>
      </c>
      <c r="F16" s="72">
        <f t="shared" ref="F16:I18" si="2">+E16*$D$4+E16</f>
        <v>3238.4</v>
      </c>
      <c r="G16" s="72">
        <f t="shared" si="2"/>
        <v>3277.2608</v>
      </c>
      <c r="H16" s="72">
        <f t="shared" si="2"/>
        <v>3316.5879295999998</v>
      </c>
      <c r="I16" s="72">
        <f t="shared" si="2"/>
        <v>3356.3869847552</v>
      </c>
      <c r="J16" s="54"/>
    </row>
    <row r="17" spans="2:10" x14ac:dyDescent="0.35">
      <c r="B17" s="210"/>
      <c r="C17" s="57" t="s">
        <v>71</v>
      </c>
      <c r="D17" s="60"/>
      <c r="E17" s="72">
        <v>2000</v>
      </c>
      <c r="F17" s="72">
        <f t="shared" si="2"/>
        <v>2024</v>
      </c>
      <c r="G17" s="72">
        <f t="shared" si="2"/>
        <v>2048.288</v>
      </c>
      <c r="H17" s="72">
        <f t="shared" si="2"/>
        <v>2072.8674559999999</v>
      </c>
      <c r="I17" s="72">
        <f t="shared" si="2"/>
        <v>2097.741865472</v>
      </c>
      <c r="J17" s="54"/>
    </row>
    <row r="18" spans="2:10" x14ac:dyDescent="0.35">
      <c r="B18" s="210"/>
      <c r="C18" s="57" t="s">
        <v>72</v>
      </c>
      <c r="D18" s="60"/>
      <c r="E18" s="72">
        <v>500</v>
      </c>
      <c r="F18" s="72">
        <f t="shared" si="2"/>
        <v>506</v>
      </c>
      <c r="G18" s="72">
        <f t="shared" si="2"/>
        <v>512.072</v>
      </c>
      <c r="H18" s="72">
        <f t="shared" si="2"/>
        <v>518.21686399999999</v>
      </c>
      <c r="I18" s="72">
        <f t="shared" si="2"/>
        <v>524.43546636799999</v>
      </c>
      <c r="J18" s="54"/>
    </row>
    <row r="19" spans="2:10" x14ac:dyDescent="0.35">
      <c r="B19" s="210"/>
      <c r="C19" s="57" t="s">
        <v>73</v>
      </c>
      <c r="D19" s="60"/>
      <c r="E19" s="72">
        <f>+'Módulo 3 TA'!I10</f>
        <v>2087.5</v>
      </c>
      <c r="F19" s="72">
        <f>+'Módulo 3 TA'!I11</f>
        <v>1870</v>
      </c>
      <c r="G19" s="72">
        <f>+'Módulo 3 TA'!I12</f>
        <v>1652.5</v>
      </c>
      <c r="H19" s="72">
        <f>+'Módulo 3 TA'!I13</f>
        <v>1435</v>
      </c>
      <c r="I19" s="72">
        <f>+'Módulo 3 TA'!I14</f>
        <v>1217.5</v>
      </c>
      <c r="J19" s="54"/>
    </row>
    <row r="20" spans="2:10" ht="15.5" x14ac:dyDescent="0.35">
      <c r="B20" s="210"/>
      <c r="C20" s="57" t="s">
        <v>74</v>
      </c>
      <c r="D20" s="63">
        <f>450000*-1</f>
        <v>-450000</v>
      </c>
      <c r="E20" s="72"/>
      <c r="F20" s="72"/>
      <c r="G20" s="72"/>
      <c r="H20" s="72"/>
      <c r="I20" s="72"/>
      <c r="J20" s="54"/>
    </row>
    <row r="21" spans="2:10" x14ac:dyDescent="0.35">
      <c r="B21" s="209" t="s">
        <v>75</v>
      </c>
      <c r="C21" s="209"/>
      <c r="D21" s="58"/>
      <c r="E21" s="73">
        <f>SUM(E15:E20)</f>
        <v>8887.5</v>
      </c>
      <c r="F21" s="73">
        <f>SUM(F15:F20)</f>
        <v>8751.6</v>
      </c>
      <c r="G21" s="73">
        <f>SUM(G15:G20)</f>
        <v>8616.6792000000005</v>
      </c>
      <c r="H21" s="73">
        <f>SUM(H15:H20)</f>
        <v>8482.7493503999995</v>
      </c>
      <c r="I21" s="73">
        <f>SUM(I15:I20)</f>
        <v>8349.8223426047989</v>
      </c>
      <c r="J21" s="54"/>
    </row>
    <row r="22" spans="2:10" x14ac:dyDescent="0.35">
      <c r="C22" s="54"/>
      <c r="D22" s="54"/>
      <c r="E22" s="71"/>
      <c r="F22" s="71"/>
      <c r="G22" s="71"/>
      <c r="H22" s="71"/>
      <c r="I22" s="71"/>
      <c r="J22" s="54"/>
    </row>
    <row r="23" spans="2:10" x14ac:dyDescent="0.35">
      <c r="B23" s="211" t="s">
        <v>76</v>
      </c>
      <c r="C23" s="211"/>
      <c r="D23" s="64"/>
      <c r="E23" s="74">
        <f>E12-E21</f>
        <v>21112.5</v>
      </c>
      <c r="F23" s="74">
        <f>F12-F21</f>
        <v>21608.400000000001</v>
      </c>
      <c r="G23" s="74">
        <f>G12-G21</f>
        <v>22107.640800000001</v>
      </c>
      <c r="H23" s="74">
        <f>H12-H21</f>
        <v>22610.262489599998</v>
      </c>
      <c r="I23" s="74">
        <f>I12-I21</f>
        <v>23116.305639475202</v>
      </c>
      <c r="J23" s="54"/>
    </row>
    <row r="24" spans="2:10" x14ac:dyDescent="0.35">
      <c r="C24" s="54"/>
      <c r="D24" s="54"/>
      <c r="E24" s="71"/>
      <c r="F24" s="71"/>
      <c r="G24" s="71"/>
      <c r="H24" s="71"/>
      <c r="I24" s="71"/>
      <c r="J24" s="54"/>
    </row>
    <row r="25" spans="2:10" ht="29" x14ac:dyDescent="0.35">
      <c r="B25" s="52" t="s">
        <v>77</v>
      </c>
      <c r="C25" s="57" t="s">
        <v>78</v>
      </c>
      <c r="D25" s="57"/>
      <c r="E25" s="75">
        <v>5000</v>
      </c>
      <c r="F25" s="67">
        <v>2000</v>
      </c>
      <c r="G25" s="67">
        <v>1000</v>
      </c>
      <c r="H25" s="67">
        <v>500</v>
      </c>
      <c r="I25" s="67">
        <v>430</v>
      </c>
      <c r="J25" s="54"/>
    </row>
    <row r="26" spans="2:10" x14ac:dyDescent="0.35">
      <c r="B26" s="209" t="s">
        <v>79</v>
      </c>
      <c r="C26" s="209"/>
      <c r="D26" s="58"/>
      <c r="E26" s="68">
        <f>SUM(E25:E25)</f>
        <v>5000</v>
      </c>
      <c r="F26" s="68">
        <f>SUM(F25:F25)</f>
        <v>2000</v>
      </c>
      <c r="G26" s="68">
        <f>SUM(G25:G25)</f>
        <v>1000</v>
      </c>
      <c r="H26" s="68">
        <f>SUM(H25:H25)</f>
        <v>500</v>
      </c>
      <c r="I26" s="68">
        <f>SUM(I25:I25)</f>
        <v>430</v>
      </c>
      <c r="J26" s="54"/>
    </row>
    <row r="27" spans="2:10" x14ac:dyDescent="0.35">
      <c r="C27" s="54"/>
      <c r="D27" s="54"/>
      <c r="E27" s="71"/>
      <c r="F27" s="71"/>
      <c r="G27" s="71"/>
      <c r="H27" s="71"/>
      <c r="I27" s="71"/>
      <c r="J27" s="54"/>
    </row>
    <row r="28" spans="2:10" x14ac:dyDescent="0.35">
      <c r="B28" s="207" t="s">
        <v>80</v>
      </c>
      <c r="C28" s="57" t="s">
        <v>81</v>
      </c>
      <c r="D28" s="57"/>
      <c r="E28" s="75">
        <f>+'EJEMPLO MOD 1'!G20+'EJEMPLO MOD 1'!G21</f>
        <v>15590.039999999999</v>
      </c>
      <c r="F28" s="67">
        <f>+'EJEMPLO MOD 1'!G20+'EJEMPLO MOD 1'!G21</f>
        <v>15590.039999999999</v>
      </c>
      <c r="G28" s="67">
        <f>'EJEMPLO MOD 1'!G21</f>
        <v>4686</v>
      </c>
      <c r="H28" s="67">
        <v>0</v>
      </c>
      <c r="I28" s="67">
        <v>0</v>
      </c>
      <c r="J28" s="54"/>
    </row>
    <row r="29" spans="2:10" x14ac:dyDescent="0.35">
      <c r="B29" s="207"/>
      <c r="C29" s="57" t="s">
        <v>82</v>
      </c>
      <c r="D29" s="57"/>
      <c r="E29" s="75">
        <v>0</v>
      </c>
      <c r="F29" s="67">
        <v>0</v>
      </c>
      <c r="G29" s="67">
        <v>0</v>
      </c>
      <c r="H29" s="67">
        <v>0</v>
      </c>
      <c r="I29" s="67">
        <v>0</v>
      </c>
      <c r="J29" s="54"/>
    </row>
    <row r="30" spans="2:10" x14ac:dyDescent="0.35">
      <c r="B30" s="209" t="s">
        <v>83</v>
      </c>
      <c r="C30" s="209"/>
      <c r="D30" s="58"/>
      <c r="E30" s="68">
        <f>SUM(E28:E29)</f>
        <v>15590.039999999999</v>
      </c>
      <c r="F30" s="68">
        <f>SUM(F28:F29)</f>
        <v>15590.039999999999</v>
      </c>
      <c r="G30" s="68">
        <f>SUM(G28:G29)</f>
        <v>4686</v>
      </c>
      <c r="H30" s="68">
        <f>SUM(H28:H29)</f>
        <v>0</v>
      </c>
      <c r="I30" s="68">
        <f>SUM(I28:I29)</f>
        <v>0</v>
      </c>
      <c r="J30" s="54"/>
    </row>
    <row r="31" spans="2:10" x14ac:dyDescent="0.35">
      <c r="C31" s="54"/>
      <c r="D31" s="54"/>
      <c r="E31" s="71"/>
      <c r="F31" s="71"/>
      <c r="G31" s="71"/>
      <c r="H31" s="71"/>
      <c r="I31" s="71"/>
      <c r="J31" s="54"/>
    </row>
    <row r="32" spans="2:10" x14ac:dyDescent="0.35">
      <c r="B32" s="211" t="s">
        <v>144</v>
      </c>
      <c r="C32" s="211"/>
      <c r="D32" s="64"/>
      <c r="E32" s="74">
        <f>+E23+E26-E30</f>
        <v>10522.460000000001</v>
      </c>
      <c r="F32" s="74">
        <f t="shared" ref="F32:I32" si="3">+F23+F26-F30</f>
        <v>8018.3600000000024</v>
      </c>
      <c r="G32" s="74">
        <f t="shared" si="3"/>
        <v>18421.640800000001</v>
      </c>
      <c r="H32" s="74">
        <f t="shared" si="3"/>
        <v>23110.262489599998</v>
      </c>
      <c r="I32" s="74">
        <f t="shared" si="3"/>
        <v>23546.305639475202</v>
      </c>
      <c r="J32" s="54"/>
    </row>
    <row r="33" spans="2:10" x14ac:dyDescent="0.35">
      <c r="B33" s="53" t="s">
        <v>146</v>
      </c>
      <c r="C33" s="54"/>
      <c r="D33" s="54"/>
      <c r="E33" s="71">
        <f>E32*15%</f>
        <v>1578.3690000000001</v>
      </c>
      <c r="F33" s="71">
        <f t="shared" ref="F33:I33" si="4">F32*15%</f>
        <v>1202.7540000000004</v>
      </c>
      <c r="G33" s="71">
        <f t="shared" si="4"/>
        <v>2763.2461200000002</v>
      </c>
      <c r="H33" s="71">
        <f t="shared" si="4"/>
        <v>3466.5393734399995</v>
      </c>
      <c r="I33" s="71">
        <f t="shared" si="4"/>
        <v>3531.9458459212801</v>
      </c>
      <c r="J33" s="54"/>
    </row>
    <row r="34" spans="2:10" x14ac:dyDescent="0.35">
      <c r="B34" s="212" t="s">
        <v>145</v>
      </c>
      <c r="C34" s="212"/>
      <c r="D34" s="64"/>
      <c r="E34" s="74">
        <f>E32-E33</f>
        <v>8944.0910000000003</v>
      </c>
      <c r="F34" s="74">
        <f t="shared" ref="F34:I34" si="5">F32-F33</f>
        <v>6815.6060000000016</v>
      </c>
      <c r="G34" s="74">
        <f t="shared" si="5"/>
        <v>15658.394680000001</v>
      </c>
      <c r="H34" s="74">
        <f t="shared" si="5"/>
        <v>19643.723116159999</v>
      </c>
      <c r="I34" s="74">
        <f t="shared" si="5"/>
        <v>20014.359793553922</v>
      </c>
      <c r="J34" s="54"/>
    </row>
    <row r="35" spans="2:10" x14ac:dyDescent="0.35">
      <c r="B35" s="53" t="s">
        <v>147</v>
      </c>
      <c r="C35" s="54"/>
      <c r="D35" s="54"/>
      <c r="E35" s="71">
        <f>E34*25%</f>
        <v>2236.0227500000001</v>
      </c>
      <c r="F35" s="71">
        <f t="shared" ref="F35:I35" si="6">F34*25%</f>
        <v>1703.9015000000004</v>
      </c>
      <c r="G35" s="71">
        <f t="shared" si="6"/>
        <v>3914.5986700000003</v>
      </c>
      <c r="H35" s="71">
        <f t="shared" si="6"/>
        <v>4910.9307790399998</v>
      </c>
      <c r="I35" s="71">
        <f t="shared" si="6"/>
        <v>5003.5899483884805</v>
      </c>
      <c r="J35" s="54"/>
    </row>
    <row r="36" spans="2:10" x14ac:dyDescent="0.35">
      <c r="B36" s="212" t="s">
        <v>148</v>
      </c>
      <c r="C36" s="212"/>
      <c r="D36" s="64"/>
      <c r="E36" s="74">
        <f>E34-E35</f>
        <v>6708.0682500000003</v>
      </c>
      <c r="F36" s="74">
        <f t="shared" ref="F36:H36" si="7">F34-F35</f>
        <v>5111.7045000000016</v>
      </c>
      <c r="G36" s="74">
        <f t="shared" si="7"/>
        <v>11743.796010000002</v>
      </c>
      <c r="H36" s="74">
        <f t="shared" si="7"/>
        <v>14732.79233712</v>
      </c>
      <c r="I36" s="74">
        <f>I34-I35</f>
        <v>15010.769845165441</v>
      </c>
      <c r="J36" s="54"/>
    </row>
    <row r="37" spans="2:10" x14ac:dyDescent="0.35">
      <c r="B37" s="53" t="s">
        <v>149</v>
      </c>
      <c r="C37" s="54"/>
      <c r="D37" s="54"/>
      <c r="E37" s="71">
        <f>E36*10%</f>
        <v>670.80682500000012</v>
      </c>
      <c r="F37" s="71">
        <f t="shared" ref="F37:I37" si="8">F36*10%</f>
        <v>511.17045000000019</v>
      </c>
      <c r="G37" s="71">
        <f t="shared" si="8"/>
        <v>1174.3796010000003</v>
      </c>
      <c r="H37" s="71">
        <f t="shared" si="8"/>
        <v>1473.279233712</v>
      </c>
      <c r="I37" s="71">
        <f t="shared" si="8"/>
        <v>1501.0769845165441</v>
      </c>
      <c r="J37" s="54"/>
    </row>
    <row r="38" spans="2:10" x14ac:dyDescent="0.35">
      <c r="C38" s="54"/>
      <c r="D38" s="54"/>
      <c r="E38" s="71"/>
      <c r="F38" s="71"/>
      <c r="G38" s="71"/>
      <c r="H38" s="71"/>
      <c r="I38" s="71"/>
      <c r="J38" s="54"/>
    </row>
    <row r="39" spans="2:10" x14ac:dyDescent="0.35">
      <c r="B39" s="208" t="s">
        <v>84</v>
      </c>
      <c r="C39" s="208"/>
      <c r="D39" s="65"/>
      <c r="E39" s="76">
        <f>E36-E37</f>
        <v>6037.2614250000006</v>
      </c>
      <c r="F39" s="76">
        <f t="shared" ref="F39:I39" si="9">F36-F37</f>
        <v>4600.5340500000011</v>
      </c>
      <c r="G39" s="76">
        <f t="shared" si="9"/>
        <v>10569.416409000001</v>
      </c>
      <c r="H39" s="76">
        <f t="shared" si="9"/>
        <v>13259.513103408</v>
      </c>
      <c r="I39" s="76">
        <f t="shared" si="9"/>
        <v>13509.692860648898</v>
      </c>
      <c r="J39" s="54"/>
    </row>
    <row r="40" spans="2:10" x14ac:dyDescent="0.35">
      <c r="C40" s="54"/>
      <c r="D40" s="54"/>
      <c r="E40" s="59"/>
      <c r="F40" s="59"/>
      <c r="G40" s="59"/>
      <c r="H40" s="59"/>
      <c r="I40" s="59"/>
      <c r="J40" s="54"/>
    </row>
    <row r="41" spans="2:10" x14ac:dyDescent="0.35">
      <c r="C41" s="54"/>
      <c r="D41" s="54"/>
      <c r="E41" s="59"/>
      <c r="F41" s="59"/>
      <c r="G41" s="59"/>
      <c r="H41" s="59"/>
      <c r="I41" s="59"/>
      <c r="J41" s="54"/>
    </row>
    <row r="42" spans="2:10" x14ac:dyDescent="0.35">
      <c r="C42" s="54"/>
      <c r="D42" s="54"/>
      <c r="E42" s="59"/>
      <c r="F42" s="59"/>
      <c r="G42" s="59"/>
      <c r="H42" s="59"/>
      <c r="I42" s="59"/>
      <c r="J42" s="54"/>
    </row>
  </sheetData>
  <mergeCells count="15">
    <mergeCell ref="B39:C39"/>
    <mergeCell ref="B12:C12"/>
    <mergeCell ref="B15:B20"/>
    <mergeCell ref="B21:C21"/>
    <mergeCell ref="B23:C23"/>
    <mergeCell ref="B26:C26"/>
    <mergeCell ref="B36:C36"/>
    <mergeCell ref="B32:C32"/>
    <mergeCell ref="B34:C34"/>
    <mergeCell ref="B30:C30"/>
    <mergeCell ref="B2:I2"/>
    <mergeCell ref="C6:D6"/>
    <mergeCell ref="C7:C8"/>
    <mergeCell ref="E7:I7"/>
    <mergeCell ref="B28:B29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D194-0946-431B-BAA3-C8E300EE717F}">
  <dimension ref="A1:P456"/>
  <sheetViews>
    <sheetView showGridLines="0" topLeftCell="A5" zoomScaleNormal="100" workbookViewId="0">
      <selection activeCell="D13" sqref="D13"/>
    </sheetView>
  </sheetViews>
  <sheetFormatPr baseColWidth="10" defaultColWidth="11.453125" defaultRowHeight="14.5" x14ac:dyDescent="0.35"/>
  <cols>
    <col min="1" max="2" width="4.7265625" style="79" customWidth="1"/>
    <col min="3" max="3" width="29.453125" style="79" customWidth="1"/>
    <col min="4" max="4" width="24.54296875" style="79" customWidth="1"/>
    <col min="5" max="5" width="18.54296875" style="79" customWidth="1"/>
    <col min="6" max="6" width="14.1796875" style="79" bestFit="1" customWidth="1"/>
    <col min="7" max="7" width="14.1796875" style="79" customWidth="1"/>
    <col min="8" max="8" width="19.26953125" style="106" customWidth="1"/>
    <col min="9" max="9" width="13.81640625" style="79" customWidth="1"/>
    <col min="10" max="10" width="14" style="79" customWidth="1"/>
    <col min="11" max="11" width="15.1796875" style="79" customWidth="1"/>
    <col min="12" max="12" width="14" style="79" customWidth="1"/>
    <col min="13" max="13" width="6.81640625" style="79" customWidth="1"/>
    <col min="14" max="14" width="13.7265625" style="79" customWidth="1"/>
    <col min="15" max="16384" width="11.453125" style="79"/>
  </cols>
  <sheetData>
    <row r="1" spans="1:16" ht="15" thickBot="1" x14ac:dyDescent="0.4"/>
    <row r="2" spans="1:16" ht="36.75" customHeight="1" thickBot="1" x14ac:dyDescent="0.4">
      <c r="C2" s="217" t="s">
        <v>196</v>
      </c>
      <c r="D2" s="218"/>
      <c r="E2" s="218"/>
      <c r="F2" s="218"/>
      <c r="G2" s="218"/>
      <c r="H2" s="218"/>
      <c r="I2" s="218"/>
      <c r="J2" s="218"/>
      <c r="K2" s="219"/>
    </row>
    <row r="4" spans="1:16" x14ac:dyDescent="0.35">
      <c r="H4" s="220" t="str">
        <f>CONCATENATE("Tablas de amortización"," ",credito)</f>
        <v>Tablas de amortización Alemana</v>
      </c>
      <c r="I4" s="220"/>
      <c r="J4" s="220"/>
      <c r="K4" s="220"/>
      <c r="L4" s="220"/>
      <c r="M4" s="220"/>
      <c r="N4" s="220"/>
    </row>
    <row r="5" spans="1:16" ht="15" thickBot="1" x14ac:dyDescent="0.4">
      <c r="H5" s="85"/>
      <c r="I5" s="85"/>
      <c r="J5" s="85"/>
      <c r="K5" s="85"/>
      <c r="L5" s="85"/>
      <c r="M5" s="85"/>
      <c r="N5" s="85"/>
    </row>
    <row r="6" spans="1:16" ht="29.5" thickBot="1" x14ac:dyDescent="0.4">
      <c r="H6" s="114"/>
      <c r="I6" s="78" t="s">
        <v>150</v>
      </c>
      <c r="J6" s="78" t="s">
        <v>151</v>
      </c>
      <c r="K6" s="78" t="s">
        <v>152</v>
      </c>
      <c r="L6" s="114"/>
      <c r="M6" s="114"/>
      <c r="N6" s="114"/>
    </row>
    <row r="7" spans="1:16" ht="15" thickBot="1" x14ac:dyDescent="0.4">
      <c r="E7" s="117" t="s">
        <v>160</v>
      </c>
      <c r="F7" s="118"/>
      <c r="G7" s="119">
        <f>+D25</f>
        <v>5</v>
      </c>
      <c r="H7" s="115"/>
      <c r="I7" s="116">
        <f>SUM(I10:I309)</f>
        <v>8262.5</v>
      </c>
      <c r="J7" s="116">
        <f>SUM(J10:J309)</f>
        <v>3262.5</v>
      </c>
      <c r="K7" s="116">
        <f>I7-J7</f>
        <v>5000</v>
      </c>
      <c r="M7" s="114"/>
      <c r="N7" s="114"/>
    </row>
    <row r="8" spans="1:16" ht="15.75" customHeight="1" thickBot="1" x14ac:dyDescent="0.4">
      <c r="C8" s="213" t="s">
        <v>153</v>
      </c>
      <c r="D8" s="214"/>
      <c r="H8" s="80" t="s">
        <v>154</v>
      </c>
      <c r="I8" s="81" t="s">
        <v>155</v>
      </c>
      <c r="J8" s="81" t="s">
        <v>156</v>
      </c>
      <c r="K8" s="81" t="s">
        <v>157</v>
      </c>
      <c r="L8" s="82" t="s">
        <v>158</v>
      </c>
      <c r="M8" s="83"/>
      <c r="N8" s="84" t="s">
        <v>159</v>
      </c>
    </row>
    <row r="9" spans="1:16" x14ac:dyDescent="0.35">
      <c r="C9" s="215"/>
      <c r="D9" s="216"/>
      <c r="H9" s="85">
        <v>0</v>
      </c>
      <c r="I9" s="86"/>
      <c r="J9" s="86"/>
      <c r="K9" s="86"/>
      <c r="L9" s="86">
        <f>+D18</f>
        <v>5000</v>
      </c>
      <c r="M9" s="86"/>
      <c r="N9" s="86">
        <f>+L9</f>
        <v>5000</v>
      </c>
    </row>
    <row r="10" spans="1:16" x14ac:dyDescent="0.35">
      <c r="C10" s="87"/>
      <c r="D10" s="88"/>
      <c r="H10" s="89">
        <v>1</v>
      </c>
      <c r="I10" s="90">
        <f>IF(credito="Francesa",-PMT(D20/$D$16,$G$7,D18,0),IF(credito="Alemana",J10+K10))</f>
        <v>2087.5</v>
      </c>
      <c r="J10" s="91">
        <f>L9*$D$20/$D$16</f>
        <v>1087.5</v>
      </c>
      <c r="K10" s="91">
        <f>IF(H10&lt;=$G$7,IF(credito="Francesa",I10-J10,IF(credito="Alemana",L9/$G$7))," ")</f>
        <v>1000</v>
      </c>
      <c r="L10" s="90">
        <f t="shared" ref="L10:L73" si="0">IF(H10&lt;=$G$7,L9-K10," ")</f>
        <v>4000</v>
      </c>
      <c r="M10" s="86"/>
      <c r="N10" s="90">
        <f t="shared" ref="N10:N73" si="1">IF(H10&lt;=$G$7,-I10," ")</f>
        <v>-2087.5</v>
      </c>
    </row>
    <row r="11" spans="1:16" x14ac:dyDescent="0.35">
      <c r="C11" s="92" t="s">
        <v>161</v>
      </c>
      <c r="D11" s="93" t="s">
        <v>176</v>
      </c>
      <c r="H11" s="85">
        <f t="shared" ref="H11:H74" si="2">IF($H10&gt;=$G$7," ",H10+1)</f>
        <v>2</v>
      </c>
      <c r="I11" s="86">
        <f t="shared" ref="I11:I74" si="3">IF(H10&lt;=$G$7,IF(credito="Francesa",IF(H11&lt;=$G$7,$I10,0),IF(credito="Alemana",IF(H11&lt;=$G$7,J11+K11,0))),"")</f>
        <v>1870</v>
      </c>
      <c r="J11" s="94">
        <f t="shared" ref="J11:J74" si="4">IF(H11&lt;=$G$7,L10*$D$20/$D$16," ")</f>
        <v>870</v>
      </c>
      <c r="K11" s="94">
        <f t="shared" ref="K11:K74" si="5">IF(H11&lt;=$G$7,IF(credito="Francesa",I11-J11,IF(credito="Alemana",IF(H11&lt;=$G$7,$K10,0)))," ")</f>
        <v>1000</v>
      </c>
      <c r="L11" s="86">
        <f t="shared" si="0"/>
        <v>3000</v>
      </c>
      <c r="M11" s="86"/>
      <c r="N11" s="86">
        <f t="shared" si="1"/>
        <v>-1870</v>
      </c>
    </row>
    <row r="12" spans="1:16" x14ac:dyDescent="0.35">
      <c r="C12" s="95"/>
      <c r="D12" s="88"/>
      <c r="H12" s="85">
        <f t="shared" si="2"/>
        <v>3</v>
      </c>
      <c r="I12" s="86">
        <f t="shared" si="3"/>
        <v>1652.5</v>
      </c>
      <c r="J12" s="94">
        <f t="shared" si="4"/>
        <v>652.5</v>
      </c>
      <c r="K12" s="94">
        <f t="shared" si="5"/>
        <v>1000</v>
      </c>
      <c r="L12" s="86">
        <f t="shared" si="0"/>
        <v>2000</v>
      </c>
      <c r="M12" s="86"/>
      <c r="N12" s="86">
        <f t="shared" si="1"/>
        <v>-1652.5</v>
      </c>
    </row>
    <row r="13" spans="1:16" x14ac:dyDescent="0.35">
      <c r="C13" s="92" t="s">
        <v>163</v>
      </c>
      <c r="D13" s="93" t="s">
        <v>189</v>
      </c>
      <c r="H13" s="85">
        <f t="shared" si="2"/>
        <v>4</v>
      </c>
      <c r="I13" s="86">
        <f t="shared" si="3"/>
        <v>1435</v>
      </c>
      <c r="J13" s="94">
        <f t="shared" si="4"/>
        <v>435</v>
      </c>
      <c r="K13" s="94">
        <f t="shared" si="5"/>
        <v>1000</v>
      </c>
      <c r="L13" s="86">
        <f t="shared" si="0"/>
        <v>1000</v>
      </c>
      <c r="M13" s="86"/>
      <c r="N13" s="86">
        <f t="shared" si="1"/>
        <v>-1435</v>
      </c>
      <c r="P13" s="105"/>
    </row>
    <row r="14" spans="1:16" s="105" customFormat="1" x14ac:dyDescent="0.35">
      <c r="A14" s="79"/>
      <c r="B14" s="79"/>
      <c r="C14" s="95"/>
      <c r="D14" s="88"/>
      <c r="E14" s="79"/>
      <c r="F14" s="79"/>
      <c r="G14" s="79"/>
      <c r="H14" s="85">
        <f t="shared" si="2"/>
        <v>5</v>
      </c>
      <c r="I14" s="86">
        <f t="shared" si="3"/>
        <v>1217.5</v>
      </c>
      <c r="J14" s="94">
        <f t="shared" si="4"/>
        <v>217.5</v>
      </c>
      <c r="K14" s="94">
        <f t="shared" si="5"/>
        <v>1000</v>
      </c>
      <c r="L14" s="86">
        <f t="shared" si="0"/>
        <v>0</v>
      </c>
      <c r="M14" s="86"/>
      <c r="N14" s="86">
        <f t="shared" si="1"/>
        <v>-1217.5</v>
      </c>
      <c r="O14" s="79"/>
      <c r="P14" s="79"/>
    </row>
    <row r="15" spans="1:16" x14ac:dyDescent="0.35">
      <c r="C15" s="92" t="s">
        <v>165</v>
      </c>
      <c r="D15" s="93" t="s">
        <v>195</v>
      </c>
      <c r="H15" s="85" t="str">
        <f t="shared" si="2"/>
        <v xml:space="preserve"> </v>
      </c>
      <c r="I15" s="86">
        <f t="shared" si="3"/>
        <v>0</v>
      </c>
      <c r="J15" s="94" t="str">
        <f t="shared" si="4"/>
        <v xml:space="preserve"> </v>
      </c>
      <c r="K15" s="94" t="str">
        <f t="shared" si="5"/>
        <v xml:space="preserve"> </v>
      </c>
      <c r="L15" s="86" t="str">
        <f t="shared" si="0"/>
        <v xml:space="preserve"> </v>
      </c>
      <c r="M15" s="86"/>
      <c r="N15" s="86" t="str">
        <f t="shared" si="1"/>
        <v xml:space="preserve"> </v>
      </c>
      <c r="P15" s="106"/>
    </row>
    <row r="16" spans="1:16" s="106" customFormat="1" x14ac:dyDescent="0.35">
      <c r="A16" s="79"/>
      <c r="B16" s="79"/>
      <c r="C16" s="92"/>
      <c r="D16" s="93">
        <f>IF(D15="Anual",1,IF(D15="Semestral",2,IF(D15="Cuatrimestral",3,IF(D15="Trimestral",4,IF(D15="Bimensual",6,IF(D15="Mensual",12,IF(D15="Quincenal",24)))))))</f>
        <v>1</v>
      </c>
      <c r="E16" s="79"/>
      <c r="F16" s="79"/>
      <c r="G16" s="79"/>
      <c r="H16" s="85" t="str">
        <f t="shared" si="2"/>
        <v xml:space="preserve"> </v>
      </c>
      <c r="I16" s="86" t="str">
        <f t="shared" si="3"/>
        <v/>
      </c>
      <c r="J16" s="94" t="str">
        <f t="shared" si="4"/>
        <v xml:space="preserve"> </v>
      </c>
      <c r="K16" s="94" t="str">
        <f t="shared" si="5"/>
        <v xml:space="preserve"> </v>
      </c>
      <c r="L16" s="86" t="str">
        <f t="shared" si="0"/>
        <v xml:space="preserve"> </v>
      </c>
      <c r="M16" s="86"/>
      <c r="N16" s="86" t="str">
        <f t="shared" si="1"/>
        <v xml:space="preserve"> </v>
      </c>
      <c r="O16" s="79"/>
    </row>
    <row r="17" spans="1:16" s="106" customFormat="1" x14ac:dyDescent="0.35">
      <c r="A17" s="79"/>
      <c r="B17" s="79"/>
      <c r="C17" s="95"/>
      <c r="D17" s="88"/>
      <c r="E17" s="79"/>
      <c r="F17" s="79"/>
      <c r="G17" s="79"/>
      <c r="H17" s="85" t="str">
        <f t="shared" si="2"/>
        <v xml:space="preserve"> </v>
      </c>
      <c r="I17" s="86" t="str">
        <f t="shared" si="3"/>
        <v/>
      </c>
      <c r="J17" s="94" t="str">
        <f t="shared" si="4"/>
        <v xml:space="preserve"> </v>
      </c>
      <c r="K17" s="94" t="str">
        <f t="shared" si="5"/>
        <v xml:space="preserve"> </v>
      </c>
      <c r="L17" s="86" t="str">
        <f t="shared" si="0"/>
        <v xml:space="preserve"> </v>
      </c>
      <c r="M17" s="86"/>
      <c r="N17" s="86" t="str">
        <f t="shared" si="1"/>
        <v xml:space="preserve"> </v>
      </c>
      <c r="O17" s="79"/>
    </row>
    <row r="18" spans="1:16" s="106" customFormat="1" x14ac:dyDescent="0.35">
      <c r="A18" s="79"/>
      <c r="B18" s="79"/>
      <c r="C18" s="96" t="s">
        <v>167</v>
      </c>
      <c r="D18" s="97">
        <v>5000</v>
      </c>
      <c r="E18" s="79"/>
      <c r="F18" s="79"/>
      <c r="G18" s="79"/>
      <c r="H18" s="85" t="str">
        <f t="shared" si="2"/>
        <v xml:space="preserve"> </v>
      </c>
      <c r="I18" s="86" t="str">
        <f t="shared" si="3"/>
        <v/>
      </c>
      <c r="J18" s="94" t="str">
        <f t="shared" si="4"/>
        <v xml:space="preserve"> </v>
      </c>
      <c r="K18" s="94" t="str">
        <f t="shared" si="5"/>
        <v xml:space="preserve"> </v>
      </c>
      <c r="L18" s="86" t="str">
        <f t="shared" si="0"/>
        <v xml:space="preserve"> </v>
      </c>
      <c r="M18" s="86"/>
      <c r="N18" s="86" t="str">
        <f t="shared" si="1"/>
        <v xml:space="preserve"> </v>
      </c>
      <c r="O18" s="79"/>
      <c r="P18" s="79"/>
    </row>
    <row r="19" spans="1:16" x14ac:dyDescent="0.35">
      <c r="C19" s="98"/>
      <c r="D19" s="99"/>
      <c r="H19" s="85" t="str">
        <f t="shared" si="2"/>
        <v xml:space="preserve"> </v>
      </c>
      <c r="I19" s="86" t="str">
        <f t="shared" si="3"/>
        <v/>
      </c>
      <c r="J19" s="94" t="str">
        <f t="shared" si="4"/>
        <v xml:space="preserve"> </v>
      </c>
      <c r="K19" s="94" t="str">
        <f t="shared" si="5"/>
        <v xml:space="preserve"> </v>
      </c>
      <c r="L19" s="86" t="str">
        <f t="shared" si="0"/>
        <v xml:space="preserve"> </v>
      </c>
      <c r="M19" s="86"/>
      <c r="N19" s="86" t="str">
        <f t="shared" si="1"/>
        <v xml:space="preserve"> </v>
      </c>
    </row>
    <row r="20" spans="1:16" x14ac:dyDescent="0.35">
      <c r="C20" s="100" t="s">
        <v>168</v>
      </c>
      <c r="D20" s="101">
        <v>0.2175</v>
      </c>
      <c r="H20" s="85" t="str">
        <f t="shared" si="2"/>
        <v xml:space="preserve"> </v>
      </c>
      <c r="I20" s="86" t="str">
        <f t="shared" si="3"/>
        <v/>
      </c>
      <c r="J20" s="94" t="str">
        <f t="shared" si="4"/>
        <v xml:space="preserve"> </v>
      </c>
      <c r="K20" s="94" t="str">
        <f t="shared" si="5"/>
        <v xml:space="preserve"> </v>
      </c>
      <c r="L20" s="86" t="str">
        <f t="shared" si="0"/>
        <v xml:space="preserve"> </v>
      </c>
      <c r="M20" s="86"/>
      <c r="N20" s="86" t="str">
        <f t="shared" si="1"/>
        <v xml:space="preserve"> </v>
      </c>
    </row>
    <row r="21" spans="1:16" x14ac:dyDescent="0.35">
      <c r="C21" s="102"/>
      <c r="D21" s="103"/>
      <c r="H21" s="85" t="str">
        <f t="shared" si="2"/>
        <v xml:space="preserve"> </v>
      </c>
      <c r="I21" s="86" t="str">
        <f t="shared" si="3"/>
        <v/>
      </c>
      <c r="J21" s="94" t="str">
        <f t="shared" si="4"/>
        <v xml:space="preserve"> </v>
      </c>
      <c r="K21" s="94" t="str">
        <f t="shared" si="5"/>
        <v xml:space="preserve"> </v>
      </c>
      <c r="L21" s="86" t="str">
        <f t="shared" si="0"/>
        <v xml:space="preserve"> </v>
      </c>
      <c r="M21" s="86"/>
      <c r="N21" s="86" t="str">
        <f t="shared" si="1"/>
        <v xml:space="preserve"> </v>
      </c>
    </row>
    <row r="22" spans="1:16" x14ac:dyDescent="0.35">
      <c r="A22" s="105"/>
      <c r="B22" s="105"/>
      <c r="C22" s="104" t="s">
        <v>169</v>
      </c>
      <c r="D22" s="104">
        <v>5</v>
      </c>
      <c r="E22" s="105"/>
      <c r="F22" s="105"/>
      <c r="G22" s="105"/>
      <c r="H22" s="85" t="str">
        <f t="shared" si="2"/>
        <v xml:space="preserve"> </v>
      </c>
      <c r="I22" s="86" t="str">
        <f t="shared" si="3"/>
        <v/>
      </c>
      <c r="J22" s="94" t="str">
        <f t="shared" si="4"/>
        <v xml:space="preserve"> </v>
      </c>
      <c r="K22" s="94" t="str">
        <f t="shared" si="5"/>
        <v xml:space="preserve"> </v>
      </c>
      <c r="L22" s="86" t="str">
        <f t="shared" si="0"/>
        <v xml:space="preserve"> </v>
      </c>
      <c r="M22" s="86"/>
      <c r="N22" s="86" t="str">
        <f t="shared" si="1"/>
        <v xml:space="preserve"> </v>
      </c>
    </row>
    <row r="23" spans="1:16" x14ac:dyDescent="0.35">
      <c r="C23" s="102" t="s">
        <v>170</v>
      </c>
      <c r="D23" s="102">
        <f>+D22*360</f>
        <v>1800</v>
      </c>
      <c r="H23" s="85" t="str">
        <f t="shared" si="2"/>
        <v xml:space="preserve"> </v>
      </c>
      <c r="I23" s="86" t="str">
        <f t="shared" si="3"/>
        <v/>
      </c>
      <c r="J23" s="94" t="str">
        <f t="shared" si="4"/>
        <v xml:space="preserve"> </v>
      </c>
      <c r="K23" s="94" t="str">
        <f t="shared" si="5"/>
        <v xml:space="preserve"> </v>
      </c>
      <c r="L23" s="86" t="str">
        <f t="shared" si="0"/>
        <v xml:space="preserve"> </v>
      </c>
      <c r="M23" s="86"/>
      <c r="N23" s="86" t="str">
        <f t="shared" si="1"/>
        <v xml:space="preserve"> </v>
      </c>
    </row>
    <row r="24" spans="1:16" ht="15" customHeight="1" x14ac:dyDescent="0.35">
      <c r="A24" s="106"/>
      <c r="B24" s="106"/>
      <c r="C24" s="102" t="s">
        <v>171</v>
      </c>
      <c r="D24" s="102">
        <f>IF(D15="Anual",360,IF(D15="Semestral",180,IF(D15="Cuatrimestral",120,IF(D15="Trimestral",90,IF(D15="Bimensual",60,IF(D15="Mensual",30,IF(D15="Quincenal",15)))))))</f>
        <v>360</v>
      </c>
      <c r="F24" s="106"/>
      <c r="G24" s="106"/>
      <c r="H24" s="85" t="str">
        <f t="shared" si="2"/>
        <v xml:space="preserve"> </v>
      </c>
      <c r="I24" s="86" t="str">
        <f t="shared" si="3"/>
        <v/>
      </c>
      <c r="J24" s="94" t="str">
        <f t="shared" si="4"/>
        <v xml:space="preserve"> </v>
      </c>
      <c r="K24" s="94" t="str">
        <f t="shared" si="5"/>
        <v xml:space="preserve"> </v>
      </c>
      <c r="L24" s="86" t="str">
        <f t="shared" si="0"/>
        <v xml:space="preserve"> </v>
      </c>
      <c r="M24" s="86"/>
      <c r="N24" s="86" t="str">
        <f t="shared" si="1"/>
        <v xml:space="preserve"> </v>
      </c>
    </row>
    <row r="25" spans="1:16" ht="15.75" customHeight="1" x14ac:dyDescent="0.35">
      <c r="A25" s="106"/>
      <c r="B25" s="106"/>
      <c r="C25" s="107" t="s">
        <v>172</v>
      </c>
      <c r="D25" s="107">
        <f>IF(D15="Anual",D22*1,IF(D15="Semestral",D22*2,IF(D15="Cuatrimestral",D22*3,IF(D15="Trimestral",D22*4,IF(D15="Bimensual",D22*6,IF(D15="Mensual",D22*12,IF(D15="Quincenal",D22*24)))))))</f>
        <v>5</v>
      </c>
      <c r="E25" s="106"/>
      <c r="F25" s="106"/>
      <c r="G25" s="106"/>
      <c r="H25" s="85" t="str">
        <f t="shared" si="2"/>
        <v xml:space="preserve"> </v>
      </c>
      <c r="I25" s="86" t="str">
        <f t="shared" si="3"/>
        <v/>
      </c>
      <c r="J25" s="94" t="str">
        <f t="shared" si="4"/>
        <v xml:space="preserve"> </v>
      </c>
      <c r="K25" s="94" t="str">
        <f t="shared" si="5"/>
        <v xml:space="preserve"> </v>
      </c>
      <c r="L25" s="86" t="str">
        <f t="shared" si="0"/>
        <v xml:space="preserve"> </v>
      </c>
      <c r="M25" s="86"/>
      <c r="N25" s="86" t="str">
        <f t="shared" si="1"/>
        <v xml:space="preserve"> </v>
      </c>
    </row>
    <row r="26" spans="1:16" x14ac:dyDescent="0.35">
      <c r="A26" s="106"/>
      <c r="B26" s="106"/>
      <c r="E26" s="106"/>
      <c r="F26" s="106"/>
      <c r="G26" s="106"/>
      <c r="H26" s="85" t="str">
        <f t="shared" si="2"/>
        <v xml:space="preserve"> </v>
      </c>
      <c r="I26" s="86" t="str">
        <f t="shared" si="3"/>
        <v/>
      </c>
      <c r="J26" s="94" t="str">
        <f t="shared" si="4"/>
        <v xml:space="preserve"> </v>
      </c>
      <c r="K26" s="94" t="str">
        <f t="shared" si="5"/>
        <v xml:space="preserve"> </v>
      </c>
      <c r="L26" s="86" t="str">
        <f t="shared" si="0"/>
        <v xml:space="preserve"> </v>
      </c>
      <c r="M26" s="86"/>
      <c r="N26" s="86" t="str">
        <f t="shared" si="1"/>
        <v xml:space="preserve"> </v>
      </c>
    </row>
    <row r="27" spans="1:16" x14ac:dyDescent="0.35">
      <c r="C27" s="108" t="s">
        <v>173</v>
      </c>
      <c r="D27" s="108" t="s">
        <v>174</v>
      </c>
      <c r="E27" s="120"/>
      <c r="H27" s="85" t="str">
        <f t="shared" si="2"/>
        <v xml:space="preserve"> </v>
      </c>
      <c r="I27" s="86" t="str">
        <f t="shared" si="3"/>
        <v/>
      </c>
      <c r="J27" s="94" t="str">
        <f t="shared" si="4"/>
        <v xml:space="preserve"> </v>
      </c>
      <c r="K27" s="94" t="str">
        <f t="shared" si="5"/>
        <v xml:space="preserve"> </v>
      </c>
      <c r="L27" s="86" t="str">
        <f t="shared" si="0"/>
        <v xml:space="preserve"> </v>
      </c>
      <c r="M27" s="86"/>
      <c r="N27" s="86" t="str">
        <f t="shared" si="1"/>
        <v xml:space="preserve"> </v>
      </c>
    </row>
    <row r="28" spans="1:16" ht="15" customHeight="1" x14ac:dyDescent="0.35">
      <c r="C28" s="109"/>
      <c r="D28" s="109"/>
      <c r="H28" s="85" t="str">
        <f t="shared" si="2"/>
        <v xml:space="preserve"> </v>
      </c>
      <c r="I28" s="86" t="str">
        <f t="shared" si="3"/>
        <v/>
      </c>
      <c r="J28" s="94" t="str">
        <f t="shared" si="4"/>
        <v xml:space="preserve"> </v>
      </c>
      <c r="K28" s="94" t="str">
        <f t="shared" si="5"/>
        <v xml:space="preserve"> </v>
      </c>
      <c r="L28" s="86" t="str">
        <f t="shared" si="0"/>
        <v xml:space="preserve"> </v>
      </c>
      <c r="M28" s="86"/>
      <c r="N28" s="86" t="str">
        <f t="shared" si="1"/>
        <v xml:space="preserve"> </v>
      </c>
    </row>
    <row r="29" spans="1:16" ht="15" customHeight="1" x14ac:dyDescent="0.35">
      <c r="H29" s="85" t="str">
        <f t="shared" si="2"/>
        <v xml:space="preserve"> </v>
      </c>
      <c r="I29" s="86" t="str">
        <f t="shared" si="3"/>
        <v/>
      </c>
      <c r="J29" s="94" t="str">
        <f t="shared" si="4"/>
        <v xml:space="preserve"> </v>
      </c>
      <c r="K29" s="94" t="str">
        <f t="shared" si="5"/>
        <v xml:space="preserve"> </v>
      </c>
      <c r="L29" s="86" t="str">
        <f t="shared" si="0"/>
        <v xml:space="preserve"> </v>
      </c>
      <c r="M29" s="86"/>
      <c r="N29" s="86" t="str">
        <f t="shared" si="1"/>
        <v xml:space="preserve"> </v>
      </c>
    </row>
    <row r="30" spans="1:16" ht="15.75" customHeight="1" x14ac:dyDescent="0.35">
      <c r="H30" s="85" t="str">
        <f t="shared" si="2"/>
        <v xml:space="preserve"> </v>
      </c>
      <c r="I30" s="86" t="str">
        <f t="shared" si="3"/>
        <v/>
      </c>
      <c r="J30" s="94" t="str">
        <f t="shared" si="4"/>
        <v xml:space="preserve"> </v>
      </c>
      <c r="K30" s="94" t="str">
        <f t="shared" si="5"/>
        <v xml:space="preserve"> </v>
      </c>
      <c r="L30" s="86" t="str">
        <f t="shared" si="0"/>
        <v xml:space="preserve"> </v>
      </c>
      <c r="M30" s="86"/>
      <c r="N30" s="86" t="str">
        <f t="shared" si="1"/>
        <v xml:space="preserve"> </v>
      </c>
    </row>
    <row r="31" spans="1:16" x14ac:dyDescent="0.35">
      <c r="G31" s="110"/>
      <c r="H31" s="85" t="str">
        <f t="shared" si="2"/>
        <v xml:space="preserve"> </v>
      </c>
      <c r="I31" s="86" t="str">
        <f t="shared" si="3"/>
        <v/>
      </c>
      <c r="J31" s="94" t="str">
        <f t="shared" si="4"/>
        <v xml:space="preserve"> </v>
      </c>
      <c r="K31" s="94" t="str">
        <f t="shared" si="5"/>
        <v xml:space="preserve"> </v>
      </c>
      <c r="L31" s="86" t="str">
        <f t="shared" si="0"/>
        <v xml:space="preserve"> </v>
      </c>
      <c r="M31" s="86"/>
      <c r="N31" s="86" t="str">
        <f t="shared" si="1"/>
        <v xml:space="preserve"> </v>
      </c>
    </row>
    <row r="32" spans="1:16" x14ac:dyDescent="0.35">
      <c r="H32" s="85" t="str">
        <f t="shared" si="2"/>
        <v xml:space="preserve"> </v>
      </c>
      <c r="I32" s="86" t="str">
        <f t="shared" si="3"/>
        <v/>
      </c>
      <c r="J32" s="94" t="str">
        <f t="shared" si="4"/>
        <v xml:space="preserve"> </v>
      </c>
      <c r="K32" s="94" t="str">
        <f t="shared" si="5"/>
        <v xml:space="preserve"> </v>
      </c>
      <c r="L32" s="86" t="str">
        <f t="shared" si="0"/>
        <v xml:space="preserve"> </v>
      </c>
      <c r="M32" s="86"/>
      <c r="N32" s="86" t="str">
        <f t="shared" si="1"/>
        <v xml:space="preserve"> </v>
      </c>
    </row>
    <row r="33" spans="2:14" ht="18.75" customHeight="1" x14ac:dyDescent="0.35">
      <c r="G33" s="111"/>
      <c r="H33" s="85" t="str">
        <f t="shared" si="2"/>
        <v xml:space="preserve"> </v>
      </c>
      <c r="I33" s="86" t="str">
        <f t="shared" si="3"/>
        <v/>
      </c>
      <c r="J33" s="94" t="str">
        <f t="shared" si="4"/>
        <v xml:space="preserve"> </v>
      </c>
      <c r="K33" s="94" t="str">
        <f t="shared" si="5"/>
        <v xml:space="preserve"> </v>
      </c>
      <c r="L33" s="86" t="str">
        <f t="shared" si="0"/>
        <v xml:space="preserve"> </v>
      </c>
      <c r="M33" s="86"/>
      <c r="N33" s="86" t="str">
        <f t="shared" si="1"/>
        <v xml:space="preserve"> </v>
      </c>
    </row>
    <row r="34" spans="2:14" x14ac:dyDescent="0.35">
      <c r="G34" s="111"/>
      <c r="H34" s="85" t="str">
        <f t="shared" si="2"/>
        <v xml:space="preserve"> </v>
      </c>
      <c r="I34" s="86" t="str">
        <f t="shared" si="3"/>
        <v/>
      </c>
      <c r="J34" s="94" t="str">
        <f t="shared" si="4"/>
        <v xml:space="preserve"> </v>
      </c>
      <c r="K34" s="94" t="str">
        <f t="shared" si="5"/>
        <v xml:space="preserve"> </v>
      </c>
      <c r="L34" s="86" t="str">
        <f t="shared" si="0"/>
        <v xml:space="preserve"> </v>
      </c>
      <c r="M34" s="86"/>
      <c r="N34" s="86" t="str">
        <f t="shared" si="1"/>
        <v xml:space="preserve"> </v>
      </c>
    </row>
    <row r="35" spans="2:14" x14ac:dyDescent="0.35">
      <c r="H35" s="85" t="str">
        <f t="shared" si="2"/>
        <v xml:space="preserve"> </v>
      </c>
      <c r="I35" s="86" t="str">
        <f t="shared" si="3"/>
        <v/>
      </c>
      <c r="J35" s="94" t="str">
        <f t="shared" si="4"/>
        <v xml:space="preserve"> </v>
      </c>
      <c r="K35" s="94" t="str">
        <f t="shared" si="5"/>
        <v xml:space="preserve"> </v>
      </c>
      <c r="L35" s="86" t="str">
        <f t="shared" si="0"/>
        <v xml:space="preserve"> </v>
      </c>
      <c r="M35" s="86"/>
      <c r="N35" s="86" t="str">
        <f t="shared" si="1"/>
        <v xml:space="preserve"> </v>
      </c>
    </row>
    <row r="36" spans="2:14" x14ac:dyDescent="0.35">
      <c r="H36" s="85" t="str">
        <f t="shared" si="2"/>
        <v xml:space="preserve"> </v>
      </c>
      <c r="I36" s="86" t="str">
        <f t="shared" si="3"/>
        <v/>
      </c>
      <c r="J36" s="94" t="str">
        <f t="shared" si="4"/>
        <v xml:space="preserve"> </v>
      </c>
      <c r="K36" s="94" t="str">
        <f t="shared" si="5"/>
        <v xml:space="preserve"> </v>
      </c>
      <c r="L36" s="86" t="str">
        <f t="shared" si="0"/>
        <v xml:space="preserve"> </v>
      </c>
      <c r="M36" s="86"/>
      <c r="N36" s="86" t="str">
        <f t="shared" si="1"/>
        <v xml:space="preserve"> </v>
      </c>
    </row>
    <row r="37" spans="2:14" x14ac:dyDescent="0.35">
      <c r="H37" s="85" t="str">
        <f t="shared" si="2"/>
        <v xml:space="preserve"> </v>
      </c>
      <c r="I37" s="86" t="str">
        <f t="shared" si="3"/>
        <v/>
      </c>
      <c r="J37" s="94" t="str">
        <f t="shared" si="4"/>
        <v xml:space="preserve"> </v>
      </c>
      <c r="K37" s="94" t="str">
        <f t="shared" si="5"/>
        <v xml:space="preserve"> </v>
      </c>
      <c r="L37" s="86" t="str">
        <f t="shared" si="0"/>
        <v xml:space="preserve"> </v>
      </c>
      <c r="M37" s="86"/>
      <c r="N37" s="86" t="str">
        <f t="shared" si="1"/>
        <v xml:space="preserve"> </v>
      </c>
    </row>
    <row r="38" spans="2:14" x14ac:dyDescent="0.35">
      <c r="C38" s="77"/>
      <c r="H38" s="85" t="str">
        <f t="shared" si="2"/>
        <v xml:space="preserve"> </v>
      </c>
      <c r="I38" s="86" t="str">
        <f t="shared" si="3"/>
        <v/>
      </c>
      <c r="J38" s="94" t="str">
        <f t="shared" si="4"/>
        <v xml:space="preserve"> </v>
      </c>
      <c r="K38" s="94" t="str">
        <f t="shared" si="5"/>
        <v xml:space="preserve"> </v>
      </c>
      <c r="L38" s="86" t="str">
        <f t="shared" si="0"/>
        <v xml:space="preserve"> </v>
      </c>
      <c r="M38" s="86"/>
      <c r="N38" s="86" t="str">
        <f t="shared" si="1"/>
        <v xml:space="preserve"> </v>
      </c>
    </row>
    <row r="39" spans="2:14" x14ac:dyDescent="0.35">
      <c r="B39" s="113"/>
      <c r="C39" s="77"/>
      <c r="D39" s="112"/>
      <c r="E39" s="113"/>
      <c r="H39" s="85" t="str">
        <f t="shared" si="2"/>
        <v xml:space="preserve"> </v>
      </c>
      <c r="I39" s="86" t="str">
        <f t="shared" si="3"/>
        <v/>
      </c>
      <c r="J39" s="94" t="str">
        <f t="shared" si="4"/>
        <v xml:space="preserve"> </v>
      </c>
      <c r="K39" s="94" t="str">
        <f t="shared" si="5"/>
        <v xml:space="preserve"> </v>
      </c>
      <c r="L39" s="86" t="str">
        <f t="shared" si="0"/>
        <v xml:space="preserve"> </v>
      </c>
      <c r="M39" s="86"/>
      <c r="N39" s="86" t="str">
        <f t="shared" si="1"/>
        <v xml:space="preserve"> </v>
      </c>
    </row>
    <row r="40" spans="2:14" x14ac:dyDescent="0.35">
      <c r="B40" s="113"/>
      <c r="C40" s="77" t="s">
        <v>175</v>
      </c>
      <c r="D40" s="113"/>
      <c r="E40" s="113"/>
      <c r="H40" s="85" t="str">
        <f t="shared" si="2"/>
        <v xml:space="preserve"> </v>
      </c>
      <c r="I40" s="86" t="str">
        <f t="shared" si="3"/>
        <v/>
      </c>
      <c r="J40" s="94" t="str">
        <f t="shared" si="4"/>
        <v xml:space="preserve"> </v>
      </c>
      <c r="K40" s="94" t="str">
        <f t="shared" si="5"/>
        <v xml:space="preserve"> </v>
      </c>
      <c r="L40" s="86" t="str">
        <f t="shared" si="0"/>
        <v xml:space="preserve"> </v>
      </c>
      <c r="M40" s="86"/>
      <c r="N40" s="86" t="str">
        <f t="shared" si="1"/>
        <v xml:space="preserve"> </v>
      </c>
    </row>
    <row r="41" spans="2:14" x14ac:dyDescent="0.35">
      <c r="B41" s="113"/>
      <c r="C41" s="77" t="s">
        <v>176</v>
      </c>
      <c r="D41" s="113"/>
      <c r="E41" s="113"/>
      <c r="H41" s="85" t="str">
        <f t="shared" si="2"/>
        <v xml:space="preserve"> </v>
      </c>
      <c r="I41" s="86" t="str">
        <f t="shared" si="3"/>
        <v/>
      </c>
      <c r="J41" s="94" t="str">
        <f t="shared" si="4"/>
        <v xml:space="preserve"> </v>
      </c>
      <c r="K41" s="94" t="str">
        <f t="shared" si="5"/>
        <v xml:space="preserve"> </v>
      </c>
      <c r="L41" s="86" t="str">
        <f t="shared" si="0"/>
        <v xml:space="preserve"> </v>
      </c>
      <c r="M41" s="86"/>
      <c r="N41" s="86" t="str">
        <f t="shared" si="1"/>
        <v xml:space="preserve"> </v>
      </c>
    </row>
    <row r="42" spans="2:14" x14ac:dyDescent="0.35">
      <c r="B42" s="113"/>
      <c r="C42" s="77" t="s">
        <v>177</v>
      </c>
      <c r="D42" s="113"/>
      <c r="E42" s="113"/>
      <c r="H42" s="85" t="str">
        <f t="shared" si="2"/>
        <v xml:space="preserve"> </v>
      </c>
      <c r="I42" s="86" t="str">
        <f t="shared" si="3"/>
        <v/>
      </c>
      <c r="J42" s="94" t="str">
        <f t="shared" si="4"/>
        <v xml:space="preserve"> </v>
      </c>
      <c r="K42" s="94" t="str">
        <f t="shared" si="5"/>
        <v xml:space="preserve"> </v>
      </c>
      <c r="L42" s="86" t="str">
        <f t="shared" si="0"/>
        <v xml:space="preserve"> </v>
      </c>
      <c r="M42" s="86"/>
      <c r="N42" s="86" t="str">
        <f t="shared" si="1"/>
        <v xml:space="preserve"> </v>
      </c>
    </row>
    <row r="43" spans="2:14" x14ac:dyDescent="0.35">
      <c r="B43" s="113"/>
      <c r="C43" s="77" t="s">
        <v>178</v>
      </c>
      <c r="D43" s="113"/>
      <c r="E43" s="113"/>
      <c r="H43" s="85" t="str">
        <f t="shared" si="2"/>
        <v xml:space="preserve"> </v>
      </c>
      <c r="I43" s="86" t="str">
        <f t="shared" si="3"/>
        <v/>
      </c>
      <c r="J43" s="94" t="str">
        <f t="shared" si="4"/>
        <v xml:space="preserve"> </v>
      </c>
      <c r="K43" s="94" t="str">
        <f t="shared" si="5"/>
        <v xml:space="preserve"> </v>
      </c>
      <c r="L43" s="86" t="str">
        <f t="shared" si="0"/>
        <v xml:space="preserve"> </v>
      </c>
      <c r="M43" s="86"/>
      <c r="N43" s="86" t="str">
        <f t="shared" si="1"/>
        <v xml:space="preserve"> </v>
      </c>
    </row>
    <row r="44" spans="2:14" x14ac:dyDescent="0.35">
      <c r="B44" s="113"/>
      <c r="C44" s="77" t="s">
        <v>179</v>
      </c>
      <c r="D44" s="113"/>
      <c r="E44" s="113"/>
      <c r="H44" s="85" t="str">
        <f t="shared" si="2"/>
        <v xml:space="preserve"> </v>
      </c>
      <c r="I44" s="86" t="str">
        <f t="shared" si="3"/>
        <v/>
      </c>
      <c r="J44" s="94" t="str">
        <f t="shared" si="4"/>
        <v xml:space="preserve"> </v>
      </c>
      <c r="K44" s="94" t="str">
        <f t="shared" si="5"/>
        <v xml:space="preserve"> </v>
      </c>
      <c r="L44" s="86" t="str">
        <f t="shared" si="0"/>
        <v xml:space="preserve"> </v>
      </c>
      <c r="M44" s="86"/>
      <c r="N44" s="86" t="str">
        <f t="shared" si="1"/>
        <v xml:space="preserve"> </v>
      </c>
    </row>
    <row r="45" spans="2:14" x14ac:dyDescent="0.35">
      <c r="B45" s="113"/>
      <c r="C45" s="77" t="s">
        <v>180</v>
      </c>
      <c r="D45" s="113"/>
      <c r="E45" s="113"/>
      <c r="H45" s="85" t="str">
        <f t="shared" si="2"/>
        <v xml:space="preserve"> </v>
      </c>
      <c r="I45" s="86" t="str">
        <f t="shared" si="3"/>
        <v/>
      </c>
      <c r="J45" s="94" t="str">
        <f t="shared" si="4"/>
        <v xml:space="preserve"> </v>
      </c>
      <c r="K45" s="94" t="str">
        <f t="shared" si="5"/>
        <v xml:space="preserve"> </v>
      </c>
      <c r="L45" s="86" t="str">
        <f t="shared" si="0"/>
        <v xml:space="preserve"> </v>
      </c>
      <c r="M45" s="86"/>
      <c r="N45" s="86" t="str">
        <f t="shared" si="1"/>
        <v xml:space="preserve"> </v>
      </c>
    </row>
    <row r="46" spans="2:14" x14ac:dyDescent="0.35">
      <c r="B46" s="113"/>
      <c r="C46" s="77" t="s">
        <v>181</v>
      </c>
      <c r="D46" s="113"/>
      <c r="E46" s="113"/>
      <c r="H46" s="85" t="str">
        <f t="shared" si="2"/>
        <v xml:space="preserve"> </v>
      </c>
      <c r="I46" s="86" t="str">
        <f t="shared" si="3"/>
        <v/>
      </c>
      <c r="J46" s="94" t="str">
        <f t="shared" si="4"/>
        <v xml:space="preserve"> </v>
      </c>
      <c r="K46" s="94" t="str">
        <f t="shared" si="5"/>
        <v xml:space="preserve"> </v>
      </c>
      <c r="L46" s="86" t="str">
        <f t="shared" si="0"/>
        <v xml:space="preserve"> </v>
      </c>
      <c r="M46" s="86"/>
      <c r="N46" s="86" t="str">
        <f t="shared" si="1"/>
        <v xml:space="preserve"> </v>
      </c>
    </row>
    <row r="47" spans="2:14" x14ac:dyDescent="0.35">
      <c r="B47" s="113"/>
      <c r="C47" s="77" t="s">
        <v>182</v>
      </c>
      <c r="D47" s="113"/>
      <c r="E47" s="113"/>
      <c r="H47" s="85" t="str">
        <f t="shared" si="2"/>
        <v xml:space="preserve"> </v>
      </c>
      <c r="I47" s="86" t="str">
        <f t="shared" si="3"/>
        <v/>
      </c>
      <c r="J47" s="94" t="str">
        <f t="shared" si="4"/>
        <v xml:space="preserve"> </v>
      </c>
      <c r="K47" s="94" t="str">
        <f t="shared" si="5"/>
        <v xml:space="preserve"> </v>
      </c>
      <c r="L47" s="86" t="str">
        <f t="shared" si="0"/>
        <v xml:space="preserve"> </v>
      </c>
      <c r="M47" s="86"/>
      <c r="N47" s="86" t="str">
        <f t="shared" si="1"/>
        <v xml:space="preserve"> </v>
      </c>
    </row>
    <row r="48" spans="2:14" x14ac:dyDescent="0.35">
      <c r="B48" s="113"/>
      <c r="C48" s="77" t="s">
        <v>183</v>
      </c>
      <c r="D48" s="113"/>
      <c r="E48" s="113"/>
      <c r="H48" s="85" t="str">
        <f t="shared" si="2"/>
        <v xml:space="preserve"> </v>
      </c>
      <c r="I48" s="86" t="str">
        <f t="shared" si="3"/>
        <v/>
      </c>
      <c r="J48" s="94" t="str">
        <f t="shared" si="4"/>
        <v xml:space="preserve"> </v>
      </c>
      <c r="K48" s="94" t="str">
        <f t="shared" si="5"/>
        <v xml:space="preserve"> </v>
      </c>
      <c r="L48" s="86" t="str">
        <f t="shared" si="0"/>
        <v xml:space="preserve"> </v>
      </c>
      <c r="M48" s="86"/>
      <c r="N48" s="86" t="str">
        <f t="shared" si="1"/>
        <v xml:space="preserve"> </v>
      </c>
    </row>
    <row r="49" spans="2:14" x14ac:dyDescent="0.35">
      <c r="B49" s="113"/>
      <c r="C49" s="77" t="s">
        <v>184</v>
      </c>
      <c r="D49" s="113"/>
      <c r="E49" s="113"/>
      <c r="H49" s="85" t="str">
        <f t="shared" si="2"/>
        <v xml:space="preserve"> </v>
      </c>
      <c r="I49" s="86" t="str">
        <f t="shared" si="3"/>
        <v/>
      </c>
      <c r="J49" s="94" t="str">
        <f t="shared" si="4"/>
        <v xml:space="preserve"> </v>
      </c>
      <c r="K49" s="94" t="str">
        <f t="shared" si="5"/>
        <v xml:space="preserve"> </v>
      </c>
      <c r="L49" s="86" t="str">
        <f t="shared" si="0"/>
        <v xml:space="preserve"> </v>
      </c>
      <c r="M49" s="86"/>
      <c r="N49" s="86" t="str">
        <f t="shared" si="1"/>
        <v xml:space="preserve"> </v>
      </c>
    </row>
    <row r="50" spans="2:14" x14ac:dyDescent="0.35">
      <c r="B50" s="113"/>
      <c r="C50" s="77" t="s">
        <v>185</v>
      </c>
      <c r="D50" s="113"/>
      <c r="E50" s="113"/>
      <c r="H50" s="85" t="str">
        <f t="shared" si="2"/>
        <v xml:space="preserve"> </v>
      </c>
      <c r="I50" s="86" t="str">
        <f t="shared" si="3"/>
        <v/>
      </c>
      <c r="J50" s="94" t="str">
        <f t="shared" si="4"/>
        <v xml:space="preserve"> </v>
      </c>
      <c r="K50" s="94" t="str">
        <f t="shared" si="5"/>
        <v xml:space="preserve"> </v>
      </c>
      <c r="L50" s="86" t="str">
        <f t="shared" si="0"/>
        <v xml:space="preserve"> </v>
      </c>
      <c r="M50" s="86"/>
      <c r="N50" s="86" t="str">
        <f t="shared" si="1"/>
        <v xml:space="preserve"> </v>
      </c>
    </row>
    <row r="51" spans="2:14" x14ac:dyDescent="0.35">
      <c r="B51" s="113"/>
      <c r="C51" s="77" t="s">
        <v>186</v>
      </c>
      <c r="D51" s="113"/>
      <c r="E51" s="113"/>
      <c r="H51" s="85" t="str">
        <f t="shared" si="2"/>
        <v xml:space="preserve"> </v>
      </c>
      <c r="I51" s="86" t="str">
        <f t="shared" si="3"/>
        <v/>
      </c>
      <c r="J51" s="94" t="str">
        <f t="shared" si="4"/>
        <v xml:space="preserve"> </v>
      </c>
      <c r="K51" s="94" t="str">
        <f t="shared" si="5"/>
        <v xml:space="preserve"> </v>
      </c>
      <c r="L51" s="86" t="str">
        <f t="shared" si="0"/>
        <v xml:space="preserve"> </v>
      </c>
      <c r="M51" s="86"/>
      <c r="N51" s="86" t="str">
        <f t="shared" si="1"/>
        <v xml:space="preserve"> </v>
      </c>
    </row>
    <row r="52" spans="2:14" x14ac:dyDescent="0.35">
      <c r="B52" s="113"/>
      <c r="C52" s="77" t="s">
        <v>187</v>
      </c>
      <c r="D52" s="113"/>
      <c r="E52" s="113"/>
      <c r="H52" s="85" t="str">
        <f t="shared" si="2"/>
        <v xml:space="preserve"> </v>
      </c>
      <c r="I52" s="86" t="str">
        <f t="shared" si="3"/>
        <v/>
      </c>
      <c r="J52" s="94" t="str">
        <f t="shared" si="4"/>
        <v xml:space="preserve"> </v>
      </c>
      <c r="K52" s="94" t="str">
        <f t="shared" si="5"/>
        <v xml:space="preserve"> </v>
      </c>
      <c r="L52" s="86" t="str">
        <f t="shared" si="0"/>
        <v xml:space="preserve"> </v>
      </c>
      <c r="M52" s="86"/>
      <c r="N52" s="86" t="str">
        <f t="shared" si="1"/>
        <v xml:space="preserve"> </v>
      </c>
    </row>
    <row r="53" spans="2:14" x14ac:dyDescent="0.35">
      <c r="B53" s="113"/>
      <c r="C53" s="77" t="s">
        <v>188</v>
      </c>
      <c r="D53" s="113"/>
      <c r="E53" s="113"/>
      <c r="H53" s="85" t="str">
        <f t="shared" si="2"/>
        <v xml:space="preserve"> </v>
      </c>
      <c r="I53" s="86" t="str">
        <f t="shared" si="3"/>
        <v/>
      </c>
      <c r="J53" s="94" t="str">
        <f t="shared" si="4"/>
        <v xml:space="preserve"> </v>
      </c>
      <c r="K53" s="94" t="str">
        <f t="shared" si="5"/>
        <v xml:space="preserve"> </v>
      </c>
      <c r="L53" s="86" t="str">
        <f t="shared" si="0"/>
        <v xml:space="preserve"> </v>
      </c>
      <c r="M53" s="86"/>
      <c r="N53" s="86" t="str">
        <f t="shared" si="1"/>
        <v xml:space="preserve"> </v>
      </c>
    </row>
    <row r="54" spans="2:14" x14ac:dyDescent="0.35">
      <c r="B54" s="113"/>
      <c r="C54" s="77" t="s">
        <v>162</v>
      </c>
      <c r="D54" s="113"/>
      <c r="E54" s="113"/>
      <c r="H54" s="85" t="str">
        <f t="shared" si="2"/>
        <v xml:space="preserve"> </v>
      </c>
      <c r="I54" s="86" t="str">
        <f t="shared" si="3"/>
        <v/>
      </c>
      <c r="J54" s="94" t="str">
        <f t="shared" si="4"/>
        <v xml:space="preserve"> </v>
      </c>
      <c r="K54" s="94" t="str">
        <f t="shared" si="5"/>
        <v xml:space="preserve"> </v>
      </c>
      <c r="L54" s="86" t="str">
        <f t="shared" si="0"/>
        <v xml:space="preserve"> </v>
      </c>
      <c r="M54" s="86"/>
      <c r="N54" s="86" t="str">
        <f t="shared" si="1"/>
        <v xml:space="preserve"> </v>
      </c>
    </row>
    <row r="55" spans="2:14" x14ac:dyDescent="0.35">
      <c r="B55" s="113"/>
      <c r="C55" s="77"/>
      <c r="D55" s="113"/>
      <c r="E55" s="113"/>
      <c r="H55" s="85" t="str">
        <f t="shared" si="2"/>
        <v xml:space="preserve"> </v>
      </c>
      <c r="I55" s="86" t="str">
        <f t="shared" si="3"/>
        <v/>
      </c>
      <c r="J55" s="94" t="str">
        <f t="shared" si="4"/>
        <v xml:space="preserve"> </v>
      </c>
      <c r="K55" s="94" t="str">
        <f t="shared" si="5"/>
        <v xml:space="preserve"> </v>
      </c>
      <c r="L55" s="86" t="str">
        <f t="shared" si="0"/>
        <v xml:space="preserve"> </v>
      </c>
      <c r="M55" s="86"/>
      <c r="N55" s="86" t="str">
        <f t="shared" si="1"/>
        <v xml:space="preserve"> </v>
      </c>
    </row>
    <row r="56" spans="2:14" x14ac:dyDescent="0.35">
      <c r="B56" s="113"/>
      <c r="C56" s="77" t="s">
        <v>189</v>
      </c>
      <c r="D56" s="113"/>
      <c r="E56" s="113"/>
      <c r="H56" s="85" t="str">
        <f t="shared" si="2"/>
        <v xml:space="preserve"> </v>
      </c>
      <c r="I56" s="86" t="str">
        <f t="shared" si="3"/>
        <v/>
      </c>
      <c r="J56" s="94" t="str">
        <f t="shared" si="4"/>
        <v xml:space="preserve"> </v>
      </c>
      <c r="K56" s="94" t="str">
        <f t="shared" si="5"/>
        <v xml:space="preserve"> </v>
      </c>
      <c r="L56" s="86" t="str">
        <f t="shared" si="0"/>
        <v xml:space="preserve"> </v>
      </c>
      <c r="M56" s="86"/>
      <c r="N56" s="86" t="str">
        <f t="shared" si="1"/>
        <v xml:space="preserve"> </v>
      </c>
    </row>
    <row r="57" spans="2:14" ht="28.5" customHeight="1" x14ac:dyDescent="0.35">
      <c r="B57" s="113"/>
      <c r="C57" s="77" t="s">
        <v>164</v>
      </c>
      <c r="D57" s="113"/>
      <c r="E57" s="113"/>
      <c r="H57" s="85" t="str">
        <f t="shared" si="2"/>
        <v xml:space="preserve"> </v>
      </c>
      <c r="I57" s="86" t="str">
        <f t="shared" si="3"/>
        <v/>
      </c>
      <c r="J57" s="94" t="str">
        <f t="shared" si="4"/>
        <v xml:space="preserve"> </v>
      </c>
      <c r="K57" s="94" t="str">
        <f t="shared" si="5"/>
        <v xml:space="preserve"> </v>
      </c>
      <c r="L57" s="86" t="str">
        <f t="shared" si="0"/>
        <v xml:space="preserve"> </v>
      </c>
      <c r="M57" s="86"/>
      <c r="N57" s="86" t="str">
        <f t="shared" si="1"/>
        <v xml:space="preserve"> </v>
      </c>
    </row>
    <row r="58" spans="2:14" ht="28.5" customHeight="1" x14ac:dyDescent="0.35">
      <c r="C58" s="77"/>
      <c r="H58" s="85" t="str">
        <f t="shared" si="2"/>
        <v xml:space="preserve"> </v>
      </c>
      <c r="I58" s="86" t="str">
        <f t="shared" si="3"/>
        <v/>
      </c>
      <c r="J58" s="94" t="str">
        <f t="shared" si="4"/>
        <v xml:space="preserve"> </v>
      </c>
      <c r="K58" s="94" t="str">
        <f t="shared" si="5"/>
        <v xml:space="preserve"> </v>
      </c>
      <c r="L58" s="86" t="str">
        <f t="shared" si="0"/>
        <v xml:space="preserve"> </v>
      </c>
      <c r="M58" s="86"/>
      <c r="N58" s="86" t="str">
        <f t="shared" si="1"/>
        <v xml:space="preserve"> </v>
      </c>
    </row>
    <row r="59" spans="2:14" x14ac:dyDescent="0.35">
      <c r="C59" s="77" t="s">
        <v>190</v>
      </c>
      <c r="H59" s="85" t="str">
        <f t="shared" si="2"/>
        <v xml:space="preserve"> </v>
      </c>
      <c r="I59" s="86" t="str">
        <f t="shared" si="3"/>
        <v/>
      </c>
      <c r="J59" s="94" t="str">
        <f t="shared" si="4"/>
        <v xml:space="preserve"> </v>
      </c>
      <c r="K59" s="94" t="str">
        <f t="shared" si="5"/>
        <v xml:space="preserve"> </v>
      </c>
      <c r="L59" s="86" t="str">
        <f t="shared" si="0"/>
        <v xml:space="preserve"> </v>
      </c>
      <c r="M59" s="86"/>
      <c r="N59" s="86" t="str">
        <f t="shared" si="1"/>
        <v xml:space="preserve"> </v>
      </c>
    </row>
    <row r="60" spans="2:14" x14ac:dyDescent="0.35">
      <c r="C60" s="77" t="s">
        <v>166</v>
      </c>
      <c r="H60" s="85" t="str">
        <f t="shared" si="2"/>
        <v xml:space="preserve"> </v>
      </c>
      <c r="I60" s="86" t="str">
        <f t="shared" si="3"/>
        <v/>
      </c>
      <c r="J60" s="94" t="str">
        <f t="shared" si="4"/>
        <v xml:space="preserve"> </v>
      </c>
      <c r="K60" s="94" t="str">
        <f t="shared" si="5"/>
        <v xml:space="preserve"> </v>
      </c>
      <c r="L60" s="86" t="str">
        <f t="shared" si="0"/>
        <v xml:space="preserve"> </v>
      </c>
      <c r="M60" s="86"/>
      <c r="N60" s="86" t="str">
        <f t="shared" si="1"/>
        <v xml:space="preserve"> </v>
      </c>
    </row>
    <row r="61" spans="2:14" x14ac:dyDescent="0.35">
      <c r="C61" s="77" t="s">
        <v>191</v>
      </c>
      <c r="H61" s="85" t="str">
        <f t="shared" si="2"/>
        <v xml:space="preserve"> </v>
      </c>
      <c r="I61" s="86" t="str">
        <f t="shared" si="3"/>
        <v/>
      </c>
      <c r="J61" s="94" t="str">
        <f t="shared" si="4"/>
        <v xml:space="preserve"> </v>
      </c>
      <c r="K61" s="94" t="str">
        <f t="shared" si="5"/>
        <v xml:space="preserve"> </v>
      </c>
      <c r="L61" s="86" t="str">
        <f t="shared" si="0"/>
        <v xml:space="preserve"> </v>
      </c>
      <c r="M61" s="86"/>
      <c r="N61" s="86" t="str">
        <f t="shared" si="1"/>
        <v xml:space="preserve"> </v>
      </c>
    </row>
    <row r="62" spans="2:14" x14ac:dyDescent="0.35">
      <c r="C62" s="77" t="s">
        <v>192</v>
      </c>
      <c r="H62" s="85" t="str">
        <f t="shared" si="2"/>
        <v xml:space="preserve"> </v>
      </c>
      <c r="I62" s="86" t="str">
        <f t="shared" si="3"/>
        <v/>
      </c>
      <c r="J62" s="94" t="str">
        <f t="shared" si="4"/>
        <v xml:space="preserve"> </v>
      </c>
      <c r="K62" s="94" t="str">
        <f t="shared" si="5"/>
        <v xml:space="preserve"> </v>
      </c>
      <c r="L62" s="86" t="str">
        <f t="shared" si="0"/>
        <v xml:space="preserve"> </v>
      </c>
      <c r="M62" s="86"/>
      <c r="N62" s="86" t="str">
        <f t="shared" si="1"/>
        <v xml:space="preserve"> </v>
      </c>
    </row>
    <row r="63" spans="2:14" x14ac:dyDescent="0.35">
      <c r="C63" s="77" t="s">
        <v>193</v>
      </c>
      <c r="H63" s="85" t="str">
        <f t="shared" si="2"/>
        <v xml:space="preserve"> </v>
      </c>
      <c r="I63" s="86" t="str">
        <f t="shared" si="3"/>
        <v/>
      </c>
      <c r="J63" s="94" t="str">
        <f t="shared" si="4"/>
        <v xml:space="preserve"> </v>
      </c>
      <c r="K63" s="94" t="str">
        <f t="shared" si="5"/>
        <v xml:space="preserve"> </v>
      </c>
      <c r="L63" s="86" t="str">
        <f t="shared" si="0"/>
        <v xml:space="preserve"> </v>
      </c>
      <c r="M63" s="86"/>
      <c r="N63" s="86" t="str">
        <f t="shared" si="1"/>
        <v xml:space="preserve"> </v>
      </c>
    </row>
    <row r="64" spans="2:14" x14ac:dyDescent="0.35">
      <c r="C64" s="77" t="s">
        <v>194</v>
      </c>
      <c r="H64" s="85" t="str">
        <f t="shared" si="2"/>
        <v xml:space="preserve"> </v>
      </c>
      <c r="I64" s="86" t="str">
        <f t="shared" si="3"/>
        <v/>
      </c>
      <c r="J64" s="94" t="str">
        <f t="shared" si="4"/>
        <v xml:space="preserve"> </v>
      </c>
      <c r="K64" s="94" t="str">
        <f t="shared" si="5"/>
        <v xml:space="preserve"> </v>
      </c>
      <c r="L64" s="86" t="str">
        <f t="shared" si="0"/>
        <v xml:space="preserve"> </v>
      </c>
      <c r="M64" s="86"/>
      <c r="N64" s="86" t="str">
        <f t="shared" si="1"/>
        <v xml:space="preserve"> </v>
      </c>
    </row>
    <row r="65" spans="3:14" x14ac:dyDescent="0.35">
      <c r="C65" s="121" t="s">
        <v>195</v>
      </c>
      <c r="H65" s="85" t="str">
        <f t="shared" si="2"/>
        <v xml:space="preserve"> </v>
      </c>
      <c r="I65" s="86" t="str">
        <f t="shared" si="3"/>
        <v/>
      </c>
      <c r="J65" s="94" t="str">
        <f t="shared" si="4"/>
        <v xml:space="preserve"> </v>
      </c>
      <c r="K65" s="94" t="str">
        <f t="shared" si="5"/>
        <v xml:space="preserve"> </v>
      </c>
      <c r="L65" s="86" t="str">
        <f t="shared" si="0"/>
        <v xml:space="preserve"> </v>
      </c>
      <c r="M65" s="86"/>
      <c r="N65" s="86" t="str">
        <f t="shared" si="1"/>
        <v xml:space="preserve"> </v>
      </c>
    </row>
    <row r="66" spans="3:14" x14ac:dyDescent="0.35">
      <c r="C66" s="77"/>
      <c r="H66" s="85" t="str">
        <f t="shared" si="2"/>
        <v xml:space="preserve"> </v>
      </c>
      <c r="I66" s="86" t="str">
        <f t="shared" si="3"/>
        <v/>
      </c>
      <c r="J66" s="94" t="str">
        <f t="shared" si="4"/>
        <v xml:space="preserve"> </v>
      </c>
      <c r="K66" s="94" t="str">
        <f t="shared" si="5"/>
        <v xml:space="preserve"> </v>
      </c>
      <c r="L66" s="86" t="str">
        <f t="shared" si="0"/>
        <v xml:space="preserve"> </v>
      </c>
      <c r="M66" s="86"/>
      <c r="N66" s="86" t="str">
        <f t="shared" si="1"/>
        <v xml:space="preserve"> </v>
      </c>
    </row>
    <row r="67" spans="3:14" x14ac:dyDescent="0.35">
      <c r="H67" s="85" t="str">
        <f t="shared" si="2"/>
        <v xml:space="preserve"> </v>
      </c>
      <c r="I67" s="86" t="str">
        <f t="shared" si="3"/>
        <v/>
      </c>
      <c r="J67" s="94" t="str">
        <f t="shared" si="4"/>
        <v xml:space="preserve"> </v>
      </c>
      <c r="K67" s="94" t="str">
        <f t="shared" si="5"/>
        <v xml:space="preserve"> </v>
      </c>
      <c r="L67" s="86" t="str">
        <f t="shared" si="0"/>
        <v xml:space="preserve"> </v>
      </c>
      <c r="M67" s="86"/>
      <c r="N67" s="86" t="str">
        <f t="shared" si="1"/>
        <v xml:space="preserve"> </v>
      </c>
    </row>
    <row r="68" spans="3:14" x14ac:dyDescent="0.35">
      <c r="H68" s="85" t="str">
        <f t="shared" si="2"/>
        <v xml:space="preserve"> </v>
      </c>
      <c r="I68" s="86" t="str">
        <f t="shared" si="3"/>
        <v/>
      </c>
      <c r="J68" s="94" t="str">
        <f t="shared" si="4"/>
        <v xml:space="preserve"> </v>
      </c>
      <c r="K68" s="94" t="str">
        <f t="shared" si="5"/>
        <v xml:space="preserve"> </v>
      </c>
      <c r="L68" s="86" t="str">
        <f t="shared" si="0"/>
        <v xml:space="preserve"> </v>
      </c>
      <c r="M68" s="86"/>
      <c r="N68" s="86" t="str">
        <f t="shared" si="1"/>
        <v xml:space="preserve"> </v>
      </c>
    </row>
    <row r="69" spans="3:14" x14ac:dyDescent="0.35">
      <c r="H69" s="85" t="str">
        <f t="shared" si="2"/>
        <v xml:space="preserve"> </v>
      </c>
      <c r="I69" s="86" t="str">
        <f t="shared" si="3"/>
        <v/>
      </c>
      <c r="J69" s="94" t="str">
        <f t="shared" si="4"/>
        <v xml:space="preserve"> </v>
      </c>
      <c r="K69" s="94" t="str">
        <f t="shared" si="5"/>
        <v xml:space="preserve"> </v>
      </c>
      <c r="L69" s="86" t="str">
        <f t="shared" si="0"/>
        <v xml:space="preserve"> </v>
      </c>
      <c r="M69" s="86"/>
      <c r="N69" s="86" t="str">
        <f t="shared" si="1"/>
        <v xml:space="preserve"> </v>
      </c>
    </row>
    <row r="70" spans="3:14" x14ac:dyDescent="0.35">
      <c r="H70" s="85" t="str">
        <f t="shared" si="2"/>
        <v xml:space="preserve"> </v>
      </c>
      <c r="I70" s="86" t="str">
        <f t="shared" si="3"/>
        <v/>
      </c>
      <c r="J70" s="94" t="str">
        <f t="shared" si="4"/>
        <v xml:space="preserve"> </v>
      </c>
      <c r="K70" s="94" t="str">
        <f t="shared" si="5"/>
        <v xml:space="preserve"> </v>
      </c>
      <c r="L70" s="86" t="str">
        <f t="shared" si="0"/>
        <v xml:space="preserve"> </v>
      </c>
      <c r="M70" s="86"/>
      <c r="N70" s="86" t="str">
        <f t="shared" si="1"/>
        <v xml:space="preserve"> </v>
      </c>
    </row>
    <row r="71" spans="3:14" x14ac:dyDescent="0.35">
      <c r="H71" s="85" t="str">
        <f t="shared" si="2"/>
        <v xml:space="preserve"> </v>
      </c>
      <c r="I71" s="86" t="str">
        <f t="shared" si="3"/>
        <v/>
      </c>
      <c r="J71" s="94" t="str">
        <f t="shared" si="4"/>
        <v xml:space="preserve"> </v>
      </c>
      <c r="K71" s="94" t="str">
        <f t="shared" si="5"/>
        <v xml:space="preserve"> </v>
      </c>
      <c r="L71" s="86" t="str">
        <f t="shared" si="0"/>
        <v xml:space="preserve"> </v>
      </c>
      <c r="M71" s="86"/>
      <c r="N71" s="86" t="str">
        <f t="shared" si="1"/>
        <v xml:space="preserve"> </v>
      </c>
    </row>
    <row r="72" spans="3:14" x14ac:dyDescent="0.35">
      <c r="H72" s="85" t="str">
        <f t="shared" si="2"/>
        <v xml:space="preserve"> </v>
      </c>
      <c r="I72" s="86" t="str">
        <f t="shared" si="3"/>
        <v/>
      </c>
      <c r="J72" s="94" t="str">
        <f t="shared" si="4"/>
        <v xml:space="preserve"> </v>
      </c>
      <c r="K72" s="94" t="str">
        <f t="shared" si="5"/>
        <v xml:space="preserve"> </v>
      </c>
      <c r="L72" s="86" t="str">
        <f t="shared" si="0"/>
        <v xml:space="preserve"> </v>
      </c>
      <c r="M72" s="86"/>
      <c r="N72" s="86" t="str">
        <f t="shared" si="1"/>
        <v xml:space="preserve"> </v>
      </c>
    </row>
    <row r="73" spans="3:14" x14ac:dyDescent="0.35">
      <c r="H73" s="85" t="str">
        <f t="shared" si="2"/>
        <v xml:space="preserve"> </v>
      </c>
      <c r="I73" s="86" t="str">
        <f t="shared" si="3"/>
        <v/>
      </c>
      <c r="J73" s="94" t="str">
        <f t="shared" si="4"/>
        <v xml:space="preserve"> </v>
      </c>
      <c r="K73" s="94" t="str">
        <f t="shared" si="5"/>
        <v xml:space="preserve"> </v>
      </c>
      <c r="L73" s="86" t="str">
        <f t="shared" si="0"/>
        <v xml:space="preserve"> </v>
      </c>
      <c r="M73" s="86"/>
      <c r="N73" s="86" t="str">
        <f t="shared" si="1"/>
        <v xml:space="preserve"> </v>
      </c>
    </row>
    <row r="74" spans="3:14" x14ac:dyDescent="0.35">
      <c r="H74" s="85" t="str">
        <f t="shared" si="2"/>
        <v xml:space="preserve"> </v>
      </c>
      <c r="I74" s="86" t="str">
        <f t="shared" si="3"/>
        <v/>
      </c>
      <c r="J74" s="94" t="str">
        <f t="shared" si="4"/>
        <v xml:space="preserve"> </v>
      </c>
      <c r="K74" s="94" t="str">
        <f t="shared" si="5"/>
        <v xml:space="preserve"> </v>
      </c>
      <c r="L74" s="86" t="str">
        <f t="shared" ref="L74:L137" si="6">IF(H74&lt;=$G$7,L73-K74," ")</f>
        <v xml:space="preserve"> </v>
      </c>
      <c r="M74" s="86"/>
      <c r="N74" s="86" t="str">
        <f t="shared" ref="N74:N137" si="7">IF(H74&lt;=$G$7,-I74," ")</f>
        <v xml:space="preserve"> </v>
      </c>
    </row>
    <row r="75" spans="3:14" x14ac:dyDescent="0.35">
      <c r="H75" s="85" t="str">
        <f t="shared" ref="H75:H138" si="8">IF($H74&gt;=$G$7," ",H74+1)</f>
        <v xml:space="preserve"> </v>
      </c>
      <c r="I75" s="86" t="str">
        <f t="shared" ref="I75:I138" si="9">IF(H74&lt;=$G$7,IF(credito="Francesa",IF(H75&lt;=$G$7,$I74,0),IF(credito="Alemana",IF(H75&lt;=$G$7,J75+K75,0))),"")</f>
        <v/>
      </c>
      <c r="J75" s="94" t="str">
        <f t="shared" ref="J75:J138" si="10">IF(H75&lt;=$G$7,L74*$D$20/$D$16," ")</f>
        <v xml:space="preserve"> </v>
      </c>
      <c r="K75" s="94" t="str">
        <f t="shared" ref="K75:K138" si="11">IF(H75&lt;=$G$7,IF(credito="Francesa",I75-J75,IF(credito="Alemana",IF(H75&lt;=$G$7,$K74,0)))," ")</f>
        <v xml:space="preserve"> </v>
      </c>
      <c r="L75" s="86" t="str">
        <f t="shared" si="6"/>
        <v xml:space="preserve"> </v>
      </c>
      <c r="M75" s="86"/>
      <c r="N75" s="86" t="str">
        <f t="shared" si="7"/>
        <v xml:space="preserve"> </v>
      </c>
    </row>
    <row r="76" spans="3:14" x14ac:dyDescent="0.35">
      <c r="H76" s="85" t="str">
        <f t="shared" si="8"/>
        <v xml:space="preserve"> </v>
      </c>
      <c r="I76" s="86" t="str">
        <f t="shared" si="9"/>
        <v/>
      </c>
      <c r="J76" s="94" t="str">
        <f t="shared" si="10"/>
        <v xml:space="preserve"> </v>
      </c>
      <c r="K76" s="94" t="str">
        <f t="shared" si="11"/>
        <v xml:space="preserve"> </v>
      </c>
      <c r="L76" s="86" t="str">
        <f t="shared" si="6"/>
        <v xml:space="preserve"> </v>
      </c>
      <c r="M76" s="86"/>
      <c r="N76" s="86" t="str">
        <f t="shared" si="7"/>
        <v xml:space="preserve"> </v>
      </c>
    </row>
    <row r="77" spans="3:14" x14ac:dyDescent="0.35">
      <c r="H77" s="85" t="str">
        <f t="shared" si="8"/>
        <v xml:space="preserve"> </v>
      </c>
      <c r="I77" s="86" t="str">
        <f t="shared" si="9"/>
        <v/>
      </c>
      <c r="J77" s="94" t="str">
        <f t="shared" si="10"/>
        <v xml:space="preserve"> </v>
      </c>
      <c r="K77" s="94" t="str">
        <f t="shared" si="11"/>
        <v xml:space="preserve"> </v>
      </c>
      <c r="L77" s="86" t="str">
        <f t="shared" si="6"/>
        <v xml:space="preserve"> </v>
      </c>
      <c r="M77" s="86"/>
      <c r="N77" s="86" t="str">
        <f t="shared" si="7"/>
        <v xml:space="preserve"> </v>
      </c>
    </row>
    <row r="78" spans="3:14" x14ac:dyDescent="0.35">
      <c r="H78" s="85" t="str">
        <f t="shared" si="8"/>
        <v xml:space="preserve"> </v>
      </c>
      <c r="I78" s="86" t="str">
        <f t="shared" si="9"/>
        <v/>
      </c>
      <c r="J78" s="94" t="str">
        <f t="shared" si="10"/>
        <v xml:space="preserve"> </v>
      </c>
      <c r="K78" s="94" t="str">
        <f t="shared" si="11"/>
        <v xml:space="preserve"> </v>
      </c>
      <c r="L78" s="86" t="str">
        <f t="shared" si="6"/>
        <v xml:space="preserve"> </v>
      </c>
      <c r="M78" s="86"/>
      <c r="N78" s="86" t="str">
        <f t="shared" si="7"/>
        <v xml:space="preserve"> </v>
      </c>
    </row>
    <row r="79" spans="3:14" x14ac:dyDescent="0.35">
      <c r="H79" s="85" t="str">
        <f t="shared" si="8"/>
        <v xml:space="preserve"> </v>
      </c>
      <c r="I79" s="86" t="str">
        <f t="shared" si="9"/>
        <v/>
      </c>
      <c r="J79" s="94" t="str">
        <f t="shared" si="10"/>
        <v xml:space="preserve"> </v>
      </c>
      <c r="K79" s="94" t="str">
        <f t="shared" si="11"/>
        <v xml:space="preserve"> </v>
      </c>
      <c r="L79" s="86" t="str">
        <f t="shared" si="6"/>
        <v xml:space="preserve"> </v>
      </c>
      <c r="M79" s="86"/>
      <c r="N79" s="86" t="str">
        <f t="shared" si="7"/>
        <v xml:space="preserve"> </v>
      </c>
    </row>
    <row r="80" spans="3:14" x14ac:dyDescent="0.35">
      <c r="H80" s="85" t="str">
        <f t="shared" si="8"/>
        <v xml:space="preserve"> </v>
      </c>
      <c r="I80" s="86" t="str">
        <f t="shared" si="9"/>
        <v/>
      </c>
      <c r="J80" s="94" t="str">
        <f t="shared" si="10"/>
        <v xml:space="preserve"> </v>
      </c>
      <c r="K80" s="94" t="str">
        <f t="shared" si="11"/>
        <v xml:space="preserve"> </v>
      </c>
      <c r="L80" s="86" t="str">
        <f t="shared" si="6"/>
        <v xml:space="preserve"> </v>
      </c>
      <c r="M80" s="86"/>
      <c r="N80" s="86" t="str">
        <f t="shared" si="7"/>
        <v xml:space="preserve"> </v>
      </c>
    </row>
    <row r="81" spans="8:14" x14ac:dyDescent="0.35">
      <c r="H81" s="85" t="str">
        <f t="shared" si="8"/>
        <v xml:space="preserve"> </v>
      </c>
      <c r="I81" s="86" t="str">
        <f t="shared" si="9"/>
        <v/>
      </c>
      <c r="J81" s="94" t="str">
        <f t="shared" si="10"/>
        <v xml:space="preserve"> </v>
      </c>
      <c r="K81" s="94" t="str">
        <f t="shared" si="11"/>
        <v xml:space="preserve"> </v>
      </c>
      <c r="L81" s="86" t="str">
        <f t="shared" si="6"/>
        <v xml:space="preserve"> </v>
      </c>
      <c r="M81" s="86"/>
      <c r="N81" s="86" t="str">
        <f t="shared" si="7"/>
        <v xml:space="preserve"> </v>
      </c>
    </row>
    <row r="82" spans="8:14" x14ac:dyDescent="0.35">
      <c r="H82" s="85" t="str">
        <f t="shared" si="8"/>
        <v xml:space="preserve"> </v>
      </c>
      <c r="I82" s="86" t="str">
        <f t="shared" si="9"/>
        <v/>
      </c>
      <c r="J82" s="94" t="str">
        <f t="shared" si="10"/>
        <v xml:space="preserve"> </v>
      </c>
      <c r="K82" s="94" t="str">
        <f t="shared" si="11"/>
        <v xml:space="preserve"> </v>
      </c>
      <c r="L82" s="86" t="str">
        <f t="shared" si="6"/>
        <v xml:space="preserve"> </v>
      </c>
      <c r="M82" s="86"/>
      <c r="N82" s="86" t="str">
        <f t="shared" si="7"/>
        <v xml:space="preserve"> </v>
      </c>
    </row>
    <row r="83" spans="8:14" x14ac:dyDescent="0.35">
      <c r="H83" s="85" t="str">
        <f t="shared" si="8"/>
        <v xml:space="preserve"> </v>
      </c>
      <c r="I83" s="86" t="str">
        <f t="shared" si="9"/>
        <v/>
      </c>
      <c r="J83" s="94" t="str">
        <f t="shared" si="10"/>
        <v xml:space="preserve"> </v>
      </c>
      <c r="K83" s="94" t="str">
        <f t="shared" si="11"/>
        <v xml:space="preserve"> </v>
      </c>
      <c r="L83" s="86" t="str">
        <f t="shared" si="6"/>
        <v xml:space="preserve"> </v>
      </c>
      <c r="M83" s="86"/>
      <c r="N83" s="86" t="str">
        <f t="shared" si="7"/>
        <v xml:space="preserve"> </v>
      </c>
    </row>
    <row r="84" spans="8:14" x14ac:dyDescent="0.35">
      <c r="H84" s="85" t="str">
        <f t="shared" si="8"/>
        <v xml:space="preserve"> </v>
      </c>
      <c r="I84" s="86" t="str">
        <f t="shared" si="9"/>
        <v/>
      </c>
      <c r="J84" s="94" t="str">
        <f t="shared" si="10"/>
        <v xml:space="preserve"> </v>
      </c>
      <c r="K84" s="94" t="str">
        <f t="shared" si="11"/>
        <v xml:space="preserve"> </v>
      </c>
      <c r="L84" s="86" t="str">
        <f t="shared" si="6"/>
        <v xml:space="preserve"> </v>
      </c>
      <c r="M84" s="86"/>
      <c r="N84" s="86" t="str">
        <f t="shared" si="7"/>
        <v xml:space="preserve"> </v>
      </c>
    </row>
    <row r="85" spans="8:14" x14ac:dyDescent="0.35">
      <c r="H85" s="85" t="str">
        <f t="shared" si="8"/>
        <v xml:space="preserve"> </v>
      </c>
      <c r="I85" s="86" t="str">
        <f t="shared" si="9"/>
        <v/>
      </c>
      <c r="J85" s="94" t="str">
        <f t="shared" si="10"/>
        <v xml:space="preserve"> </v>
      </c>
      <c r="K85" s="94" t="str">
        <f t="shared" si="11"/>
        <v xml:space="preserve"> </v>
      </c>
      <c r="L85" s="86" t="str">
        <f t="shared" si="6"/>
        <v xml:space="preserve"> </v>
      </c>
      <c r="M85" s="86"/>
      <c r="N85" s="86" t="str">
        <f t="shared" si="7"/>
        <v xml:space="preserve"> </v>
      </c>
    </row>
    <row r="86" spans="8:14" x14ac:dyDescent="0.35">
      <c r="H86" s="85" t="str">
        <f t="shared" si="8"/>
        <v xml:space="preserve"> </v>
      </c>
      <c r="I86" s="86" t="str">
        <f t="shared" si="9"/>
        <v/>
      </c>
      <c r="J86" s="94" t="str">
        <f t="shared" si="10"/>
        <v xml:space="preserve"> </v>
      </c>
      <c r="K86" s="94" t="str">
        <f t="shared" si="11"/>
        <v xml:space="preserve"> </v>
      </c>
      <c r="L86" s="86" t="str">
        <f t="shared" si="6"/>
        <v xml:space="preserve"> </v>
      </c>
      <c r="M86" s="86"/>
      <c r="N86" s="86" t="str">
        <f t="shared" si="7"/>
        <v xml:space="preserve"> </v>
      </c>
    </row>
    <row r="87" spans="8:14" x14ac:dyDescent="0.35">
      <c r="H87" s="85" t="str">
        <f t="shared" si="8"/>
        <v xml:space="preserve"> </v>
      </c>
      <c r="I87" s="86" t="str">
        <f t="shared" si="9"/>
        <v/>
      </c>
      <c r="J87" s="94" t="str">
        <f t="shared" si="10"/>
        <v xml:space="preserve"> </v>
      </c>
      <c r="K87" s="94" t="str">
        <f t="shared" si="11"/>
        <v xml:space="preserve"> </v>
      </c>
      <c r="L87" s="86" t="str">
        <f t="shared" si="6"/>
        <v xml:space="preserve"> </v>
      </c>
      <c r="M87" s="86"/>
      <c r="N87" s="86" t="str">
        <f t="shared" si="7"/>
        <v xml:space="preserve"> </v>
      </c>
    </row>
    <row r="88" spans="8:14" x14ac:dyDescent="0.35">
      <c r="H88" s="85" t="str">
        <f t="shared" si="8"/>
        <v xml:space="preserve"> </v>
      </c>
      <c r="I88" s="86" t="str">
        <f t="shared" si="9"/>
        <v/>
      </c>
      <c r="J88" s="94" t="str">
        <f t="shared" si="10"/>
        <v xml:space="preserve"> </v>
      </c>
      <c r="K88" s="94" t="str">
        <f t="shared" si="11"/>
        <v xml:space="preserve"> </v>
      </c>
      <c r="L88" s="86" t="str">
        <f t="shared" si="6"/>
        <v xml:space="preserve"> </v>
      </c>
      <c r="M88" s="86"/>
      <c r="N88" s="86" t="str">
        <f t="shared" si="7"/>
        <v xml:space="preserve"> </v>
      </c>
    </row>
    <row r="89" spans="8:14" x14ac:dyDescent="0.35">
      <c r="H89" s="85" t="str">
        <f t="shared" si="8"/>
        <v xml:space="preserve"> </v>
      </c>
      <c r="I89" s="86" t="str">
        <f t="shared" si="9"/>
        <v/>
      </c>
      <c r="J89" s="94" t="str">
        <f t="shared" si="10"/>
        <v xml:space="preserve"> </v>
      </c>
      <c r="K89" s="94" t="str">
        <f t="shared" si="11"/>
        <v xml:space="preserve"> </v>
      </c>
      <c r="L89" s="86" t="str">
        <f t="shared" si="6"/>
        <v xml:space="preserve"> </v>
      </c>
      <c r="M89" s="86"/>
      <c r="N89" s="86" t="str">
        <f t="shared" si="7"/>
        <v xml:space="preserve"> </v>
      </c>
    </row>
    <row r="90" spans="8:14" x14ac:dyDescent="0.35">
      <c r="H90" s="85" t="str">
        <f t="shared" si="8"/>
        <v xml:space="preserve"> </v>
      </c>
      <c r="I90" s="86" t="str">
        <f t="shared" si="9"/>
        <v/>
      </c>
      <c r="J90" s="94" t="str">
        <f t="shared" si="10"/>
        <v xml:space="preserve"> </v>
      </c>
      <c r="K90" s="94" t="str">
        <f t="shared" si="11"/>
        <v xml:space="preserve"> </v>
      </c>
      <c r="L90" s="86" t="str">
        <f t="shared" si="6"/>
        <v xml:space="preserve"> </v>
      </c>
      <c r="M90" s="86"/>
      <c r="N90" s="86" t="str">
        <f t="shared" si="7"/>
        <v xml:space="preserve"> </v>
      </c>
    </row>
    <row r="91" spans="8:14" x14ac:dyDescent="0.35">
      <c r="H91" s="85" t="str">
        <f t="shared" si="8"/>
        <v xml:space="preserve"> </v>
      </c>
      <c r="I91" s="86" t="str">
        <f t="shared" si="9"/>
        <v/>
      </c>
      <c r="J91" s="94" t="str">
        <f t="shared" si="10"/>
        <v xml:space="preserve"> </v>
      </c>
      <c r="K91" s="94" t="str">
        <f t="shared" si="11"/>
        <v xml:space="preserve"> </v>
      </c>
      <c r="L91" s="86" t="str">
        <f t="shared" si="6"/>
        <v xml:space="preserve"> </v>
      </c>
      <c r="M91" s="86"/>
      <c r="N91" s="86" t="str">
        <f t="shared" si="7"/>
        <v xml:space="preserve"> </v>
      </c>
    </row>
    <row r="92" spans="8:14" x14ac:dyDescent="0.35">
      <c r="H92" s="85" t="str">
        <f t="shared" si="8"/>
        <v xml:space="preserve"> </v>
      </c>
      <c r="I92" s="86" t="str">
        <f t="shared" si="9"/>
        <v/>
      </c>
      <c r="J92" s="94" t="str">
        <f t="shared" si="10"/>
        <v xml:space="preserve"> </v>
      </c>
      <c r="K92" s="94" t="str">
        <f t="shared" si="11"/>
        <v xml:space="preserve"> </v>
      </c>
      <c r="L92" s="86" t="str">
        <f t="shared" si="6"/>
        <v xml:space="preserve"> </v>
      </c>
      <c r="M92" s="86"/>
      <c r="N92" s="86" t="str">
        <f t="shared" si="7"/>
        <v xml:space="preserve"> </v>
      </c>
    </row>
    <row r="93" spans="8:14" x14ac:dyDescent="0.35">
      <c r="H93" s="85" t="str">
        <f t="shared" si="8"/>
        <v xml:space="preserve"> </v>
      </c>
      <c r="I93" s="86" t="str">
        <f t="shared" si="9"/>
        <v/>
      </c>
      <c r="J93" s="94" t="str">
        <f t="shared" si="10"/>
        <v xml:space="preserve"> </v>
      </c>
      <c r="K93" s="94" t="str">
        <f t="shared" si="11"/>
        <v xml:space="preserve"> </v>
      </c>
      <c r="L93" s="86" t="str">
        <f t="shared" si="6"/>
        <v xml:space="preserve"> </v>
      </c>
      <c r="M93" s="86"/>
      <c r="N93" s="86" t="str">
        <f t="shared" si="7"/>
        <v xml:space="preserve"> </v>
      </c>
    </row>
    <row r="94" spans="8:14" x14ac:dyDescent="0.35">
      <c r="H94" s="85" t="str">
        <f t="shared" si="8"/>
        <v xml:space="preserve"> </v>
      </c>
      <c r="I94" s="86" t="str">
        <f t="shared" si="9"/>
        <v/>
      </c>
      <c r="J94" s="94" t="str">
        <f t="shared" si="10"/>
        <v xml:space="preserve"> </v>
      </c>
      <c r="K94" s="94" t="str">
        <f t="shared" si="11"/>
        <v xml:space="preserve"> </v>
      </c>
      <c r="L94" s="86" t="str">
        <f t="shared" si="6"/>
        <v xml:space="preserve"> </v>
      </c>
      <c r="M94" s="86"/>
      <c r="N94" s="86" t="str">
        <f t="shared" si="7"/>
        <v xml:space="preserve"> </v>
      </c>
    </row>
    <row r="95" spans="8:14" x14ac:dyDescent="0.35">
      <c r="H95" s="85" t="str">
        <f t="shared" si="8"/>
        <v xml:space="preserve"> </v>
      </c>
      <c r="I95" s="86" t="str">
        <f t="shared" si="9"/>
        <v/>
      </c>
      <c r="J95" s="94" t="str">
        <f t="shared" si="10"/>
        <v xml:space="preserve"> </v>
      </c>
      <c r="K95" s="94" t="str">
        <f t="shared" si="11"/>
        <v xml:space="preserve"> </v>
      </c>
      <c r="L95" s="86" t="str">
        <f t="shared" si="6"/>
        <v xml:space="preserve"> </v>
      </c>
      <c r="M95" s="86"/>
      <c r="N95" s="86" t="str">
        <f t="shared" si="7"/>
        <v xml:space="preserve"> </v>
      </c>
    </row>
    <row r="96" spans="8:14" x14ac:dyDescent="0.35">
      <c r="H96" s="85" t="str">
        <f t="shared" si="8"/>
        <v xml:space="preserve"> </v>
      </c>
      <c r="I96" s="86" t="str">
        <f t="shared" si="9"/>
        <v/>
      </c>
      <c r="J96" s="94" t="str">
        <f t="shared" si="10"/>
        <v xml:space="preserve"> </v>
      </c>
      <c r="K96" s="94" t="str">
        <f t="shared" si="11"/>
        <v xml:space="preserve"> </v>
      </c>
      <c r="L96" s="86" t="str">
        <f t="shared" si="6"/>
        <v xml:space="preserve"> </v>
      </c>
      <c r="M96" s="86"/>
      <c r="N96" s="86" t="str">
        <f t="shared" si="7"/>
        <v xml:space="preserve"> </v>
      </c>
    </row>
    <row r="97" spans="8:14" x14ac:dyDescent="0.35">
      <c r="H97" s="85" t="str">
        <f t="shared" si="8"/>
        <v xml:space="preserve"> </v>
      </c>
      <c r="I97" s="86" t="str">
        <f t="shared" si="9"/>
        <v/>
      </c>
      <c r="J97" s="94" t="str">
        <f t="shared" si="10"/>
        <v xml:space="preserve"> </v>
      </c>
      <c r="K97" s="94" t="str">
        <f t="shared" si="11"/>
        <v xml:space="preserve"> </v>
      </c>
      <c r="L97" s="86" t="str">
        <f t="shared" si="6"/>
        <v xml:space="preserve"> </v>
      </c>
      <c r="M97" s="86"/>
      <c r="N97" s="86" t="str">
        <f t="shared" si="7"/>
        <v xml:space="preserve"> </v>
      </c>
    </row>
    <row r="98" spans="8:14" x14ac:dyDescent="0.35">
      <c r="H98" s="85" t="str">
        <f t="shared" si="8"/>
        <v xml:space="preserve"> </v>
      </c>
      <c r="I98" s="86" t="str">
        <f t="shared" si="9"/>
        <v/>
      </c>
      <c r="J98" s="94" t="str">
        <f t="shared" si="10"/>
        <v xml:space="preserve"> </v>
      </c>
      <c r="K98" s="94" t="str">
        <f t="shared" si="11"/>
        <v xml:space="preserve"> </v>
      </c>
      <c r="L98" s="86" t="str">
        <f t="shared" si="6"/>
        <v xml:space="preserve"> </v>
      </c>
      <c r="M98" s="86"/>
      <c r="N98" s="86" t="str">
        <f t="shared" si="7"/>
        <v xml:space="preserve"> </v>
      </c>
    </row>
    <row r="99" spans="8:14" x14ac:dyDescent="0.35">
      <c r="H99" s="85" t="str">
        <f t="shared" si="8"/>
        <v xml:space="preserve"> </v>
      </c>
      <c r="I99" s="86" t="str">
        <f t="shared" si="9"/>
        <v/>
      </c>
      <c r="J99" s="94" t="str">
        <f t="shared" si="10"/>
        <v xml:space="preserve"> </v>
      </c>
      <c r="K99" s="94" t="str">
        <f t="shared" si="11"/>
        <v xml:space="preserve"> </v>
      </c>
      <c r="L99" s="86" t="str">
        <f t="shared" si="6"/>
        <v xml:space="preserve"> </v>
      </c>
      <c r="M99" s="86"/>
      <c r="N99" s="86" t="str">
        <f t="shared" si="7"/>
        <v xml:space="preserve"> </v>
      </c>
    </row>
    <row r="100" spans="8:14" x14ac:dyDescent="0.35">
      <c r="H100" s="85" t="str">
        <f t="shared" si="8"/>
        <v xml:space="preserve"> </v>
      </c>
      <c r="I100" s="86" t="str">
        <f t="shared" si="9"/>
        <v/>
      </c>
      <c r="J100" s="94" t="str">
        <f t="shared" si="10"/>
        <v xml:space="preserve"> </v>
      </c>
      <c r="K100" s="94" t="str">
        <f t="shared" si="11"/>
        <v xml:space="preserve"> </v>
      </c>
      <c r="L100" s="86" t="str">
        <f t="shared" si="6"/>
        <v xml:space="preserve"> </v>
      </c>
      <c r="M100" s="86"/>
      <c r="N100" s="86" t="str">
        <f t="shared" si="7"/>
        <v xml:space="preserve"> </v>
      </c>
    </row>
    <row r="101" spans="8:14" x14ac:dyDescent="0.35">
      <c r="H101" s="85" t="str">
        <f t="shared" si="8"/>
        <v xml:space="preserve"> </v>
      </c>
      <c r="I101" s="86" t="str">
        <f t="shared" si="9"/>
        <v/>
      </c>
      <c r="J101" s="94" t="str">
        <f t="shared" si="10"/>
        <v xml:space="preserve"> </v>
      </c>
      <c r="K101" s="94" t="str">
        <f t="shared" si="11"/>
        <v xml:space="preserve"> </v>
      </c>
      <c r="L101" s="86" t="str">
        <f t="shared" si="6"/>
        <v xml:space="preserve"> </v>
      </c>
      <c r="M101" s="86"/>
      <c r="N101" s="86" t="str">
        <f t="shared" si="7"/>
        <v xml:space="preserve"> </v>
      </c>
    </row>
    <row r="102" spans="8:14" x14ac:dyDescent="0.35">
      <c r="H102" s="85" t="str">
        <f t="shared" si="8"/>
        <v xml:space="preserve"> </v>
      </c>
      <c r="I102" s="86" t="str">
        <f t="shared" si="9"/>
        <v/>
      </c>
      <c r="J102" s="94" t="str">
        <f t="shared" si="10"/>
        <v xml:space="preserve"> </v>
      </c>
      <c r="K102" s="94" t="str">
        <f t="shared" si="11"/>
        <v xml:space="preserve"> </v>
      </c>
      <c r="L102" s="86" t="str">
        <f t="shared" si="6"/>
        <v xml:space="preserve"> </v>
      </c>
      <c r="M102" s="86"/>
      <c r="N102" s="86" t="str">
        <f t="shared" si="7"/>
        <v xml:space="preserve"> </v>
      </c>
    </row>
    <row r="103" spans="8:14" x14ac:dyDescent="0.35">
      <c r="H103" s="85" t="str">
        <f t="shared" si="8"/>
        <v xml:space="preserve"> </v>
      </c>
      <c r="I103" s="86" t="str">
        <f t="shared" si="9"/>
        <v/>
      </c>
      <c r="J103" s="94" t="str">
        <f t="shared" si="10"/>
        <v xml:space="preserve"> </v>
      </c>
      <c r="K103" s="94" t="str">
        <f t="shared" si="11"/>
        <v xml:space="preserve"> </v>
      </c>
      <c r="L103" s="86" t="str">
        <f t="shared" si="6"/>
        <v xml:space="preserve"> </v>
      </c>
      <c r="M103" s="86"/>
      <c r="N103" s="86" t="str">
        <f t="shared" si="7"/>
        <v xml:space="preserve"> </v>
      </c>
    </row>
    <row r="104" spans="8:14" x14ac:dyDescent="0.35">
      <c r="H104" s="85" t="str">
        <f t="shared" si="8"/>
        <v xml:space="preserve"> </v>
      </c>
      <c r="I104" s="86" t="str">
        <f t="shared" si="9"/>
        <v/>
      </c>
      <c r="J104" s="94" t="str">
        <f t="shared" si="10"/>
        <v xml:space="preserve"> </v>
      </c>
      <c r="K104" s="94" t="str">
        <f t="shared" si="11"/>
        <v xml:space="preserve"> </v>
      </c>
      <c r="L104" s="86" t="str">
        <f t="shared" si="6"/>
        <v xml:space="preserve"> </v>
      </c>
      <c r="M104" s="86"/>
      <c r="N104" s="86" t="str">
        <f t="shared" si="7"/>
        <v xml:space="preserve"> </v>
      </c>
    </row>
    <row r="105" spans="8:14" x14ac:dyDescent="0.35">
      <c r="H105" s="85" t="str">
        <f t="shared" si="8"/>
        <v xml:space="preserve"> </v>
      </c>
      <c r="I105" s="86" t="str">
        <f t="shared" si="9"/>
        <v/>
      </c>
      <c r="J105" s="94" t="str">
        <f t="shared" si="10"/>
        <v xml:space="preserve"> </v>
      </c>
      <c r="K105" s="94" t="str">
        <f t="shared" si="11"/>
        <v xml:space="preserve"> </v>
      </c>
      <c r="L105" s="86" t="str">
        <f t="shared" si="6"/>
        <v xml:space="preserve"> </v>
      </c>
      <c r="M105" s="86"/>
      <c r="N105" s="86" t="str">
        <f t="shared" si="7"/>
        <v xml:space="preserve"> </v>
      </c>
    </row>
    <row r="106" spans="8:14" x14ac:dyDescent="0.35">
      <c r="H106" s="85" t="str">
        <f t="shared" si="8"/>
        <v xml:space="preserve"> </v>
      </c>
      <c r="I106" s="86" t="str">
        <f t="shared" si="9"/>
        <v/>
      </c>
      <c r="J106" s="94" t="str">
        <f t="shared" si="10"/>
        <v xml:space="preserve"> </v>
      </c>
      <c r="K106" s="94" t="str">
        <f t="shared" si="11"/>
        <v xml:space="preserve"> </v>
      </c>
      <c r="L106" s="86" t="str">
        <f t="shared" si="6"/>
        <v xml:space="preserve"> </v>
      </c>
      <c r="M106" s="86"/>
      <c r="N106" s="86" t="str">
        <f t="shared" si="7"/>
        <v xml:space="preserve"> </v>
      </c>
    </row>
    <row r="107" spans="8:14" x14ac:dyDescent="0.35">
      <c r="H107" s="85" t="str">
        <f t="shared" si="8"/>
        <v xml:space="preserve"> </v>
      </c>
      <c r="I107" s="86" t="str">
        <f t="shared" si="9"/>
        <v/>
      </c>
      <c r="J107" s="94" t="str">
        <f t="shared" si="10"/>
        <v xml:space="preserve"> </v>
      </c>
      <c r="K107" s="94" t="str">
        <f t="shared" si="11"/>
        <v xml:space="preserve"> </v>
      </c>
      <c r="L107" s="86" t="str">
        <f t="shared" si="6"/>
        <v xml:space="preserve"> </v>
      </c>
      <c r="M107" s="86"/>
      <c r="N107" s="86" t="str">
        <f t="shared" si="7"/>
        <v xml:space="preserve"> </v>
      </c>
    </row>
    <row r="108" spans="8:14" x14ac:dyDescent="0.35">
      <c r="H108" s="85" t="str">
        <f t="shared" si="8"/>
        <v xml:space="preserve"> </v>
      </c>
      <c r="I108" s="86" t="str">
        <f t="shared" si="9"/>
        <v/>
      </c>
      <c r="J108" s="94" t="str">
        <f t="shared" si="10"/>
        <v xml:space="preserve"> </v>
      </c>
      <c r="K108" s="94" t="str">
        <f t="shared" si="11"/>
        <v xml:space="preserve"> </v>
      </c>
      <c r="L108" s="86" t="str">
        <f t="shared" si="6"/>
        <v xml:space="preserve"> </v>
      </c>
      <c r="M108" s="86"/>
      <c r="N108" s="86" t="str">
        <f t="shared" si="7"/>
        <v xml:space="preserve"> </v>
      </c>
    </row>
    <row r="109" spans="8:14" x14ac:dyDescent="0.35">
      <c r="H109" s="85" t="str">
        <f t="shared" si="8"/>
        <v xml:space="preserve"> </v>
      </c>
      <c r="I109" s="86" t="str">
        <f t="shared" si="9"/>
        <v/>
      </c>
      <c r="J109" s="94" t="str">
        <f t="shared" si="10"/>
        <v xml:space="preserve"> </v>
      </c>
      <c r="K109" s="94" t="str">
        <f t="shared" si="11"/>
        <v xml:space="preserve"> </v>
      </c>
      <c r="L109" s="86" t="str">
        <f t="shared" si="6"/>
        <v xml:space="preserve"> </v>
      </c>
      <c r="M109" s="86"/>
      <c r="N109" s="86" t="str">
        <f t="shared" si="7"/>
        <v xml:space="preserve"> </v>
      </c>
    </row>
    <row r="110" spans="8:14" x14ac:dyDescent="0.35">
      <c r="H110" s="85" t="str">
        <f t="shared" si="8"/>
        <v xml:space="preserve"> </v>
      </c>
      <c r="I110" s="86" t="str">
        <f t="shared" si="9"/>
        <v/>
      </c>
      <c r="J110" s="94" t="str">
        <f t="shared" si="10"/>
        <v xml:space="preserve"> </v>
      </c>
      <c r="K110" s="94" t="str">
        <f t="shared" si="11"/>
        <v xml:space="preserve"> </v>
      </c>
      <c r="L110" s="86" t="str">
        <f t="shared" si="6"/>
        <v xml:space="preserve"> </v>
      </c>
      <c r="M110" s="86"/>
      <c r="N110" s="86" t="str">
        <f t="shared" si="7"/>
        <v xml:space="preserve"> </v>
      </c>
    </row>
    <row r="111" spans="8:14" x14ac:dyDescent="0.35">
      <c r="H111" s="85" t="str">
        <f t="shared" si="8"/>
        <v xml:space="preserve"> </v>
      </c>
      <c r="I111" s="86" t="str">
        <f t="shared" si="9"/>
        <v/>
      </c>
      <c r="J111" s="94" t="str">
        <f t="shared" si="10"/>
        <v xml:space="preserve"> </v>
      </c>
      <c r="K111" s="94" t="str">
        <f t="shared" si="11"/>
        <v xml:space="preserve"> </v>
      </c>
      <c r="L111" s="86" t="str">
        <f t="shared" si="6"/>
        <v xml:space="preserve"> </v>
      </c>
      <c r="M111" s="86"/>
      <c r="N111" s="86" t="str">
        <f t="shared" si="7"/>
        <v xml:space="preserve"> </v>
      </c>
    </row>
    <row r="112" spans="8:14" x14ac:dyDescent="0.35">
      <c r="H112" s="85" t="str">
        <f t="shared" si="8"/>
        <v xml:space="preserve"> </v>
      </c>
      <c r="I112" s="86" t="str">
        <f t="shared" si="9"/>
        <v/>
      </c>
      <c r="J112" s="94" t="str">
        <f t="shared" si="10"/>
        <v xml:space="preserve"> </v>
      </c>
      <c r="K112" s="94" t="str">
        <f t="shared" si="11"/>
        <v xml:space="preserve"> </v>
      </c>
      <c r="L112" s="86" t="str">
        <f t="shared" si="6"/>
        <v xml:space="preserve"> </v>
      </c>
      <c r="M112" s="86"/>
      <c r="N112" s="86" t="str">
        <f t="shared" si="7"/>
        <v xml:space="preserve"> </v>
      </c>
    </row>
    <row r="113" spans="8:14" x14ac:dyDescent="0.35">
      <c r="H113" s="85" t="str">
        <f t="shared" si="8"/>
        <v xml:space="preserve"> </v>
      </c>
      <c r="I113" s="86" t="str">
        <f t="shared" si="9"/>
        <v/>
      </c>
      <c r="J113" s="94" t="str">
        <f t="shared" si="10"/>
        <v xml:space="preserve"> </v>
      </c>
      <c r="K113" s="94" t="str">
        <f t="shared" si="11"/>
        <v xml:space="preserve"> </v>
      </c>
      <c r="L113" s="86" t="str">
        <f t="shared" si="6"/>
        <v xml:space="preserve"> </v>
      </c>
      <c r="M113" s="86"/>
      <c r="N113" s="86" t="str">
        <f t="shared" si="7"/>
        <v xml:space="preserve"> </v>
      </c>
    </row>
    <row r="114" spans="8:14" x14ac:dyDescent="0.35">
      <c r="H114" s="85" t="str">
        <f t="shared" si="8"/>
        <v xml:space="preserve"> </v>
      </c>
      <c r="I114" s="86" t="str">
        <f t="shared" si="9"/>
        <v/>
      </c>
      <c r="J114" s="94" t="str">
        <f t="shared" si="10"/>
        <v xml:space="preserve"> </v>
      </c>
      <c r="K114" s="94" t="str">
        <f t="shared" si="11"/>
        <v xml:space="preserve"> </v>
      </c>
      <c r="L114" s="86" t="str">
        <f t="shared" si="6"/>
        <v xml:space="preserve"> </v>
      </c>
      <c r="M114" s="86"/>
      <c r="N114" s="86" t="str">
        <f t="shared" si="7"/>
        <v xml:space="preserve"> </v>
      </c>
    </row>
    <row r="115" spans="8:14" x14ac:dyDescent="0.35">
      <c r="H115" s="85" t="str">
        <f t="shared" si="8"/>
        <v xml:space="preserve"> </v>
      </c>
      <c r="I115" s="86" t="str">
        <f t="shared" si="9"/>
        <v/>
      </c>
      <c r="J115" s="94" t="str">
        <f t="shared" si="10"/>
        <v xml:space="preserve"> </v>
      </c>
      <c r="K115" s="94" t="str">
        <f t="shared" si="11"/>
        <v xml:space="preserve"> </v>
      </c>
      <c r="L115" s="86" t="str">
        <f t="shared" si="6"/>
        <v xml:space="preserve"> </v>
      </c>
      <c r="M115" s="86"/>
      <c r="N115" s="86" t="str">
        <f t="shared" si="7"/>
        <v xml:space="preserve"> </v>
      </c>
    </row>
    <row r="116" spans="8:14" x14ac:dyDescent="0.35">
      <c r="H116" s="85" t="str">
        <f t="shared" si="8"/>
        <v xml:space="preserve"> </v>
      </c>
      <c r="I116" s="86" t="str">
        <f t="shared" si="9"/>
        <v/>
      </c>
      <c r="J116" s="94" t="str">
        <f t="shared" si="10"/>
        <v xml:space="preserve"> </v>
      </c>
      <c r="K116" s="94" t="str">
        <f t="shared" si="11"/>
        <v xml:space="preserve"> </v>
      </c>
      <c r="L116" s="86" t="str">
        <f t="shared" si="6"/>
        <v xml:space="preserve"> </v>
      </c>
      <c r="M116" s="86"/>
      <c r="N116" s="86" t="str">
        <f t="shared" si="7"/>
        <v xml:space="preserve"> </v>
      </c>
    </row>
    <row r="117" spans="8:14" x14ac:dyDescent="0.35">
      <c r="H117" s="85" t="str">
        <f t="shared" si="8"/>
        <v xml:space="preserve"> </v>
      </c>
      <c r="I117" s="86" t="str">
        <f t="shared" si="9"/>
        <v/>
      </c>
      <c r="J117" s="94" t="str">
        <f t="shared" si="10"/>
        <v xml:space="preserve"> </v>
      </c>
      <c r="K117" s="94" t="str">
        <f t="shared" si="11"/>
        <v xml:space="preserve"> </v>
      </c>
      <c r="L117" s="86" t="str">
        <f t="shared" si="6"/>
        <v xml:space="preserve"> </v>
      </c>
      <c r="M117" s="86"/>
      <c r="N117" s="86" t="str">
        <f t="shared" si="7"/>
        <v xml:space="preserve"> </v>
      </c>
    </row>
    <row r="118" spans="8:14" x14ac:dyDescent="0.35">
      <c r="H118" s="85" t="str">
        <f t="shared" si="8"/>
        <v xml:space="preserve"> </v>
      </c>
      <c r="I118" s="86" t="str">
        <f t="shared" si="9"/>
        <v/>
      </c>
      <c r="J118" s="94" t="str">
        <f t="shared" si="10"/>
        <v xml:space="preserve"> </v>
      </c>
      <c r="K118" s="94" t="str">
        <f t="shared" si="11"/>
        <v xml:space="preserve"> </v>
      </c>
      <c r="L118" s="86" t="str">
        <f t="shared" si="6"/>
        <v xml:space="preserve"> </v>
      </c>
      <c r="M118" s="86"/>
      <c r="N118" s="86" t="str">
        <f t="shared" si="7"/>
        <v xml:space="preserve"> </v>
      </c>
    </row>
    <row r="119" spans="8:14" x14ac:dyDescent="0.35">
      <c r="H119" s="85" t="str">
        <f t="shared" si="8"/>
        <v xml:space="preserve"> </v>
      </c>
      <c r="I119" s="86" t="str">
        <f t="shared" si="9"/>
        <v/>
      </c>
      <c r="J119" s="94" t="str">
        <f t="shared" si="10"/>
        <v xml:space="preserve"> </v>
      </c>
      <c r="K119" s="94" t="str">
        <f t="shared" si="11"/>
        <v xml:space="preserve"> </v>
      </c>
      <c r="L119" s="86" t="str">
        <f t="shared" si="6"/>
        <v xml:space="preserve"> </v>
      </c>
      <c r="M119" s="86"/>
      <c r="N119" s="86" t="str">
        <f t="shared" si="7"/>
        <v xml:space="preserve"> </v>
      </c>
    </row>
    <row r="120" spans="8:14" x14ac:dyDescent="0.35">
      <c r="H120" s="85" t="str">
        <f t="shared" si="8"/>
        <v xml:space="preserve"> </v>
      </c>
      <c r="I120" s="86" t="str">
        <f t="shared" si="9"/>
        <v/>
      </c>
      <c r="J120" s="94" t="str">
        <f t="shared" si="10"/>
        <v xml:space="preserve"> </v>
      </c>
      <c r="K120" s="94" t="str">
        <f t="shared" si="11"/>
        <v xml:space="preserve"> </v>
      </c>
      <c r="L120" s="86" t="str">
        <f t="shared" si="6"/>
        <v xml:space="preserve"> </v>
      </c>
      <c r="M120" s="86"/>
      <c r="N120" s="86" t="str">
        <f t="shared" si="7"/>
        <v xml:space="preserve"> </v>
      </c>
    </row>
    <row r="121" spans="8:14" x14ac:dyDescent="0.35">
      <c r="H121" s="85" t="str">
        <f t="shared" si="8"/>
        <v xml:space="preserve"> </v>
      </c>
      <c r="I121" s="86" t="str">
        <f t="shared" si="9"/>
        <v/>
      </c>
      <c r="J121" s="94" t="str">
        <f t="shared" si="10"/>
        <v xml:space="preserve"> </v>
      </c>
      <c r="K121" s="94" t="str">
        <f t="shared" si="11"/>
        <v xml:space="preserve"> </v>
      </c>
      <c r="L121" s="86" t="str">
        <f t="shared" si="6"/>
        <v xml:space="preserve"> </v>
      </c>
      <c r="M121" s="86"/>
      <c r="N121" s="86" t="str">
        <f t="shared" si="7"/>
        <v xml:space="preserve"> </v>
      </c>
    </row>
    <row r="122" spans="8:14" x14ac:dyDescent="0.35">
      <c r="H122" s="85" t="str">
        <f t="shared" si="8"/>
        <v xml:space="preserve"> </v>
      </c>
      <c r="I122" s="86" t="str">
        <f t="shared" si="9"/>
        <v/>
      </c>
      <c r="J122" s="94" t="str">
        <f t="shared" si="10"/>
        <v xml:space="preserve"> </v>
      </c>
      <c r="K122" s="94" t="str">
        <f t="shared" si="11"/>
        <v xml:space="preserve"> </v>
      </c>
      <c r="L122" s="86" t="str">
        <f t="shared" si="6"/>
        <v xml:space="preserve"> </v>
      </c>
      <c r="M122" s="86"/>
      <c r="N122" s="86" t="str">
        <f t="shared" si="7"/>
        <v xml:space="preserve"> </v>
      </c>
    </row>
    <row r="123" spans="8:14" x14ac:dyDescent="0.35">
      <c r="H123" s="85" t="str">
        <f t="shared" si="8"/>
        <v xml:space="preserve"> </v>
      </c>
      <c r="I123" s="86" t="str">
        <f t="shared" si="9"/>
        <v/>
      </c>
      <c r="J123" s="94" t="str">
        <f t="shared" si="10"/>
        <v xml:space="preserve"> </v>
      </c>
      <c r="K123" s="94" t="str">
        <f t="shared" si="11"/>
        <v xml:space="preserve"> </v>
      </c>
      <c r="L123" s="86" t="str">
        <f t="shared" si="6"/>
        <v xml:space="preserve"> </v>
      </c>
      <c r="M123" s="86"/>
      <c r="N123" s="86" t="str">
        <f t="shared" si="7"/>
        <v xml:space="preserve"> </v>
      </c>
    </row>
    <row r="124" spans="8:14" x14ac:dyDescent="0.35">
      <c r="H124" s="85" t="str">
        <f t="shared" si="8"/>
        <v xml:space="preserve"> </v>
      </c>
      <c r="I124" s="86" t="str">
        <f t="shared" si="9"/>
        <v/>
      </c>
      <c r="J124" s="94" t="str">
        <f t="shared" si="10"/>
        <v xml:space="preserve"> </v>
      </c>
      <c r="K124" s="94" t="str">
        <f t="shared" si="11"/>
        <v xml:space="preserve"> </v>
      </c>
      <c r="L124" s="86" t="str">
        <f t="shared" si="6"/>
        <v xml:space="preserve"> </v>
      </c>
      <c r="M124" s="86"/>
      <c r="N124" s="86" t="str">
        <f t="shared" si="7"/>
        <v xml:space="preserve"> </v>
      </c>
    </row>
    <row r="125" spans="8:14" x14ac:dyDescent="0.35">
      <c r="H125" s="85" t="str">
        <f t="shared" si="8"/>
        <v xml:space="preserve"> </v>
      </c>
      <c r="I125" s="86" t="str">
        <f t="shared" si="9"/>
        <v/>
      </c>
      <c r="J125" s="94" t="str">
        <f t="shared" si="10"/>
        <v xml:space="preserve"> </v>
      </c>
      <c r="K125" s="94" t="str">
        <f t="shared" si="11"/>
        <v xml:space="preserve"> </v>
      </c>
      <c r="L125" s="86" t="str">
        <f t="shared" si="6"/>
        <v xml:space="preserve"> </v>
      </c>
      <c r="M125" s="86"/>
      <c r="N125" s="86" t="str">
        <f t="shared" si="7"/>
        <v xml:space="preserve"> </v>
      </c>
    </row>
    <row r="126" spans="8:14" x14ac:dyDescent="0.35">
      <c r="H126" s="85" t="str">
        <f t="shared" si="8"/>
        <v xml:space="preserve"> </v>
      </c>
      <c r="I126" s="86" t="str">
        <f t="shared" si="9"/>
        <v/>
      </c>
      <c r="J126" s="94" t="str">
        <f t="shared" si="10"/>
        <v xml:space="preserve"> </v>
      </c>
      <c r="K126" s="94" t="str">
        <f t="shared" si="11"/>
        <v xml:space="preserve"> </v>
      </c>
      <c r="L126" s="86" t="str">
        <f t="shared" si="6"/>
        <v xml:space="preserve"> </v>
      </c>
      <c r="M126" s="86"/>
      <c r="N126" s="86" t="str">
        <f t="shared" si="7"/>
        <v xml:space="preserve"> </v>
      </c>
    </row>
    <row r="127" spans="8:14" x14ac:dyDescent="0.35">
      <c r="H127" s="85" t="str">
        <f t="shared" si="8"/>
        <v xml:space="preserve"> </v>
      </c>
      <c r="I127" s="86" t="str">
        <f t="shared" si="9"/>
        <v/>
      </c>
      <c r="J127" s="94" t="str">
        <f t="shared" si="10"/>
        <v xml:space="preserve"> </v>
      </c>
      <c r="K127" s="94" t="str">
        <f t="shared" si="11"/>
        <v xml:space="preserve"> </v>
      </c>
      <c r="L127" s="86" t="str">
        <f t="shared" si="6"/>
        <v xml:space="preserve"> </v>
      </c>
      <c r="M127" s="86"/>
      <c r="N127" s="86" t="str">
        <f t="shared" si="7"/>
        <v xml:space="preserve"> </v>
      </c>
    </row>
    <row r="128" spans="8:14" x14ac:dyDescent="0.35">
      <c r="H128" s="85" t="str">
        <f t="shared" si="8"/>
        <v xml:space="preserve"> </v>
      </c>
      <c r="I128" s="86" t="str">
        <f t="shared" si="9"/>
        <v/>
      </c>
      <c r="J128" s="94" t="str">
        <f t="shared" si="10"/>
        <v xml:space="preserve"> </v>
      </c>
      <c r="K128" s="94" t="str">
        <f t="shared" si="11"/>
        <v xml:space="preserve"> </v>
      </c>
      <c r="L128" s="86" t="str">
        <f t="shared" si="6"/>
        <v xml:space="preserve"> </v>
      </c>
      <c r="M128" s="86"/>
      <c r="N128" s="86" t="str">
        <f t="shared" si="7"/>
        <v xml:space="preserve"> </v>
      </c>
    </row>
    <row r="129" spans="8:14" x14ac:dyDescent="0.35">
      <c r="H129" s="85" t="str">
        <f t="shared" si="8"/>
        <v xml:space="preserve"> </v>
      </c>
      <c r="I129" s="86" t="str">
        <f t="shared" si="9"/>
        <v/>
      </c>
      <c r="J129" s="94" t="str">
        <f t="shared" si="10"/>
        <v xml:space="preserve"> </v>
      </c>
      <c r="K129" s="94" t="str">
        <f t="shared" si="11"/>
        <v xml:space="preserve"> </v>
      </c>
      <c r="L129" s="86" t="str">
        <f t="shared" si="6"/>
        <v xml:space="preserve"> </v>
      </c>
      <c r="M129" s="86"/>
      <c r="N129" s="86" t="str">
        <f t="shared" si="7"/>
        <v xml:space="preserve"> </v>
      </c>
    </row>
    <row r="130" spans="8:14" x14ac:dyDescent="0.35">
      <c r="H130" s="85" t="str">
        <f t="shared" si="8"/>
        <v xml:space="preserve"> </v>
      </c>
      <c r="I130" s="86" t="str">
        <f t="shared" si="9"/>
        <v/>
      </c>
      <c r="J130" s="94" t="str">
        <f t="shared" si="10"/>
        <v xml:space="preserve"> </v>
      </c>
      <c r="K130" s="94" t="str">
        <f t="shared" si="11"/>
        <v xml:space="preserve"> </v>
      </c>
      <c r="L130" s="86" t="str">
        <f t="shared" si="6"/>
        <v xml:space="preserve"> </v>
      </c>
      <c r="M130" s="86"/>
      <c r="N130" s="86" t="str">
        <f t="shared" si="7"/>
        <v xml:space="preserve"> </v>
      </c>
    </row>
    <row r="131" spans="8:14" x14ac:dyDescent="0.35">
      <c r="H131" s="85" t="str">
        <f t="shared" si="8"/>
        <v xml:space="preserve"> </v>
      </c>
      <c r="I131" s="86" t="str">
        <f t="shared" si="9"/>
        <v/>
      </c>
      <c r="J131" s="94" t="str">
        <f t="shared" si="10"/>
        <v xml:space="preserve"> </v>
      </c>
      <c r="K131" s="94" t="str">
        <f t="shared" si="11"/>
        <v xml:space="preserve"> </v>
      </c>
      <c r="L131" s="86" t="str">
        <f t="shared" si="6"/>
        <v xml:space="preserve"> </v>
      </c>
      <c r="M131" s="86"/>
      <c r="N131" s="86" t="str">
        <f t="shared" si="7"/>
        <v xml:space="preserve"> </v>
      </c>
    </row>
    <row r="132" spans="8:14" x14ac:dyDescent="0.35">
      <c r="H132" s="85" t="str">
        <f t="shared" si="8"/>
        <v xml:space="preserve"> </v>
      </c>
      <c r="I132" s="86" t="str">
        <f t="shared" si="9"/>
        <v/>
      </c>
      <c r="J132" s="94" t="str">
        <f t="shared" si="10"/>
        <v xml:space="preserve"> </v>
      </c>
      <c r="K132" s="94" t="str">
        <f t="shared" si="11"/>
        <v xml:space="preserve"> </v>
      </c>
      <c r="L132" s="86" t="str">
        <f t="shared" si="6"/>
        <v xml:space="preserve"> </v>
      </c>
      <c r="M132" s="86"/>
      <c r="N132" s="86" t="str">
        <f t="shared" si="7"/>
        <v xml:space="preserve"> </v>
      </c>
    </row>
    <row r="133" spans="8:14" x14ac:dyDescent="0.35">
      <c r="H133" s="85" t="str">
        <f t="shared" si="8"/>
        <v xml:space="preserve"> </v>
      </c>
      <c r="I133" s="86" t="str">
        <f t="shared" si="9"/>
        <v/>
      </c>
      <c r="J133" s="94" t="str">
        <f t="shared" si="10"/>
        <v xml:space="preserve"> </v>
      </c>
      <c r="K133" s="94" t="str">
        <f t="shared" si="11"/>
        <v xml:space="preserve"> </v>
      </c>
      <c r="L133" s="86" t="str">
        <f t="shared" si="6"/>
        <v xml:space="preserve"> </v>
      </c>
      <c r="M133" s="86"/>
      <c r="N133" s="86" t="str">
        <f t="shared" si="7"/>
        <v xml:space="preserve"> </v>
      </c>
    </row>
    <row r="134" spans="8:14" x14ac:dyDescent="0.35">
      <c r="H134" s="85" t="str">
        <f t="shared" si="8"/>
        <v xml:space="preserve"> </v>
      </c>
      <c r="I134" s="86" t="str">
        <f t="shared" si="9"/>
        <v/>
      </c>
      <c r="J134" s="94" t="str">
        <f t="shared" si="10"/>
        <v xml:space="preserve"> </v>
      </c>
      <c r="K134" s="94" t="str">
        <f t="shared" si="11"/>
        <v xml:space="preserve"> </v>
      </c>
      <c r="L134" s="86" t="str">
        <f t="shared" si="6"/>
        <v xml:space="preserve"> </v>
      </c>
      <c r="M134" s="86"/>
      <c r="N134" s="86" t="str">
        <f t="shared" si="7"/>
        <v xml:space="preserve"> </v>
      </c>
    </row>
    <row r="135" spans="8:14" x14ac:dyDescent="0.35">
      <c r="H135" s="85" t="str">
        <f t="shared" si="8"/>
        <v xml:space="preserve"> </v>
      </c>
      <c r="I135" s="86" t="str">
        <f t="shared" si="9"/>
        <v/>
      </c>
      <c r="J135" s="94" t="str">
        <f t="shared" si="10"/>
        <v xml:space="preserve"> </v>
      </c>
      <c r="K135" s="94" t="str">
        <f t="shared" si="11"/>
        <v xml:space="preserve"> </v>
      </c>
      <c r="L135" s="86" t="str">
        <f t="shared" si="6"/>
        <v xml:space="preserve"> </v>
      </c>
      <c r="M135" s="86"/>
      <c r="N135" s="86" t="str">
        <f t="shared" si="7"/>
        <v xml:space="preserve"> </v>
      </c>
    </row>
    <row r="136" spans="8:14" x14ac:dyDescent="0.35">
      <c r="H136" s="85" t="str">
        <f t="shared" si="8"/>
        <v xml:space="preserve"> </v>
      </c>
      <c r="I136" s="86" t="str">
        <f t="shared" si="9"/>
        <v/>
      </c>
      <c r="J136" s="94" t="str">
        <f t="shared" si="10"/>
        <v xml:space="preserve"> </v>
      </c>
      <c r="K136" s="94" t="str">
        <f t="shared" si="11"/>
        <v xml:space="preserve"> </v>
      </c>
      <c r="L136" s="86" t="str">
        <f t="shared" si="6"/>
        <v xml:space="preserve"> </v>
      </c>
      <c r="M136" s="86"/>
      <c r="N136" s="86" t="str">
        <f t="shared" si="7"/>
        <v xml:space="preserve"> </v>
      </c>
    </row>
    <row r="137" spans="8:14" x14ac:dyDescent="0.35">
      <c r="H137" s="85" t="str">
        <f t="shared" si="8"/>
        <v xml:space="preserve"> </v>
      </c>
      <c r="I137" s="86" t="str">
        <f t="shared" si="9"/>
        <v/>
      </c>
      <c r="J137" s="94" t="str">
        <f t="shared" si="10"/>
        <v xml:space="preserve"> </v>
      </c>
      <c r="K137" s="94" t="str">
        <f t="shared" si="11"/>
        <v xml:space="preserve"> </v>
      </c>
      <c r="L137" s="86" t="str">
        <f t="shared" si="6"/>
        <v xml:space="preserve"> </v>
      </c>
      <c r="M137" s="86"/>
      <c r="N137" s="86" t="str">
        <f t="shared" si="7"/>
        <v xml:space="preserve"> </v>
      </c>
    </row>
    <row r="138" spans="8:14" x14ac:dyDescent="0.35">
      <c r="H138" s="85" t="str">
        <f t="shared" si="8"/>
        <v xml:space="preserve"> </v>
      </c>
      <c r="I138" s="86" t="str">
        <f t="shared" si="9"/>
        <v/>
      </c>
      <c r="J138" s="94" t="str">
        <f t="shared" si="10"/>
        <v xml:space="preserve"> </v>
      </c>
      <c r="K138" s="94" t="str">
        <f t="shared" si="11"/>
        <v xml:space="preserve"> </v>
      </c>
      <c r="L138" s="86" t="str">
        <f t="shared" ref="L138:L201" si="12">IF(H138&lt;=$G$7,L137-K138," ")</f>
        <v xml:space="preserve"> </v>
      </c>
      <c r="M138" s="86"/>
      <c r="N138" s="86" t="str">
        <f t="shared" ref="N138:N201" si="13">IF(H138&lt;=$G$7,-I138," ")</f>
        <v xml:space="preserve"> </v>
      </c>
    </row>
    <row r="139" spans="8:14" x14ac:dyDescent="0.35">
      <c r="H139" s="85" t="str">
        <f t="shared" ref="H139:H202" si="14">IF($H138&gt;=$G$7," ",H138+1)</f>
        <v xml:space="preserve"> </v>
      </c>
      <c r="I139" s="86" t="str">
        <f t="shared" ref="I139:I202" si="15">IF(H138&lt;=$G$7,IF(credito="Francesa",IF(H139&lt;=$G$7,$I138,0),IF(credito="Alemana",IF(H139&lt;=$G$7,J139+K139,0))),"")</f>
        <v/>
      </c>
      <c r="J139" s="94" t="str">
        <f t="shared" ref="J139:J202" si="16">IF(H139&lt;=$G$7,L138*$D$20/$D$16," ")</f>
        <v xml:space="preserve"> </v>
      </c>
      <c r="K139" s="94" t="str">
        <f t="shared" ref="K139:K202" si="17">IF(H139&lt;=$G$7,IF(credito="Francesa",I139-J139,IF(credito="Alemana",IF(H139&lt;=$G$7,$K138,0)))," ")</f>
        <v xml:space="preserve"> </v>
      </c>
      <c r="L139" s="86" t="str">
        <f t="shared" si="12"/>
        <v xml:space="preserve"> </v>
      </c>
      <c r="M139" s="86"/>
      <c r="N139" s="86" t="str">
        <f t="shared" si="13"/>
        <v xml:space="preserve"> </v>
      </c>
    </row>
    <row r="140" spans="8:14" x14ac:dyDescent="0.35">
      <c r="H140" s="85" t="str">
        <f t="shared" si="14"/>
        <v xml:space="preserve"> </v>
      </c>
      <c r="I140" s="86" t="str">
        <f t="shared" si="15"/>
        <v/>
      </c>
      <c r="J140" s="94" t="str">
        <f t="shared" si="16"/>
        <v xml:space="preserve"> </v>
      </c>
      <c r="K140" s="94" t="str">
        <f t="shared" si="17"/>
        <v xml:space="preserve"> </v>
      </c>
      <c r="L140" s="86" t="str">
        <f t="shared" si="12"/>
        <v xml:space="preserve"> </v>
      </c>
      <c r="M140" s="86"/>
      <c r="N140" s="86" t="str">
        <f t="shared" si="13"/>
        <v xml:space="preserve"> </v>
      </c>
    </row>
    <row r="141" spans="8:14" x14ac:dyDescent="0.35">
      <c r="H141" s="85" t="str">
        <f t="shared" si="14"/>
        <v xml:space="preserve"> </v>
      </c>
      <c r="I141" s="86" t="str">
        <f t="shared" si="15"/>
        <v/>
      </c>
      <c r="J141" s="94" t="str">
        <f t="shared" si="16"/>
        <v xml:space="preserve"> </v>
      </c>
      <c r="K141" s="94" t="str">
        <f t="shared" si="17"/>
        <v xml:space="preserve"> </v>
      </c>
      <c r="L141" s="86" t="str">
        <f t="shared" si="12"/>
        <v xml:space="preserve"> </v>
      </c>
      <c r="M141" s="86"/>
      <c r="N141" s="86" t="str">
        <f t="shared" si="13"/>
        <v xml:space="preserve"> </v>
      </c>
    </row>
    <row r="142" spans="8:14" x14ac:dyDescent="0.35">
      <c r="H142" s="85" t="str">
        <f t="shared" si="14"/>
        <v xml:space="preserve"> </v>
      </c>
      <c r="I142" s="86" t="str">
        <f t="shared" si="15"/>
        <v/>
      </c>
      <c r="J142" s="94" t="str">
        <f t="shared" si="16"/>
        <v xml:space="preserve"> </v>
      </c>
      <c r="K142" s="94" t="str">
        <f t="shared" si="17"/>
        <v xml:space="preserve"> </v>
      </c>
      <c r="L142" s="86" t="str">
        <f t="shared" si="12"/>
        <v xml:space="preserve"> </v>
      </c>
      <c r="M142" s="86"/>
      <c r="N142" s="86" t="str">
        <f t="shared" si="13"/>
        <v xml:space="preserve"> </v>
      </c>
    </row>
    <row r="143" spans="8:14" x14ac:dyDescent="0.35">
      <c r="H143" s="85" t="str">
        <f t="shared" si="14"/>
        <v xml:space="preserve"> </v>
      </c>
      <c r="I143" s="86" t="str">
        <f t="shared" si="15"/>
        <v/>
      </c>
      <c r="J143" s="94" t="str">
        <f t="shared" si="16"/>
        <v xml:space="preserve"> </v>
      </c>
      <c r="K143" s="94" t="str">
        <f t="shared" si="17"/>
        <v xml:space="preserve"> </v>
      </c>
      <c r="L143" s="86" t="str">
        <f t="shared" si="12"/>
        <v xml:space="preserve"> </v>
      </c>
      <c r="M143" s="86"/>
      <c r="N143" s="86" t="str">
        <f t="shared" si="13"/>
        <v xml:space="preserve"> </v>
      </c>
    </row>
    <row r="144" spans="8:14" x14ac:dyDescent="0.35">
      <c r="H144" s="85" t="str">
        <f t="shared" si="14"/>
        <v xml:space="preserve"> </v>
      </c>
      <c r="I144" s="86" t="str">
        <f t="shared" si="15"/>
        <v/>
      </c>
      <c r="J144" s="94" t="str">
        <f t="shared" si="16"/>
        <v xml:space="preserve"> </v>
      </c>
      <c r="K144" s="94" t="str">
        <f t="shared" si="17"/>
        <v xml:space="preserve"> </v>
      </c>
      <c r="L144" s="86" t="str">
        <f t="shared" si="12"/>
        <v xml:space="preserve"> </v>
      </c>
      <c r="M144" s="86"/>
      <c r="N144" s="86" t="str">
        <f t="shared" si="13"/>
        <v xml:space="preserve"> </v>
      </c>
    </row>
    <row r="145" spans="8:14" x14ac:dyDescent="0.35">
      <c r="H145" s="85" t="str">
        <f t="shared" si="14"/>
        <v xml:space="preserve"> </v>
      </c>
      <c r="I145" s="86" t="str">
        <f t="shared" si="15"/>
        <v/>
      </c>
      <c r="J145" s="94" t="str">
        <f t="shared" si="16"/>
        <v xml:space="preserve"> </v>
      </c>
      <c r="K145" s="94" t="str">
        <f t="shared" si="17"/>
        <v xml:space="preserve"> </v>
      </c>
      <c r="L145" s="86" t="str">
        <f t="shared" si="12"/>
        <v xml:space="preserve"> </v>
      </c>
      <c r="M145" s="86"/>
      <c r="N145" s="86" t="str">
        <f t="shared" si="13"/>
        <v xml:space="preserve"> </v>
      </c>
    </row>
    <row r="146" spans="8:14" x14ac:dyDescent="0.35">
      <c r="H146" s="85" t="str">
        <f t="shared" si="14"/>
        <v xml:space="preserve"> </v>
      </c>
      <c r="I146" s="86" t="str">
        <f t="shared" si="15"/>
        <v/>
      </c>
      <c r="J146" s="94" t="str">
        <f t="shared" si="16"/>
        <v xml:space="preserve"> </v>
      </c>
      <c r="K146" s="94" t="str">
        <f t="shared" si="17"/>
        <v xml:space="preserve"> </v>
      </c>
      <c r="L146" s="86" t="str">
        <f t="shared" si="12"/>
        <v xml:space="preserve"> </v>
      </c>
      <c r="M146" s="86"/>
      <c r="N146" s="86" t="str">
        <f t="shared" si="13"/>
        <v xml:space="preserve"> </v>
      </c>
    </row>
    <row r="147" spans="8:14" x14ac:dyDescent="0.35">
      <c r="H147" s="85" t="str">
        <f t="shared" si="14"/>
        <v xml:space="preserve"> </v>
      </c>
      <c r="I147" s="86" t="str">
        <f t="shared" si="15"/>
        <v/>
      </c>
      <c r="J147" s="94" t="str">
        <f t="shared" si="16"/>
        <v xml:space="preserve"> </v>
      </c>
      <c r="K147" s="94" t="str">
        <f t="shared" si="17"/>
        <v xml:space="preserve"> </v>
      </c>
      <c r="L147" s="86" t="str">
        <f t="shared" si="12"/>
        <v xml:space="preserve"> </v>
      </c>
      <c r="M147" s="86"/>
      <c r="N147" s="86" t="str">
        <f t="shared" si="13"/>
        <v xml:space="preserve"> </v>
      </c>
    </row>
    <row r="148" spans="8:14" x14ac:dyDescent="0.35">
      <c r="H148" s="85" t="str">
        <f t="shared" si="14"/>
        <v xml:space="preserve"> </v>
      </c>
      <c r="I148" s="86" t="str">
        <f t="shared" si="15"/>
        <v/>
      </c>
      <c r="J148" s="94" t="str">
        <f t="shared" si="16"/>
        <v xml:space="preserve"> </v>
      </c>
      <c r="K148" s="94" t="str">
        <f t="shared" si="17"/>
        <v xml:space="preserve"> </v>
      </c>
      <c r="L148" s="86" t="str">
        <f t="shared" si="12"/>
        <v xml:space="preserve"> </v>
      </c>
      <c r="M148" s="86"/>
      <c r="N148" s="86" t="str">
        <f t="shared" si="13"/>
        <v xml:space="preserve"> </v>
      </c>
    </row>
    <row r="149" spans="8:14" x14ac:dyDescent="0.35">
      <c r="H149" s="85" t="str">
        <f t="shared" si="14"/>
        <v xml:space="preserve"> </v>
      </c>
      <c r="I149" s="86" t="str">
        <f t="shared" si="15"/>
        <v/>
      </c>
      <c r="J149" s="94" t="str">
        <f t="shared" si="16"/>
        <v xml:space="preserve"> </v>
      </c>
      <c r="K149" s="94" t="str">
        <f t="shared" si="17"/>
        <v xml:space="preserve"> </v>
      </c>
      <c r="L149" s="86" t="str">
        <f t="shared" si="12"/>
        <v xml:space="preserve"> </v>
      </c>
      <c r="M149" s="86"/>
      <c r="N149" s="86" t="str">
        <f t="shared" si="13"/>
        <v xml:space="preserve"> </v>
      </c>
    </row>
    <row r="150" spans="8:14" x14ac:dyDescent="0.35">
      <c r="H150" s="85" t="str">
        <f t="shared" si="14"/>
        <v xml:space="preserve"> </v>
      </c>
      <c r="I150" s="86" t="str">
        <f t="shared" si="15"/>
        <v/>
      </c>
      <c r="J150" s="94" t="str">
        <f t="shared" si="16"/>
        <v xml:space="preserve"> </v>
      </c>
      <c r="K150" s="94" t="str">
        <f t="shared" si="17"/>
        <v xml:space="preserve"> </v>
      </c>
      <c r="L150" s="86" t="str">
        <f t="shared" si="12"/>
        <v xml:space="preserve"> </v>
      </c>
      <c r="M150" s="86"/>
      <c r="N150" s="86" t="str">
        <f t="shared" si="13"/>
        <v xml:space="preserve"> </v>
      </c>
    </row>
    <row r="151" spans="8:14" x14ac:dyDescent="0.35">
      <c r="H151" s="85" t="str">
        <f t="shared" si="14"/>
        <v xml:space="preserve"> </v>
      </c>
      <c r="I151" s="86" t="str">
        <f t="shared" si="15"/>
        <v/>
      </c>
      <c r="J151" s="94" t="str">
        <f t="shared" si="16"/>
        <v xml:space="preserve"> </v>
      </c>
      <c r="K151" s="94" t="str">
        <f t="shared" si="17"/>
        <v xml:space="preserve"> </v>
      </c>
      <c r="L151" s="86" t="str">
        <f t="shared" si="12"/>
        <v xml:space="preserve"> </v>
      </c>
      <c r="M151" s="86"/>
      <c r="N151" s="86" t="str">
        <f t="shared" si="13"/>
        <v xml:space="preserve"> </v>
      </c>
    </row>
    <row r="152" spans="8:14" x14ac:dyDescent="0.35">
      <c r="H152" s="85" t="str">
        <f t="shared" si="14"/>
        <v xml:space="preserve"> </v>
      </c>
      <c r="I152" s="86" t="str">
        <f t="shared" si="15"/>
        <v/>
      </c>
      <c r="J152" s="94" t="str">
        <f t="shared" si="16"/>
        <v xml:space="preserve"> </v>
      </c>
      <c r="K152" s="94" t="str">
        <f t="shared" si="17"/>
        <v xml:space="preserve"> </v>
      </c>
      <c r="L152" s="86" t="str">
        <f t="shared" si="12"/>
        <v xml:space="preserve"> </v>
      </c>
      <c r="M152" s="86"/>
      <c r="N152" s="86" t="str">
        <f t="shared" si="13"/>
        <v xml:space="preserve"> </v>
      </c>
    </row>
    <row r="153" spans="8:14" x14ac:dyDescent="0.35">
      <c r="H153" s="85" t="str">
        <f t="shared" si="14"/>
        <v xml:space="preserve"> </v>
      </c>
      <c r="I153" s="86" t="str">
        <f t="shared" si="15"/>
        <v/>
      </c>
      <c r="J153" s="94" t="str">
        <f t="shared" si="16"/>
        <v xml:space="preserve"> </v>
      </c>
      <c r="K153" s="94" t="str">
        <f t="shared" si="17"/>
        <v xml:space="preserve"> </v>
      </c>
      <c r="L153" s="86" t="str">
        <f t="shared" si="12"/>
        <v xml:space="preserve"> </v>
      </c>
      <c r="M153" s="86"/>
      <c r="N153" s="86" t="str">
        <f t="shared" si="13"/>
        <v xml:space="preserve"> </v>
      </c>
    </row>
    <row r="154" spans="8:14" x14ac:dyDescent="0.35">
      <c r="H154" s="85" t="str">
        <f t="shared" si="14"/>
        <v xml:space="preserve"> </v>
      </c>
      <c r="I154" s="86" t="str">
        <f t="shared" si="15"/>
        <v/>
      </c>
      <c r="J154" s="94" t="str">
        <f t="shared" si="16"/>
        <v xml:space="preserve"> </v>
      </c>
      <c r="K154" s="94" t="str">
        <f t="shared" si="17"/>
        <v xml:space="preserve"> </v>
      </c>
      <c r="L154" s="86" t="str">
        <f t="shared" si="12"/>
        <v xml:space="preserve"> </v>
      </c>
      <c r="M154" s="86"/>
      <c r="N154" s="86" t="str">
        <f t="shared" si="13"/>
        <v xml:space="preserve"> </v>
      </c>
    </row>
    <row r="155" spans="8:14" x14ac:dyDescent="0.35">
      <c r="H155" s="85" t="str">
        <f t="shared" si="14"/>
        <v xml:space="preserve"> </v>
      </c>
      <c r="I155" s="86" t="str">
        <f t="shared" si="15"/>
        <v/>
      </c>
      <c r="J155" s="94" t="str">
        <f t="shared" si="16"/>
        <v xml:space="preserve"> </v>
      </c>
      <c r="K155" s="94" t="str">
        <f t="shared" si="17"/>
        <v xml:space="preserve"> </v>
      </c>
      <c r="L155" s="86" t="str">
        <f t="shared" si="12"/>
        <v xml:space="preserve"> </v>
      </c>
      <c r="M155" s="86"/>
      <c r="N155" s="86" t="str">
        <f t="shared" si="13"/>
        <v xml:space="preserve"> </v>
      </c>
    </row>
    <row r="156" spans="8:14" x14ac:dyDescent="0.35">
      <c r="H156" s="85" t="str">
        <f t="shared" si="14"/>
        <v xml:space="preserve"> </v>
      </c>
      <c r="I156" s="86" t="str">
        <f t="shared" si="15"/>
        <v/>
      </c>
      <c r="J156" s="94" t="str">
        <f t="shared" si="16"/>
        <v xml:space="preserve"> </v>
      </c>
      <c r="K156" s="94" t="str">
        <f t="shared" si="17"/>
        <v xml:space="preserve"> </v>
      </c>
      <c r="L156" s="86" t="str">
        <f t="shared" si="12"/>
        <v xml:space="preserve"> </v>
      </c>
      <c r="M156" s="86"/>
      <c r="N156" s="86" t="str">
        <f t="shared" si="13"/>
        <v xml:space="preserve"> </v>
      </c>
    </row>
    <row r="157" spans="8:14" x14ac:dyDescent="0.35">
      <c r="H157" s="85" t="str">
        <f t="shared" si="14"/>
        <v xml:space="preserve"> </v>
      </c>
      <c r="I157" s="86" t="str">
        <f t="shared" si="15"/>
        <v/>
      </c>
      <c r="J157" s="94" t="str">
        <f t="shared" si="16"/>
        <v xml:space="preserve"> </v>
      </c>
      <c r="K157" s="94" t="str">
        <f t="shared" si="17"/>
        <v xml:space="preserve"> </v>
      </c>
      <c r="L157" s="86" t="str">
        <f t="shared" si="12"/>
        <v xml:space="preserve"> </v>
      </c>
      <c r="M157" s="86"/>
      <c r="N157" s="86" t="str">
        <f t="shared" si="13"/>
        <v xml:space="preserve"> </v>
      </c>
    </row>
    <row r="158" spans="8:14" x14ac:dyDescent="0.35">
      <c r="H158" s="85" t="str">
        <f t="shared" si="14"/>
        <v xml:space="preserve"> </v>
      </c>
      <c r="I158" s="86" t="str">
        <f t="shared" si="15"/>
        <v/>
      </c>
      <c r="J158" s="94" t="str">
        <f t="shared" si="16"/>
        <v xml:space="preserve"> </v>
      </c>
      <c r="K158" s="94" t="str">
        <f t="shared" si="17"/>
        <v xml:space="preserve"> </v>
      </c>
      <c r="L158" s="86" t="str">
        <f t="shared" si="12"/>
        <v xml:space="preserve"> </v>
      </c>
      <c r="M158" s="86"/>
      <c r="N158" s="86" t="str">
        <f t="shared" si="13"/>
        <v xml:space="preserve"> </v>
      </c>
    </row>
    <row r="159" spans="8:14" x14ac:dyDescent="0.35">
      <c r="H159" s="85" t="str">
        <f t="shared" si="14"/>
        <v xml:space="preserve"> </v>
      </c>
      <c r="I159" s="86" t="str">
        <f t="shared" si="15"/>
        <v/>
      </c>
      <c r="J159" s="94" t="str">
        <f t="shared" si="16"/>
        <v xml:space="preserve"> </v>
      </c>
      <c r="K159" s="94" t="str">
        <f t="shared" si="17"/>
        <v xml:space="preserve"> </v>
      </c>
      <c r="L159" s="86" t="str">
        <f t="shared" si="12"/>
        <v xml:space="preserve"> </v>
      </c>
      <c r="M159" s="86"/>
      <c r="N159" s="86" t="str">
        <f t="shared" si="13"/>
        <v xml:space="preserve"> </v>
      </c>
    </row>
    <row r="160" spans="8:14" x14ac:dyDescent="0.35">
      <c r="H160" s="85" t="str">
        <f t="shared" si="14"/>
        <v xml:space="preserve"> </v>
      </c>
      <c r="I160" s="86" t="str">
        <f t="shared" si="15"/>
        <v/>
      </c>
      <c r="J160" s="94" t="str">
        <f t="shared" si="16"/>
        <v xml:space="preserve"> </v>
      </c>
      <c r="K160" s="94" t="str">
        <f t="shared" si="17"/>
        <v xml:space="preserve"> </v>
      </c>
      <c r="L160" s="86" t="str">
        <f t="shared" si="12"/>
        <v xml:space="preserve"> </v>
      </c>
      <c r="M160" s="86"/>
      <c r="N160" s="86" t="str">
        <f t="shared" si="13"/>
        <v xml:space="preserve"> </v>
      </c>
    </row>
    <row r="161" spans="8:14" x14ac:dyDescent="0.35">
      <c r="H161" s="85" t="str">
        <f t="shared" si="14"/>
        <v xml:space="preserve"> </v>
      </c>
      <c r="I161" s="86" t="str">
        <f t="shared" si="15"/>
        <v/>
      </c>
      <c r="J161" s="94" t="str">
        <f t="shared" si="16"/>
        <v xml:space="preserve"> </v>
      </c>
      <c r="K161" s="94" t="str">
        <f t="shared" si="17"/>
        <v xml:space="preserve"> </v>
      </c>
      <c r="L161" s="86" t="str">
        <f t="shared" si="12"/>
        <v xml:space="preserve"> </v>
      </c>
      <c r="M161" s="86"/>
      <c r="N161" s="86" t="str">
        <f t="shared" si="13"/>
        <v xml:space="preserve"> </v>
      </c>
    </row>
    <row r="162" spans="8:14" x14ac:dyDescent="0.35">
      <c r="H162" s="85" t="str">
        <f t="shared" si="14"/>
        <v xml:space="preserve"> </v>
      </c>
      <c r="I162" s="86" t="str">
        <f t="shared" si="15"/>
        <v/>
      </c>
      <c r="J162" s="94" t="str">
        <f t="shared" si="16"/>
        <v xml:space="preserve"> </v>
      </c>
      <c r="K162" s="94" t="str">
        <f t="shared" si="17"/>
        <v xml:space="preserve"> </v>
      </c>
      <c r="L162" s="86" t="str">
        <f t="shared" si="12"/>
        <v xml:space="preserve"> </v>
      </c>
      <c r="M162" s="86"/>
      <c r="N162" s="86" t="str">
        <f t="shared" si="13"/>
        <v xml:space="preserve"> </v>
      </c>
    </row>
    <row r="163" spans="8:14" x14ac:dyDescent="0.35">
      <c r="H163" s="85" t="str">
        <f t="shared" si="14"/>
        <v xml:space="preserve"> </v>
      </c>
      <c r="I163" s="86" t="str">
        <f t="shared" si="15"/>
        <v/>
      </c>
      <c r="J163" s="94" t="str">
        <f t="shared" si="16"/>
        <v xml:space="preserve"> </v>
      </c>
      <c r="K163" s="94" t="str">
        <f t="shared" si="17"/>
        <v xml:space="preserve"> </v>
      </c>
      <c r="L163" s="86" t="str">
        <f t="shared" si="12"/>
        <v xml:space="preserve"> </v>
      </c>
      <c r="M163" s="86"/>
      <c r="N163" s="86" t="str">
        <f t="shared" si="13"/>
        <v xml:space="preserve"> </v>
      </c>
    </row>
    <row r="164" spans="8:14" x14ac:dyDescent="0.35">
      <c r="H164" s="85" t="str">
        <f t="shared" si="14"/>
        <v xml:space="preserve"> </v>
      </c>
      <c r="I164" s="86" t="str">
        <f t="shared" si="15"/>
        <v/>
      </c>
      <c r="J164" s="94" t="str">
        <f t="shared" si="16"/>
        <v xml:space="preserve"> </v>
      </c>
      <c r="K164" s="94" t="str">
        <f t="shared" si="17"/>
        <v xml:space="preserve"> </v>
      </c>
      <c r="L164" s="86" t="str">
        <f t="shared" si="12"/>
        <v xml:space="preserve"> </v>
      </c>
      <c r="M164" s="86"/>
      <c r="N164" s="86" t="str">
        <f t="shared" si="13"/>
        <v xml:space="preserve"> </v>
      </c>
    </row>
    <row r="165" spans="8:14" x14ac:dyDescent="0.35">
      <c r="H165" s="85" t="str">
        <f t="shared" si="14"/>
        <v xml:space="preserve"> </v>
      </c>
      <c r="I165" s="86" t="str">
        <f t="shared" si="15"/>
        <v/>
      </c>
      <c r="J165" s="94" t="str">
        <f t="shared" si="16"/>
        <v xml:space="preserve"> </v>
      </c>
      <c r="K165" s="94" t="str">
        <f t="shared" si="17"/>
        <v xml:space="preserve"> </v>
      </c>
      <c r="L165" s="86" t="str">
        <f t="shared" si="12"/>
        <v xml:space="preserve"> </v>
      </c>
      <c r="M165" s="86"/>
      <c r="N165" s="86" t="str">
        <f t="shared" si="13"/>
        <v xml:space="preserve"> </v>
      </c>
    </row>
    <row r="166" spans="8:14" x14ac:dyDescent="0.35">
      <c r="H166" s="85" t="str">
        <f t="shared" si="14"/>
        <v xml:space="preserve"> </v>
      </c>
      <c r="I166" s="86" t="str">
        <f t="shared" si="15"/>
        <v/>
      </c>
      <c r="J166" s="94" t="str">
        <f t="shared" si="16"/>
        <v xml:space="preserve"> </v>
      </c>
      <c r="K166" s="94" t="str">
        <f t="shared" si="17"/>
        <v xml:space="preserve"> </v>
      </c>
      <c r="L166" s="86" t="str">
        <f t="shared" si="12"/>
        <v xml:space="preserve"> </v>
      </c>
      <c r="M166" s="86"/>
      <c r="N166" s="86" t="str">
        <f t="shared" si="13"/>
        <v xml:space="preserve"> </v>
      </c>
    </row>
    <row r="167" spans="8:14" x14ac:dyDescent="0.35">
      <c r="H167" s="85" t="str">
        <f t="shared" si="14"/>
        <v xml:space="preserve"> </v>
      </c>
      <c r="I167" s="86" t="str">
        <f t="shared" si="15"/>
        <v/>
      </c>
      <c r="J167" s="94" t="str">
        <f t="shared" si="16"/>
        <v xml:space="preserve"> </v>
      </c>
      <c r="K167" s="94" t="str">
        <f t="shared" si="17"/>
        <v xml:space="preserve"> </v>
      </c>
      <c r="L167" s="86" t="str">
        <f t="shared" si="12"/>
        <v xml:space="preserve"> </v>
      </c>
      <c r="M167" s="86"/>
      <c r="N167" s="86" t="str">
        <f t="shared" si="13"/>
        <v xml:space="preserve"> </v>
      </c>
    </row>
    <row r="168" spans="8:14" x14ac:dyDescent="0.35">
      <c r="H168" s="85" t="str">
        <f t="shared" si="14"/>
        <v xml:space="preserve"> </v>
      </c>
      <c r="I168" s="86" t="str">
        <f t="shared" si="15"/>
        <v/>
      </c>
      <c r="J168" s="94" t="str">
        <f t="shared" si="16"/>
        <v xml:space="preserve"> </v>
      </c>
      <c r="K168" s="94" t="str">
        <f t="shared" si="17"/>
        <v xml:space="preserve"> </v>
      </c>
      <c r="L168" s="86" t="str">
        <f t="shared" si="12"/>
        <v xml:space="preserve"> </v>
      </c>
      <c r="M168" s="86"/>
      <c r="N168" s="86" t="str">
        <f t="shared" si="13"/>
        <v xml:space="preserve"> </v>
      </c>
    </row>
    <row r="169" spans="8:14" x14ac:dyDescent="0.35">
      <c r="H169" s="85" t="str">
        <f t="shared" si="14"/>
        <v xml:space="preserve"> </v>
      </c>
      <c r="I169" s="86" t="str">
        <f t="shared" si="15"/>
        <v/>
      </c>
      <c r="J169" s="94" t="str">
        <f t="shared" si="16"/>
        <v xml:space="preserve"> </v>
      </c>
      <c r="K169" s="94" t="str">
        <f t="shared" si="17"/>
        <v xml:space="preserve"> </v>
      </c>
      <c r="L169" s="86" t="str">
        <f t="shared" si="12"/>
        <v xml:space="preserve"> </v>
      </c>
      <c r="M169" s="86"/>
      <c r="N169" s="86" t="str">
        <f t="shared" si="13"/>
        <v xml:space="preserve"> </v>
      </c>
    </row>
    <row r="170" spans="8:14" x14ac:dyDescent="0.35">
      <c r="H170" s="85" t="str">
        <f t="shared" si="14"/>
        <v xml:space="preserve"> </v>
      </c>
      <c r="I170" s="86" t="str">
        <f t="shared" si="15"/>
        <v/>
      </c>
      <c r="J170" s="94" t="str">
        <f t="shared" si="16"/>
        <v xml:space="preserve"> </v>
      </c>
      <c r="K170" s="94" t="str">
        <f t="shared" si="17"/>
        <v xml:space="preserve"> </v>
      </c>
      <c r="L170" s="86" t="str">
        <f t="shared" si="12"/>
        <v xml:space="preserve"> </v>
      </c>
      <c r="M170" s="86"/>
      <c r="N170" s="86" t="str">
        <f t="shared" si="13"/>
        <v xml:space="preserve"> </v>
      </c>
    </row>
    <row r="171" spans="8:14" x14ac:dyDescent="0.35">
      <c r="H171" s="85" t="str">
        <f t="shared" si="14"/>
        <v xml:space="preserve"> </v>
      </c>
      <c r="I171" s="86" t="str">
        <f t="shared" si="15"/>
        <v/>
      </c>
      <c r="J171" s="94" t="str">
        <f t="shared" si="16"/>
        <v xml:space="preserve"> </v>
      </c>
      <c r="K171" s="94" t="str">
        <f t="shared" si="17"/>
        <v xml:space="preserve"> </v>
      </c>
      <c r="L171" s="86" t="str">
        <f t="shared" si="12"/>
        <v xml:space="preserve"> </v>
      </c>
      <c r="M171" s="86"/>
      <c r="N171" s="86" t="str">
        <f t="shared" si="13"/>
        <v xml:space="preserve"> </v>
      </c>
    </row>
    <row r="172" spans="8:14" x14ac:dyDescent="0.35">
      <c r="H172" s="85" t="str">
        <f t="shared" si="14"/>
        <v xml:space="preserve"> </v>
      </c>
      <c r="I172" s="86" t="str">
        <f t="shared" si="15"/>
        <v/>
      </c>
      <c r="J172" s="94" t="str">
        <f t="shared" si="16"/>
        <v xml:space="preserve"> </v>
      </c>
      <c r="K172" s="94" t="str">
        <f t="shared" si="17"/>
        <v xml:space="preserve"> </v>
      </c>
      <c r="L172" s="86" t="str">
        <f t="shared" si="12"/>
        <v xml:space="preserve"> </v>
      </c>
      <c r="M172" s="86"/>
      <c r="N172" s="86" t="str">
        <f t="shared" si="13"/>
        <v xml:space="preserve"> </v>
      </c>
    </row>
    <row r="173" spans="8:14" x14ac:dyDescent="0.35">
      <c r="H173" s="85" t="str">
        <f t="shared" si="14"/>
        <v xml:space="preserve"> </v>
      </c>
      <c r="I173" s="86" t="str">
        <f t="shared" si="15"/>
        <v/>
      </c>
      <c r="J173" s="94" t="str">
        <f t="shared" si="16"/>
        <v xml:space="preserve"> </v>
      </c>
      <c r="K173" s="94" t="str">
        <f t="shared" si="17"/>
        <v xml:space="preserve"> </v>
      </c>
      <c r="L173" s="86" t="str">
        <f t="shared" si="12"/>
        <v xml:space="preserve"> </v>
      </c>
      <c r="M173" s="86"/>
      <c r="N173" s="86" t="str">
        <f t="shared" si="13"/>
        <v xml:space="preserve"> </v>
      </c>
    </row>
    <row r="174" spans="8:14" x14ac:dyDescent="0.35">
      <c r="H174" s="85" t="str">
        <f t="shared" si="14"/>
        <v xml:space="preserve"> </v>
      </c>
      <c r="I174" s="86" t="str">
        <f t="shared" si="15"/>
        <v/>
      </c>
      <c r="J174" s="94" t="str">
        <f t="shared" si="16"/>
        <v xml:space="preserve"> </v>
      </c>
      <c r="K174" s="94" t="str">
        <f t="shared" si="17"/>
        <v xml:space="preserve"> </v>
      </c>
      <c r="L174" s="86" t="str">
        <f t="shared" si="12"/>
        <v xml:space="preserve"> </v>
      </c>
      <c r="M174" s="86"/>
      <c r="N174" s="86" t="str">
        <f t="shared" si="13"/>
        <v xml:space="preserve"> </v>
      </c>
    </row>
    <row r="175" spans="8:14" x14ac:dyDescent="0.35">
      <c r="H175" s="85" t="str">
        <f t="shared" si="14"/>
        <v xml:space="preserve"> </v>
      </c>
      <c r="I175" s="86" t="str">
        <f t="shared" si="15"/>
        <v/>
      </c>
      <c r="J175" s="94" t="str">
        <f t="shared" si="16"/>
        <v xml:space="preserve"> </v>
      </c>
      <c r="K175" s="94" t="str">
        <f t="shared" si="17"/>
        <v xml:space="preserve"> </v>
      </c>
      <c r="L175" s="86" t="str">
        <f t="shared" si="12"/>
        <v xml:space="preserve"> </v>
      </c>
      <c r="M175" s="86"/>
      <c r="N175" s="86" t="str">
        <f t="shared" si="13"/>
        <v xml:space="preserve"> </v>
      </c>
    </row>
    <row r="176" spans="8:14" x14ac:dyDescent="0.35">
      <c r="H176" s="85" t="str">
        <f t="shared" si="14"/>
        <v xml:space="preserve"> </v>
      </c>
      <c r="I176" s="86" t="str">
        <f t="shared" si="15"/>
        <v/>
      </c>
      <c r="J176" s="94" t="str">
        <f t="shared" si="16"/>
        <v xml:space="preserve"> </v>
      </c>
      <c r="K176" s="94" t="str">
        <f t="shared" si="17"/>
        <v xml:space="preserve"> </v>
      </c>
      <c r="L176" s="86" t="str">
        <f t="shared" si="12"/>
        <v xml:space="preserve"> </v>
      </c>
      <c r="M176" s="86"/>
      <c r="N176" s="86" t="str">
        <f t="shared" si="13"/>
        <v xml:space="preserve"> </v>
      </c>
    </row>
    <row r="177" spans="8:14" x14ac:dyDescent="0.35">
      <c r="H177" s="85" t="str">
        <f t="shared" si="14"/>
        <v xml:space="preserve"> </v>
      </c>
      <c r="I177" s="86" t="str">
        <f t="shared" si="15"/>
        <v/>
      </c>
      <c r="J177" s="94" t="str">
        <f t="shared" si="16"/>
        <v xml:space="preserve"> </v>
      </c>
      <c r="K177" s="94" t="str">
        <f t="shared" si="17"/>
        <v xml:space="preserve"> </v>
      </c>
      <c r="L177" s="86" t="str">
        <f t="shared" si="12"/>
        <v xml:space="preserve"> </v>
      </c>
      <c r="M177" s="86"/>
      <c r="N177" s="86" t="str">
        <f t="shared" si="13"/>
        <v xml:space="preserve"> </v>
      </c>
    </row>
    <row r="178" spans="8:14" x14ac:dyDescent="0.35">
      <c r="H178" s="85" t="str">
        <f t="shared" si="14"/>
        <v xml:space="preserve"> </v>
      </c>
      <c r="I178" s="86" t="str">
        <f t="shared" si="15"/>
        <v/>
      </c>
      <c r="J178" s="94" t="str">
        <f t="shared" si="16"/>
        <v xml:space="preserve"> </v>
      </c>
      <c r="K178" s="94" t="str">
        <f t="shared" si="17"/>
        <v xml:space="preserve"> </v>
      </c>
      <c r="L178" s="86" t="str">
        <f t="shared" si="12"/>
        <v xml:space="preserve"> </v>
      </c>
      <c r="M178" s="86"/>
      <c r="N178" s="86" t="str">
        <f t="shared" si="13"/>
        <v xml:space="preserve"> </v>
      </c>
    </row>
    <row r="179" spans="8:14" x14ac:dyDescent="0.35">
      <c r="H179" s="85" t="str">
        <f t="shared" si="14"/>
        <v xml:space="preserve"> </v>
      </c>
      <c r="I179" s="86" t="str">
        <f t="shared" si="15"/>
        <v/>
      </c>
      <c r="J179" s="94" t="str">
        <f t="shared" si="16"/>
        <v xml:space="preserve"> </v>
      </c>
      <c r="K179" s="94" t="str">
        <f t="shared" si="17"/>
        <v xml:space="preserve"> </v>
      </c>
      <c r="L179" s="86" t="str">
        <f t="shared" si="12"/>
        <v xml:space="preserve"> </v>
      </c>
      <c r="M179" s="86"/>
      <c r="N179" s="86" t="str">
        <f t="shared" si="13"/>
        <v xml:space="preserve"> </v>
      </c>
    </row>
    <row r="180" spans="8:14" x14ac:dyDescent="0.35">
      <c r="H180" s="85" t="str">
        <f t="shared" si="14"/>
        <v xml:space="preserve"> </v>
      </c>
      <c r="I180" s="86" t="str">
        <f t="shared" si="15"/>
        <v/>
      </c>
      <c r="J180" s="94" t="str">
        <f t="shared" si="16"/>
        <v xml:space="preserve"> </v>
      </c>
      <c r="K180" s="94" t="str">
        <f t="shared" si="17"/>
        <v xml:space="preserve"> </v>
      </c>
      <c r="L180" s="86" t="str">
        <f t="shared" si="12"/>
        <v xml:space="preserve"> </v>
      </c>
      <c r="M180" s="86"/>
      <c r="N180" s="86" t="str">
        <f t="shared" si="13"/>
        <v xml:space="preserve"> </v>
      </c>
    </row>
    <row r="181" spans="8:14" x14ac:dyDescent="0.35">
      <c r="H181" s="85" t="str">
        <f t="shared" si="14"/>
        <v xml:space="preserve"> </v>
      </c>
      <c r="I181" s="86" t="str">
        <f t="shared" si="15"/>
        <v/>
      </c>
      <c r="J181" s="94" t="str">
        <f t="shared" si="16"/>
        <v xml:space="preserve"> </v>
      </c>
      <c r="K181" s="94" t="str">
        <f t="shared" si="17"/>
        <v xml:space="preserve"> </v>
      </c>
      <c r="L181" s="86" t="str">
        <f t="shared" si="12"/>
        <v xml:space="preserve"> </v>
      </c>
      <c r="M181" s="86"/>
      <c r="N181" s="86" t="str">
        <f t="shared" si="13"/>
        <v xml:space="preserve"> </v>
      </c>
    </row>
    <row r="182" spans="8:14" x14ac:dyDescent="0.35">
      <c r="H182" s="85" t="str">
        <f t="shared" si="14"/>
        <v xml:space="preserve"> </v>
      </c>
      <c r="I182" s="86" t="str">
        <f t="shared" si="15"/>
        <v/>
      </c>
      <c r="J182" s="94" t="str">
        <f t="shared" si="16"/>
        <v xml:space="preserve"> </v>
      </c>
      <c r="K182" s="94" t="str">
        <f t="shared" si="17"/>
        <v xml:space="preserve"> </v>
      </c>
      <c r="L182" s="86" t="str">
        <f t="shared" si="12"/>
        <v xml:space="preserve"> </v>
      </c>
      <c r="M182" s="86"/>
      <c r="N182" s="86" t="str">
        <f t="shared" si="13"/>
        <v xml:space="preserve"> </v>
      </c>
    </row>
    <row r="183" spans="8:14" x14ac:dyDescent="0.35">
      <c r="H183" s="85" t="str">
        <f t="shared" si="14"/>
        <v xml:space="preserve"> </v>
      </c>
      <c r="I183" s="86" t="str">
        <f t="shared" si="15"/>
        <v/>
      </c>
      <c r="J183" s="94" t="str">
        <f t="shared" si="16"/>
        <v xml:space="preserve"> </v>
      </c>
      <c r="K183" s="94" t="str">
        <f t="shared" si="17"/>
        <v xml:space="preserve"> </v>
      </c>
      <c r="L183" s="86" t="str">
        <f t="shared" si="12"/>
        <v xml:space="preserve"> </v>
      </c>
      <c r="M183" s="86"/>
      <c r="N183" s="86" t="str">
        <f t="shared" si="13"/>
        <v xml:space="preserve"> </v>
      </c>
    </row>
    <row r="184" spans="8:14" x14ac:dyDescent="0.35">
      <c r="H184" s="85" t="str">
        <f t="shared" si="14"/>
        <v xml:space="preserve"> </v>
      </c>
      <c r="I184" s="86" t="str">
        <f t="shared" si="15"/>
        <v/>
      </c>
      <c r="J184" s="94" t="str">
        <f t="shared" si="16"/>
        <v xml:space="preserve"> </v>
      </c>
      <c r="K184" s="94" t="str">
        <f t="shared" si="17"/>
        <v xml:space="preserve"> </v>
      </c>
      <c r="L184" s="86" t="str">
        <f t="shared" si="12"/>
        <v xml:space="preserve"> </v>
      </c>
      <c r="M184" s="86"/>
      <c r="N184" s="86" t="str">
        <f t="shared" si="13"/>
        <v xml:space="preserve"> </v>
      </c>
    </row>
    <row r="185" spans="8:14" x14ac:dyDescent="0.35">
      <c r="H185" s="85" t="str">
        <f t="shared" si="14"/>
        <v xml:space="preserve"> </v>
      </c>
      <c r="I185" s="86" t="str">
        <f t="shared" si="15"/>
        <v/>
      </c>
      <c r="J185" s="94" t="str">
        <f t="shared" si="16"/>
        <v xml:space="preserve"> </v>
      </c>
      <c r="K185" s="94" t="str">
        <f t="shared" si="17"/>
        <v xml:space="preserve"> </v>
      </c>
      <c r="L185" s="86" t="str">
        <f t="shared" si="12"/>
        <v xml:space="preserve"> </v>
      </c>
      <c r="M185" s="86"/>
      <c r="N185" s="86" t="str">
        <f t="shared" si="13"/>
        <v xml:space="preserve"> </v>
      </c>
    </row>
    <row r="186" spans="8:14" x14ac:dyDescent="0.35">
      <c r="H186" s="85" t="str">
        <f t="shared" si="14"/>
        <v xml:space="preserve"> </v>
      </c>
      <c r="I186" s="86" t="str">
        <f t="shared" si="15"/>
        <v/>
      </c>
      <c r="J186" s="94" t="str">
        <f t="shared" si="16"/>
        <v xml:space="preserve"> </v>
      </c>
      <c r="K186" s="94" t="str">
        <f t="shared" si="17"/>
        <v xml:space="preserve"> </v>
      </c>
      <c r="L186" s="86" t="str">
        <f t="shared" si="12"/>
        <v xml:space="preserve"> </v>
      </c>
      <c r="M186" s="86"/>
      <c r="N186" s="86" t="str">
        <f t="shared" si="13"/>
        <v xml:space="preserve"> </v>
      </c>
    </row>
    <row r="187" spans="8:14" x14ac:dyDescent="0.35">
      <c r="H187" s="85" t="str">
        <f t="shared" si="14"/>
        <v xml:space="preserve"> </v>
      </c>
      <c r="I187" s="86" t="str">
        <f t="shared" si="15"/>
        <v/>
      </c>
      <c r="J187" s="94" t="str">
        <f t="shared" si="16"/>
        <v xml:space="preserve"> </v>
      </c>
      <c r="K187" s="94" t="str">
        <f t="shared" si="17"/>
        <v xml:space="preserve"> </v>
      </c>
      <c r="L187" s="86" t="str">
        <f t="shared" si="12"/>
        <v xml:space="preserve"> </v>
      </c>
      <c r="M187" s="86"/>
      <c r="N187" s="86" t="str">
        <f t="shared" si="13"/>
        <v xml:space="preserve"> </v>
      </c>
    </row>
    <row r="188" spans="8:14" x14ac:dyDescent="0.35">
      <c r="H188" s="85" t="str">
        <f t="shared" si="14"/>
        <v xml:space="preserve"> </v>
      </c>
      <c r="I188" s="86" t="str">
        <f t="shared" si="15"/>
        <v/>
      </c>
      <c r="J188" s="94" t="str">
        <f t="shared" si="16"/>
        <v xml:space="preserve"> </v>
      </c>
      <c r="K188" s="94" t="str">
        <f t="shared" si="17"/>
        <v xml:space="preserve"> </v>
      </c>
      <c r="L188" s="86" t="str">
        <f t="shared" si="12"/>
        <v xml:space="preserve"> </v>
      </c>
      <c r="M188" s="86"/>
      <c r="N188" s="86" t="str">
        <f t="shared" si="13"/>
        <v xml:space="preserve"> </v>
      </c>
    </row>
    <row r="189" spans="8:14" x14ac:dyDescent="0.35">
      <c r="H189" s="85" t="str">
        <f t="shared" si="14"/>
        <v xml:space="preserve"> </v>
      </c>
      <c r="I189" s="86" t="str">
        <f t="shared" si="15"/>
        <v/>
      </c>
      <c r="J189" s="94" t="str">
        <f t="shared" si="16"/>
        <v xml:space="preserve"> </v>
      </c>
      <c r="K189" s="94" t="str">
        <f t="shared" si="17"/>
        <v xml:space="preserve"> </v>
      </c>
      <c r="L189" s="86" t="str">
        <f t="shared" si="12"/>
        <v xml:space="preserve"> </v>
      </c>
      <c r="M189" s="86"/>
      <c r="N189" s="86" t="str">
        <f t="shared" si="13"/>
        <v xml:space="preserve"> </v>
      </c>
    </row>
    <row r="190" spans="8:14" x14ac:dyDescent="0.35">
      <c r="H190" s="85" t="str">
        <f t="shared" si="14"/>
        <v xml:space="preserve"> </v>
      </c>
      <c r="I190" s="86" t="str">
        <f t="shared" si="15"/>
        <v/>
      </c>
      <c r="J190" s="94" t="str">
        <f t="shared" si="16"/>
        <v xml:space="preserve"> </v>
      </c>
      <c r="K190" s="94" t="str">
        <f t="shared" si="17"/>
        <v xml:space="preserve"> </v>
      </c>
      <c r="L190" s="86" t="str">
        <f t="shared" si="12"/>
        <v xml:space="preserve"> </v>
      </c>
      <c r="M190" s="86"/>
      <c r="N190" s="86" t="str">
        <f t="shared" si="13"/>
        <v xml:space="preserve"> </v>
      </c>
    </row>
    <row r="191" spans="8:14" x14ac:dyDescent="0.35">
      <c r="H191" s="85" t="str">
        <f t="shared" si="14"/>
        <v xml:space="preserve"> </v>
      </c>
      <c r="I191" s="86" t="str">
        <f t="shared" si="15"/>
        <v/>
      </c>
      <c r="J191" s="94" t="str">
        <f t="shared" si="16"/>
        <v xml:space="preserve"> </v>
      </c>
      <c r="K191" s="94" t="str">
        <f t="shared" si="17"/>
        <v xml:space="preserve"> </v>
      </c>
      <c r="L191" s="86" t="str">
        <f t="shared" si="12"/>
        <v xml:space="preserve"> </v>
      </c>
      <c r="M191" s="86"/>
      <c r="N191" s="86" t="str">
        <f t="shared" si="13"/>
        <v xml:space="preserve"> </v>
      </c>
    </row>
    <row r="192" spans="8:14" x14ac:dyDescent="0.35">
      <c r="H192" s="85" t="str">
        <f t="shared" si="14"/>
        <v xml:space="preserve"> </v>
      </c>
      <c r="I192" s="86" t="str">
        <f t="shared" si="15"/>
        <v/>
      </c>
      <c r="J192" s="94" t="str">
        <f t="shared" si="16"/>
        <v xml:space="preserve"> </v>
      </c>
      <c r="K192" s="94" t="str">
        <f t="shared" si="17"/>
        <v xml:space="preserve"> </v>
      </c>
      <c r="L192" s="86" t="str">
        <f t="shared" si="12"/>
        <v xml:space="preserve"> </v>
      </c>
      <c r="M192" s="86"/>
      <c r="N192" s="86" t="str">
        <f t="shared" si="13"/>
        <v xml:space="preserve"> </v>
      </c>
    </row>
    <row r="193" spans="8:14" x14ac:dyDescent="0.35">
      <c r="H193" s="85" t="str">
        <f t="shared" si="14"/>
        <v xml:space="preserve"> </v>
      </c>
      <c r="I193" s="86" t="str">
        <f t="shared" si="15"/>
        <v/>
      </c>
      <c r="J193" s="94" t="str">
        <f t="shared" si="16"/>
        <v xml:space="preserve"> </v>
      </c>
      <c r="K193" s="94" t="str">
        <f t="shared" si="17"/>
        <v xml:space="preserve"> </v>
      </c>
      <c r="L193" s="86" t="str">
        <f t="shared" si="12"/>
        <v xml:space="preserve"> </v>
      </c>
      <c r="M193" s="86"/>
      <c r="N193" s="86" t="str">
        <f t="shared" si="13"/>
        <v xml:space="preserve"> </v>
      </c>
    </row>
    <row r="194" spans="8:14" x14ac:dyDescent="0.35">
      <c r="H194" s="85" t="str">
        <f t="shared" si="14"/>
        <v xml:space="preserve"> </v>
      </c>
      <c r="I194" s="86" t="str">
        <f t="shared" si="15"/>
        <v/>
      </c>
      <c r="J194" s="94" t="str">
        <f t="shared" si="16"/>
        <v xml:space="preserve"> </v>
      </c>
      <c r="K194" s="94" t="str">
        <f t="shared" si="17"/>
        <v xml:space="preserve"> </v>
      </c>
      <c r="L194" s="86" t="str">
        <f t="shared" si="12"/>
        <v xml:space="preserve"> </v>
      </c>
      <c r="M194" s="86"/>
      <c r="N194" s="86" t="str">
        <f t="shared" si="13"/>
        <v xml:space="preserve"> </v>
      </c>
    </row>
    <row r="195" spans="8:14" x14ac:dyDescent="0.35">
      <c r="H195" s="85" t="str">
        <f t="shared" si="14"/>
        <v xml:space="preserve"> </v>
      </c>
      <c r="I195" s="86" t="str">
        <f t="shared" si="15"/>
        <v/>
      </c>
      <c r="J195" s="94" t="str">
        <f t="shared" si="16"/>
        <v xml:space="preserve"> </v>
      </c>
      <c r="K195" s="94" t="str">
        <f t="shared" si="17"/>
        <v xml:space="preserve"> </v>
      </c>
      <c r="L195" s="86" t="str">
        <f t="shared" si="12"/>
        <v xml:space="preserve"> </v>
      </c>
      <c r="M195" s="86"/>
      <c r="N195" s="86" t="str">
        <f t="shared" si="13"/>
        <v xml:space="preserve"> </v>
      </c>
    </row>
    <row r="196" spans="8:14" x14ac:dyDescent="0.35">
      <c r="H196" s="85" t="str">
        <f t="shared" si="14"/>
        <v xml:space="preserve"> </v>
      </c>
      <c r="I196" s="86" t="str">
        <f t="shared" si="15"/>
        <v/>
      </c>
      <c r="J196" s="94" t="str">
        <f t="shared" si="16"/>
        <v xml:space="preserve"> </v>
      </c>
      <c r="K196" s="94" t="str">
        <f t="shared" si="17"/>
        <v xml:space="preserve"> </v>
      </c>
      <c r="L196" s="86" t="str">
        <f t="shared" si="12"/>
        <v xml:space="preserve"> </v>
      </c>
      <c r="M196" s="86"/>
      <c r="N196" s="86" t="str">
        <f t="shared" si="13"/>
        <v xml:space="preserve"> </v>
      </c>
    </row>
    <row r="197" spans="8:14" x14ac:dyDescent="0.35">
      <c r="H197" s="85" t="str">
        <f t="shared" si="14"/>
        <v xml:space="preserve"> </v>
      </c>
      <c r="I197" s="86" t="str">
        <f t="shared" si="15"/>
        <v/>
      </c>
      <c r="J197" s="94" t="str">
        <f t="shared" si="16"/>
        <v xml:space="preserve"> </v>
      </c>
      <c r="K197" s="94" t="str">
        <f t="shared" si="17"/>
        <v xml:space="preserve"> </v>
      </c>
      <c r="L197" s="86" t="str">
        <f t="shared" si="12"/>
        <v xml:space="preserve"> </v>
      </c>
      <c r="M197" s="86"/>
      <c r="N197" s="86" t="str">
        <f t="shared" si="13"/>
        <v xml:space="preserve"> </v>
      </c>
    </row>
    <row r="198" spans="8:14" x14ac:dyDescent="0.35">
      <c r="H198" s="85" t="str">
        <f t="shared" si="14"/>
        <v xml:space="preserve"> </v>
      </c>
      <c r="I198" s="86" t="str">
        <f t="shared" si="15"/>
        <v/>
      </c>
      <c r="J198" s="94" t="str">
        <f t="shared" si="16"/>
        <v xml:space="preserve"> </v>
      </c>
      <c r="K198" s="94" t="str">
        <f t="shared" si="17"/>
        <v xml:space="preserve"> </v>
      </c>
      <c r="L198" s="86" t="str">
        <f t="shared" si="12"/>
        <v xml:space="preserve"> </v>
      </c>
      <c r="M198" s="86"/>
      <c r="N198" s="86" t="str">
        <f t="shared" si="13"/>
        <v xml:space="preserve"> </v>
      </c>
    </row>
    <row r="199" spans="8:14" x14ac:dyDescent="0.35">
      <c r="H199" s="85" t="str">
        <f t="shared" si="14"/>
        <v xml:space="preserve"> </v>
      </c>
      <c r="I199" s="86" t="str">
        <f t="shared" si="15"/>
        <v/>
      </c>
      <c r="J199" s="94" t="str">
        <f t="shared" si="16"/>
        <v xml:space="preserve"> </v>
      </c>
      <c r="K199" s="94" t="str">
        <f t="shared" si="17"/>
        <v xml:space="preserve"> </v>
      </c>
      <c r="L199" s="86" t="str">
        <f t="shared" si="12"/>
        <v xml:space="preserve"> </v>
      </c>
      <c r="M199" s="86"/>
      <c r="N199" s="86" t="str">
        <f t="shared" si="13"/>
        <v xml:space="preserve"> </v>
      </c>
    </row>
    <row r="200" spans="8:14" x14ac:dyDescent="0.35">
      <c r="H200" s="85" t="str">
        <f t="shared" si="14"/>
        <v xml:space="preserve"> </v>
      </c>
      <c r="I200" s="86" t="str">
        <f t="shared" si="15"/>
        <v/>
      </c>
      <c r="J200" s="94" t="str">
        <f t="shared" si="16"/>
        <v xml:space="preserve"> </v>
      </c>
      <c r="K200" s="94" t="str">
        <f t="shared" si="17"/>
        <v xml:space="preserve"> </v>
      </c>
      <c r="L200" s="86" t="str">
        <f t="shared" si="12"/>
        <v xml:space="preserve"> </v>
      </c>
      <c r="M200" s="86"/>
      <c r="N200" s="86" t="str">
        <f t="shared" si="13"/>
        <v xml:space="preserve"> </v>
      </c>
    </row>
    <row r="201" spans="8:14" x14ac:dyDescent="0.35">
      <c r="H201" s="85" t="str">
        <f t="shared" si="14"/>
        <v xml:space="preserve"> </v>
      </c>
      <c r="I201" s="86" t="str">
        <f t="shared" si="15"/>
        <v/>
      </c>
      <c r="J201" s="94" t="str">
        <f t="shared" si="16"/>
        <v xml:space="preserve"> </v>
      </c>
      <c r="K201" s="94" t="str">
        <f t="shared" si="17"/>
        <v xml:space="preserve"> </v>
      </c>
      <c r="L201" s="86" t="str">
        <f t="shared" si="12"/>
        <v xml:space="preserve"> </v>
      </c>
      <c r="M201" s="86"/>
      <c r="N201" s="86" t="str">
        <f t="shared" si="13"/>
        <v xml:space="preserve"> </v>
      </c>
    </row>
    <row r="202" spans="8:14" x14ac:dyDescent="0.35">
      <c r="H202" s="85" t="str">
        <f t="shared" si="14"/>
        <v xml:space="preserve"> </v>
      </c>
      <c r="I202" s="86" t="str">
        <f t="shared" si="15"/>
        <v/>
      </c>
      <c r="J202" s="94" t="str">
        <f t="shared" si="16"/>
        <v xml:space="preserve"> </v>
      </c>
      <c r="K202" s="94" t="str">
        <f t="shared" si="17"/>
        <v xml:space="preserve"> </v>
      </c>
      <c r="L202" s="86" t="str">
        <f t="shared" ref="L202:L265" si="18">IF(H202&lt;=$G$7,L201-K202," ")</f>
        <v xml:space="preserve"> </v>
      </c>
      <c r="M202" s="86"/>
      <c r="N202" s="86" t="str">
        <f t="shared" ref="N202:N265" si="19">IF(H202&lt;=$G$7,-I202," ")</f>
        <v xml:space="preserve"> </v>
      </c>
    </row>
    <row r="203" spans="8:14" x14ac:dyDescent="0.35">
      <c r="H203" s="85" t="str">
        <f t="shared" ref="H203:H266" si="20">IF($H202&gt;=$G$7," ",H202+1)</f>
        <v xml:space="preserve"> </v>
      </c>
      <c r="I203" s="86" t="str">
        <f t="shared" ref="I203:I266" si="21">IF(H202&lt;=$G$7,IF(credito="Francesa",IF(H203&lt;=$G$7,$I202,0),IF(credito="Alemana",IF(H203&lt;=$G$7,J203+K203,0))),"")</f>
        <v/>
      </c>
      <c r="J203" s="94" t="str">
        <f t="shared" ref="J203:J266" si="22">IF(H203&lt;=$G$7,L202*$D$20/$D$16," ")</f>
        <v xml:space="preserve"> </v>
      </c>
      <c r="K203" s="94" t="str">
        <f t="shared" ref="K203:K266" si="23">IF(H203&lt;=$G$7,IF(credito="Francesa",I203-J203,IF(credito="Alemana",IF(H203&lt;=$G$7,$K202,0)))," ")</f>
        <v xml:space="preserve"> </v>
      </c>
      <c r="L203" s="86" t="str">
        <f t="shared" si="18"/>
        <v xml:space="preserve"> </v>
      </c>
      <c r="M203" s="86"/>
      <c r="N203" s="86" t="str">
        <f t="shared" si="19"/>
        <v xml:space="preserve"> </v>
      </c>
    </row>
    <row r="204" spans="8:14" x14ac:dyDescent="0.35">
      <c r="H204" s="85" t="str">
        <f t="shared" si="20"/>
        <v xml:space="preserve"> </v>
      </c>
      <c r="I204" s="86" t="str">
        <f t="shared" si="21"/>
        <v/>
      </c>
      <c r="J204" s="94" t="str">
        <f t="shared" si="22"/>
        <v xml:space="preserve"> </v>
      </c>
      <c r="K204" s="94" t="str">
        <f t="shared" si="23"/>
        <v xml:space="preserve"> </v>
      </c>
      <c r="L204" s="86" t="str">
        <f t="shared" si="18"/>
        <v xml:space="preserve"> </v>
      </c>
      <c r="M204" s="86"/>
      <c r="N204" s="86" t="str">
        <f t="shared" si="19"/>
        <v xml:space="preserve"> </v>
      </c>
    </row>
    <row r="205" spans="8:14" x14ac:dyDescent="0.35">
      <c r="H205" s="85" t="str">
        <f t="shared" si="20"/>
        <v xml:space="preserve"> </v>
      </c>
      <c r="I205" s="86" t="str">
        <f t="shared" si="21"/>
        <v/>
      </c>
      <c r="J205" s="94" t="str">
        <f t="shared" si="22"/>
        <v xml:space="preserve"> </v>
      </c>
      <c r="K205" s="94" t="str">
        <f t="shared" si="23"/>
        <v xml:space="preserve"> </v>
      </c>
      <c r="L205" s="86" t="str">
        <f t="shared" si="18"/>
        <v xml:space="preserve"> </v>
      </c>
      <c r="M205" s="86"/>
      <c r="N205" s="86" t="str">
        <f t="shared" si="19"/>
        <v xml:space="preserve"> </v>
      </c>
    </row>
    <row r="206" spans="8:14" x14ac:dyDescent="0.35">
      <c r="H206" s="85" t="str">
        <f t="shared" si="20"/>
        <v xml:space="preserve"> </v>
      </c>
      <c r="I206" s="86" t="str">
        <f t="shared" si="21"/>
        <v/>
      </c>
      <c r="J206" s="94" t="str">
        <f t="shared" si="22"/>
        <v xml:space="preserve"> </v>
      </c>
      <c r="K206" s="94" t="str">
        <f t="shared" si="23"/>
        <v xml:space="preserve"> </v>
      </c>
      <c r="L206" s="86" t="str">
        <f t="shared" si="18"/>
        <v xml:space="preserve"> </v>
      </c>
      <c r="M206" s="86"/>
      <c r="N206" s="86" t="str">
        <f t="shared" si="19"/>
        <v xml:space="preserve"> </v>
      </c>
    </row>
    <row r="207" spans="8:14" x14ac:dyDescent="0.35">
      <c r="H207" s="85" t="str">
        <f t="shared" si="20"/>
        <v xml:space="preserve"> </v>
      </c>
      <c r="I207" s="86" t="str">
        <f t="shared" si="21"/>
        <v/>
      </c>
      <c r="J207" s="94" t="str">
        <f t="shared" si="22"/>
        <v xml:space="preserve"> </v>
      </c>
      <c r="K207" s="94" t="str">
        <f t="shared" si="23"/>
        <v xml:space="preserve"> </v>
      </c>
      <c r="L207" s="86" t="str">
        <f t="shared" si="18"/>
        <v xml:space="preserve"> </v>
      </c>
      <c r="M207" s="86"/>
      <c r="N207" s="86" t="str">
        <f t="shared" si="19"/>
        <v xml:space="preserve"> </v>
      </c>
    </row>
    <row r="208" spans="8:14" x14ac:dyDescent="0.35">
      <c r="H208" s="85" t="str">
        <f t="shared" si="20"/>
        <v xml:space="preserve"> </v>
      </c>
      <c r="I208" s="86" t="str">
        <f t="shared" si="21"/>
        <v/>
      </c>
      <c r="J208" s="94" t="str">
        <f t="shared" si="22"/>
        <v xml:space="preserve"> </v>
      </c>
      <c r="K208" s="94" t="str">
        <f t="shared" si="23"/>
        <v xml:space="preserve"> </v>
      </c>
      <c r="L208" s="86" t="str">
        <f t="shared" si="18"/>
        <v xml:space="preserve"> </v>
      </c>
      <c r="M208" s="86"/>
      <c r="N208" s="86" t="str">
        <f t="shared" si="19"/>
        <v xml:space="preserve"> </v>
      </c>
    </row>
    <row r="209" spans="8:14" x14ac:dyDescent="0.35">
      <c r="H209" s="85" t="str">
        <f t="shared" si="20"/>
        <v xml:space="preserve"> </v>
      </c>
      <c r="I209" s="86" t="str">
        <f t="shared" si="21"/>
        <v/>
      </c>
      <c r="J209" s="94" t="str">
        <f t="shared" si="22"/>
        <v xml:space="preserve"> </v>
      </c>
      <c r="K209" s="94" t="str">
        <f t="shared" si="23"/>
        <v xml:space="preserve"> </v>
      </c>
      <c r="L209" s="86" t="str">
        <f t="shared" si="18"/>
        <v xml:space="preserve"> </v>
      </c>
      <c r="M209" s="86"/>
      <c r="N209" s="86" t="str">
        <f t="shared" si="19"/>
        <v xml:space="preserve"> </v>
      </c>
    </row>
    <row r="210" spans="8:14" x14ac:dyDescent="0.35">
      <c r="H210" s="85" t="str">
        <f t="shared" si="20"/>
        <v xml:space="preserve"> </v>
      </c>
      <c r="I210" s="86" t="str">
        <f t="shared" si="21"/>
        <v/>
      </c>
      <c r="J210" s="94" t="str">
        <f t="shared" si="22"/>
        <v xml:space="preserve"> </v>
      </c>
      <c r="K210" s="94" t="str">
        <f t="shared" si="23"/>
        <v xml:space="preserve"> </v>
      </c>
      <c r="L210" s="86" t="str">
        <f t="shared" si="18"/>
        <v xml:space="preserve"> </v>
      </c>
      <c r="M210" s="86"/>
      <c r="N210" s="86" t="str">
        <f t="shared" si="19"/>
        <v xml:space="preserve"> </v>
      </c>
    </row>
    <row r="211" spans="8:14" x14ac:dyDescent="0.35">
      <c r="H211" s="85" t="str">
        <f t="shared" si="20"/>
        <v xml:space="preserve"> </v>
      </c>
      <c r="I211" s="86" t="str">
        <f t="shared" si="21"/>
        <v/>
      </c>
      <c r="J211" s="94" t="str">
        <f t="shared" si="22"/>
        <v xml:space="preserve"> </v>
      </c>
      <c r="K211" s="94" t="str">
        <f t="shared" si="23"/>
        <v xml:space="preserve"> </v>
      </c>
      <c r="L211" s="86" t="str">
        <f t="shared" si="18"/>
        <v xml:space="preserve"> </v>
      </c>
      <c r="M211" s="86"/>
      <c r="N211" s="86" t="str">
        <f t="shared" si="19"/>
        <v xml:space="preserve"> </v>
      </c>
    </row>
    <row r="212" spans="8:14" x14ac:dyDescent="0.35">
      <c r="H212" s="85" t="str">
        <f t="shared" si="20"/>
        <v xml:space="preserve"> </v>
      </c>
      <c r="I212" s="86" t="str">
        <f t="shared" si="21"/>
        <v/>
      </c>
      <c r="J212" s="94" t="str">
        <f t="shared" si="22"/>
        <v xml:space="preserve"> </v>
      </c>
      <c r="K212" s="94" t="str">
        <f t="shared" si="23"/>
        <v xml:space="preserve"> </v>
      </c>
      <c r="L212" s="86" t="str">
        <f t="shared" si="18"/>
        <v xml:space="preserve"> </v>
      </c>
      <c r="M212" s="86"/>
      <c r="N212" s="86" t="str">
        <f t="shared" si="19"/>
        <v xml:space="preserve"> </v>
      </c>
    </row>
    <row r="213" spans="8:14" x14ac:dyDescent="0.35">
      <c r="H213" s="85" t="str">
        <f t="shared" si="20"/>
        <v xml:space="preserve"> </v>
      </c>
      <c r="I213" s="86" t="str">
        <f t="shared" si="21"/>
        <v/>
      </c>
      <c r="J213" s="94" t="str">
        <f t="shared" si="22"/>
        <v xml:space="preserve"> </v>
      </c>
      <c r="K213" s="94" t="str">
        <f t="shared" si="23"/>
        <v xml:space="preserve"> </v>
      </c>
      <c r="L213" s="86" t="str">
        <f t="shared" si="18"/>
        <v xml:space="preserve"> </v>
      </c>
      <c r="M213" s="86"/>
      <c r="N213" s="86" t="str">
        <f t="shared" si="19"/>
        <v xml:space="preserve"> </v>
      </c>
    </row>
    <row r="214" spans="8:14" x14ac:dyDescent="0.35">
      <c r="H214" s="85" t="str">
        <f t="shared" si="20"/>
        <v xml:space="preserve"> </v>
      </c>
      <c r="I214" s="86" t="str">
        <f t="shared" si="21"/>
        <v/>
      </c>
      <c r="J214" s="94" t="str">
        <f t="shared" si="22"/>
        <v xml:space="preserve"> </v>
      </c>
      <c r="K214" s="94" t="str">
        <f t="shared" si="23"/>
        <v xml:space="preserve"> </v>
      </c>
      <c r="L214" s="86" t="str">
        <f t="shared" si="18"/>
        <v xml:space="preserve"> </v>
      </c>
      <c r="M214" s="86"/>
      <c r="N214" s="86" t="str">
        <f t="shared" si="19"/>
        <v xml:space="preserve"> </v>
      </c>
    </row>
    <row r="215" spans="8:14" x14ac:dyDescent="0.35">
      <c r="H215" s="85" t="str">
        <f t="shared" si="20"/>
        <v xml:space="preserve"> </v>
      </c>
      <c r="I215" s="86" t="str">
        <f t="shared" si="21"/>
        <v/>
      </c>
      <c r="J215" s="94" t="str">
        <f t="shared" si="22"/>
        <v xml:space="preserve"> </v>
      </c>
      <c r="K215" s="94" t="str">
        <f t="shared" si="23"/>
        <v xml:space="preserve"> </v>
      </c>
      <c r="L215" s="86" t="str">
        <f t="shared" si="18"/>
        <v xml:space="preserve"> </v>
      </c>
      <c r="M215" s="86"/>
      <c r="N215" s="86" t="str">
        <f t="shared" si="19"/>
        <v xml:space="preserve"> </v>
      </c>
    </row>
    <row r="216" spans="8:14" x14ac:dyDescent="0.35">
      <c r="H216" s="85" t="str">
        <f t="shared" si="20"/>
        <v xml:space="preserve"> </v>
      </c>
      <c r="I216" s="86" t="str">
        <f t="shared" si="21"/>
        <v/>
      </c>
      <c r="J216" s="94" t="str">
        <f t="shared" si="22"/>
        <v xml:space="preserve"> </v>
      </c>
      <c r="K216" s="94" t="str">
        <f t="shared" si="23"/>
        <v xml:space="preserve"> </v>
      </c>
      <c r="L216" s="86" t="str">
        <f t="shared" si="18"/>
        <v xml:space="preserve"> </v>
      </c>
      <c r="M216" s="86"/>
      <c r="N216" s="86" t="str">
        <f t="shared" si="19"/>
        <v xml:space="preserve"> </v>
      </c>
    </row>
    <row r="217" spans="8:14" x14ac:dyDescent="0.35">
      <c r="H217" s="85" t="str">
        <f t="shared" si="20"/>
        <v xml:space="preserve"> </v>
      </c>
      <c r="I217" s="86" t="str">
        <f t="shared" si="21"/>
        <v/>
      </c>
      <c r="J217" s="94" t="str">
        <f t="shared" si="22"/>
        <v xml:space="preserve"> </v>
      </c>
      <c r="K217" s="94" t="str">
        <f t="shared" si="23"/>
        <v xml:space="preserve"> </v>
      </c>
      <c r="L217" s="86" t="str">
        <f t="shared" si="18"/>
        <v xml:space="preserve"> </v>
      </c>
      <c r="M217" s="86"/>
      <c r="N217" s="86" t="str">
        <f t="shared" si="19"/>
        <v xml:space="preserve"> </v>
      </c>
    </row>
    <row r="218" spans="8:14" x14ac:dyDescent="0.35">
      <c r="H218" s="85" t="str">
        <f t="shared" si="20"/>
        <v xml:space="preserve"> </v>
      </c>
      <c r="I218" s="86" t="str">
        <f t="shared" si="21"/>
        <v/>
      </c>
      <c r="J218" s="94" t="str">
        <f t="shared" si="22"/>
        <v xml:space="preserve"> </v>
      </c>
      <c r="K218" s="94" t="str">
        <f t="shared" si="23"/>
        <v xml:space="preserve"> </v>
      </c>
      <c r="L218" s="86" t="str">
        <f t="shared" si="18"/>
        <v xml:space="preserve"> </v>
      </c>
      <c r="M218" s="86"/>
      <c r="N218" s="86" t="str">
        <f t="shared" si="19"/>
        <v xml:space="preserve"> </v>
      </c>
    </row>
    <row r="219" spans="8:14" x14ac:dyDescent="0.35">
      <c r="H219" s="85" t="str">
        <f t="shared" si="20"/>
        <v xml:space="preserve"> </v>
      </c>
      <c r="I219" s="86" t="str">
        <f t="shared" si="21"/>
        <v/>
      </c>
      <c r="J219" s="94" t="str">
        <f t="shared" si="22"/>
        <v xml:space="preserve"> </v>
      </c>
      <c r="K219" s="94" t="str">
        <f t="shared" si="23"/>
        <v xml:space="preserve"> </v>
      </c>
      <c r="L219" s="86" t="str">
        <f t="shared" si="18"/>
        <v xml:space="preserve"> </v>
      </c>
      <c r="M219" s="86"/>
      <c r="N219" s="86" t="str">
        <f t="shared" si="19"/>
        <v xml:space="preserve"> </v>
      </c>
    </row>
    <row r="220" spans="8:14" x14ac:dyDescent="0.35">
      <c r="H220" s="85" t="str">
        <f t="shared" si="20"/>
        <v xml:space="preserve"> </v>
      </c>
      <c r="I220" s="86" t="str">
        <f t="shared" si="21"/>
        <v/>
      </c>
      <c r="J220" s="94" t="str">
        <f t="shared" si="22"/>
        <v xml:space="preserve"> </v>
      </c>
      <c r="K220" s="94" t="str">
        <f t="shared" si="23"/>
        <v xml:space="preserve"> </v>
      </c>
      <c r="L220" s="86" t="str">
        <f t="shared" si="18"/>
        <v xml:space="preserve"> </v>
      </c>
      <c r="M220" s="86"/>
      <c r="N220" s="86" t="str">
        <f t="shared" si="19"/>
        <v xml:space="preserve"> </v>
      </c>
    </row>
    <row r="221" spans="8:14" x14ac:dyDescent="0.35">
      <c r="H221" s="85" t="str">
        <f t="shared" si="20"/>
        <v xml:space="preserve"> </v>
      </c>
      <c r="I221" s="86" t="str">
        <f t="shared" si="21"/>
        <v/>
      </c>
      <c r="J221" s="94" t="str">
        <f t="shared" si="22"/>
        <v xml:space="preserve"> </v>
      </c>
      <c r="K221" s="94" t="str">
        <f t="shared" si="23"/>
        <v xml:space="preserve"> </v>
      </c>
      <c r="L221" s="86" t="str">
        <f t="shared" si="18"/>
        <v xml:space="preserve"> </v>
      </c>
      <c r="M221" s="86"/>
      <c r="N221" s="86" t="str">
        <f t="shared" si="19"/>
        <v xml:space="preserve"> </v>
      </c>
    </row>
    <row r="222" spans="8:14" x14ac:dyDescent="0.35">
      <c r="H222" s="85" t="str">
        <f t="shared" si="20"/>
        <v xml:space="preserve"> </v>
      </c>
      <c r="I222" s="86" t="str">
        <f t="shared" si="21"/>
        <v/>
      </c>
      <c r="J222" s="94" t="str">
        <f t="shared" si="22"/>
        <v xml:space="preserve"> </v>
      </c>
      <c r="K222" s="94" t="str">
        <f t="shared" si="23"/>
        <v xml:space="preserve"> </v>
      </c>
      <c r="L222" s="86" t="str">
        <f t="shared" si="18"/>
        <v xml:space="preserve"> </v>
      </c>
      <c r="M222" s="86"/>
      <c r="N222" s="86" t="str">
        <f t="shared" si="19"/>
        <v xml:space="preserve"> </v>
      </c>
    </row>
    <row r="223" spans="8:14" x14ac:dyDescent="0.35">
      <c r="H223" s="85" t="str">
        <f t="shared" si="20"/>
        <v xml:space="preserve"> </v>
      </c>
      <c r="I223" s="86" t="str">
        <f t="shared" si="21"/>
        <v/>
      </c>
      <c r="J223" s="94" t="str">
        <f t="shared" si="22"/>
        <v xml:space="preserve"> </v>
      </c>
      <c r="K223" s="94" t="str">
        <f t="shared" si="23"/>
        <v xml:space="preserve"> </v>
      </c>
      <c r="L223" s="86" t="str">
        <f t="shared" si="18"/>
        <v xml:space="preserve"> </v>
      </c>
      <c r="M223" s="86"/>
      <c r="N223" s="86" t="str">
        <f t="shared" si="19"/>
        <v xml:space="preserve"> </v>
      </c>
    </row>
    <row r="224" spans="8:14" x14ac:dyDescent="0.35">
      <c r="H224" s="85" t="str">
        <f t="shared" si="20"/>
        <v xml:space="preserve"> </v>
      </c>
      <c r="I224" s="86" t="str">
        <f t="shared" si="21"/>
        <v/>
      </c>
      <c r="J224" s="94" t="str">
        <f t="shared" si="22"/>
        <v xml:space="preserve"> </v>
      </c>
      <c r="K224" s="94" t="str">
        <f t="shared" si="23"/>
        <v xml:space="preserve"> </v>
      </c>
      <c r="L224" s="86" t="str">
        <f t="shared" si="18"/>
        <v xml:space="preserve"> </v>
      </c>
      <c r="M224" s="86"/>
      <c r="N224" s="86" t="str">
        <f t="shared" si="19"/>
        <v xml:space="preserve"> </v>
      </c>
    </row>
    <row r="225" spans="8:14" x14ac:dyDescent="0.35">
      <c r="H225" s="85" t="str">
        <f t="shared" si="20"/>
        <v xml:space="preserve"> </v>
      </c>
      <c r="I225" s="86" t="str">
        <f t="shared" si="21"/>
        <v/>
      </c>
      <c r="J225" s="94" t="str">
        <f t="shared" si="22"/>
        <v xml:space="preserve"> </v>
      </c>
      <c r="K225" s="94" t="str">
        <f t="shared" si="23"/>
        <v xml:space="preserve"> </v>
      </c>
      <c r="L225" s="86" t="str">
        <f t="shared" si="18"/>
        <v xml:space="preserve"> </v>
      </c>
      <c r="M225" s="86"/>
      <c r="N225" s="86" t="str">
        <f t="shared" si="19"/>
        <v xml:space="preserve"> </v>
      </c>
    </row>
    <row r="226" spans="8:14" x14ac:dyDescent="0.35">
      <c r="H226" s="85" t="str">
        <f t="shared" si="20"/>
        <v xml:space="preserve"> </v>
      </c>
      <c r="I226" s="86" t="str">
        <f t="shared" si="21"/>
        <v/>
      </c>
      <c r="J226" s="94" t="str">
        <f t="shared" si="22"/>
        <v xml:space="preserve"> </v>
      </c>
      <c r="K226" s="94" t="str">
        <f t="shared" si="23"/>
        <v xml:space="preserve"> </v>
      </c>
      <c r="L226" s="86" t="str">
        <f t="shared" si="18"/>
        <v xml:space="preserve"> </v>
      </c>
      <c r="M226" s="86"/>
      <c r="N226" s="86" t="str">
        <f t="shared" si="19"/>
        <v xml:space="preserve"> </v>
      </c>
    </row>
    <row r="227" spans="8:14" x14ac:dyDescent="0.35">
      <c r="H227" s="85" t="str">
        <f t="shared" si="20"/>
        <v xml:space="preserve"> </v>
      </c>
      <c r="I227" s="86" t="str">
        <f t="shared" si="21"/>
        <v/>
      </c>
      <c r="J227" s="94" t="str">
        <f t="shared" si="22"/>
        <v xml:space="preserve"> </v>
      </c>
      <c r="K227" s="94" t="str">
        <f t="shared" si="23"/>
        <v xml:space="preserve"> </v>
      </c>
      <c r="L227" s="86" t="str">
        <f t="shared" si="18"/>
        <v xml:space="preserve"> </v>
      </c>
      <c r="M227" s="86"/>
      <c r="N227" s="86" t="str">
        <f t="shared" si="19"/>
        <v xml:space="preserve"> </v>
      </c>
    </row>
    <row r="228" spans="8:14" x14ac:dyDescent="0.35">
      <c r="H228" s="85" t="str">
        <f t="shared" si="20"/>
        <v xml:space="preserve"> </v>
      </c>
      <c r="I228" s="86" t="str">
        <f t="shared" si="21"/>
        <v/>
      </c>
      <c r="J228" s="94" t="str">
        <f t="shared" si="22"/>
        <v xml:space="preserve"> </v>
      </c>
      <c r="K228" s="94" t="str">
        <f t="shared" si="23"/>
        <v xml:space="preserve"> </v>
      </c>
      <c r="L228" s="86" t="str">
        <f t="shared" si="18"/>
        <v xml:space="preserve"> </v>
      </c>
      <c r="M228" s="86"/>
      <c r="N228" s="86" t="str">
        <f t="shared" si="19"/>
        <v xml:space="preserve"> </v>
      </c>
    </row>
    <row r="229" spans="8:14" x14ac:dyDescent="0.35">
      <c r="H229" s="85" t="str">
        <f t="shared" si="20"/>
        <v xml:space="preserve"> </v>
      </c>
      <c r="I229" s="86" t="str">
        <f t="shared" si="21"/>
        <v/>
      </c>
      <c r="J229" s="94" t="str">
        <f t="shared" si="22"/>
        <v xml:space="preserve"> </v>
      </c>
      <c r="K229" s="94" t="str">
        <f t="shared" si="23"/>
        <v xml:space="preserve"> </v>
      </c>
      <c r="L229" s="86" t="str">
        <f t="shared" si="18"/>
        <v xml:space="preserve"> </v>
      </c>
      <c r="M229" s="86"/>
      <c r="N229" s="86" t="str">
        <f t="shared" si="19"/>
        <v xml:space="preserve"> </v>
      </c>
    </row>
    <row r="230" spans="8:14" x14ac:dyDescent="0.35">
      <c r="H230" s="85" t="str">
        <f t="shared" si="20"/>
        <v xml:space="preserve"> </v>
      </c>
      <c r="I230" s="86" t="str">
        <f t="shared" si="21"/>
        <v/>
      </c>
      <c r="J230" s="94" t="str">
        <f t="shared" si="22"/>
        <v xml:space="preserve"> </v>
      </c>
      <c r="K230" s="94" t="str">
        <f t="shared" si="23"/>
        <v xml:space="preserve"> </v>
      </c>
      <c r="L230" s="86" t="str">
        <f t="shared" si="18"/>
        <v xml:space="preserve"> </v>
      </c>
      <c r="M230" s="86"/>
      <c r="N230" s="86" t="str">
        <f t="shared" si="19"/>
        <v xml:space="preserve"> </v>
      </c>
    </row>
    <row r="231" spans="8:14" x14ac:dyDescent="0.35">
      <c r="H231" s="85" t="str">
        <f t="shared" si="20"/>
        <v xml:space="preserve"> </v>
      </c>
      <c r="I231" s="86" t="str">
        <f t="shared" si="21"/>
        <v/>
      </c>
      <c r="J231" s="94" t="str">
        <f t="shared" si="22"/>
        <v xml:space="preserve"> </v>
      </c>
      <c r="K231" s="94" t="str">
        <f t="shared" si="23"/>
        <v xml:space="preserve"> </v>
      </c>
      <c r="L231" s="86" t="str">
        <f t="shared" si="18"/>
        <v xml:space="preserve"> </v>
      </c>
      <c r="M231" s="86"/>
      <c r="N231" s="86" t="str">
        <f t="shared" si="19"/>
        <v xml:space="preserve"> </v>
      </c>
    </row>
    <row r="232" spans="8:14" x14ac:dyDescent="0.35">
      <c r="H232" s="85" t="str">
        <f t="shared" si="20"/>
        <v xml:space="preserve"> </v>
      </c>
      <c r="I232" s="86" t="str">
        <f t="shared" si="21"/>
        <v/>
      </c>
      <c r="J232" s="94" t="str">
        <f t="shared" si="22"/>
        <v xml:space="preserve"> </v>
      </c>
      <c r="K232" s="94" t="str">
        <f t="shared" si="23"/>
        <v xml:space="preserve"> </v>
      </c>
      <c r="L232" s="86" t="str">
        <f t="shared" si="18"/>
        <v xml:space="preserve"> </v>
      </c>
      <c r="M232" s="86"/>
      <c r="N232" s="86" t="str">
        <f t="shared" si="19"/>
        <v xml:space="preserve"> </v>
      </c>
    </row>
    <row r="233" spans="8:14" x14ac:dyDescent="0.35">
      <c r="H233" s="85" t="str">
        <f t="shared" si="20"/>
        <v xml:space="preserve"> </v>
      </c>
      <c r="I233" s="86" t="str">
        <f t="shared" si="21"/>
        <v/>
      </c>
      <c r="J233" s="94" t="str">
        <f t="shared" si="22"/>
        <v xml:space="preserve"> </v>
      </c>
      <c r="K233" s="94" t="str">
        <f t="shared" si="23"/>
        <v xml:space="preserve"> </v>
      </c>
      <c r="L233" s="86" t="str">
        <f t="shared" si="18"/>
        <v xml:space="preserve"> </v>
      </c>
      <c r="M233" s="86"/>
      <c r="N233" s="86" t="str">
        <f t="shared" si="19"/>
        <v xml:space="preserve"> </v>
      </c>
    </row>
    <row r="234" spans="8:14" x14ac:dyDescent="0.35">
      <c r="H234" s="85" t="str">
        <f t="shared" si="20"/>
        <v xml:space="preserve"> </v>
      </c>
      <c r="I234" s="86" t="str">
        <f t="shared" si="21"/>
        <v/>
      </c>
      <c r="J234" s="94" t="str">
        <f t="shared" si="22"/>
        <v xml:space="preserve"> </v>
      </c>
      <c r="K234" s="94" t="str">
        <f t="shared" si="23"/>
        <v xml:space="preserve"> </v>
      </c>
      <c r="L234" s="86" t="str">
        <f t="shared" si="18"/>
        <v xml:space="preserve"> </v>
      </c>
      <c r="M234" s="86"/>
      <c r="N234" s="86" t="str">
        <f t="shared" si="19"/>
        <v xml:space="preserve"> </v>
      </c>
    </row>
    <row r="235" spans="8:14" x14ac:dyDescent="0.35">
      <c r="H235" s="85" t="str">
        <f t="shared" si="20"/>
        <v xml:space="preserve"> </v>
      </c>
      <c r="I235" s="86" t="str">
        <f t="shared" si="21"/>
        <v/>
      </c>
      <c r="J235" s="94" t="str">
        <f t="shared" si="22"/>
        <v xml:space="preserve"> </v>
      </c>
      <c r="K235" s="94" t="str">
        <f t="shared" si="23"/>
        <v xml:space="preserve"> </v>
      </c>
      <c r="L235" s="86" t="str">
        <f t="shared" si="18"/>
        <v xml:space="preserve"> </v>
      </c>
      <c r="M235" s="86"/>
      <c r="N235" s="86" t="str">
        <f t="shared" si="19"/>
        <v xml:space="preserve"> </v>
      </c>
    </row>
    <row r="236" spans="8:14" x14ac:dyDescent="0.35">
      <c r="H236" s="85" t="str">
        <f t="shared" si="20"/>
        <v xml:space="preserve"> </v>
      </c>
      <c r="I236" s="86" t="str">
        <f t="shared" si="21"/>
        <v/>
      </c>
      <c r="J236" s="94" t="str">
        <f t="shared" si="22"/>
        <v xml:space="preserve"> </v>
      </c>
      <c r="K236" s="94" t="str">
        <f t="shared" si="23"/>
        <v xml:space="preserve"> </v>
      </c>
      <c r="L236" s="86" t="str">
        <f t="shared" si="18"/>
        <v xml:space="preserve"> </v>
      </c>
      <c r="M236" s="86"/>
      <c r="N236" s="86" t="str">
        <f t="shared" si="19"/>
        <v xml:space="preserve"> </v>
      </c>
    </row>
    <row r="237" spans="8:14" x14ac:dyDescent="0.35">
      <c r="H237" s="85" t="str">
        <f t="shared" si="20"/>
        <v xml:space="preserve"> </v>
      </c>
      <c r="I237" s="86" t="str">
        <f t="shared" si="21"/>
        <v/>
      </c>
      <c r="J237" s="94" t="str">
        <f t="shared" si="22"/>
        <v xml:space="preserve"> </v>
      </c>
      <c r="K237" s="94" t="str">
        <f t="shared" si="23"/>
        <v xml:space="preserve"> </v>
      </c>
      <c r="L237" s="86" t="str">
        <f t="shared" si="18"/>
        <v xml:space="preserve"> </v>
      </c>
      <c r="M237" s="86"/>
      <c r="N237" s="86" t="str">
        <f t="shared" si="19"/>
        <v xml:space="preserve"> </v>
      </c>
    </row>
    <row r="238" spans="8:14" x14ac:dyDescent="0.35">
      <c r="H238" s="85" t="str">
        <f t="shared" si="20"/>
        <v xml:space="preserve"> </v>
      </c>
      <c r="I238" s="86" t="str">
        <f t="shared" si="21"/>
        <v/>
      </c>
      <c r="J238" s="94" t="str">
        <f t="shared" si="22"/>
        <v xml:space="preserve"> </v>
      </c>
      <c r="K238" s="94" t="str">
        <f t="shared" si="23"/>
        <v xml:space="preserve"> </v>
      </c>
      <c r="L238" s="86" t="str">
        <f t="shared" si="18"/>
        <v xml:space="preserve"> </v>
      </c>
      <c r="M238" s="86"/>
      <c r="N238" s="86" t="str">
        <f t="shared" si="19"/>
        <v xml:space="preserve"> </v>
      </c>
    </row>
    <row r="239" spans="8:14" x14ac:dyDescent="0.35">
      <c r="H239" s="85" t="str">
        <f t="shared" si="20"/>
        <v xml:space="preserve"> </v>
      </c>
      <c r="I239" s="86" t="str">
        <f t="shared" si="21"/>
        <v/>
      </c>
      <c r="J239" s="94" t="str">
        <f t="shared" si="22"/>
        <v xml:space="preserve"> </v>
      </c>
      <c r="K239" s="94" t="str">
        <f t="shared" si="23"/>
        <v xml:space="preserve"> </v>
      </c>
      <c r="L239" s="86" t="str">
        <f t="shared" si="18"/>
        <v xml:space="preserve"> </v>
      </c>
      <c r="M239" s="86"/>
      <c r="N239" s="86" t="str">
        <f t="shared" si="19"/>
        <v xml:space="preserve"> </v>
      </c>
    </row>
    <row r="240" spans="8:14" x14ac:dyDescent="0.35">
      <c r="H240" s="85" t="str">
        <f t="shared" si="20"/>
        <v xml:space="preserve"> </v>
      </c>
      <c r="I240" s="86" t="str">
        <f t="shared" si="21"/>
        <v/>
      </c>
      <c r="J240" s="94" t="str">
        <f t="shared" si="22"/>
        <v xml:space="preserve"> </v>
      </c>
      <c r="K240" s="94" t="str">
        <f t="shared" si="23"/>
        <v xml:space="preserve"> </v>
      </c>
      <c r="L240" s="86" t="str">
        <f t="shared" si="18"/>
        <v xml:space="preserve"> </v>
      </c>
      <c r="M240" s="86"/>
      <c r="N240" s="86" t="str">
        <f t="shared" si="19"/>
        <v xml:space="preserve"> </v>
      </c>
    </row>
    <row r="241" spans="8:14" x14ac:dyDescent="0.35">
      <c r="H241" s="85" t="str">
        <f t="shared" si="20"/>
        <v xml:space="preserve"> </v>
      </c>
      <c r="I241" s="86" t="str">
        <f t="shared" si="21"/>
        <v/>
      </c>
      <c r="J241" s="94" t="str">
        <f t="shared" si="22"/>
        <v xml:space="preserve"> </v>
      </c>
      <c r="K241" s="94" t="str">
        <f t="shared" si="23"/>
        <v xml:space="preserve"> </v>
      </c>
      <c r="L241" s="86" t="str">
        <f t="shared" si="18"/>
        <v xml:space="preserve"> </v>
      </c>
      <c r="M241" s="86"/>
      <c r="N241" s="86" t="str">
        <f t="shared" si="19"/>
        <v xml:space="preserve"> </v>
      </c>
    </row>
    <row r="242" spans="8:14" x14ac:dyDescent="0.35">
      <c r="H242" s="85" t="str">
        <f t="shared" si="20"/>
        <v xml:space="preserve"> </v>
      </c>
      <c r="I242" s="86" t="str">
        <f t="shared" si="21"/>
        <v/>
      </c>
      <c r="J242" s="94" t="str">
        <f t="shared" si="22"/>
        <v xml:space="preserve"> </v>
      </c>
      <c r="K242" s="94" t="str">
        <f t="shared" si="23"/>
        <v xml:space="preserve"> </v>
      </c>
      <c r="L242" s="86" t="str">
        <f t="shared" si="18"/>
        <v xml:space="preserve"> </v>
      </c>
      <c r="M242" s="86"/>
      <c r="N242" s="86" t="str">
        <f t="shared" si="19"/>
        <v xml:space="preserve"> </v>
      </c>
    </row>
    <row r="243" spans="8:14" x14ac:dyDescent="0.35">
      <c r="H243" s="85" t="str">
        <f t="shared" si="20"/>
        <v xml:space="preserve"> </v>
      </c>
      <c r="I243" s="86" t="str">
        <f t="shared" si="21"/>
        <v/>
      </c>
      <c r="J243" s="94" t="str">
        <f t="shared" si="22"/>
        <v xml:space="preserve"> </v>
      </c>
      <c r="K243" s="94" t="str">
        <f t="shared" si="23"/>
        <v xml:space="preserve"> </v>
      </c>
      <c r="L243" s="86" t="str">
        <f t="shared" si="18"/>
        <v xml:space="preserve"> </v>
      </c>
      <c r="M243" s="86"/>
      <c r="N243" s="86" t="str">
        <f t="shared" si="19"/>
        <v xml:space="preserve"> </v>
      </c>
    </row>
    <row r="244" spans="8:14" x14ac:dyDescent="0.35">
      <c r="H244" s="85" t="str">
        <f t="shared" si="20"/>
        <v xml:space="preserve"> </v>
      </c>
      <c r="I244" s="86" t="str">
        <f t="shared" si="21"/>
        <v/>
      </c>
      <c r="J244" s="94" t="str">
        <f t="shared" si="22"/>
        <v xml:space="preserve"> </v>
      </c>
      <c r="K244" s="94" t="str">
        <f t="shared" si="23"/>
        <v xml:space="preserve"> </v>
      </c>
      <c r="L244" s="86" t="str">
        <f t="shared" si="18"/>
        <v xml:space="preserve"> </v>
      </c>
      <c r="M244" s="86"/>
      <c r="N244" s="86" t="str">
        <f t="shared" si="19"/>
        <v xml:space="preserve"> </v>
      </c>
    </row>
    <row r="245" spans="8:14" x14ac:dyDescent="0.35">
      <c r="H245" s="85" t="str">
        <f t="shared" si="20"/>
        <v xml:space="preserve"> </v>
      </c>
      <c r="I245" s="86" t="str">
        <f t="shared" si="21"/>
        <v/>
      </c>
      <c r="J245" s="94" t="str">
        <f t="shared" si="22"/>
        <v xml:space="preserve"> </v>
      </c>
      <c r="K245" s="94" t="str">
        <f t="shared" si="23"/>
        <v xml:space="preserve"> </v>
      </c>
      <c r="L245" s="86" t="str">
        <f t="shared" si="18"/>
        <v xml:space="preserve"> </v>
      </c>
      <c r="M245" s="86"/>
      <c r="N245" s="86" t="str">
        <f t="shared" si="19"/>
        <v xml:space="preserve"> </v>
      </c>
    </row>
    <row r="246" spans="8:14" x14ac:dyDescent="0.35">
      <c r="H246" s="85" t="str">
        <f t="shared" si="20"/>
        <v xml:space="preserve"> </v>
      </c>
      <c r="I246" s="86" t="str">
        <f t="shared" si="21"/>
        <v/>
      </c>
      <c r="J246" s="94" t="str">
        <f t="shared" si="22"/>
        <v xml:space="preserve"> </v>
      </c>
      <c r="K246" s="94" t="str">
        <f t="shared" si="23"/>
        <v xml:space="preserve"> </v>
      </c>
      <c r="L246" s="86" t="str">
        <f t="shared" si="18"/>
        <v xml:space="preserve"> </v>
      </c>
      <c r="M246" s="86"/>
      <c r="N246" s="86" t="str">
        <f t="shared" si="19"/>
        <v xml:space="preserve"> </v>
      </c>
    </row>
    <row r="247" spans="8:14" x14ac:dyDescent="0.35">
      <c r="H247" s="85" t="str">
        <f t="shared" si="20"/>
        <v xml:space="preserve"> </v>
      </c>
      <c r="I247" s="86" t="str">
        <f t="shared" si="21"/>
        <v/>
      </c>
      <c r="J247" s="94" t="str">
        <f t="shared" si="22"/>
        <v xml:space="preserve"> </v>
      </c>
      <c r="K247" s="94" t="str">
        <f t="shared" si="23"/>
        <v xml:space="preserve"> </v>
      </c>
      <c r="L247" s="86" t="str">
        <f t="shared" si="18"/>
        <v xml:space="preserve"> </v>
      </c>
      <c r="M247" s="86"/>
      <c r="N247" s="86" t="str">
        <f t="shared" si="19"/>
        <v xml:space="preserve"> </v>
      </c>
    </row>
    <row r="248" spans="8:14" x14ac:dyDescent="0.35">
      <c r="H248" s="85" t="str">
        <f t="shared" si="20"/>
        <v xml:space="preserve"> </v>
      </c>
      <c r="I248" s="86" t="str">
        <f t="shared" si="21"/>
        <v/>
      </c>
      <c r="J248" s="94" t="str">
        <f t="shared" si="22"/>
        <v xml:space="preserve"> </v>
      </c>
      <c r="K248" s="94" t="str">
        <f t="shared" si="23"/>
        <v xml:space="preserve"> </v>
      </c>
      <c r="L248" s="86" t="str">
        <f t="shared" si="18"/>
        <v xml:space="preserve"> </v>
      </c>
      <c r="M248" s="86"/>
      <c r="N248" s="86" t="str">
        <f t="shared" si="19"/>
        <v xml:space="preserve"> </v>
      </c>
    </row>
    <row r="249" spans="8:14" x14ac:dyDescent="0.35">
      <c r="H249" s="85" t="str">
        <f t="shared" si="20"/>
        <v xml:space="preserve"> </v>
      </c>
      <c r="I249" s="86" t="str">
        <f t="shared" si="21"/>
        <v/>
      </c>
      <c r="J249" s="94" t="str">
        <f t="shared" si="22"/>
        <v xml:space="preserve"> </v>
      </c>
      <c r="K249" s="94" t="str">
        <f t="shared" si="23"/>
        <v xml:space="preserve"> </v>
      </c>
      <c r="L249" s="86" t="str">
        <f t="shared" si="18"/>
        <v xml:space="preserve"> </v>
      </c>
      <c r="M249" s="86"/>
      <c r="N249" s="86" t="str">
        <f t="shared" si="19"/>
        <v xml:space="preserve"> </v>
      </c>
    </row>
    <row r="250" spans="8:14" x14ac:dyDescent="0.35">
      <c r="H250" s="85" t="str">
        <f t="shared" si="20"/>
        <v xml:space="preserve"> </v>
      </c>
      <c r="I250" s="86" t="str">
        <f t="shared" si="21"/>
        <v/>
      </c>
      <c r="J250" s="94" t="str">
        <f t="shared" si="22"/>
        <v xml:space="preserve"> </v>
      </c>
      <c r="K250" s="94" t="str">
        <f t="shared" si="23"/>
        <v xml:space="preserve"> </v>
      </c>
      <c r="L250" s="86" t="str">
        <f t="shared" si="18"/>
        <v xml:space="preserve"> </v>
      </c>
      <c r="M250" s="86"/>
      <c r="N250" s="86" t="str">
        <f t="shared" si="19"/>
        <v xml:space="preserve"> </v>
      </c>
    </row>
    <row r="251" spans="8:14" x14ac:dyDescent="0.35">
      <c r="H251" s="85" t="str">
        <f t="shared" si="20"/>
        <v xml:space="preserve"> </v>
      </c>
      <c r="I251" s="86" t="str">
        <f t="shared" si="21"/>
        <v/>
      </c>
      <c r="J251" s="94" t="str">
        <f t="shared" si="22"/>
        <v xml:space="preserve"> </v>
      </c>
      <c r="K251" s="94" t="str">
        <f t="shared" si="23"/>
        <v xml:space="preserve"> </v>
      </c>
      <c r="L251" s="86" t="str">
        <f t="shared" si="18"/>
        <v xml:space="preserve"> </v>
      </c>
      <c r="M251" s="86"/>
      <c r="N251" s="86" t="str">
        <f t="shared" si="19"/>
        <v xml:space="preserve"> </v>
      </c>
    </row>
    <row r="252" spans="8:14" x14ac:dyDescent="0.35">
      <c r="H252" s="85" t="str">
        <f t="shared" si="20"/>
        <v xml:space="preserve"> </v>
      </c>
      <c r="I252" s="86" t="str">
        <f t="shared" si="21"/>
        <v/>
      </c>
      <c r="J252" s="94" t="str">
        <f t="shared" si="22"/>
        <v xml:space="preserve"> </v>
      </c>
      <c r="K252" s="94" t="str">
        <f t="shared" si="23"/>
        <v xml:space="preserve"> </v>
      </c>
      <c r="L252" s="86" t="str">
        <f t="shared" si="18"/>
        <v xml:space="preserve"> </v>
      </c>
      <c r="M252" s="86"/>
      <c r="N252" s="86" t="str">
        <f t="shared" si="19"/>
        <v xml:space="preserve"> </v>
      </c>
    </row>
    <row r="253" spans="8:14" x14ac:dyDescent="0.35">
      <c r="H253" s="85" t="str">
        <f t="shared" si="20"/>
        <v xml:space="preserve"> </v>
      </c>
      <c r="I253" s="86" t="str">
        <f t="shared" si="21"/>
        <v/>
      </c>
      <c r="J253" s="94" t="str">
        <f t="shared" si="22"/>
        <v xml:space="preserve"> </v>
      </c>
      <c r="K253" s="94" t="str">
        <f t="shared" si="23"/>
        <v xml:space="preserve"> </v>
      </c>
      <c r="L253" s="86" t="str">
        <f t="shared" si="18"/>
        <v xml:space="preserve"> </v>
      </c>
      <c r="M253" s="86"/>
      <c r="N253" s="86" t="str">
        <f t="shared" si="19"/>
        <v xml:space="preserve"> </v>
      </c>
    </row>
    <row r="254" spans="8:14" x14ac:dyDescent="0.35">
      <c r="H254" s="85" t="str">
        <f t="shared" si="20"/>
        <v xml:space="preserve"> </v>
      </c>
      <c r="I254" s="86" t="str">
        <f t="shared" si="21"/>
        <v/>
      </c>
      <c r="J254" s="94" t="str">
        <f t="shared" si="22"/>
        <v xml:space="preserve"> </v>
      </c>
      <c r="K254" s="94" t="str">
        <f t="shared" si="23"/>
        <v xml:space="preserve"> </v>
      </c>
      <c r="L254" s="86" t="str">
        <f t="shared" si="18"/>
        <v xml:space="preserve"> </v>
      </c>
      <c r="M254" s="86"/>
      <c r="N254" s="86" t="str">
        <f t="shared" si="19"/>
        <v xml:space="preserve"> </v>
      </c>
    </row>
    <row r="255" spans="8:14" x14ac:dyDescent="0.35">
      <c r="H255" s="85" t="str">
        <f t="shared" si="20"/>
        <v xml:space="preserve"> </v>
      </c>
      <c r="I255" s="86" t="str">
        <f t="shared" si="21"/>
        <v/>
      </c>
      <c r="J255" s="94" t="str">
        <f t="shared" si="22"/>
        <v xml:space="preserve"> </v>
      </c>
      <c r="K255" s="94" t="str">
        <f t="shared" si="23"/>
        <v xml:space="preserve"> </v>
      </c>
      <c r="L255" s="86" t="str">
        <f t="shared" si="18"/>
        <v xml:space="preserve"> </v>
      </c>
      <c r="M255" s="86"/>
      <c r="N255" s="86" t="str">
        <f t="shared" si="19"/>
        <v xml:space="preserve"> </v>
      </c>
    </row>
    <row r="256" spans="8:14" x14ac:dyDescent="0.35">
      <c r="H256" s="85" t="str">
        <f t="shared" si="20"/>
        <v xml:space="preserve"> </v>
      </c>
      <c r="I256" s="86" t="str">
        <f t="shared" si="21"/>
        <v/>
      </c>
      <c r="J256" s="94" t="str">
        <f t="shared" si="22"/>
        <v xml:space="preserve"> </v>
      </c>
      <c r="K256" s="94" t="str">
        <f t="shared" si="23"/>
        <v xml:space="preserve"> </v>
      </c>
      <c r="L256" s="86" t="str">
        <f t="shared" si="18"/>
        <v xml:space="preserve"> </v>
      </c>
      <c r="M256" s="86"/>
      <c r="N256" s="86" t="str">
        <f t="shared" si="19"/>
        <v xml:space="preserve"> </v>
      </c>
    </row>
    <row r="257" spans="8:14" x14ac:dyDescent="0.35">
      <c r="H257" s="85" t="str">
        <f t="shared" si="20"/>
        <v xml:space="preserve"> </v>
      </c>
      <c r="I257" s="86" t="str">
        <f t="shared" si="21"/>
        <v/>
      </c>
      <c r="J257" s="94" t="str">
        <f t="shared" si="22"/>
        <v xml:space="preserve"> </v>
      </c>
      <c r="K257" s="94" t="str">
        <f t="shared" si="23"/>
        <v xml:space="preserve"> </v>
      </c>
      <c r="L257" s="86" t="str">
        <f t="shared" si="18"/>
        <v xml:space="preserve"> </v>
      </c>
      <c r="M257" s="86"/>
      <c r="N257" s="86" t="str">
        <f t="shared" si="19"/>
        <v xml:space="preserve"> </v>
      </c>
    </row>
    <row r="258" spans="8:14" x14ac:dyDescent="0.35">
      <c r="H258" s="85" t="str">
        <f t="shared" si="20"/>
        <v xml:space="preserve"> </v>
      </c>
      <c r="I258" s="86" t="str">
        <f t="shared" si="21"/>
        <v/>
      </c>
      <c r="J258" s="94" t="str">
        <f t="shared" si="22"/>
        <v xml:space="preserve"> </v>
      </c>
      <c r="K258" s="94" t="str">
        <f t="shared" si="23"/>
        <v xml:space="preserve"> </v>
      </c>
      <c r="L258" s="86" t="str">
        <f t="shared" si="18"/>
        <v xml:space="preserve"> </v>
      </c>
      <c r="M258" s="86"/>
      <c r="N258" s="86" t="str">
        <f t="shared" si="19"/>
        <v xml:space="preserve"> </v>
      </c>
    </row>
    <row r="259" spans="8:14" x14ac:dyDescent="0.35">
      <c r="H259" s="85" t="str">
        <f t="shared" si="20"/>
        <v xml:space="preserve"> </v>
      </c>
      <c r="I259" s="86" t="str">
        <f t="shared" si="21"/>
        <v/>
      </c>
      <c r="J259" s="94" t="str">
        <f t="shared" si="22"/>
        <v xml:space="preserve"> </v>
      </c>
      <c r="K259" s="94" t="str">
        <f t="shared" si="23"/>
        <v xml:space="preserve"> </v>
      </c>
      <c r="L259" s="86" t="str">
        <f t="shared" si="18"/>
        <v xml:space="preserve"> </v>
      </c>
      <c r="M259" s="86"/>
      <c r="N259" s="86" t="str">
        <f t="shared" si="19"/>
        <v xml:space="preserve"> </v>
      </c>
    </row>
    <row r="260" spans="8:14" x14ac:dyDescent="0.35">
      <c r="H260" s="85" t="str">
        <f t="shared" si="20"/>
        <v xml:space="preserve"> </v>
      </c>
      <c r="I260" s="86" t="str">
        <f t="shared" si="21"/>
        <v/>
      </c>
      <c r="J260" s="94" t="str">
        <f t="shared" si="22"/>
        <v xml:space="preserve"> </v>
      </c>
      <c r="K260" s="94" t="str">
        <f t="shared" si="23"/>
        <v xml:space="preserve"> </v>
      </c>
      <c r="L260" s="86" t="str">
        <f t="shared" si="18"/>
        <v xml:space="preserve"> </v>
      </c>
      <c r="M260" s="86"/>
      <c r="N260" s="86" t="str">
        <f t="shared" si="19"/>
        <v xml:space="preserve"> </v>
      </c>
    </row>
    <row r="261" spans="8:14" x14ac:dyDescent="0.35">
      <c r="H261" s="85" t="str">
        <f t="shared" si="20"/>
        <v xml:space="preserve"> </v>
      </c>
      <c r="I261" s="86" t="str">
        <f t="shared" si="21"/>
        <v/>
      </c>
      <c r="J261" s="94" t="str">
        <f t="shared" si="22"/>
        <v xml:space="preserve"> </v>
      </c>
      <c r="K261" s="94" t="str">
        <f t="shared" si="23"/>
        <v xml:space="preserve"> </v>
      </c>
      <c r="L261" s="86" t="str">
        <f t="shared" si="18"/>
        <v xml:space="preserve"> </v>
      </c>
      <c r="M261" s="86"/>
      <c r="N261" s="86" t="str">
        <f t="shared" si="19"/>
        <v xml:space="preserve"> </v>
      </c>
    </row>
    <row r="262" spans="8:14" x14ac:dyDescent="0.35">
      <c r="H262" s="85" t="str">
        <f t="shared" si="20"/>
        <v xml:space="preserve"> </v>
      </c>
      <c r="I262" s="86" t="str">
        <f t="shared" si="21"/>
        <v/>
      </c>
      <c r="J262" s="94" t="str">
        <f t="shared" si="22"/>
        <v xml:space="preserve"> </v>
      </c>
      <c r="K262" s="94" t="str">
        <f t="shared" si="23"/>
        <v xml:space="preserve"> </v>
      </c>
      <c r="L262" s="86" t="str">
        <f t="shared" si="18"/>
        <v xml:space="preserve"> </v>
      </c>
      <c r="M262" s="86"/>
      <c r="N262" s="86" t="str">
        <f t="shared" si="19"/>
        <v xml:space="preserve"> </v>
      </c>
    </row>
    <row r="263" spans="8:14" x14ac:dyDescent="0.35">
      <c r="H263" s="85" t="str">
        <f t="shared" si="20"/>
        <v xml:space="preserve"> </v>
      </c>
      <c r="I263" s="86" t="str">
        <f t="shared" si="21"/>
        <v/>
      </c>
      <c r="J263" s="94" t="str">
        <f t="shared" si="22"/>
        <v xml:space="preserve"> </v>
      </c>
      <c r="K263" s="94" t="str">
        <f t="shared" si="23"/>
        <v xml:space="preserve"> </v>
      </c>
      <c r="L263" s="86" t="str">
        <f t="shared" si="18"/>
        <v xml:space="preserve"> </v>
      </c>
      <c r="M263" s="86"/>
      <c r="N263" s="86" t="str">
        <f t="shared" si="19"/>
        <v xml:space="preserve"> </v>
      </c>
    </row>
    <row r="264" spans="8:14" x14ac:dyDescent="0.35">
      <c r="H264" s="85" t="str">
        <f t="shared" si="20"/>
        <v xml:space="preserve"> </v>
      </c>
      <c r="I264" s="86" t="str">
        <f t="shared" si="21"/>
        <v/>
      </c>
      <c r="J264" s="94" t="str">
        <f t="shared" si="22"/>
        <v xml:space="preserve"> </v>
      </c>
      <c r="K264" s="94" t="str">
        <f t="shared" si="23"/>
        <v xml:space="preserve"> </v>
      </c>
      <c r="L264" s="86" t="str">
        <f t="shared" si="18"/>
        <v xml:space="preserve"> </v>
      </c>
      <c r="M264" s="86"/>
      <c r="N264" s="86" t="str">
        <f t="shared" si="19"/>
        <v xml:space="preserve"> </v>
      </c>
    </row>
    <row r="265" spans="8:14" x14ac:dyDescent="0.35">
      <c r="H265" s="85" t="str">
        <f t="shared" si="20"/>
        <v xml:space="preserve"> </v>
      </c>
      <c r="I265" s="86" t="str">
        <f t="shared" si="21"/>
        <v/>
      </c>
      <c r="J265" s="94" t="str">
        <f t="shared" si="22"/>
        <v xml:space="preserve"> </v>
      </c>
      <c r="K265" s="94" t="str">
        <f t="shared" si="23"/>
        <v xml:space="preserve"> </v>
      </c>
      <c r="L265" s="86" t="str">
        <f t="shared" si="18"/>
        <v xml:space="preserve"> </v>
      </c>
      <c r="M265" s="86"/>
      <c r="N265" s="86" t="str">
        <f t="shared" si="19"/>
        <v xml:space="preserve"> </v>
      </c>
    </row>
    <row r="266" spans="8:14" x14ac:dyDescent="0.35">
      <c r="H266" s="85" t="str">
        <f t="shared" si="20"/>
        <v xml:space="preserve"> </v>
      </c>
      <c r="I266" s="86" t="str">
        <f t="shared" si="21"/>
        <v/>
      </c>
      <c r="J266" s="94" t="str">
        <f t="shared" si="22"/>
        <v xml:space="preserve"> </v>
      </c>
      <c r="K266" s="94" t="str">
        <f t="shared" si="23"/>
        <v xml:space="preserve"> </v>
      </c>
      <c r="L266" s="86" t="str">
        <f t="shared" ref="L266:L309" si="24">IF(H266&lt;=$G$7,L265-K266," ")</f>
        <v xml:space="preserve"> </v>
      </c>
      <c r="M266" s="86"/>
      <c r="N266" s="86" t="str">
        <f t="shared" ref="N266:N309" si="25">IF(H266&lt;=$G$7,-I266," ")</f>
        <v xml:space="preserve"> </v>
      </c>
    </row>
    <row r="267" spans="8:14" x14ac:dyDescent="0.35">
      <c r="H267" s="85" t="str">
        <f t="shared" ref="H267:H309" si="26">IF($H266&gt;=$G$7," ",H266+1)</f>
        <v xml:space="preserve"> </v>
      </c>
      <c r="I267" s="86" t="str">
        <f t="shared" ref="I267:I309" si="27">IF(H266&lt;=$G$7,IF(credito="Francesa",IF(H267&lt;=$G$7,$I266,0),IF(credito="Alemana",IF(H267&lt;=$G$7,J267+K267,0))),"")</f>
        <v/>
      </c>
      <c r="J267" s="94" t="str">
        <f t="shared" ref="J267:J309" si="28">IF(H267&lt;=$G$7,L266*$D$20/$D$16," ")</f>
        <v xml:space="preserve"> </v>
      </c>
      <c r="K267" s="94" t="str">
        <f t="shared" ref="K267:K309" si="29">IF(H267&lt;=$G$7,IF(credito="Francesa",I267-J267,IF(credito="Alemana",IF(H267&lt;=$G$7,$K266,0)))," ")</f>
        <v xml:space="preserve"> </v>
      </c>
      <c r="L267" s="86" t="str">
        <f t="shared" si="24"/>
        <v xml:space="preserve"> </v>
      </c>
      <c r="M267" s="86"/>
      <c r="N267" s="86" t="str">
        <f t="shared" si="25"/>
        <v xml:space="preserve"> </v>
      </c>
    </row>
    <row r="268" spans="8:14" x14ac:dyDescent="0.35">
      <c r="H268" s="85" t="str">
        <f t="shared" si="26"/>
        <v xml:space="preserve"> </v>
      </c>
      <c r="I268" s="86" t="str">
        <f t="shared" si="27"/>
        <v/>
      </c>
      <c r="J268" s="94" t="str">
        <f t="shared" si="28"/>
        <v xml:space="preserve"> </v>
      </c>
      <c r="K268" s="94" t="str">
        <f t="shared" si="29"/>
        <v xml:space="preserve"> </v>
      </c>
      <c r="L268" s="86" t="str">
        <f t="shared" si="24"/>
        <v xml:space="preserve"> </v>
      </c>
      <c r="M268" s="86"/>
      <c r="N268" s="86" t="str">
        <f t="shared" si="25"/>
        <v xml:space="preserve"> </v>
      </c>
    </row>
    <row r="269" spans="8:14" x14ac:dyDescent="0.35">
      <c r="H269" s="85" t="str">
        <f t="shared" si="26"/>
        <v xml:space="preserve"> </v>
      </c>
      <c r="I269" s="86" t="str">
        <f t="shared" si="27"/>
        <v/>
      </c>
      <c r="J269" s="94" t="str">
        <f t="shared" si="28"/>
        <v xml:space="preserve"> </v>
      </c>
      <c r="K269" s="94" t="str">
        <f t="shared" si="29"/>
        <v xml:space="preserve"> </v>
      </c>
      <c r="L269" s="86" t="str">
        <f t="shared" si="24"/>
        <v xml:space="preserve"> </v>
      </c>
      <c r="M269" s="86"/>
      <c r="N269" s="86" t="str">
        <f t="shared" si="25"/>
        <v xml:space="preserve"> </v>
      </c>
    </row>
    <row r="270" spans="8:14" x14ac:dyDescent="0.35">
      <c r="H270" s="85" t="str">
        <f t="shared" si="26"/>
        <v xml:space="preserve"> </v>
      </c>
      <c r="I270" s="86" t="str">
        <f t="shared" si="27"/>
        <v/>
      </c>
      <c r="J270" s="94" t="str">
        <f t="shared" si="28"/>
        <v xml:space="preserve"> </v>
      </c>
      <c r="K270" s="94" t="str">
        <f t="shared" si="29"/>
        <v xml:space="preserve"> </v>
      </c>
      <c r="L270" s="86" t="str">
        <f t="shared" si="24"/>
        <v xml:space="preserve"> </v>
      </c>
      <c r="M270" s="86"/>
      <c r="N270" s="86" t="str">
        <f t="shared" si="25"/>
        <v xml:space="preserve"> </v>
      </c>
    </row>
    <row r="271" spans="8:14" x14ac:dyDescent="0.35">
      <c r="H271" s="85" t="str">
        <f t="shared" si="26"/>
        <v xml:space="preserve"> </v>
      </c>
      <c r="I271" s="86" t="str">
        <f t="shared" si="27"/>
        <v/>
      </c>
      <c r="J271" s="94" t="str">
        <f t="shared" si="28"/>
        <v xml:space="preserve"> </v>
      </c>
      <c r="K271" s="94" t="str">
        <f t="shared" si="29"/>
        <v xml:space="preserve"> </v>
      </c>
      <c r="L271" s="86" t="str">
        <f t="shared" si="24"/>
        <v xml:space="preserve"> </v>
      </c>
      <c r="M271" s="86"/>
      <c r="N271" s="86" t="str">
        <f t="shared" si="25"/>
        <v xml:space="preserve"> </v>
      </c>
    </row>
    <row r="272" spans="8:14" x14ac:dyDescent="0.35">
      <c r="H272" s="85" t="str">
        <f t="shared" si="26"/>
        <v xml:space="preserve"> </v>
      </c>
      <c r="I272" s="86" t="str">
        <f t="shared" si="27"/>
        <v/>
      </c>
      <c r="J272" s="94" t="str">
        <f t="shared" si="28"/>
        <v xml:space="preserve"> </v>
      </c>
      <c r="K272" s="94" t="str">
        <f t="shared" si="29"/>
        <v xml:space="preserve"> </v>
      </c>
      <c r="L272" s="86" t="str">
        <f t="shared" si="24"/>
        <v xml:space="preserve"> </v>
      </c>
      <c r="M272" s="86"/>
      <c r="N272" s="86" t="str">
        <f t="shared" si="25"/>
        <v xml:space="preserve"> </v>
      </c>
    </row>
    <row r="273" spans="8:14" x14ac:dyDescent="0.35">
      <c r="H273" s="85" t="str">
        <f t="shared" si="26"/>
        <v xml:space="preserve"> </v>
      </c>
      <c r="I273" s="86" t="str">
        <f t="shared" si="27"/>
        <v/>
      </c>
      <c r="J273" s="94" t="str">
        <f t="shared" si="28"/>
        <v xml:space="preserve"> </v>
      </c>
      <c r="K273" s="94" t="str">
        <f t="shared" si="29"/>
        <v xml:space="preserve"> </v>
      </c>
      <c r="L273" s="86" t="str">
        <f t="shared" si="24"/>
        <v xml:space="preserve"> </v>
      </c>
      <c r="M273" s="86"/>
      <c r="N273" s="86" t="str">
        <f t="shared" si="25"/>
        <v xml:space="preserve"> </v>
      </c>
    </row>
    <row r="274" spans="8:14" x14ac:dyDescent="0.35">
      <c r="H274" s="85" t="str">
        <f t="shared" si="26"/>
        <v xml:space="preserve"> </v>
      </c>
      <c r="I274" s="86" t="str">
        <f t="shared" si="27"/>
        <v/>
      </c>
      <c r="J274" s="94" t="str">
        <f t="shared" si="28"/>
        <v xml:space="preserve"> </v>
      </c>
      <c r="K274" s="94" t="str">
        <f t="shared" si="29"/>
        <v xml:space="preserve"> </v>
      </c>
      <c r="L274" s="86" t="str">
        <f t="shared" si="24"/>
        <v xml:space="preserve"> </v>
      </c>
      <c r="M274" s="86"/>
      <c r="N274" s="86" t="str">
        <f t="shared" si="25"/>
        <v xml:space="preserve"> </v>
      </c>
    </row>
    <row r="275" spans="8:14" x14ac:dyDescent="0.35">
      <c r="H275" s="85" t="str">
        <f t="shared" si="26"/>
        <v xml:space="preserve"> </v>
      </c>
      <c r="I275" s="86" t="str">
        <f t="shared" si="27"/>
        <v/>
      </c>
      <c r="J275" s="94" t="str">
        <f t="shared" si="28"/>
        <v xml:space="preserve"> </v>
      </c>
      <c r="K275" s="94" t="str">
        <f t="shared" si="29"/>
        <v xml:space="preserve"> </v>
      </c>
      <c r="L275" s="86" t="str">
        <f t="shared" si="24"/>
        <v xml:space="preserve"> </v>
      </c>
      <c r="M275" s="86"/>
      <c r="N275" s="86" t="str">
        <f t="shared" si="25"/>
        <v xml:space="preserve"> </v>
      </c>
    </row>
    <row r="276" spans="8:14" x14ac:dyDescent="0.35">
      <c r="H276" s="85" t="str">
        <f t="shared" si="26"/>
        <v xml:space="preserve"> </v>
      </c>
      <c r="I276" s="86" t="str">
        <f t="shared" si="27"/>
        <v/>
      </c>
      <c r="J276" s="94" t="str">
        <f t="shared" si="28"/>
        <v xml:space="preserve"> </v>
      </c>
      <c r="K276" s="94" t="str">
        <f t="shared" si="29"/>
        <v xml:space="preserve"> </v>
      </c>
      <c r="L276" s="86" t="str">
        <f t="shared" si="24"/>
        <v xml:space="preserve"> </v>
      </c>
      <c r="M276" s="86"/>
      <c r="N276" s="86" t="str">
        <f t="shared" si="25"/>
        <v xml:space="preserve"> </v>
      </c>
    </row>
    <row r="277" spans="8:14" x14ac:dyDescent="0.35">
      <c r="H277" s="85" t="str">
        <f t="shared" si="26"/>
        <v xml:space="preserve"> </v>
      </c>
      <c r="I277" s="86" t="str">
        <f t="shared" si="27"/>
        <v/>
      </c>
      <c r="J277" s="94" t="str">
        <f t="shared" si="28"/>
        <v xml:space="preserve"> </v>
      </c>
      <c r="K277" s="94" t="str">
        <f t="shared" si="29"/>
        <v xml:space="preserve"> </v>
      </c>
      <c r="L277" s="86" t="str">
        <f t="shared" si="24"/>
        <v xml:space="preserve"> </v>
      </c>
      <c r="M277" s="86"/>
      <c r="N277" s="86" t="str">
        <f t="shared" si="25"/>
        <v xml:space="preserve"> </v>
      </c>
    </row>
    <row r="278" spans="8:14" x14ac:dyDescent="0.35">
      <c r="H278" s="85" t="str">
        <f t="shared" si="26"/>
        <v xml:space="preserve"> </v>
      </c>
      <c r="I278" s="86" t="str">
        <f t="shared" si="27"/>
        <v/>
      </c>
      <c r="J278" s="94" t="str">
        <f t="shared" si="28"/>
        <v xml:space="preserve"> </v>
      </c>
      <c r="K278" s="94" t="str">
        <f t="shared" si="29"/>
        <v xml:space="preserve"> </v>
      </c>
      <c r="L278" s="86" t="str">
        <f t="shared" si="24"/>
        <v xml:space="preserve"> </v>
      </c>
      <c r="M278" s="86"/>
      <c r="N278" s="86" t="str">
        <f t="shared" si="25"/>
        <v xml:space="preserve"> </v>
      </c>
    </row>
    <row r="279" spans="8:14" x14ac:dyDescent="0.35">
      <c r="H279" s="85" t="str">
        <f t="shared" si="26"/>
        <v xml:space="preserve"> </v>
      </c>
      <c r="I279" s="86" t="str">
        <f t="shared" si="27"/>
        <v/>
      </c>
      <c r="J279" s="94" t="str">
        <f t="shared" si="28"/>
        <v xml:space="preserve"> </v>
      </c>
      <c r="K279" s="94" t="str">
        <f t="shared" si="29"/>
        <v xml:space="preserve"> </v>
      </c>
      <c r="L279" s="86" t="str">
        <f t="shared" si="24"/>
        <v xml:space="preserve"> </v>
      </c>
      <c r="M279" s="86"/>
      <c r="N279" s="86" t="str">
        <f t="shared" si="25"/>
        <v xml:space="preserve"> </v>
      </c>
    </row>
    <row r="280" spans="8:14" x14ac:dyDescent="0.35">
      <c r="H280" s="85" t="str">
        <f t="shared" si="26"/>
        <v xml:space="preserve"> </v>
      </c>
      <c r="I280" s="86" t="str">
        <f t="shared" si="27"/>
        <v/>
      </c>
      <c r="J280" s="94" t="str">
        <f t="shared" si="28"/>
        <v xml:space="preserve"> </v>
      </c>
      <c r="K280" s="94" t="str">
        <f t="shared" si="29"/>
        <v xml:space="preserve"> </v>
      </c>
      <c r="L280" s="86" t="str">
        <f t="shared" si="24"/>
        <v xml:space="preserve"> </v>
      </c>
      <c r="M280" s="86"/>
      <c r="N280" s="86" t="str">
        <f t="shared" si="25"/>
        <v xml:space="preserve"> </v>
      </c>
    </row>
    <row r="281" spans="8:14" x14ac:dyDescent="0.35">
      <c r="H281" s="85" t="str">
        <f t="shared" si="26"/>
        <v xml:space="preserve"> </v>
      </c>
      <c r="I281" s="86" t="str">
        <f t="shared" si="27"/>
        <v/>
      </c>
      <c r="J281" s="94" t="str">
        <f t="shared" si="28"/>
        <v xml:space="preserve"> </v>
      </c>
      <c r="K281" s="94" t="str">
        <f t="shared" si="29"/>
        <v xml:space="preserve"> </v>
      </c>
      <c r="L281" s="86" t="str">
        <f t="shared" si="24"/>
        <v xml:space="preserve"> </v>
      </c>
      <c r="M281" s="86"/>
      <c r="N281" s="86" t="str">
        <f t="shared" si="25"/>
        <v xml:space="preserve"> </v>
      </c>
    </row>
    <row r="282" spans="8:14" x14ac:dyDescent="0.35">
      <c r="H282" s="85" t="str">
        <f t="shared" si="26"/>
        <v xml:space="preserve"> </v>
      </c>
      <c r="I282" s="86" t="str">
        <f t="shared" si="27"/>
        <v/>
      </c>
      <c r="J282" s="94" t="str">
        <f t="shared" si="28"/>
        <v xml:space="preserve"> </v>
      </c>
      <c r="K282" s="94" t="str">
        <f t="shared" si="29"/>
        <v xml:space="preserve"> </v>
      </c>
      <c r="L282" s="86" t="str">
        <f t="shared" si="24"/>
        <v xml:space="preserve"> </v>
      </c>
      <c r="M282" s="86"/>
      <c r="N282" s="86" t="str">
        <f t="shared" si="25"/>
        <v xml:space="preserve"> </v>
      </c>
    </row>
    <row r="283" spans="8:14" x14ac:dyDescent="0.35">
      <c r="H283" s="85" t="str">
        <f t="shared" si="26"/>
        <v xml:space="preserve"> </v>
      </c>
      <c r="I283" s="86" t="str">
        <f t="shared" si="27"/>
        <v/>
      </c>
      <c r="J283" s="94" t="str">
        <f t="shared" si="28"/>
        <v xml:space="preserve"> </v>
      </c>
      <c r="K283" s="94" t="str">
        <f t="shared" si="29"/>
        <v xml:space="preserve"> </v>
      </c>
      <c r="L283" s="86" t="str">
        <f t="shared" si="24"/>
        <v xml:space="preserve"> </v>
      </c>
      <c r="M283" s="86"/>
      <c r="N283" s="86" t="str">
        <f t="shared" si="25"/>
        <v xml:space="preserve"> </v>
      </c>
    </row>
    <row r="284" spans="8:14" x14ac:dyDescent="0.35">
      <c r="H284" s="85" t="str">
        <f t="shared" si="26"/>
        <v xml:space="preserve"> </v>
      </c>
      <c r="I284" s="86" t="str">
        <f t="shared" si="27"/>
        <v/>
      </c>
      <c r="J284" s="94" t="str">
        <f t="shared" si="28"/>
        <v xml:space="preserve"> </v>
      </c>
      <c r="K284" s="94" t="str">
        <f t="shared" si="29"/>
        <v xml:space="preserve"> </v>
      </c>
      <c r="L284" s="86" t="str">
        <f t="shared" si="24"/>
        <v xml:space="preserve"> </v>
      </c>
      <c r="M284" s="86"/>
      <c r="N284" s="86" t="str">
        <f t="shared" si="25"/>
        <v xml:space="preserve"> </v>
      </c>
    </row>
    <row r="285" spans="8:14" x14ac:dyDescent="0.35">
      <c r="H285" s="85" t="str">
        <f t="shared" si="26"/>
        <v xml:space="preserve"> </v>
      </c>
      <c r="I285" s="86" t="str">
        <f t="shared" si="27"/>
        <v/>
      </c>
      <c r="J285" s="94" t="str">
        <f t="shared" si="28"/>
        <v xml:space="preserve"> </v>
      </c>
      <c r="K285" s="94" t="str">
        <f t="shared" si="29"/>
        <v xml:space="preserve"> </v>
      </c>
      <c r="L285" s="86" t="str">
        <f t="shared" si="24"/>
        <v xml:space="preserve"> </v>
      </c>
      <c r="M285" s="86"/>
      <c r="N285" s="86" t="str">
        <f t="shared" si="25"/>
        <v xml:space="preserve"> </v>
      </c>
    </row>
    <row r="286" spans="8:14" x14ac:dyDescent="0.35">
      <c r="H286" s="85" t="str">
        <f t="shared" si="26"/>
        <v xml:space="preserve"> </v>
      </c>
      <c r="I286" s="86" t="str">
        <f t="shared" si="27"/>
        <v/>
      </c>
      <c r="J286" s="94" t="str">
        <f t="shared" si="28"/>
        <v xml:space="preserve"> </v>
      </c>
      <c r="K286" s="94" t="str">
        <f t="shared" si="29"/>
        <v xml:space="preserve"> </v>
      </c>
      <c r="L286" s="86" t="str">
        <f t="shared" si="24"/>
        <v xml:space="preserve"> </v>
      </c>
      <c r="M286" s="86"/>
      <c r="N286" s="86" t="str">
        <f t="shared" si="25"/>
        <v xml:space="preserve"> </v>
      </c>
    </row>
    <row r="287" spans="8:14" x14ac:dyDescent="0.35">
      <c r="H287" s="85" t="str">
        <f t="shared" si="26"/>
        <v xml:space="preserve"> </v>
      </c>
      <c r="I287" s="86" t="str">
        <f t="shared" si="27"/>
        <v/>
      </c>
      <c r="J287" s="94" t="str">
        <f t="shared" si="28"/>
        <v xml:space="preserve"> </v>
      </c>
      <c r="K287" s="94" t="str">
        <f t="shared" si="29"/>
        <v xml:space="preserve"> </v>
      </c>
      <c r="L287" s="86" t="str">
        <f t="shared" si="24"/>
        <v xml:space="preserve"> </v>
      </c>
      <c r="M287" s="86"/>
      <c r="N287" s="86" t="str">
        <f t="shared" si="25"/>
        <v xml:space="preserve"> </v>
      </c>
    </row>
    <row r="288" spans="8:14" x14ac:dyDescent="0.35">
      <c r="H288" s="85" t="str">
        <f t="shared" si="26"/>
        <v xml:space="preserve"> </v>
      </c>
      <c r="I288" s="86" t="str">
        <f t="shared" si="27"/>
        <v/>
      </c>
      <c r="J288" s="94" t="str">
        <f t="shared" si="28"/>
        <v xml:space="preserve"> </v>
      </c>
      <c r="K288" s="94" t="str">
        <f t="shared" si="29"/>
        <v xml:space="preserve"> </v>
      </c>
      <c r="L288" s="86" t="str">
        <f t="shared" si="24"/>
        <v xml:space="preserve"> </v>
      </c>
      <c r="M288" s="86"/>
      <c r="N288" s="86" t="str">
        <f t="shared" si="25"/>
        <v xml:space="preserve"> </v>
      </c>
    </row>
    <row r="289" spans="8:14" x14ac:dyDescent="0.35">
      <c r="H289" s="85" t="str">
        <f t="shared" si="26"/>
        <v xml:space="preserve"> </v>
      </c>
      <c r="I289" s="86" t="str">
        <f t="shared" si="27"/>
        <v/>
      </c>
      <c r="J289" s="94" t="str">
        <f t="shared" si="28"/>
        <v xml:space="preserve"> </v>
      </c>
      <c r="K289" s="94" t="str">
        <f t="shared" si="29"/>
        <v xml:space="preserve"> </v>
      </c>
      <c r="L289" s="86" t="str">
        <f t="shared" si="24"/>
        <v xml:space="preserve"> </v>
      </c>
      <c r="M289" s="86"/>
      <c r="N289" s="86" t="str">
        <f t="shared" si="25"/>
        <v xml:space="preserve"> </v>
      </c>
    </row>
    <row r="290" spans="8:14" x14ac:dyDescent="0.35">
      <c r="H290" s="85" t="str">
        <f t="shared" si="26"/>
        <v xml:space="preserve"> </v>
      </c>
      <c r="I290" s="86" t="str">
        <f t="shared" si="27"/>
        <v/>
      </c>
      <c r="J290" s="94" t="str">
        <f t="shared" si="28"/>
        <v xml:space="preserve"> </v>
      </c>
      <c r="K290" s="94" t="str">
        <f t="shared" si="29"/>
        <v xml:space="preserve"> </v>
      </c>
      <c r="L290" s="86" t="str">
        <f t="shared" si="24"/>
        <v xml:space="preserve"> </v>
      </c>
      <c r="M290" s="86"/>
      <c r="N290" s="86" t="str">
        <f t="shared" si="25"/>
        <v xml:space="preserve"> </v>
      </c>
    </row>
    <row r="291" spans="8:14" x14ac:dyDescent="0.35">
      <c r="H291" s="85" t="str">
        <f t="shared" si="26"/>
        <v xml:space="preserve"> </v>
      </c>
      <c r="I291" s="86" t="str">
        <f t="shared" si="27"/>
        <v/>
      </c>
      <c r="J291" s="94" t="str">
        <f t="shared" si="28"/>
        <v xml:space="preserve"> </v>
      </c>
      <c r="K291" s="94" t="str">
        <f t="shared" si="29"/>
        <v xml:space="preserve"> </v>
      </c>
      <c r="L291" s="86" t="str">
        <f t="shared" si="24"/>
        <v xml:space="preserve"> </v>
      </c>
      <c r="M291" s="86"/>
      <c r="N291" s="86" t="str">
        <f t="shared" si="25"/>
        <v xml:space="preserve"> </v>
      </c>
    </row>
    <row r="292" spans="8:14" x14ac:dyDescent="0.35">
      <c r="H292" s="85" t="str">
        <f t="shared" si="26"/>
        <v xml:space="preserve"> </v>
      </c>
      <c r="I292" s="86" t="str">
        <f t="shared" si="27"/>
        <v/>
      </c>
      <c r="J292" s="94" t="str">
        <f t="shared" si="28"/>
        <v xml:space="preserve"> </v>
      </c>
      <c r="K292" s="94" t="str">
        <f t="shared" si="29"/>
        <v xml:space="preserve"> </v>
      </c>
      <c r="L292" s="86" t="str">
        <f t="shared" si="24"/>
        <v xml:space="preserve"> </v>
      </c>
      <c r="M292" s="86"/>
      <c r="N292" s="86" t="str">
        <f t="shared" si="25"/>
        <v xml:space="preserve"> </v>
      </c>
    </row>
    <row r="293" spans="8:14" x14ac:dyDescent="0.35">
      <c r="H293" s="85" t="str">
        <f t="shared" si="26"/>
        <v xml:space="preserve"> </v>
      </c>
      <c r="I293" s="86" t="str">
        <f t="shared" si="27"/>
        <v/>
      </c>
      <c r="J293" s="94" t="str">
        <f t="shared" si="28"/>
        <v xml:space="preserve"> </v>
      </c>
      <c r="K293" s="94" t="str">
        <f t="shared" si="29"/>
        <v xml:space="preserve"> </v>
      </c>
      <c r="L293" s="86" t="str">
        <f t="shared" si="24"/>
        <v xml:space="preserve"> </v>
      </c>
      <c r="M293" s="86"/>
      <c r="N293" s="86" t="str">
        <f t="shared" si="25"/>
        <v xml:space="preserve"> </v>
      </c>
    </row>
    <row r="294" spans="8:14" x14ac:dyDescent="0.35">
      <c r="H294" s="85" t="str">
        <f t="shared" si="26"/>
        <v xml:space="preserve"> </v>
      </c>
      <c r="I294" s="86" t="str">
        <f t="shared" si="27"/>
        <v/>
      </c>
      <c r="J294" s="94" t="str">
        <f t="shared" si="28"/>
        <v xml:space="preserve"> </v>
      </c>
      <c r="K294" s="94" t="str">
        <f t="shared" si="29"/>
        <v xml:space="preserve"> </v>
      </c>
      <c r="L294" s="86" t="str">
        <f t="shared" si="24"/>
        <v xml:space="preserve"> </v>
      </c>
      <c r="M294" s="86"/>
      <c r="N294" s="86" t="str">
        <f t="shared" si="25"/>
        <v xml:space="preserve"> </v>
      </c>
    </row>
    <row r="295" spans="8:14" x14ac:dyDescent="0.35">
      <c r="H295" s="85" t="str">
        <f t="shared" si="26"/>
        <v xml:space="preserve"> </v>
      </c>
      <c r="I295" s="86" t="str">
        <f t="shared" si="27"/>
        <v/>
      </c>
      <c r="J295" s="94" t="str">
        <f t="shared" si="28"/>
        <v xml:space="preserve"> </v>
      </c>
      <c r="K295" s="94" t="str">
        <f t="shared" si="29"/>
        <v xml:space="preserve"> </v>
      </c>
      <c r="L295" s="86" t="str">
        <f t="shared" si="24"/>
        <v xml:space="preserve"> </v>
      </c>
      <c r="M295" s="86"/>
      <c r="N295" s="86" t="str">
        <f t="shared" si="25"/>
        <v xml:space="preserve"> </v>
      </c>
    </row>
    <row r="296" spans="8:14" x14ac:dyDescent="0.35">
      <c r="H296" s="85" t="str">
        <f t="shared" si="26"/>
        <v xml:space="preserve"> </v>
      </c>
      <c r="I296" s="86" t="str">
        <f t="shared" si="27"/>
        <v/>
      </c>
      <c r="J296" s="94" t="str">
        <f t="shared" si="28"/>
        <v xml:space="preserve"> </v>
      </c>
      <c r="K296" s="94" t="str">
        <f t="shared" si="29"/>
        <v xml:space="preserve"> </v>
      </c>
      <c r="L296" s="86" t="str">
        <f t="shared" si="24"/>
        <v xml:space="preserve"> </v>
      </c>
      <c r="M296" s="86"/>
      <c r="N296" s="86" t="str">
        <f t="shared" si="25"/>
        <v xml:space="preserve"> </v>
      </c>
    </row>
    <row r="297" spans="8:14" x14ac:dyDescent="0.35">
      <c r="H297" s="85" t="str">
        <f t="shared" si="26"/>
        <v xml:space="preserve"> </v>
      </c>
      <c r="I297" s="86" t="str">
        <f t="shared" si="27"/>
        <v/>
      </c>
      <c r="J297" s="94" t="str">
        <f t="shared" si="28"/>
        <v xml:space="preserve"> </v>
      </c>
      <c r="K297" s="94" t="str">
        <f t="shared" si="29"/>
        <v xml:space="preserve"> </v>
      </c>
      <c r="L297" s="86" t="str">
        <f t="shared" si="24"/>
        <v xml:space="preserve"> </v>
      </c>
      <c r="M297" s="86"/>
      <c r="N297" s="86" t="str">
        <f t="shared" si="25"/>
        <v xml:space="preserve"> </v>
      </c>
    </row>
    <row r="298" spans="8:14" x14ac:dyDescent="0.35">
      <c r="H298" s="85" t="str">
        <f t="shared" si="26"/>
        <v xml:space="preserve"> </v>
      </c>
      <c r="I298" s="86" t="str">
        <f t="shared" si="27"/>
        <v/>
      </c>
      <c r="J298" s="94" t="str">
        <f t="shared" si="28"/>
        <v xml:space="preserve"> </v>
      </c>
      <c r="K298" s="94" t="str">
        <f t="shared" si="29"/>
        <v xml:space="preserve"> </v>
      </c>
      <c r="L298" s="86" t="str">
        <f t="shared" si="24"/>
        <v xml:space="preserve"> </v>
      </c>
      <c r="M298" s="86"/>
      <c r="N298" s="86" t="str">
        <f t="shared" si="25"/>
        <v xml:space="preserve"> </v>
      </c>
    </row>
    <row r="299" spans="8:14" x14ac:dyDescent="0.35">
      <c r="H299" s="85" t="str">
        <f t="shared" si="26"/>
        <v xml:space="preserve"> </v>
      </c>
      <c r="I299" s="86" t="str">
        <f t="shared" si="27"/>
        <v/>
      </c>
      <c r="J299" s="94" t="str">
        <f t="shared" si="28"/>
        <v xml:space="preserve"> </v>
      </c>
      <c r="K299" s="94" t="str">
        <f t="shared" si="29"/>
        <v xml:space="preserve"> </v>
      </c>
      <c r="L299" s="86" t="str">
        <f t="shared" si="24"/>
        <v xml:space="preserve"> </v>
      </c>
      <c r="M299" s="86"/>
      <c r="N299" s="86" t="str">
        <f t="shared" si="25"/>
        <v xml:space="preserve"> </v>
      </c>
    </row>
    <row r="300" spans="8:14" x14ac:dyDescent="0.35">
      <c r="H300" s="85" t="str">
        <f t="shared" si="26"/>
        <v xml:space="preserve"> </v>
      </c>
      <c r="I300" s="86" t="str">
        <f t="shared" si="27"/>
        <v/>
      </c>
      <c r="J300" s="94" t="str">
        <f t="shared" si="28"/>
        <v xml:space="preserve"> </v>
      </c>
      <c r="K300" s="94" t="str">
        <f t="shared" si="29"/>
        <v xml:space="preserve"> </v>
      </c>
      <c r="L300" s="86" t="str">
        <f t="shared" si="24"/>
        <v xml:space="preserve"> </v>
      </c>
      <c r="M300" s="86"/>
      <c r="N300" s="86" t="str">
        <f t="shared" si="25"/>
        <v xml:space="preserve"> </v>
      </c>
    </row>
    <row r="301" spans="8:14" x14ac:dyDescent="0.35">
      <c r="H301" s="85" t="str">
        <f t="shared" si="26"/>
        <v xml:space="preserve"> </v>
      </c>
      <c r="I301" s="86" t="str">
        <f t="shared" si="27"/>
        <v/>
      </c>
      <c r="J301" s="94" t="str">
        <f t="shared" si="28"/>
        <v xml:space="preserve"> </v>
      </c>
      <c r="K301" s="94" t="str">
        <f t="shared" si="29"/>
        <v xml:space="preserve"> </v>
      </c>
      <c r="L301" s="86" t="str">
        <f t="shared" si="24"/>
        <v xml:space="preserve"> </v>
      </c>
      <c r="M301" s="86"/>
      <c r="N301" s="86" t="str">
        <f t="shared" si="25"/>
        <v xml:space="preserve"> </v>
      </c>
    </row>
    <row r="302" spans="8:14" x14ac:dyDescent="0.35">
      <c r="H302" s="85" t="str">
        <f t="shared" si="26"/>
        <v xml:space="preserve"> </v>
      </c>
      <c r="I302" s="86" t="str">
        <f t="shared" si="27"/>
        <v/>
      </c>
      <c r="J302" s="94" t="str">
        <f t="shared" si="28"/>
        <v xml:space="preserve"> </v>
      </c>
      <c r="K302" s="94" t="str">
        <f t="shared" si="29"/>
        <v xml:space="preserve"> </v>
      </c>
      <c r="L302" s="86" t="str">
        <f t="shared" si="24"/>
        <v xml:space="preserve"> </v>
      </c>
      <c r="M302" s="86"/>
      <c r="N302" s="86" t="str">
        <f t="shared" si="25"/>
        <v xml:space="preserve"> </v>
      </c>
    </row>
    <row r="303" spans="8:14" x14ac:dyDescent="0.35">
      <c r="H303" s="85" t="str">
        <f t="shared" si="26"/>
        <v xml:space="preserve"> </v>
      </c>
      <c r="I303" s="86" t="str">
        <f t="shared" si="27"/>
        <v/>
      </c>
      <c r="J303" s="94" t="str">
        <f t="shared" si="28"/>
        <v xml:space="preserve"> </v>
      </c>
      <c r="K303" s="94" t="str">
        <f t="shared" si="29"/>
        <v xml:space="preserve"> </v>
      </c>
      <c r="L303" s="86" t="str">
        <f t="shared" si="24"/>
        <v xml:space="preserve"> </v>
      </c>
      <c r="M303" s="86"/>
      <c r="N303" s="86" t="str">
        <f t="shared" si="25"/>
        <v xml:space="preserve"> </v>
      </c>
    </row>
    <row r="304" spans="8:14" x14ac:dyDescent="0.35">
      <c r="H304" s="85" t="str">
        <f t="shared" si="26"/>
        <v xml:space="preserve"> </v>
      </c>
      <c r="I304" s="86" t="str">
        <f t="shared" si="27"/>
        <v/>
      </c>
      <c r="J304" s="94" t="str">
        <f t="shared" si="28"/>
        <v xml:space="preserve"> </v>
      </c>
      <c r="K304" s="94" t="str">
        <f t="shared" si="29"/>
        <v xml:space="preserve"> </v>
      </c>
      <c r="L304" s="86" t="str">
        <f t="shared" si="24"/>
        <v xml:space="preserve"> </v>
      </c>
      <c r="M304" s="86"/>
      <c r="N304" s="86" t="str">
        <f t="shared" si="25"/>
        <v xml:space="preserve"> </v>
      </c>
    </row>
    <row r="305" spans="8:14" x14ac:dyDescent="0.35">
      <c r="H305" s="85" t="str">
        <f t="shared" si="26"/>
        <v xml:space="preserve"> </v>
      </c>
      <c r="I305" s="86" t="str">
        <f t="shared" si="27"/>
        <v/>
      </c>
      <c r="J305" s="94" t="str">
        <f t="shared" si="28"/>
        <v xml:space="preserve"> </v>
      </c>
      <c r="K305" s="94" t="str">
        <f t="shared" si="29"/>
        <v xml:space="preserve"> </v>
      </c>
      <c r="L305" s="86" t="str">
        <f t="shared" si="24"/>
        <v xml:space="preserve"> </v>
      </c>
      <c r="M305" s="86"/>
      <c r="N305" s="86" t="str">
        <f t="shared" si="25"/>
        <v xml:space="preserve"> </v>
      </c>
    </row>
    <row r="306" spans="8:14" x14ac:dyDescent="0.35">
      <c r="H306" s="85" t="str">
        <f t="shared" si="26"/>
        <v xml:space="preserve"> </v>
      </c>
      <c r="I306" s="86" t="str">
        <f t="shared" si="27"/>
        <v/>
      </c>
      <c r="J306" s="94" t="str">
        <f t="shared" si="28"/>
        <v xml:space="preserve"> </v>
      </c>
      <c r="K306" s="94" t="str">
        <f t="shared" si="29"/>
        <v xml:space="preserve"> </v>
      </c>
      <c r="L306" s="86" t="str">
        <f t="shared" si="24"/>
        <v xml:space="preserve"> </v>
      </c>
      <c r="M306" s="86"/>
      <c r="N306" s="86" t="str">
        <f t="shared" si="25"/>
        <v xml:space="preserve"> </v>
      </c>
    </row>
    <row r="307" spans="8:14" x14ac:dyDescent="0.35">
      <c r="H307" s="85" t="str">
        <f t="shared" si="26"/>
        <v xml:space="preserve"> </v>
      </c>
      <c r="I307" s="86" t="str">
        <f t="shared" si="27"/>
        <v/>
      </c>
      <c r="J307" s="94" t="str">
        <f t="shared" si="28"/>
        <v xml:space="preserve"> </v>
      </c>
      <c r="K307" s="94" t="str">
        <f t="shared" si="29"/>
        <v xml:space="preserve"> </v>
      </c>
      <c r="L307" s="86" t="str">
        <f t="shared" si="24"/>
        <v xml:space="preserve"> </v>
      </c>
      <c r="M307" s="86"/>
      <c r="N307" s="86" t="str">
        <f t="shared" si="25"/>
        <v xml:space="preserve"> </v>
      </c>
    </row>
    <row r="308" spans="8:14" x14ac:dyDescent="0.35">
      <c r="H308" s="85" t="str">
        <f t="shared" si="26"/>
        <v xml:space="preserve"> </v>
      </c>
      <c r="I308" s="86" t="str">
        <f t="shared" si="27"/>
        <v/>
      </c>
      <c r="J308" s="94" t="str">
        <f t="shared" si="28"/>
        <v xml:space="preserve"> </v>
      </c>
      <c r="K308" s="94" t="str">
        <f t="shared" si="29"/>
        <v xml:space="preserve"> </v>
      </c>
      <c r="L308" s="86" t="str">
        <f t="shared" si="24"/>
        <v xml:space="preserve"> </v>
      </c>
      <c r="M308" s="86"/>
      <c r="N308" s="86" t="str">
        <f t="shared" si="25"/>
        <v xml:space="preserve"> </v>
      </c>
    </row>
    <row r="309" spans="8:14" x14ac:dyDescent="0.35">
      <c r="H309" s="85" t="str">
        <f t="shared" si="26"/>
        <v xml:space="preserve"> </v>
      </c>
      <c r="I309" s="86" t="str">
        <f t="shared" si="27"/>
        <v/>
      </c>
      <c r="J309" s="94" t="str">
        <f t="shared" si="28"/>
        <v xml:space="preserve"> </v>
      </c>
      <c r="K309" s="94" t="str">
        <f t="shared" si="29"/>
        <v xml:space="preserve"> </v>
      </c>
      <c r="L309" s="86" t="str">
        <f t="shared" si="24"/>
        <v xml:space="preserve"> </v>
      </c>
      <c r="M309" s="86"/>
      <c r="N309" s="86" t="str">
        <f t="shared" si="25"/>
        <v xml:space="preserve"> </v>
      </c>
    </row>
    <row r="310" spans="8:14" x14ac:dyDescent="0.35">
      <c r="H310" s="85"/>
      <c r="I310" s="86"/>
      <c r="J310" s="86"/>
      <c r="K310" s="86"/>
      <c r="L310" s="86"/>
      <c r="M310" s="86"/>
      <c r="N310" s="86"/>
    </row>
    <row r="311" spans="8:14" x14ac:dyDescent="0.35">
      <c r="H311" s="85"/>
      <c r="I311" s="86"/>
      <c r="J311" s="86"/>
      <c r="K311" s="86"/>
      <c r="L311" s="86"/>
      <c r="M311" s="86"/>
      <c r="N311" s="86"/>
    </row>
    <row r="312" spans="8:14" x14ac:dyDescent="0.35">
      <c r="H312" s="85"/>
      <c r="I312" s="86"/>
      <c r="J312" s="86"/>
      <c r="K312" s="86"/>
      <c r="L312" s="86"/>
      <c r="M312" s="86"/>
      <c r="N312" s="86"/>
    </row>
    <row r="313" spans="8:14" x14ac:dyDescent="0.35">
      <c r="H313" s="85"/>
      <c r="I313" s="86"/>
      <c r="J313" s="86"/>
      <c r="K313" s="86"/>
      <c r="L313" s="86"/>
      <c r="M313" s="86"/>
      <c r="N313" s="86"/>
    </row>
    <row r="314" spans="8:14" x14ac:dyDescent="0.35">
      <c r="H314" s="85"/>
      <c r="I314" s="86"/>
      <c r="J314" s="86"/>
      <c r="K314" s="86"/>
      <c r="L314" s="86"/>
      <c r="M314" s="86"/>
      <c r="N314" s="86"/>
    </row>
    <row r="315" spans="8:14" x14ac:dyDescent="0.35">
      <c r="H315" s="85"/>
      <c r="I315" s="86"/>
      <c r="J315" s="86"/>
      <c r="K315" s="86"/>
      <c r="L315" s="86"/>
      <c r="M315" s="86"/>
      <c r="N315" s="86"/>
    </row>
    <row r="316" spans="8:14" x14ac:dyDescent="0.35">
      <c r="H316" s="85"/>
      <c r="I316" s="86"/>
      <c r="J316" s="86"/>
      <c r="K316" s="86"/>
      <c r="L316" s="86"/>
      <c r="M316" s="86"/>
      <c r="N316" s="86"/>
    </row>
    <row r="317" spans="8:14" x14ac:dyDescent="0.35">
      <c r="H317" s="85"/>
      <c r="I317" s="86"/>
      <c r="J317" s="86"/>
      <c r="K317" s="86"/>
      <c r="L317" s="86"/>
      <c r="M317" s="86"/>
      <c r="N317" s="86"/>
    </row>
    <row r="318" spans="8:14" x14ac:dyDescent="0.35">
      <c r="H318" s="85"/>
      <c r="I318" s="86"/>
      <c r="J318" s="86"/>
      <c r="K318" s="86"/>
      <c r="L318" s="86"/>
      <c r="M318" s="86"/>
      <c r="N318" s="86"/>
    </row>
    <row r="319" spans="8:14" x14ac:dyDescent="0.35">
      <c r="H319" s="85"/>
      <c r="I319" s="86"/>
      <c r="J319" s="86"/>
      <c r="K319" s="86"/>
      <c r="L319" s="86"/>
      <c r="M319" s="86"/>
      <c r="N319" s="86"/>
    </row>
    <row r="320" spans="8:14" x14ac:dyDescent="0.35">
      <c r="H320" s="85"/>
      <c r="I320" s="86"/>
      <c r="J320" s="86"/>
      <c r="K320" s="86"/>
      <c r="L320" s="86"/>
      <c r="M320" s="86"/>
      <c r="N320" s="86"/>
    </row>
    <row r="321" spans="8:14" x14ac:dyDescent="0.35">
      <c r="H321" s="85"/>
      <c r="I321" s="86"/>
      <c r="J321" s="86"/>
      <c r="K321" s="86"/>
      <c r="L321" s="86"/>
      <c r="M321" s="86"/>
      <c r="N321" s="86"/>
    </row>
    <row r="322" spans="8:14" x14ac:dyDescent="0.35">
      <c r="H322" s="85"/>
      <c r="I322" s="86"/>
      <c r="J322" s="86"/>
      <c r="K322" s="86"/>
      <c r="L322" s="86"/>
      <c r="M322" s="86"/>
      <c r="N322" s="86"/>
    </row>
    <row r="323" spans="8:14" x14ac:dyDescent="0.35">
      <c r="H323" s="85"/>
      <c r="I323" s="86"/>
      <c r="J323" s="86"/>
      <c r="K323" s="86"/>
      <c r="L323" s="86"/>
      <c r="M323" s="86"/>
      <c r="N323" s="86"/>
    </row>
    <row r="324" spans="8:14" x14ac:dyDescent="0.35">
      <c r="H324" s="85"/>
      <c r="I324" s="86"/>
      <c r="J324" s="86"/>
      <c r="K324" s="86"/>
      <c r="L324" s="86"/>
      <c r="M324" s="86"/>
      <c r="N324" s="86"/>
    </row>
    <row r="325" spans="8:14" x14ac:dyDescent="0.35">
      <c r="H325" s="85"/>
      <c r="I325" s="86"/>
      <c r="J325" s="86"/>
      <c r="K325" s="86"/>
      <c r="L325" s="86"/>
      <c r="M325" s="86"/>
      <c r="N325" s="86"/>
    </row>
    <row r="326" spans="8:14" x14ac:dyDescent="0.35">
      <c r="H326" s="85"/>
      <c r="I326" s="86"/>
      <c r="J326" s="86"/>
      <c r="K326" s="86"/>
      <c r="L326" s="86"/>
      <c r="M326" s="86"/>
      <c r="N326" s="86"/>
    </row>
    <row r="327" spans="8:14" x14ac:dyDescent="0.35">
      <c r="H327" s="85"/>
      <c r="I327" s="86"/>
      <c r="J327" s="86"/>
      <c r="K327" s="86"/>
      <c r="L327" s="86"/>
      <c r="M327" s="86"/>
      <c r="N327" s="86"/>
    </row>
    <row r="328" spans="8:14" x14ac:dyDescent="0.35">
      <c r="H328" s="85"/>
      <c r="I328" s="86"/>
      <c r="J328" s="86"/>
      <c r="K328" s="86"/>
      <c r="L328" s="86"/>
      <c r="M328" s="86"/>
      <c r="N328" s="86"/>
    </row>
    <row r="329" spans="8:14" x14ac:dyDescent="0.35">
      <c r="H329" s="85"/>
      <c r="I329" s="86"/>
      <c r="J329" s="86"/>
      <c r="K329" s="86"/>
      <c r="L329" s="86"/>
      <c r="M329" s="86"/>
      <c r="N329" s="86"/>
    </row>
    <row r="330" spans="8:14" x14ac:dyDescent="0.35">
      <c r="H330" s="85"/>
      <c r="I330" s="86"/>
      <c r="J330" s="86"/>
      <c r="K330" s="86"/>
      <c r="L330" s="86"/>
      <c r="M330" s="86"/>
      <c r="N330" s="86"/>
    </row>
    <row r="331" spans="8:14" x14ac:dyDescent="0.35">
      <c r="H331" s="85"/>
      <c r="I331" s="86"/>
      <c r="J331" s="86"/>
      <c r="K331" s="86"/>
      <c r="L331" s="86"/>
      <c r="M331" s="86"/>
      <c r="N331" s="86"/>
    </row>
    <row r="332" spans="8:14" x14ac:dyDescent="0.35">
      <c r="H332" s="85"/>
      <c r="I332" s="86"/>
      <c r="J332" s="86"/>
      <c r="K332" s="86"/>
      <c r="L332" s="86"/>
      <c r="M332" s="86"/>
      <c r="N332" s="86"/>
    </row>
    <row r="333" spans="8:14" x14ac:dyDescent="0.35">
      <c r="H333" s="85"/>
      <c r="I333" s="86"/>
      <c r="J333" s="86"/>
      <c r="K333" s="86"/>
      <c r="L333" s="86"/>
      <c r="M333" s="86"/>
      <c r="N333" s="86"/>
    </row>
    <row r="334" spans="8:14" x14ac:dyDescent="0.35">
      <c r="H334" s="85"/>
      <c r="I334" s="86"/>
      <c r="J334" s="86"/>
      <c r="K334" s="86"/>
      <c r="L334" s="86"/>
      <c r="M334" s="86"/>
      <c r="N334" s="86"/>
    </row>
    <row r="335" spans="8:14" x14ac:dyDescent="0.35">
      <c r="H335" s="85"/>
      <c r="I335" s="86"/>
      <c r="J335" s="86"/>
      <c r="K335" s="86"/>
      <c r="L335" s="86"/>
      <c r="M335" s="86"/>
      <c r="N335" s="86"/>
    </row>
    <row r="336" spans="8:14" x14ac:dyDescent="0.35">
      <c r="H336" s="85"/>
      <c r="I336" s="86"/>
      <c r="J336" s="86"/>
      <c r="K336" s="86"/>
      <c r="L336" s="86"/>
      <c r="M336" s="86"/>
      <c r="N336" s="86"/>
    </row>
    <row r="337" spans="8:14" x14ac:dyDescent="0.35">
      <c r="H337" s="85"/>
      <c r="I337" s="86"/>
      <c r="J337" s="86"/>
      <c r="K337" s="86"/>
      <c r="L337" s="86"/>
      <c r="M337" s="86"/>
      <c r="N337" s="86"/>
    </row>
    <row r="338" spans="8:14" x14ac:dyDescent="0.35">
      <c r="H338" s="85"/>
      <c r="I338" s="86"/>
      <c r="J338" s="86"/>
      <c r="K338" s="86"/>
      <c r="L338" s="86"/>
      <c r="M338" s="86"/>
      <c r="N338" s="86"/>
    </row>
    <row r="339" spans="8:14" x14ac:dyDescent="0.35">
      <c r="H339" s="85"/>
      <c r="I339" s="86"/>
      <c r="J339" s="86"/>
      <c r="K339" s="86"/>
      <c r="L339" s="86"/>
      <c r="M339" s="86"/>
      <c r="N339" s="86"/>
    </row>
    <row r="340" spans="8:14" x14ac:dyDescent="0.35">
      <c r="H340" s="85"/>
      <c r="I340" s="86"/>
      <c r="J340" s="86"/>
      <c r="K340" s="86"/>
      <c r="L340" s="86"/>
      <c r="M340" s="86"/>
      <c r="N340" s="86"/>
    </row>
    <row r="341" spans="8:14" x14ac:dyDescent="0.35">
      <c r="H341" s="85"/>
      <c r="I341" s="86"/>
      <c r="J341" s="86"/>
      <c r="K341" s="86"/>
      <c r="L341" s="86"/>
      <c r="M341" s="86"/>
      <c r="N341" s="86"/>
    </row>
    <row r="342" spans="8:14" x14ac:dyDescent="0.35">
      <c r="H342" s="85"/>
      <c r="I342" s="86"/>
      <c r="J342" s="86"/>
      <c r="K342" s="86"/>
      <c r="L342" s="86"/>
      <c r="M342" s="86"/>
      <c r="N342" s="86"/>
    </row>
    <row r="343" spans="8:14" x14ac:dyDescent="0.35">
      <c r="H343" s="85"/>
      <c r="I343" s="86"/>
      <c r="J343" s="86"/>
      <c r="K343" s="86"/>
      <c r="L343" s="86"/>
      <c r="M343" s="86"/>
      <c r="N343" s="86"/>
    </row>
    <row r="344" spans="8:14" x14ac:dyDescent="0.35">
      <c r="H344" s="85"/>
      <c r="I344" s="86"/>
      <c r="J344" s="86"/>
      <c r="K344" s="86"/>
      <c r="L344" s="86"/>
      <c r="M344" s="86"/>
      <c r="N344" s="86"/>
    </row>
    <row r="345" spans="8:14" x14ac:dyDescent="0.35">
      <c r="H345" s="85"/>
      <c r="I345" s="86"/>
      <c r="J345" s="86"/>
      <c r="K345" s="86"/>
      <c r="L345" s="86"/>
      <c r="M345" s="86"/>
      <c r="N345" s="86"/>
    </row>
    <row r="346" spans="8:14" x14ac:dyDescent="0.35">
      <c r="H346" s="85"/>
      <c r="I346" s="86"/>
      <c r="J346" s="86"/>
      <c r="K346" s="86"/>
      <c r="L346" s="86"/>
      <c r="M346" s="86"/>
      <c r="N346" s="86"/>
    </row>
    <row r="347" spans="8:14" x14ac:dyDescent="0.35">
      <c r="H347" s="85"/>
      <c r="I347" s="86"/>
      <c r="J347" s="86"/>
      <c r="K347" s="86"/>
      <c r="L347" s="86"/>
      <c r="M347" s="86"/>
      <c r="N347" s="86"/>
    </row>
    <row r="348" spans="8:14" x14ac:dyDescent="0.35">
      <c r="H348" s="85"/>
      <c r="I348" s="86"/>
      <c r="J348" s="86"/>
      <c r="K348" s="86"/>
      <c r="L348" s="86"/>
      <c r="M348" s="86"/>
      <c r="N348" s="86"/>
    </row>
    <row r="349" spans="8:14" x14ac:dyDescent="0.35">
      <c r="H349" s="85"/>
      <c r="I349" s="86"/>
      <c r="J349" s="86"/>
      <c r="K349" s="86"/>
      <c r="L349" s="86"/>
      <c r="M349" s="86"/>
      <c r="N349" s="86"/>
    </row>
    <row r="350" spans="8:14" x14ac:dyDescent="0.35">
      <c r="H350" s="85"/>
      <c r="I350" s="86"/>
      <c r="J350" s="86"/>
      <c r="K350" s="86"/>
      <c r="L350" s="86"/>
      <c r="M350" s="86"/>
      <c r="N350" s="86"/>
    </row>
    <row r="351" spans="8:14" x14ac:dyDescent="0.35">
      <c r="H351" s="85"/>
      <c r="I351" s="86"/>
      <c r="J351" s="86"/>
      <c r="K351" s="86"/>
      <c r="L351" s="86"/>
      <c r="M351" s="86"/>
      <c r="N351" s="86"/>
    </row>
    <row r="352" spans="8:14" x14ac:dyDescent="0.35">
      <c r="H352" s="85"/>
      <c r="I352" s="86"/>
      <c r="J352" s="86"/>
      <c r="K352" s="86"/>
      <c r="L352" s="86"/>
      <c r="M352" s="86"/>
      <c r="N352" s="86"/>
    </row>
    <row r="353" spans="8:14" x14ac:dyDescent="0.35">
      <c r="H353" s="85"/>
      <c r="I353" s="86"/>
      <c r="J353" s="86"/>
      <c r="K353" s="86"/>
      <c r="L353" s="86"/>
      <c r="M353" s="86"/>
      <c r="N353" s="86"/>
    </row>
    <row r="354" spans="8:14" x14ac:dyDescent="0.35">
      <c r="H354" s="85"/>
      <c r="I354" s="86"/>
      <c r="J354" s="86"/>
      <c r="K354" s="86"/>
      <c r="L354" s="86"/>
      <c r="M354" s="86"/>
      <c r="N354" s="86"/>
    </row>
    <row r="355" spans="8:14" x14ac:dyDescent="0.35">
      <c r="H355" s="85"/>
      <c r="I355" s="86"/>
      <c r="J355" s="86"/>
      <c r="K355" s="86"/>
      <c r="L355" s="86"/>
      <c r="M355" s="86"/>
      <c r="N355" s="86"/>
    </row>
    <row r="356" spans="8:14" x14ac:dyDescent="0.35">
      <c r="H356" s="85"/>
      <c r="I356" s="86"/>
      <c r="J356" s="86"/>
      <c r="K356" s="86"/>
      <c r="L356" s="86"/>
      <c r="M356" s="86"/>
      <c r="N356" s="86"/>
    </row>
    <row r="357" spans="8:14" x14ac:dyDescent="0.35">
      <c r="H357" s="85"/>
      <c r="I357" s="86"/>
      <c r="J357" s="86"/>
      <c r="K357" s="86"/>
      <c r="L357" s="86"/>
      <c r="M357" s="86"/>
      <c r="N357" s="86"/>
    </row>
    <row r="358" spans="8:14" x14ac:dyDescent="0.35">
      <c r="H358" s="85"/>
      <c r="I358" s="86"/>
      <c r="J358" s="86"/>
      <c r="K358" s="86"/>
      <c r="L358" s="86"/>
      <c r="M358" s="86"/>
      <c r="N358" s="86"/>
    </row>
    <row r="359" spans="8:14" x14ac:dyDescent="0.35">
      <c r="H359" s="85"/>
      <c r="I359" s="86"/>
      <c r="J359" s="86"/>
      <c r="K359" s="86"/>
      <c r="L359" s="86"/>
      <c r="M359" s="86"/>
      <c r="N359" s="86"/>
    </row>
    <row r="360" spans="8:14" x14ac:dyDescent="0.35">
      <c r="H360" s="85"/>
      <c r="I360" s="86"/>
      <c r="J360" s="86"/>
      <c r="K360" s="86"/>
      <c r="L360" s="86"/>
      <c r="M360" s="86"/>
      <c r="N360" s="86"/>
    </row>
    <row r="361" spans="8:14" x14ac:dyDescent="0.35">
      <c r="H361" s="85"/>
      <c r="I361" s="86"/>
      <c r="J361" s="86"/>
      <c r="K361" s="86"/>
      <c r="L361" s="86"/>
      <c r="M361" s="86"/>
      <c r="N361" s="86"/>
    </row>
    <row r="362" spans="8:14" x14ac:dyDescent="0.35">
      <c r="H362" s="85"/>
      <c r="I362" s="86"/>
      <c r="J362" s="86"/>
      <c r="K362" s="86"/>
      <c r="L362" s="86"/>
      <c r="M362" s="86"/>
      <c r="N362" s="86"/>
    </row>
    <row r="363" spans="8:14" x14ac:dyDescent="0.35">
      <c r="H363" s="85"/>
      <c r="I363" s="86"/>
      <c r="J363" s="86"/>
      <c r="K363" s="86"/>
      <c r="L363" s="86"/>
      <c r="M363" s="86"/>
      <c r="N363" s="86"/>
    </row>
    <row r="364" spans="8:14" x14ac:dyDescent="0.35">
      <c r="H364" s="85"/>
      <c r="I364" s="86"/>
      <c r="J364" s="86"/>
      <c r="K364" s="86"/>
      <c r="L364" s="86"/>
      <c r="M364" s="86"/>
      <c r="N364" s="86"/>
    </row>
    <row r="365" spans="8:14" x14ac:dyDescent="0.35">
      <c r="H365" s="85"/>
      <c r="I365" s="86"/>
      <c r="J365" s="86"/>
      <c r="K365" s="86"/>
      <c r="L365" s="86"/>
      <c r="M365" s="86"/>
      <c r="N365" s="86"/>
    </row>
    <row r="366" spans="8:14" x14ac:dyDescent="0.35">
      <c r="H366" s="85"/>
      <c r="I366" s="86"/>
      <c r="J366" s="86"/>
      <c r="K366" s="86"/>
      <c r="L366" s="86"/>
      <c r="M366" s="86"/>
      <c r="N366" s="86"/>
    </row>
    <row r="367" spans="8:14" x14ac:dyDescent="0.35">
      <c r="H367" s="85"/>
      <c r="I367" s="86"/>
      <c r="J367" s="86"/>
      <c r="K367" s="86"/>
      <c r="L367" s="86"/>
      <c r="M367" s="86"/>
      <c r="N367" s="86"/>
    </row>
    <row r="368" spans="8:14" x14ac:dyDescent="0.35">
      <c r="H368" s="85"/>
      <c r="I368" s="86"/>
      <c r="J368" s="86"/>
      <c r="K368" s="86"/>
      <c r="L368" s="86"/>
      <c r="M368" s="86"/>
      <c r="N368" s="86"/>
    </row>
    <row r="369" spans="8:14" x14ac:dyDescent="0.35">
      <c r="H369" s="85"/>
      <c r="I369" s="86"/>
      <c r="J369" s="86"/>
      <c r="K369" s="86"/>
      <c r="L369" s="86"/>
      <c r="M369" s="86"/>
      <c r="N369" s="86"/>
    </row>
    <row r="370" spans="8:14" x14ac:dyDescent="0.35">
      <c r="H370" s="85"/>
      <c r="I370" s="86"/>
      <c r="J370" s="86"/>
      <c r="K370" s="86"/>
      <c r="L370" s="86"/>
      <c r="M370" s="86"/>
      <c r="N370" s="86"/>
    </row>
    <row r="371" spans="8:14" x14ac:dyDescent="0.35">
      <c r="H371" s="85"/>
      <c r="I371" s="86"/>
      <c r="J371" s="86"/>
      <c r="K371" s="86"/>
      <c r="L371" s="86"/>
      <c r="M371" s="86"/>
      <c r="N371" s="86"/>
    </row>
    <row r="372" spans="8:14" x14ac:dyDescent="0.35">
      <c r="H372" s="85"/>
      <c r="I372" s="86"/>
      <c r="J372" s="86"/>
      <c r="K372" s="86"/>
      <c r="L372" s="86"/>
      <c r="M372" s="86"/>
      <c r="N372" s="86"/>
    </row>
    <row r="373" spans="8:14" x14ac:dyDescent="0.35">
      <c r="H373" s="85"/>
      <c r="I373" s="86"/>
      <c r="J373" s="86"/>
      <c r="K373" s="86"/>
      <c r="L373" s="86"/>
      <c r="M373" s="86"/>
      <c r="N373" s="86"/>
    </row>
    <row r="374" spans="8:14" x14ac:dyDescent="0.35">
      <c r="H374" s="85"/>
      <c r="I374" s="86"/>
      <c r="J374" s="86"/>
      <c r="K374" s="86"/>
      <c r="L374" s="86"/>
      <c r="M374" s="86"/>
      <c r="N374" s="86"/>
    </row>
    <row r="375" spans="8:14" x14ac:dyDescent="0.35">
      <c r="H375" s="85"/>
      <c r="I375" s="86"/>
      <c r="J375" s="86"/>
      <c r="K375" s="86"/>
      <c r="L375" s="86"/>
      <c r="M375" s="86"/>
      <c r="N375" s="86"/>
    </row>
    <row r="376" spans="8:14" x14ac:dyDescent="0.35">
      <c r="H376" s="85"/>
      <c r="I376" s="86"/>
      <c r="J376" s="86"/>
      <c r="K376" s="86"/>
      <c r="L376" s="86"/>
      <c r="M376" s="86"/>
      <c r="N376" s="86"/>
    </row>
    <row r="377" spans="8:14" x14ac:dyDescent="0.35">
      <c r="H377" s="85"/>
      <c r="I377" s="86"/>
      <c r="J377" s="86"/>
      <c r="K377" s="86"/>
      <c r="L377" s="86"/>
      <c r="M377" s="86"/>
      <c r="N377" s="86"/>
    </row>
    <row r="378" spans="8:14" x14ac:dyDescent="0.35">
      <c r="H378" s="85"/>
      <c r="I378" s="86"/>
      <c r="J378" s="86"/>
      <c r="K378" s="86"/>
      <c r="L378" s="86"/>
      <c r="M378" s="86"/>
      <c r="N378" s="86"/>
    </row>
    <row r="379" spans="8:14" x14ac:dyDescent="0.35">
      <c r="H379" s="85"/>
      <c r="I379" s="86"/>
      <c r="J379" s="86"/>
      <c r="K379" s="86"/>
      <c r="L379" s="86"/>
      <c r="M379" s="86"/>
      <c r="N379" s="86"/>
    </row>
    <row r="380" spans="8:14" x14ac:dyDescent="0.35">
      <c r="H380" s="85"/>
      <c r="I380" s="86"/>
      <c r="J380" s="86"/>
      <c r="K380" s="86"/>
      <c r="L380" s="86"/>
      <c r="M380" s="86"/>
      <c r="N380" s="86"/>
    </row>
    <row r="381" spans="8:14" x14ac:dyDescent="0.35">
      <c r="H381" s="85"/>
      <c r="I381" s="86"/>
      <c r="J381" s="86"/>
      <c r="K381" s="86"/>
      <c r="L381" s="86"/>
      <c r="M381" s="86"/>
      <c r="N381" s="86"/>
    </row>
    <row r="382" spans="8:14" x14ac:dyDescent="0.35">
      <c r="H382" s="85"/>
      <c r="I382" s="86"/>
      <c r="J382" s="86"/>
      <c r="K382" s="86"/>
      <c r="L382" s="86"/>
      <c r="M382" s="86"/>
      <c r="N382" s="86"/>
    </row>
    <row r="383" spans="8:14" x14ac:dyDescent="0.35">
      <c r="H383" s="85"/>
      <c r="I383" s="86"/>
      <c r="J383" s="86"/>
      <c r="K383" s="86"/>
      <c r="L383" s="86"/>
      <c r="M383" s="86"/>
      <c r="N383" s="86"/>
    </row>
    <row r="384" spans="8:14" x14ac:dyDescent="0.35">
      <c r="H384" s="85"/>
      <c r="I384" s="86"/>
      <c r="J384" s="86"/>
      <c r="K384" s="86"/>
      <c r="L384" s="86"/>
      <c r="M384" s="86"/>
      <c r="N384" s="86"/>
    </row>
    <row r="385" spans="8:14" x14ac:dyDescent="0.35">
      <c r="H385" s="85"/>
      <c r="I385" s="86"/>
      <c r="J385" s="86"/>
      <c r="K385" s="86"/>
      <c r="L385" s="86"/>
      <c r="M385" s="86"/>
      <c r="N385" s="86"/>
    </row>
    <row r="386" spans="8:14" x14ac:dyDescent="0.35">
      <c r="H386" s="85"/>
      <c r="I386" s="86"/>
      <c r="J386" s="86"/>
      <c r="K386" s="86"/>
      <c r="L386" s="86"/>
      <c r="M386" s="86"/>
      <c r="N386" s="86"/>
    </row>
    <row r="387" spans="8:14" x14ac:dyDescent="0.35">
      <c r="H387" s="85"/>
      <c r="I387" s="86"/>
      <c r="J387" s="86"/>
      <c r="K387" s="86"/>
      <c r="L387" s="86"/>
      <c r="M387" s="86"/>
      <c r="N387" s="86"/>
    </row>
    <row r="388" spans="8:14" x14ac:dyDescent="0.35">
      <c r="H388" s="85"/>
      <c r="I388" s="86"/>
      <c r="J388" s="86"/>
      <c r="K388" s="86"/>
      <c r="L388" s="86"/>
      <c r="M388" s="86"/>
      <c r="N388" s="86"/>
    </row>
    <row r="389" spans="8:14" x14ac:dyDescent="0.35">
      <c r="H389" s="85"/>
      <c r="I389" s="86"/>
      <c r="J389" s="86"/>
      <c r="K389" s="86"/>
      <c r="L389" s="86"/>
      <c r="M389" s="86"/>
      <c r="N389" s="86"/>
    </row>
    <row r="390" spans="8:14" x14ac:dyDescent="0.35">
      <c r="H390" s="85"/>
      <c r="I390" s="86"/>
      <c r="J390" s="86"/>
      <c r="K390" s="86"/>
      <c r="L390" s="86"/>
      <c r="M390" s="86"/>
      <c r="N390" s="86"/>
    </row>
    <row r="391" spans="8:14" x14ac:dyDescent="0.35">
      <c r="H391" s="85"/>
      <c r="I391" s="86"/>
      <c r="J391" s="86"/>
      <c r="K391" s="86"/>
      <c r="L391" s="86"/>
      <c r="M391" s="86"/>
      <c r="N391" s="86"/>
    </row>
    <row r="392" spans="8:14" x14ac:dyDescent="0.35">
      <c r="H392" s="85"/>
      <c r="I392" s="86"/>
      <c r="J392" s="86"/>
      <c r="K392" s="86"/>
      <c r="L392" s="86"/>
      <c r="M392" s="86"/>
      <c r="N392" s="86"/>
    </row>
    <row r="393" spans="8:14" x14ac:dyDescent="0.35">
      <c r="H393" s="85"/>
      <c r="I393" s="86"/>
      <c r="J393" s="86"/>
      <c r="K393" s="86"/>
      <c r="L393" s="86"/>
      <c r="M393" s="86"/>
      <c r="N393" s="86"/>
    </row>
    <row r="394" spans="8:14" x14ac:dyDescent="0.35">
      <c r="H394" s="85"/>
      <c r="I394" s="86"/>
      <c r="J394" s="86"/>
      <c r="K394" s="86"/>
      <c r="L394" s="86"/>
      <c r="M394" s="86"/>
      <c r="N394" s="86"/>
    </row>
    <row r="395" spans="8:14" x14ac:dyDescent="0.35">
      <c r="H395" s="85"/>
      <c r="I395" s="86"/>
      <c r="J395" s="86"/>
      <c r="K395" s="86"/>
      <c r="L395" s="86"/>
      <c r="M395" s="86"/>
      <c r="N395" s="86"/>
    </row>
    <row r="396" spans="8:14" x14ac:dyDescent="0.35">
      <c r="H396" s="85"/>
      <c r="I396" s="86"/>
      <c r="J396" s="86"/>
      <c r="K396" s="86"/>
      <c r="L396" s="86"/>
      <c r="M396" s="86"/>
      <c r="N396" s="86"/>
    </row>
    <row r="397" spans="8:14" x14ac:dyDescent="0.35">
      <c r="H397" s="85"/>
      <c r="I397" s="86"/>
      <c r="J397" s="86"/>
      <c r="K397" s="86"/>
      <c r="L397" s="86"/>
      <c r="M397" s="86"/>
      <c r="N397" s="86"/>
    </row>
    <row r="398" spans="8:14" x14ac:dyDescent="0.35">
      <c r="H398" s="85"/>
      <c r="I398" s="86"/>
      <c r="J398" s="86"/>
      <c r="K398" s="86"/>
      <c r="L398" s="86"/>
      <c r="M398" s="86"/>
      <c r="N398" s="86"/>
    </row>
    <row r="399" spans="8:14" x14ac:dyDescent="0.35">
      <c r="H399" s="85"/>
      <c r="I399" s="86"/>
      <c r="J399" s="86"/>
      <c r="K399" s="86"/>
      <c r="L399" s="86"/>
      <c r="M399" s="86"/>
      <c r="N399" s="86"/>
    </row>
    <row r="400" spans="8:14" x14ac:dyDescent="0.35">
      <c r="H400" s="85"/>
      <c r="I400" s="86"/>
      <c r="J400" s="86"/>
      <c r="K400" s="86"/>
      <c r="L400" s="86"/>
      <c r="M400" s="86"/>
      <c r="N400" s="86"/>
    </row>
    <row r="401" spans="8:14" x14ac:dyDescent="0.35">
      <c r="H401" s="85"/>
      <c r="I401" s="86"/>
      <c r="J401" s="86"/>
      <c r="K401" s="86"/>
      <c r="L401" s="86"/>
      <c r="M401" s="86"/>
      <c r="N401" s="86"/>
    </row>
    <row r="402" spans="8:14" x14ac:dyDescent="0.35">
      <c r="H402" s="85"/>
      <c r="I402" s="86"/>
      <c r="J402" s="86"/>
      <c r="K402" s="86"/>
      <c r="L402" s="86"/>
      <c r="M402" s="86"/>
      <c r="N402" s="86"/>
    </row>
    <row r="403" spans="8:14" x14ac:dyDescent="0.35">
      <c r="H403" s="85"/>
      <c r="I403" s="86"/>
      <c r="J403" s="86"/>
      <c r="K403" s="86"/>
      <c r="L403" s="86"/>
      <c r="M403" s="86"/>
      <c r="N403" s="86"/>
    </row>
    <row r="404" spans="8:14" x14ac:dyDescent="0.35">
      <c r="H404" s="85"/>
      <c r="I404" s="86"/>
      <c r="J404" s="86"/>
      <c r="K404" s="86"/>
      <c r="L404" s="86"/>
      <c r="M404" s="86"/>
      <c r="N404" s="86"/>
    </row>
    <row r="405" spans="8:14" x14ac:dyDescent="0.35">
      <c r="H405" s="85"/>
      <c r="I405" s="86"/>
      <c r="J405" s="86"/>
      <c r="K405" s="86"/>
      <c r="L405" s="86"/>
      <c r="M405" s="86"/>
      <c r="N405" s="86"/>
    </row>
    <row r="406" spans="8:14" x14ac:dyDescent="0.35">
      <c r="H406" s="85"/>
      <c r="I406" s="86"/>
      <c r="J406" s="86"/>
      <c r="K406" s="86"/>
      <c r="L406" s="86"/>
      <c r="M406" s="86"/>
      <c r="N406" s="86"/>
    </row>
    <row r="407" spans="8:14" x14ac:dyDescent="0.35">
      <c r="H407" s="85"/>
      <c r="I407" s="86"/>
      <c r="J407" s="86"/>
      <c r="K407" s="86"/>
      <c r="L407" s="86"/>
      <c r="M407" s="86"/>
      <c r="N407" s="86"/>
    </row>
    <row r="408" spans="8:14" x14ac:dyDescent="0.35">
      <c r="H408" s="85"/>
      <c r="I408" s="86"/>
      <c r="J408" s="86"/>
      <c r="K408" s="86"/>
      <c r="L408" s="86"/>
      <c r="M408" s="86"/>
      <c r="N408" s="86"/>
    </row>
    <row r="409" spans="8:14" x14ac:dyDescent="0.35">
      <c r="H409" s="85"/>
      <c r="I409" s="86"/>
      <c r="J409" s="86"/>
      <c r="K409" s="86"/>
      <c r="L409" s="86"/>
      <c r="M409" s="86"/>
      <c r="N409" s="86"/>
    </row>
    <row r="410" spans="8:14" x14ac:dyDescent="0.35">
      <c r="H410" s="85"/>
      <c r="I410" s="86"/>
      <c r="J410" s="86"/>
      <c r="K410" s="86"/>
      <c r="L410" s="86"/>
      <c r="M410" s="86"/>
      <c r="N410" s="86"/>
    </row>
    <row r="411" spans="8:14" x14ac:dyDescent="0.35">
      <c r="H411" s="85"/>
      <c r="I411" s="86"/>
      <c r="J411" s="86"/>
      <c r="K411" s="86"/>
      <c r="L411" s="86"/>
      <c r="M411" s="86"/>
      <c r="N411" s="86"/>
    </row>
    <row r="412" spans="8:14" x14ac:dyDescent="0.35">
      <c r="H412" s="85"/>
      <c r="I412" s="86"/>
      <c r="J412" s="86"/>
      <c r="K412" s="86"/>
      <c r="L412" s="86"/>
      <c r="M412" s="86"/>
      <c r="N412" s="86"/>
    </row>
    <row r="413" spans="8:14" x14ac:dyDescent="0.35">
      <c r="H413" s="85"/>
      <c r="I413" s="86"/>
      <c r="J413" s="86"/>
      <c r="K413" s="86"/>
      <c r="L413" s="86"/>
      <c r="M413" s="86"/>
      <c r="N413" s="86"/>
    </row>
    <row r="414" spans="8:14" x14ac:dyDescent="0.35">
      <c r="H414" s="85"/>
      <c r="I414" s="86"/>
      <c r="J414" s="86"/>
      <c r="K414" s="86"/>
      <c r="L414" s="86"/>
      <c r="M414" s="86"/>
      <c r="N414" s="86"/>
    </row>
    <row r="415" spans="8:14" x14ac:dyDescent="0.35">
      <c r="H415" s="85"/>
      <c r="I415" s="86"/>
      <c r="J415" s="86"/>
      <c r="K415" s="86"/>
      <c r="L415" s="86"/>
      <c r="M415" s="86"/>
      <c r="N415" s="86"/>
    </row>
    <row r="416" spans="8:14" x14ac:dyDescent="0.35">
      <c r="H416" s="85"/>
      <c r="I416" s="86"/>
      <c r="J416" s="86"/>
      <c r="K416" s="86"/>
      <c r="L416" s="86"/>
      <c r="M416" s="86"/>
      <c r="N416" s="86"/>
    </row>
    <row r="417" spans="8:14" x14ac:dyDescent="0.35">
      <c r="H417" s="85"/>
      <c r="I417" s="86"/>
      <c r="J417" s="86"/>
      <c r="K417" s="86"/>
      <c r="L417" s="86"/>
      <c r="M417" s="86"/>
      <c r="N417" s="86"/>
    </row>
    <row r="418" spans="8:14" x14ac:dyDescent="0.35">
      <c r="H418" s="85"/>
      <c r="I418" s="86"/>
      <c r="J418" s="86"/>
      <c r="K418" s="86"/>
      <c r="L418" s="86"/>
      <c r="M418" s="86"/>
      <c r="N418" s="86"/>
    </row>
    <row r="419" spans="8:14" x14ac:dyDescent="0.35">
      <c r="H419" s="85"/>
      <c r="I419" s="86"/>
      <c r="J419" s="86"/>
      <c r="K419" s="86"/>
      <c r="L419" s="86"/>
      <c r="M419" s="86"/>
      <c r="N419" s="86"/>
    </row>
    <row r="420" spans="8:14" x14ac:dyDescent="0.35">
      <c r="H420" s="85"/>
      <c r="I420" s="86"/>
      <c r="J420" s="86"/>
      <c r="K420" s="86"/>
      <c r="L420" s="86"/>
      <c r="M420" s="86"/>
      <c r="N420" s="86"/>
    </row>
    <row r="421" spans="8:14" x14ac:dyDescent="0.35">
      <c r="H421" s="85"/>
      <c r="I421" s="86"/>
      <c r="J421" s="86"/>
      <c r="K421" s="86"/>
      <c r="L421" s="86"/>
      <c r="M421" s="86"/>
      <c r="N421" s="86"/>
    </row>
    <row r="422" spans="8:14" x14ac:dyDescent="0.35">
      <c r="H422" s="85"/>
      <c r="I422" s="86"/>
      <c r="J422" s="86"/>
      <c r="K422" s="86"/>
      <c r="L422" s="86"/>
      <c r="M422" s="86"/>
      <c r="N422" s="86"/>
    </row>
    <row r="423" spans="8:14" x14ac:dyDescent="0.35">
      <c r="H423" s="85"/>
      <c r="I423" s="86"/>
      <c r="J423" s="86"/>
      <c r="K423" s="86"/>
      <c r="L423" s="86"/>
      <c r="M423" s="86"/>
      <c r="N423" s="86"/>
    </row>
    <row r="424" spans="8:14" x14ac:dyDescent="0.35">
      <c r="H424" s="85"/>
      <c r="I424" s="86"/>
      <c r="J424" s="86"/>
      <c r="K424" s="86"/>
      <c r="L424" s="86"/>
      <c r="M424" s="86"/>
      <c r="N424" s="86"/>
    </row>
    <row r="425" spans="8:14" x14ac:dyDescent="0.35">
      <c r="H425" s="85"/>
      <c r="I425" s="86"/>
      <c r="J425" s="86"/>
      <c r="K425" s="86"/>
      <c r="L425" s="86"/>
      <c r="M425" s="86"/>
      <c r="N425" s="86"/>
    </row>
    <row r="426" spans="8:14" x14ac:dyDescent="0.35">
      <c r="H426" s="85"/>
      <c r="I426" s="86"/>
      <c r="J426" s="86"/>
      <c r="K426" s="86"/>
      <c r="L426" s="86"/>
      <c r="M426" s="86"/>
      <c r="N426" s="86"/>
    </row>
    <row r="427" spans="8:14" x14ac:dyDescent="0.35">
      <c r="H427" s="85"/>
      <c r="I427" s="86"/>
      <c r="J427" s="86"/>
      <c r="K427" s="86"/>
      <c r="L427" s="86"/>
      <c r="M427" s="86"/>
      <c r="N427" s="86"/>
    </row>
    <row r="428" spans="8:14" x14ac:dyDescent="0.35">
      <c r="H428" s="85"/>
      <c r="I428" s="86"/>
      <c r="J428" s="86"/>
      <c r="K428" s="86"/>
      <c r="L428" s="86"/>
      <c r="M428" s="86"/>
      <c r="N428" s="86"/>
    </row>
    <row r="429" spans="8:14" x14ac:dyDescent="0.35">
      <c r="H429" s="85"/>
      <c r="I429" s="86"/>
      <c r="J429" s="86"/>
      <c r="K429" s="86"/>
      <c r="L429" s="86"/>
      <c r="M429" s="86"/>
      <c r="N429" s="86"/>
    </row>
    <row r="430" spans="8:14" x14ac:dyDescent="0.35">
      <c r="H430" s="85"/>
      <c r="I430" s="86"/>
      <c r="J430" s="86"/>
      <c r="K430" s="86"/>
      <c r="L430" s="86"/>
      <c r="M430" s="86"/>
      <c r="N430" s="86"/>
    </row>
    <row r="431" spans="8:14" x14ac:dyDescent="0.35">
      <c r="H431" s="85"/>
      <c r="I431" s="86"/>
      <c r="J431" s="86"/>
      <c r="K431" s="86"/>
      <c r="L431" s="86"/>
      <c r="M431" s="86"/>
      <c r="N431" s="86"/>
    </row>
    <row r="432" spans="8:14" x14ac:dyDescent="0.35">
      <c r="H432" s="85"/>
      <c r="I432" s="86"/>
      <c r="J432" s="86"/>
      <c r="K432" s="86"/>
      <c r="L432" s="86"/>
      <c r="M432" s="86"/>
      <c r="N432" s="86"/>
    </row>
    <row r="433" spans="8:14" x14ac:dyDescent="0.35">
      <c r="H433" s="85"/>
      <c r="I433" s="86"/>
      <c r="J433" s="86"/>
      <c r="K433" s="86"/>
      <c r="L433" s="86"/>
      <c r="M433" s="86"/>
      <c r="N433" s="86"/>
    </row>
    <row r="434" spans="8:14" x14ac:dyDescent="0.35">
      <c r="H434" s="85"/>
      <c r="I434" s="86"/>
      <c r="J434" s="86"/>
      <c r="K434" s="86"/>
      <c r="L434" s="86"/>
      <c r="M434" s="86"/>
      <c r="N434" s="86"/>
    </row>
    <row r="435" spans="8:14" x14ac:dyDescent="0.35">
      <c r="H435" s="85"/>
      <c r="I435" s="86"/>
      <c r="J435" s="86"/>
      <c r="K435" s="86"/>
      <c r="L435" s="86"/>
      <c r="M435" s="86"/>
      <c r="N435" s="86"/>
    </row>
    <row r="436" spans="8:14" x14ac:dyDescent="0.35">
      <c r="H436" s="85"/>
      <c r="I436" s="86"/>
      <c r="J436" s="86"/>
      <c r="K436" s="86"/>
      <c r="L436" s="86"/>
      <c r="M436" s="86"/>
      <c r="N436" s="86"/>
    </row>
    <row r="437" spans="8:14" x14ac:dyDescent="0.35">
      <c r="H437" s="85"/>
      <c r="I437" s="86"/>
      <c r="J437" s="86"/>
      <c r="K437" s="86"/>
      <c r="L437" s="86"/>
      <c r="M437" s="86"/>
      <c r="N437" s="86"/>
    </row>
    <row r="438" spans="8:14" x14ac:dyDescent="0.35">
      <c r="H438" s="85"/>
      <c r="I438" s="86"/>
      <c r="J438" s="86"/>
      <c r="K438" s="86"/>
      <c r="L438" s="86"/>
      <c r="M438" s="86"/>
      <c r="N438" s="86"/>
    </row>
    <row r="439" spans="8:14" x14ac:dyDescent="0.35">
      <c r="H439" s="85"/>
      <c r="I439" s="86"/>
      <c r="J439" s="86"/>
      <c r="K439" s="86"/>
      <c r="L439" s="86"/>
      <c r="M439" s="86"/>
      <c r="N439" s="86"/>
    </row>
    <row r="440" spans="8:14" x14ac:dyDescent="0.35">
      <c r="H440" s="85"/>
      <c r="I440" s="86"/>
      <c r="J440" s="86"/>
      <c r="K440" s="86"/>
      <c r="L440" s="86"/>
      <c r="M440" s="86"/>
      <c r="N440" s="86"/>
    </row>
    <row r="441" spans="8:14" x14ac:dyDescent="0.35">
      <c r="H441" s="85"/>
      <c r="I441" s="86"/>
      <c r="J441" s="86"/>
      <c r="K441" s="86"/>
      <c r="L441" s="86"/>
      <c r="M441" s="86"/>
      <c r="N441" s="86"/>
    </row>
    <row r="442" spans="8:14" x14ac:dyDescent="0.35">
      <c r="H442" s="85"/>
      <c r="I442" s="86"/>
      <c r="J442" s="86"/>
      <c r="K442" s="86"/>
      <c r="L442" s="86"/>
      <c r="M442" s="86"/>
      <c r="N442" s="86"/>
    </row>
    <row r="443" spans="8:14" x14ac:dyDescent="0.35">
      <c r="H443" s="85"/>
      <c r="I443" s="86"/>
      <c r="J443" s="86"/>
      <c r="K443" s="86"/>
      <c r="L443" s="86"/>
      <c r="M443" s="86"/>
      <c r="N443" s="86"/>
    </row>
    <row r="444" spans="8:14" x14ac:dyDescent="0.35">
      <c r="H444" s="85"/>
      <c r="I444" s="86"/>
      <c r="J444" s="86"/>
      <c r="K444" s="86"/>
      <c r="L444" s="86"/>
      <c r="M444" s="86"/>
      <c r="N444" s="86"/>
    </row>
    <row r="445" spans="8:14" x14ac:dyDescent="0.35">
      <c r="H445" s="85"/>
      <c r="I445" s="86"/>
      <c r="J445" s="86"/>
      <c r="K445" s="86"/>
      <c r="L445" s="86"/>
      <c r="M445" s="86"/>
      <c r="N445" s="86"/>
    </row>
    <row r="446" spans="8:14" x14ac:dyDescent="0.35">
      <c r="H446" s="85"/>
      <c r="I446" s="86"/>
      <c r="J446" s="86"/>
      <c r="K446" s="86"/>
      <c r="L446" s="86"/>
      <c r="M446" s="86"/>
      <c r="N446" s="86"/>
    </row>
    <row r="447" spans="8:14" x14ac:dyDescent="0.35">
      <c r="H447" s="85"/>
      <c r="I447" s="86"/>
      <c r="J447" s="86"/>
      <c r="K447" s="86"/>
      <c r="L447" s="86"/>
      <c r="M447" s="86"/>
      <c r="N447" s="86"/>
    </row>
    <row r="448" spans="8:14" x14ac:dyDescent="0.35">
      <c r="H448" s="85"/>
      <c r="I448" s="86"/>
      <c r="J448" s="86"/>
      <c r="K448" s="86"/>
      <c r="L448" s="86"/>
      <c r="M448" s="86"/>
      <c r="N448" s="86"/>
    </row>
    <row r="449" spans="8:14" x14ac:dyDescent="0.35">
      <c r="H449" s="85"/>
      <c r="I449" s="86"/>
      <c r="J449" s="86"/>
      <c r="K449" s="86"/>
      <c r="L449" s="86"/>
      <c r="M449" s="86"/>
      <c r="N449" s="86"/>
    </row>
    <row r="450" spans="8:14" x14ac:dyDescent="0.35">
      <c r="H450" s="85"/>
      <c r="I450" s="86"/>
      <c r="J450" s="86"/>
      <c r="K450" s="86"/>
      <c r="L450" s="86"/>
      <c r="M450" s="86"/>
      <c r="N450" s="86"/>
    </row>
    <row r="451" spans="8:14" x14ac:dyDescent="0.35">
      <c r="H451" s="85"/>
      <c r="I451" s="86"/>
      <c r="J451" s="86"/>
      <c r="K451" s="86"/>
      <c r="L451" s="86"/>
      <c r="M451" s="86"/>
      <c r="N451" s="86"/>
    </row>
    <row r="452" spans="8:14" x14ac:dyDescent="0.35">
      <c r="H452" s="85"/>
      <c r="I452" s="86"/>
      <c r="J452" s="86"/>
      <c r="K452" s="86"/>
      <c r="L452" s="86"/>
      <c r="M452" s="86"/>
      <c r="N452" s="86"/>
    </row>
    <row r="453" spans="8:14" x14ac:dyDescent="0.35">
      <c r="H453" s="85"/>
      <c r="I453" s="86"/>
      <c r="J453" s="86"/>
      <c r="K453" s="86"/>
      <c r="L453" s="86"/>
      <c r="M453" s="86"/>
      <c r="N453" s="86"/>
    </row>
    <row r="454" spans="8:14" x14ac:dyDescent="0.35">
      <c r="H454" s="85"/>
      <c r="I454" s="86"/>
      <c r="J454" s="86"/>
      <c r="K454" s="86"/>
      <c r="L454" s="86"/>
      <c r="M454" s="86"/>
      <c r="N454" s="86"/>
    </row>
    <row r="455" spans="8:14" x14ac:dyDescent="0.35">
      <c r="H455" s="85"/>
      <c r="I455" s="86"/>
      <c r="J455" s="86"/>
      <c r="K455" s="86"/>
      <c r="L455" s="86"/>
      <c r="M455" s="86"/>
      <c r="N455" s="86"/>
    </row>
    <row r="456" spans="8:14" x14ac:dyDescent="0.35">
      <c r="H456" s="85"/>
      <c r="I456" s="86"/>
      <c r="J456" s="86"/>
      <c r="K456" s="86"/>
      <c r="L456" s="86"/>
      <c r="M456" s="86"/>
      <c r="N456" s="86"/>
    </row>
  </sheetData>
  <mergeCells count="3">
    <mergeCell ref="C8:D9"/>
    <mergeCell ref="C2:K2"/>
    <mergeCell ref="H4:N4"/>
  </mergeCells>
  <conditionalFormatting sqref="J10:J309">
    <cfRule type="dataBar" priority="3">
      <dataBar>
        <cfvo type="min"/>
        <cfvo type="max"/>
        <color theme="5" tint="0.39997558519241921"/>
      </dataBar>
    </cfRule>
    <cfRule type="dataBar" priority="4">
      <dataBar>
        <cfvo type="min"/>
        <cfvo type="max"/>
        <color theme="5" tint="0.59999389629810485"/>
      </dataBar>
    </cfRule>
    <cfRule type="dataBar" priority="5">
      <dataBar>
        <cfvo type="min"/>
        <cfvo type="max"/>
        <color rgb="FFFF555A"/>
      </dataBar>
    </cfRule>
  </conditionalFormatting>
  <conditionalFormatting sqref="K10:K309">
    <cfRule type="dataBar" priority="1">
      <dataBar>
        <cfvo type="min"/>
        <cfvo type="formula" val="$K$10&gt;$K$9"/>
        <color rgb="FF638EC6"/>
      </dataBar>
    </cfRule>
    <cfRule type="dataBar" priority="2">
      <dataBar>
        <cfvo type="min"/>
        <cfvo type="max"/>
        <color rgb="FF63C384"/>
      </dataBar>
    </cfRule>
  </conditionalFormatting>
  <dataValidations count="4">
    <dataValidation type="list" allowBlank="1" showInputMessage="1" showErrorMessage="1" sqref="D15" xr:uid="{C47E04CF-A337-4B42-B05E-AAC38B574698}">
      <formula1>$C$59:$C$65</formula1>
    </dataValidation>
    <dataValidation type="list" allowBlank="1" showInputMessage="1" showErrorMessage="1" sqref="D12" xr:uid="{CCB12319-8AE2-49C1-8A9F-5F4531380F66}">
      <formula1>$C$40:$C$47</formula1>
    </dataValidation>
    <dataValidation type="list" allowBlank="1" showInputMessage="1" showErrorMessage="1" sqref="D11" xr:uid="{28E77A0D-321E-4A6E-9A3D-66C73FB57DDC}">
      <formula1>$C$40:$C$54</formula1>
    </dataValidation>
    <dataValidation type="list" allowBlank="1" showInputMessage="1" showErrorMessage="1" sqref="D13" xr:uid="{07B4F7C2-3EE3-46D7-93D9-3B68F60A2E89}">
      <formula1>$C$56:$C$57</formula1>
    </dataValidation>
  </dataValidations>
  <pageMargins left="0.75" right="0.75" top="1" bottom="1" header="0" footer="0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139"/>
  <sheetViews>
    <sheetView tabSelected="1" zoomScale="70" zoomScaleNormal="70" workbookViewId="0">
      <selection activeCell="D12" sqref="D12"/>
    </sheetView>
  </sheetViews>
  <sheetFormatPr baseColWidth="10" defaultColWidth="13" defaultRowHeight="14" x14ac:dyDescent="0.3"/>
  <cols>
    <col min="1" max="1" width="24.1796875" style="31" customWidth="1"/>
    <col min="2" max="2" width="23.1796875" style="31" customWidth="1"/>
    <col min="3" max="3" width="51" style="31" customWidth="1"/>
    <col min="4" max="4" width="22.1796875" style="31" customWidth="1"/>
    <col min="5" max="5" width="32.7265625" style="31" customWidth="1"/>
    <col min="6" max="6" width="15.1796875" style="31" customWidth="1"/>
    <col min="7" max="7" width="33.54296875" style="31" customWidth="1"/>
    <col min="8" max="8" width="18.453125" style="31" customWidth="1"/>
    <col min="9" max="9" width="12.7265625" style="31" customWidth="1"/>
    <col min="10" max="10" width="16.1796875" style="31" customWidth="1"/>
    <col min="11" max="11" width="26.453125" style="31" customWidth="1"/>
    <col min="12" max="12" width="32.81640625" style="31" customWidth="1"/>
    <col min="13" max="13" width="15.1796875" style="31" customWidth="1"/>
    <col min="14" max="14" width="21.7265625" style="31" customWidth="1"/>
    <col min="15" max="15" width="24.7265625" style="31" customWidth="1"/>
    <col min="16" max="16" width="35.453125" style="31" customWidth="1"/>
    <col min="17" max="16384" width="13" style="31"/>
  </cols>
  <sheetData>
    <row r="2" spans="1:17" x14ac:dyDescent="0.3">
      <c r="A2" s="30"/>
    </row>
    <row r="3" spans="1:17" ht="30" customHeight="1" x14ac:dyDescent="0.3">
      <c r="A3" s="310" t="s">
        <v>221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</row>
    <row r="4" spans="1:17" ht="15.75" customHeight="1" x14ac:dyDescent="0.3">
      <c r="A4" s="307" t="s">
        <v>222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1:17" x14ac:dyDescent="0.3">
      <c r="A5" s="313" t="s">
        <v>85</v>
      </c>
      <c r="B5" s="313"/>
      <c r="C5" s="316" t="str">
        <f>+'Módulo 1 '!B2</f>
        <v xml:space="preserve">ANDRADE MEJIA ANA LUSIA </v>
      </c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8"/>
    </row>
    <row r="6" spans="1:17" x14ac:dyDescent="0.3">
      <c r="A6" s="313" t="s">
        <v>86</v>
      </c>
      <c r="B6" s="313"/>
      <c r="C6" s="319" t="str">
        <f>+'Módulo 1 '!A2</f>
        <v>0550894859</v>
      </c>
      <c r="D6" s="320"/>
      <c r="E6" s="320"/>
      <c r="F6" s="320"/>
      <c r="G6" s="320"/>
      <c r="H6" s="320"/>
      <c r="I6" s="320"/>
      <c r="J6" s="320"/>
      <c r="K6" s="320"/>
      <c r="L6" s="320"/>
      <c r="M6" s="320"/>
      <c r="N6" s="321"/>
    </row>
    <row r="7" spans="1:17" x14ac:dyDescent="0.3">
      <c r="A7" s="313" t="s">
        <v>217</v>
      </c>
      <c r="B7" s="313"/>
      <c r="C7" s="316" t="str">
        <f>+'EJEMPLO MOD 1'!B9</f>
        <v xml:space="preserve">RIMPE emprendedor </v>
      </c>
      <c r="D7" s="317"/>
      <c r="E7" s="317"/>
      <c r="F7" s="317"/>
      <c r="G7" s="317"/>
      <c r="H7" s="317"/>
      <c r="I7" s="317"/>
      <c r="J7" s="317"/>
      <c r="K7" s="317"/>
      <c r="L7" s="317"/>
      <c r="M7" s="317"/>
      <c r="N7" s="318"/>
    </row>
    <row r="8" spans="1:17" x14ac:dyDescent="0.3">
      <c r="A8" s="313" t="s">
        <v>218</v>
      </c>
      <c r="B8" s="313"/>
      <c r="C8" s="322">
        <v>44411</v>
      </c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4"/>
      <c r="O8" s="31" t="s">
        <v>311</v>
      </c>
      <c r="P8" s="31" t="s">
        <v>312</v>
      </c>
    </row>
    <row r="9" spans="1:17" x14ac:dyDescent="0.3">
      <c r="A9" s="313" t="s">
        <v>219</v>
      </c>
      <c r="B9" s="313"/>
      <c r="C9" s="316" t="s">
        <v>220</v>
      </c>
      <c r="D9" s="317"/>
      <c r="E9" s="317"/>
      <c r="F9" s="317"/>
      <c r="G9" s="317"/>
      <c r="H9" s="317"/>
      <c r="I9" s="317"/>
      <c r="J9" s="317"/>
      <c r="K9" s="317"/>
      <c r="L9" s="317"/>
      <c r="M9" s="317"/>
      <c r="N9" s="318"/>
      <c r="O9" s="31" t="s">
        <v>311</v>
      </c>
      <c r="P9" s="31" t="s">
        <v>312</v>
      </c>
    </row>
    <row r="10" spans="1:17" x14ac:dyDescent="0.3">
      <c r="A10" s="287" t="s">
        <v>65</v>
      </c>
      <c r="B10" s="287"/>
      <c r="C10" s="287"/>
      <c r="D10" s="287"/>
      <c r="E10" s="297"/>
      <c r="F10" s="297"/>
      <c r="G10" s="297"/>
      <c r="H10" s="287" t="s">
        <v>224</v>
      </c>
      <c r="I10" s="287"/>
      <c r="J10" s="287"/>
      <c r="K10" s="287"/>
      <c r="L10" s="287"/>
      <c r="M10" s="287"/>
      <c r="N10" s="287"/>
      <c r="O10" s="30"/>
    </row>
    <row r="11" spans="1:17" ht="15" x14ac:dyDescent="0.3">
      <c r="A11" s="294" t="s">
        <v>223</v>
      </c>
      <c r="B11" s="295"/>
      <c r="C11" s="296"/>
      <c r="D11" s="35" t="s">
        <v>231</v>
      </c>
      <c r="E11" s="298"/>
      <c r="F11" s="298"/>
      <c r="G11" s="298"/>
      <c r="H11" s="255" t="s">
        <v>232</v>
      </c>
      <c r="I11" s="255"/>
      <c r="J11" s="255"/>
      <c r="K11" s="255"/>
      <c r="L11" s="255"/>
      <c r="M11" s="221" t="s">
        <v>231</v>
      </c>
      <c r="N11" s="223"/>
      <c r="Q11" s="153" t="s">
        <v>316</v>
      </c>
    </row>
    <row r="12" spans="1:17" x14ac:dyDescent="0.3">
      <c r="A12" s="300" t="s">
        <v>108</v>
      </c>
      <c r="B12" s="301"/>
      <c r="C12" s="302"/>
      <c r="D12" s="151">
        <f>+'Módulo 3 FCP'!E12</f>
        <v>30000</v>
      </c>
      <c r="E12" s="298"/>
      <c r="F12" s="298"/>
      <c r="G12" s="298"/>
      <c r="H12" s="269" t="s">
        <v>233</v>
      </c>
      <c r="I12" s="269"/>
      <c r="J12" s="269"/>
      <c r="K12" s="269"/>
      <c r="L12" s="269"/>
      <c r="M12" s="285">
        <v>12000</v>
      </c>
      <c r="N12" s="286"/>
      <c r="O12" s="31" t="s">
        <v>314</v>
      </c>
    </row>
    <row r="13" spans="1:17" x14ac:dyDescent="0.3">
      <c r="A13" s="294" t="s">
        <v>225</v>
      </c>
      <c r="B13" s="295"/>
      <c r="C13" s="296"/>
      <c r="D13" s="136"/>
      <c r="E13" s="298"/>
      <c r="F13" s="298"/>
      <c r="G13" s="298"/>
      <c r="H13" s="269" t="s">
        <v>234</v>
      </c>
      <c r="I13" s="269"/>
      <c r="J13" s="269"/>
      <c r="K13" s="269"/>
      <c r="L13" s="269"/>
      <c r="M13" s="285">
        <f>+H38</f>
        <v>5600</v>
      </c>
      <c r="N13" s="286"/>
      <c r="O13" s="31" t="s">
        <v>314</v>
      </c>
    </row>
    <row r="14" spans="1:17" ht="15.5" x14ac:dyDescent="0.3">
      <c r="A14" s="300" t="s">
        <v>226</v>
      </c>
      <c r="B14" s="301"/>
      <c r="C14" s="302"/>
      <c r="D14" s="135">
        <v>0</v>
      </c>
      <c r="E14" s="298"/>
      <c r="F14" s="298"/>
      <c r="G14" s="298"/>
      <c r="H14" s="306" t="s">
        <v>235</v>
      </c>
      <c r="I14" s="306"/>
      <c r="J14" s="306"/>
      <c r="K14" s="306"/>
      <c r="L14" s="306"/>
      <c r="M14" s="285">
        <v>11000</v>
      </c>
      <c r="N14" s="286"/>
      <c r="O14" s="31" t="s">
        <v>314</v>
      </c>
    </row>
    <row r="15" spans="1:17" ht="19.5" customHeight="1" x14ac:dyDescent="0.3">
      <c r="A15" s="300" t="s">
        <v>227</v>
      </c>
      <c r="B15" s="301"/>
      <c r="C15" s="302"/>
      <c r="D15" s="151">
        <f>+'Módulo 3 FCP'!E26</f>
        <v>5000</v>
      </c>
      <c r="E15" s="298"/>
      <c r="F15" s="298"/>
      <c r="G15" s="298"/>
      <c r="H15" s="270" t="s">
        <v>245</v>
      </c>
      <c r="I15" s="270"/>
      <c r="J15" s="270"/>
      <c r="K15" s="270"/>
      <c r="L15" s="270"/>
      <c r="N15" s="138">
        <f>SUM(M12:N14)</f>
        <v>28600</v>
      </c>
      <c r="O15" s="31" t="s">
        <v>314</v>
      </c>
    </row>
    <row r="16" spans="1:17" ht="15" x14ac:dyDescent="0.3">
      <c r="A16" s="294" t="s">
        <v>228</v>
      </c>
      <c r="B16" s="295"/>
      <c r="C16" s="296"/>
      <c r="D16" s="33"/>
      <c r="E16" s="298"/>
      <c r="F16" s="298"/>
      <c r="G16" s="298"/>
      <c r="H16" s="255" t="s">
        <v>236</v>
      </c>
      <c r="I16" s="255"/>
      <c r="J16" s="255"/>
      <c r="K16" s="255"/>
      <c r="L16" s="255"/>
      <c r="M16" s="285"/>
      <c r="N16" s="286"/>
      <c r="O16" s="31" t="s">
        <v>314</v>
      </c>
    </row>
    <row r="17" spans="1:19" ht="15.5" x14ac:dyDescent="0.3">
      <c r="A17" s="300" t="s">
        <v>229</v>
      </c>
      <c r="B17" s="301"/>
      <c r="C17" s="302"/>
      <c r="D17" s="135">
        <v>0</v>
      </c>
      <c r="E17" s="298"/>
      <c r="F17" s="298"/>
      <c r="G17" s="298"/>
      <c r="H17" s="283" t="s">
        <v>237</v>
      </c>
      <c r="I17" s="283"/>
      <c r="J17" s="283"/>
      <c r="K17" s="283"/>
      <c r="L17" s="283"/>
      <c r="M17" s="285">
        <v>25000</v>
      </c>
      <c r="N17" s="286"/>
      <c r="O17" s="31" t="s">
        <v>314</v>
      </c>
    </row>
    <row r="18" spans="1:19" ht="20.25" customHeight="1" x14ac:dyDescent="0.3">
      <c r="A18" s="303" t="s">
        <v>230</v>
      </c>
      <c r="B18" s="304"/>
      <c r="C18" s="305"/>
      <c r="D18" s="152">
        <f>D12+D14+D15+D17</f>
        <v>35000</v>
      </c>
      <c r="E18" s="298"/>
      <c r="F18" s="298"/>
      <c r="G18" s="298"/>
      <c r="H18" s="283" t="s">
        <v>238</v>
      </c>
      <c r="I18" s="283"/>
      <c r="J18" s="283"/>
      <c r="K18" s="283"/>
      <c r="L18" s="283"/>
      <c r="M18" s="285">
        <v>45000</v>
      </c>
      <c r="N18" s="286"/>
      <c r="O18" s="31" t="s">
        <v>314</v>
      </c>
    </row>
    <row r="19" spans="1:19" ht="17.25" customHeight="1" x14ac:dyDescent="0.3">
      <c r="A19" s="271" t="s">
        <v>313</v>
      </c>
      <c r="B19" s="272"/>
      <c r="C19" s="272"/>
      <c r="D19" s="272"/>
      <c r="E19" s="298"/>
      <c r="F19" s="298"/>
      <c r="G19" s="298"/>
      <c r="H19" s="283" t="s">
        <v>239</v>
      </c>
      <c r="I19" s="283"/>
      <c r="J19" s="283"/>
      <c r="K19" s="283"/>
      <c r="L19" s="283"/>
      <c r="M19" s="285">
        <v>0</v>
      </c>
      <c r="N19" s="286"/>
      <c r="O19" s="31" t="s">
        <v>314</v>
      </c>
    </row>
    <row r="20" spans="1:19" ht="18" customHeight="1" x14ac:dyDescent="0.3">
      <c r="A20" s="273"/>
      <c r="B20" s="274"/>
      <c r="C20" s="274"/>
      <c r="D20" s="274"/>
      <c r="E20" s="298"/>
      <c r="F20" s="298"/>
      <c r="G20" s="298"/>
      <c r="H20" s="283" t="s">
        <v>240</v>
      </c>
      <c r="I20" s="283"/>
      <c r="J20" s="283"/>
      <c r="K20" s="283"/>
      <c r="L20" s="283"/>
      <c r="M20" s="285">
        <v>0</v>
      </c>
      <c r="N20" s="286"/>
      <c r="O20" s="31" t="s">
        <v>314</v>
      </c>
    </row>
    <row r="21" spans="1:19" ht="16.5" customHeight="1" x14ac:dyDescent="0.3">
      <c r="A21" s="273"/>
      <c r="B21" s="274"/>
      <c r="C21" s="274"/>
      <c r="D21" s="274"/>
      <c r="E21" s="298"/>
      <c r="F21" s="298"/>
      <c r="G21" s="298"/>
      <c r="H21" s="283" t="s">
        <v>241</v>
      </c>
      <c r="I21" s="283"/>
      <c r="J21" s="283"/>
      <c r="K21" s="283"/>
      <c r="L21" s="283"/>
      <c r="M21" s="285">
        <v>0</v>
      </c>
      <c r="N21" s="286"/>
      <c r="O21" s="31" t="s">
        <v>314</v>
      </c>
    </row>
    <row r="22" spans="1:19" ht="15.75" customHeight="1" x14ac:dyDescent="0.3">
      <c r="A22" s="273"/>
      <c r="B22" s="274"/>
      <c r="C22" s="274"/>
      <c r="D22" s="274"/>
      <c r="E22" s="298"/>
      <c r="F22" s="298"/>
      <c r="G22" s="298"/>
      <c r="H22" s="283" t="s">
        <v>242</v>
      </c>
      <c r="I22" s="283"/>
      <c r="J22" s="283"/>
      <c r="K22" s="283"/>
      <c r="L22" s="283"/>
      <c r="M22" s="285">
        <v>5000</v>
      </c>
      <c r="N22" s="286"/>
      <c r="O22" s="31" t="s">
        <v>314</v>
      </c>
    </row>
    <row r="23" spans="1:19" ht="18" customHeight="1" x14ac:dyDescent="0.3">
      <c r="A23" s="273"/>
      <c r="B23" s="274"/>
      <c r="C23" s="274"/>
      <c r="D23" s="274"/>
      <c r="E23" s="298"/>
      <c r="F23" s="298"/>
      <c r="G23" s="298"/>
      <c r="H23" s="270" t="s">
        <v>244</v>
      </c>
      <c r="I23" s="270"/>
      <c r="J23" s="270"/>
      <c r="K23" s="270"/>
      <c r="L23" s="270"/>
      <c r="M23" s="292">
        <f>SUM(M17:N22)</f>
        <v>75000</v>
      </c>
      <c r="N23" s="293"/>
      <c r="O23" s="31" t="s">
        <v>314</v>
      </c>
    </row>
    <row r="24" spans="1:19" x14ac:dyDescent="0.3">
      <c r="A24" s="275"/>
      <c r="B24" s="276"/>
      <c r="C24" s="276"/>
      <c r="D24" s="276"/>
      <c r="E24" s="299"/>
      <c r="F24" s="299"/>
      <c r="G24" s="299"/>
      <c r="H24" s="284" t="s">
        <v>243</v>
      </c>
      <c r="I24" s="284"/>
      <c r="J24" s="284"/>
      <c r="K24" s="284"/>
      <c r="L24" s="284"/>
      <c r="N24" s="138">
        <f>SUM(N15,M23)</f>
        <v>103600</v>
      </c>
      <c r="O24" s="31" t="s">
        <v>314</v>
      </c>
    </row>
    <row r="25" spans="1:19" x14ac:dyDescent="0.3">
      <c r="A25" s="277" t="s">
        <v>68</v>
      </c>
      <c r="B25" s="278"/>
      <c r="C25" s="278"/>
      <c r="D25" s="279"/>
      <c r="E25" s="134"/>
      <c r="F25" s="134"/>
      <c r="G25" s="134"/>
      <c r="H25" s="287" t="s">
        <v>252</v>
      </c>
      <c r="I25" s="287"/>
      <c r="J25" s="287"/>
      <c r="K25" s="287"/>
      <c r="L25" s="287"/>
      <c r="M25" s="287"/>
      <c r="N25" s="287"/>
      <c r="R25" s="33">
        <v>1000</v>
      </c>
      <c r="S25" s="122" t="s">
        <v>88</v>
      </c>
    </row>
    <row r="26" spans="1:19" ht="15" x14ac:dyDescent="0.3">
      <c r="A26" s="280" t="s">
        <v>246</v>
      </c>
      <c r="B26" s="281"/>
      <c r="C26" s="282"/>
      <c r="D26" s="149">
        <f>+'Módulo 3 FCP'!E15</f>
        <v>1100</v>
      </c>
      <c r="E26" s="231" t="s">
        <v>315</v>
      </c>
      <c r="F26" s="232"/>
      <c r="G26" s="233"/>
      <c r="H26" s="255" t="s">
        <v>232</v>
      </c>
      <c r="I26" s="255"/>
      <c r="J26" s="255"/>
      <c r="K26" s="255"/>
      <c r="L26" s="255"/>
      <c r="M26" s="221" t="s">
        <v>231</v>
      </c>
      <c r="N26" s="223"/>
      <c r="Q26" s="33">
        <v>900</v>
      </c>
      <c r="R26" s="123"/>
    </row>
    <row r="27" spans="1:19" x14ac:dyDescent="0.3">
      <c r="A27" s="280" t="s">
        <v>247</v>
      </c>
      <c r="B27" s="281"/>
      <c r="C27" s="282"/>
      <c r="D27" s="149">
        <f>+'Módulo 3 FCP'!E16</f>
        <v>3200</v>
      </c>
      <c r="E27" s="234"/>
      <c r="F27" s="235"/>
      <c r="G27" s="236"/>
      <c r="H27" s="269" t="s">
        <v>253</v>
      </c>
      <c r="I27" s="269"/>
      <c r="J27" s="269"/>
      <c r="K27" s="269"/>
      <c r="L27" s="269"/>
      <c r="M27" s="288">
        <v>3</v>
      </c>
      <c r="N27" s="289"/>
      <c r="Q27" s="33">
        <v>800</v>
      </c>
      <c r="R27" s="123"/>
    </row>
    <row r="28" spans="1:19" x14ac:dyDescent="0.3">
      <c r="A28" s="280" t="s">
        <v>248</v>
      </c>
      <c r="B28" s="281"/>
      <c r="C28" s="282"/>
      <c r="D28" s="149">
        <f>+'Módulo 3 FCP'!E17</f>
        <v>2000</v>
      </c>
      <c r="E28" s="234"/>
      <c r="F28" s="235"/>
      <c r="G28" s="236"/>
      <c r="H28" s="269" t="str">
        <f>+'EJEMPLO MOD 1'!C20</f>
        <v xml:space="preserve">CACPECO </v>
      </c>
      <c r="I28" s="269"/>
      <c r="J28" s="269"/>
      <c r="K28" s="269"/>
      <c r="L28" s="269"/>
      <c r="M28" s="290">
        <f>+'EJEMPLO MOD 1'!B20</f>
        <v>39000</v>
      </c>
      <c r="N28" s="291"/>
      <c r="O28" s="31" t="s">
        <v>317</v>
      </c>
      <c r="Q28" s="33">
        <v>700</v>
      </c>
      <c r="R28" s="124"/>
    </row>
    <row r="29" spans="1:19" x14ac:dyDescent="0.3">
      <c r="A29" s="280" t="s">
        <v>249</v>
      </c>
      <c r="B29" s="281"/>
      <c r="C29" s="282"/>
      <c r="D29" s="149">
        <f>+'Módulo 3 FCP'!E18</f>
        <v>500</v>
      </c>
      <c r="E29" s="234"/>
      <c r="F29" s="235"/>
      <c r="G29" s="236"/>
      <c r="H29" s="269" t="str">
        <f>+'EJEMPLO MOD 1'!C21</f>
        <v xml:space="preserve">PICHINCHA </v>
      </c>
      <c r="I29" s="269"/>
      <c r="J29" s="269"/>
      <c r="K29" s="269"/>
      <c r="L29" s="269"/>
      <c r="M29" s="290">
        <f>+'EJEMPLO MOD 1'!B21</f>
        <v>12000</v>
      </c>
      <c r="N29" s="291"/>
      <c r="O29" s="31" t="s">
        <v>318</v>
      </c>
      <c r="Q29" s="33"/>
      <c r="R29" s="123"/>
    </row>
    <row r="30" spans="1:19" ht="15" x14ac:dyDescent="0.3">
      <c r="A30" s="280" t="s">
        <v>250</v>
      </c>
      <c r="B30" s="281"/>
      <c r="C30" s="282"/>
      <c r="D30" s="149">
        <f>+'Módulo 3 FCP'!E19</f>
        <v>2087.5</v>
      </c>
      <c r="E30" s="234"/>
      <c r="F30" s="235"/>
      <c r="G30" s="236"/>
      <c r="H30" s="270" t="s">
        <v>254</v>
      </c>
      <c r="I30" s="270"/>
      <c r="J30" s="270"/>
      <c r="K30" s="270"/>
      <c r="L30" s="270"/>
      <c r="M30" s="308">
        <f>SUM(M28:N29)</f>
        <v>51000</v>
      </c>
      <c r="N30" s="309"/>
      <c r="Q30" s="33"/>
      <c r="R30" s="123"/>
    </row>
    <row r="31" spans="1:19" ht="15.75" customHeight="1" x14ac:dyDescent="0.3">
      <c r="A31" s="243" t="s">
        <v>251</v>
      </c>
      <c r="B31" s="244"/>
      <c r="C31" s="245"/>
      <c r="D31" s="150">
        <f>SUM(D26:D30)</f>
        <v>8887.5</v>
      </c>
      <c r="E31" s="237"/>
      <c r="F31" s="238"/>
      <c r="G31" s="239"/>
      <c r="H31" s="240"/>
      <c r="I31" s="241"/>
      <c r="J31" s="241"/>
      <c r="K31" s="241"/>
      <c r="L31" s="241"/>
      <c r="M31" s="241"/>
      <c r="N31" s="242"/>
      <c r="Q31" s="33"/>
      <c r="R31" s="123"/>
    </row>
    <row r="32" spans="1:19" x14ac:dyDescent="0.3">
      <c r="A32" s="264" t="s">
        <v>89</v>
      </c>
      <c r="B32" s="265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6"/>
      <c r="R32" s="33">
        <v>200</v>
      </c>
      <c r="S32" s="311"/>
    </row>
    <row r="33" spans="1:19" x14ac:dyDescent="0.3">
      <c r="A33" s="248" t="s">
        <v>90</v>
      </c>
      <c r="B33" s="248"/>
      <c r="C33" s="248"/>
      <c r="D33" s="248"/>
      <c r="E33" s="248"/>
      <c r="F33" s="246" t="s">
        <v>319</v>
      </c>
      <c r="G33" s="221" t="s">
        <v>91</v>
      </c>
      <c r="H33" s="222"/>
      <c r="I33" s="222"/>
      <c r="J33" s="222"/>
      <c r="K33" s="222"/>
      <c r="L33" s="222"/>
      <c r="M33" s="223"/>
      <c r="N33" s="252" t="s">
        <v>320</v>
      </c>
      <c r="R33" s="33">
        <v>100</v>
      </c>
      <c r="S33" s="311"/>
    </row>
    <row r="34" spans="1:19" x14ac:dyDescent="0.3">
      <c r="A34" s="33" t="s">
        <v>92</v>
      </c>
      <c r="B34" s="313" t="s">
        <v>93</v>
      </c>
      <c r="C34" s="313"/>
      <c r="D34" s="33" t="s">
        <v>90</v>
      </c>
      <c r="E34" s="33"/>
      <c r="F34" s="247"/>
      <c r="G34" s="34" t="s">
        <v>92</v>
      </c>
      <c r="H34" s="221" t="s">
        <v>94</v>
      </c>
      <c r="I34" s="222"/>
      <c r="J34" s="222"/>
      <c r="K34" s="223"/>
      <c r="L34" s="34" t="s">
        <v>95</v>
      </c>
      <c r="M34" s="34"/>
      <c r="N34" s="253"/>
      <c r="R34" s="33">
        <v>0</v>
      </c>
      <c r="S34" s="312"/>
    </row>
    <row r="35" spans="1:19" x14ac:dyDescent="0.3">
      <c r="A35" s="32">
        <v>2021</v>
      </c>
      <c r="B35" s="256">
        <f>+'Módulo 3 FCP'!E12</f>
        <v>30000</v>
      </c>
      <c r="C35" s="256"/>
      <c r="D35" s="314" t="s">
        <v>96</v>
      </c>
      <c r="E35" s="315"/>
      <c r="F35" s="247"/>
      <c r="G35" s="32">
        <v>2021</v>
      </c>
      <c r="H35" s="249">
        <v>3000</v>
      </c>
      <c r="I35" s="250"/>
      <c r="J35" s="250"/>
      <c r="K35" s="251"/>
      <c r="L35" s="258">
        <f>+H35/B35</f>
        <v>0.1</v>
      </c>
      <c r="M35" s="259"/>
      <c r="N35" s="253"/>
    </row>
    <row r="36" spans="1:19" x14ac:dyDescent="0.3">
      <c r="A36" s="32">
        <v>2022</v>
      </c>
      <c r="B36" s="256">
        <v>20000</v>
      </c>
      <c r="C36" s="256"/>
      <c r="D36" s="257">
        <f>(B36-B35)/B35</f>
        <v>-0.33333333333333331</v>
      </c>
      <c r="E36" s="257"/>
      <c r="F36" s="247"/>
      <c r="G36" s="32">
        <v>2022</v>
      </c>
      <c r="H36" s="249">
        <v>1500</v>
      </c>
      <c r="I36" s="250"/>
      <c r="J36" s="250"/>
      <c r="K36" s="251"/>
      <c r="L36" s="258">
        <f t="shared" ref="L36:L38" si="0">+H36/B36</f>
        <v>7.4999999999999997E-2</v>
      </c>
      <c r="M36" s="259"/>
      <c r="N36" s="253"/>
    </row>
    <row r="37" spans="1:19" x14ac:dyDescent="0.3">
      <c r="A37" s="32">
        <v>2023</v>
      </c>
      <c r="B37" s="256">
        <f>+'Módulo 3 FCP'!G12</f>
        <v>30724.32</v>
      </c>
      <c r="C37" s="256"/>
      <c r="D37" s="257">
        <f>(B37-B35)/B35</f>
        <v>2.4143999999999992E-2</v>
      </c>
      <c r="E37" s="257"/>
      <c r="F37" s="247"/>
      <c r="G37" s="32">
        <v>2023</v>
      </c>
      <c r="H37" s="249">
        <v>2800</v>
      </c>
      <c r="I37" s="250"/>
      <c r="J37" s="250"/>
      <c r="K37" s="251"/>
      <c r="L37" s="258">
        <f t="shared" si="0"/>
        <v>9.1133017752711862E-2</v>
      </c>
      <c r="M37" s="259"/>
      <c r="N37" s="253"/>
    </row>
    <row r="38" spans="1:19" x14ac:dyDescent="0.3">
      <c r="A38" s="32">
        <v>2024</v>
      </c>
      <c r="B38" s="260">
        <v>30000</v>
      </c>
      <c r="C38" s="260"/>
      <c r="D38" s="261">
        <f>(B38-B35)/B35</f>
        <v>0</v>
      </c>
      <c r="E38" s="261"/>
      <c r="F38" s="248"/>
      <c r="G38" s="32">
        <v>2024</v>
      </c>
      <c r="H38" s="249">
        <v>5600</v>
      </c>
      <c r="I38" s="250"/>
      <c r="J38" s="250"/>
      <c r="K38" s="251"/>
      <c r="L38" s="262">
        <f t="shared" si="0"/>
        <v>0.18666666666666668</v>
      </c>
      <c r="M38" s="263"/>
      <c r="N38" s="254"/>
    </row>
    <row r="39" spans="1:19" x14ac:dyDescent="0.3">
      <c r="A39" s="264" t="s">
        <v>97</v>
      </c>
      <c r="B39" s="265"/>
      <c r="C39" s="265"/>
      <c r="D39" s="265"/>
      <c r="E39" s="265"/>
      <c r="F39" s="265"/>
      <c r="G39" s="265"/>
      <c r="H39" s="265"/>
      <c r="I39" s="265"/>
      <c r="J39" s="265"/>
      <c r="K39" s="265"/>
      <c r="L39" s="265"/>
      <c r="M39" s="265"/>
      <c r="N39" s="266"/>
    </row>
    <row r="40" spans="1:19" x14ac:dyDescent="0.3">
      <c r="A40" s="267" t="s">
        <v>98</v>
      </c>
      <c r="B40" s="268" t="s">
        <v>99</v>
      </c>
      <c r="C40" s="268"/>
      <c r="D40" s="268"/>
      <c r="E40" s="268"/>
      <c r="F40" s="325" t="s">
        <v>255</v>
      </c>
      <c r="G40" s="326"/>
      <c r="H40" s="326"/>
      <c r="I40" s="326"/>
      <c r="J40" s="327"/>
      <c r="K40" s="35" t="s">
        <v>100</v>
      </c>
      <c r="L40" s="35" t="s">
        <v>101</v>
      </c>
      <c r="M40" s="331">
        <f>(K41-L41)</f>
        <v>14409.960000000001</v>
      </c>
      <c r="N40" s="332"/>
    </row>
    <row r="41" spans="1:19" ht="15" customHeight="1" x14ac:dyDescent="0.3">
      <c r="A41" s="267"/>
      <c r="B41" s="268"/>
      <c r="C41" s="268"/>
      <c r="D41" s="268"/>
      <c r="E41" s="268"/>
      <c r="F41" s="328"/>
      <c r="G41" s="329"/>
      <c r="H41" s="329"/>
      <c r="I41" s="329"/>
      <c r="J41" s="330"/>
      <c r="K41" s="36">
        <f>+D12</f>
        <v>30000</v>
      </c>
      <c r="L41" s="154">
        <f>+'EJEMPLO MOD 1'!G22</f>
        <v>15590.039999999999</v>
      </c>
      <c r="M41" s="331"/>
      <c r="N41" s="332"/>
      <c r="O41" s="144" t="s">
        <v>321</v>
      </c>
    </row>
    <row r="42" spans="1:19" x14ac:dyDescent="0.3">
      <c r="A42" s="267" t="s">
        <v>263</v>
      </c>
      <c r="B42" s="268" t="s">
        <v>102</v>
      </c>
      <c r="C42" s="268"/>
      <c r="D42" s="268"/>
      <c r="E42" s="268"/>
      <c r="F42" s="325" t="s">
        <v>103</v>
      </c>
      <c r="G42" s="326"/>
      <c r="H42" s="326"/>
      <c r="I42" s="326"/>
      <c r="J42" s="327"/>
      <c r="K42" s="35" t="s">
        <v>100</v>
      </c>
      <c r="L42" s="35" t="s">
        <v>101</v>
      </c>
      <c r="M42" s="331">
        <f>(K43/L43)</f>
        <v>1.924305518138504</v>
      </c>
      <c r="N42" s="332"/>
    </row>
    <row r="43" spans="1:19" ht="15" customHeight="1" x14ac:dyDescent="0.3">
      <c r="A43" s="267"/>
      <c r="B43" s="268"/>
      <c r="C43" s="268"/>
      <c r="D43" s="268"/>
      <c r="E43" s="268"/>
      <c r="F43" s="328"/>
      <c r="G43" s="329"/>
      <c r="H43" s="329"/>
      <c r="I43" s="329"/>
      <c r="J43" s="330"/>
      <c r="K43" s="36">
        <f>+K41</f>
        <v>30000</v>
      </c>
      <c r="L43" s="36">
        <f>+L41</f>
        <v>15590.039999999999</v>
      </c>
      <c r="M43" s="331"/>
      <c r="N43" s="332"/>
    </row>
    <row r="44" spans="1:19" x14ac:dyDescent="0.3">
      <c r="A44" s="340" t="s">
        <v>104</v>
      </c>
      <c r="B44" s="343" t="s">
        <v>257</v>
      </c>
      <c r="C44" s="344"/>
      <c r="D44" s="344"/>
      <c r="E44" s="345"/>
      <c r="F44" s="333" t="s">
        <v>256</v>
      </c>
      <c r="G44" s="334"/>
      <c r="H44" s="334"/>
      <c r="I44" s="334"/>
      <c r="J44" s="335"/>
      <c r="K44" s="35" t="s">
        <v>100</v>
      </c>
      <c r="L44" s="37" t="s">
        <v>105</v>
      </c>
      <c r="M44" s="355">
        <f>((K45-L45)/K47)</f>
        <v>1.2187268281543859</v>
      </c>
      <c r="N44" s="358"/>
    </row>
    <row r="45" spans="1:19" ht="15" customHeight="1" x14ac:dyDescent="0.3">
      <c r="A45" s="341"/>
      <c r="B45" s="346"/>
      <c r="C45" s="347"/>
      <c r="D45" s="347"/>
      <c r="E45" s="348"/>
      <c r="F45" s="352"/>
      <c r="G45" s="353"/>
      <c r="H45" s="353"/>
      <c r="I45" s="353"/>
      <c r="J45" s="354"/>
      <c r="K45" s="36">
        <f>+K43</f>
        <v>30000</v>
      </c>
      <c r="L45" s="155">
        <f>+M14</f>
        <v>11000</v>
      </c>
      <c r="M45" s="356"/>
      <c r="N45" s="359"/>
      <c r="O45" s="156" t="s">
        <v>322</v>
      </c>
    </row>
    <row r="46" spans="1:19" x14ac:dyDescent="0.3">
      <c r="A46" s="341"/>
      <c r="B46" s="346"/>
      <c r="C46" s="347"/>
      <c r="D46" s="347"/>
      <c r="E46" s="348"/>
      <c r="F46" s="352"/>
      <c r="G46" s="353"/>
      <c r="H46" s="353"/>
      <c r="I46" s="353"/>
      <c r="J46" s="354"/>
      <c r="K46" s="361" t="s">
        <v>106</v>
      </c>
      <c r="L46" s="362"/>
      <c r="M46" s="356"/>
      <c r="N46" s="359"/>
      <c r="P46" s="31" t="s">
        <v>197</v>
      </c>
    </row>
    <row r="47" spans="1:19" x14ac:dyDescent="0.3">
      <c r="A47" s="342"/>
      <c r="B47" s="349"/>
      <c r="C47" s="350"/>
      <c r="D47" s="350"/>
      <c r="E47" s="351"/>
      <c r="F47" s="336"/>
      <c r="G47" s="337"/>
      <c r="H47" s="337"/>
      <c r="I47" s="337"/>
      <c r="J47" s="338"/>
      <c r="K47" s="363">
        <f>+L43</f>
        <v>15590.039999999999</v>
      </c>
      <c r="L47" s="364"/>
      <c r="M47" s="357"/>
      <c r="N47" s="360"/>
    </row>
    <row r="48" spans="1:19" x14ac:dyDescent="0.3">
      <c r="A48" s="224" t="s">
        <v>258</v>
      </c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5"/>
    </row>
    <row r="49" spans="1:16" x14ac:dyDescent="0.3">
      <c r="A49" s="365" t="s">
        <v>260</v>
      </c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</row>
    <row r="50" spans="1:16" ht="14.5" thickBot="1" x14ac:dyDescent="0.35">
      <c r="A50" s="367"/>
      <c r="B50" s="368"/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9"/>
      <c r="O50" s="31" t="s">
        <v>324</v>
      </c>
      <c r="P50" s="157" t="s">
        <v>323</v>
      </c>
    </row>
    <row r="51" spans="1:16" x14ac:dyDescent="0.3">
      <c r="A51" s="264" t="s">
        <v>117</v>
      </c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6"/>
    </row>
    <row r="52" spans="1:16" ht="15" customHeight="1" x14ac:dyDescent="0.3">
      <c r="A52" s="380" t="s">
        <v>262</v>
      </c>
      <c r="B52" s="343" t="s">
        <v>261</v>
      </c>
      <c r="C52" s="344"/>
      <c r="D52" s="344"/>
      <c r="E52" s="345"/>
      <c r="F52" s="333" t="s">
        <v>259</v>
      </c>
      <c r="G52" s="334"/>
      <c r="H52" s="334"/>
      <c r="I52" s="334"/>
      <c r="J52" s="335"/>
      <c r="K52" s="35" t="s">
        <v>118</v>
      </c>
      <c r="L52" s="35" t="s">
        <v>215</v>
      </c>
      <c r="M52" s="382">
        <f>(K53/L53)</f>
        <v>0.49227799227799229</v>
      </c>
      <c r="N52" s="383">
        <v>0</v>
      </c>
    </row>
    <row r="53" spans="1:16" x14ac:dyDescent="0.3">
      <c r="A53" s="381"/>
      <c r="B53" s="349"/>
      <c r="C53" s="350"/>
      <c r="D53" s="350"/>
      <c r="E53" s="351"/>
      <c r="F53" s="336"/>
      <c r="G53" s="337"/>
      <c r="H53" s="337"/>
      <c r="I53" s="337"/>
      <c r="J53" s="338"/>
      <c r="K53" s="36">
        <f>+M30</f>
        <v>51000</v>
      </c>
      <c r="L53" s="36">
        <f>+N24</f>
        <v>103600</v>
      </c>
      <c r="M53" s="382"/>
      <c r="N53" s="383"/>
    </row>
    <row r="54" spans="1:16" x14ac:dyDescent="0.3">
      <c r="A54" s="224" t="s">
        <v>258</v>
      </c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5"/>
    </row>
    <row r="55" spans="1:16" x14ac:dyDescent="0.3">
      <c r="A55" s="226" t="s">
        <v>264</v>
      </c>
      <c r="B55" s="227"/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158" t="s">
        <v>325</v>
      </c>
    </row>
    <row r="56" spans="1:16" ht="14.5" thickBot="1" x14ac:dyDescent="0.35">
      <c r="A56" s="228"/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30"/>
    </row>
    <row r="57" spans="1:16" x14ac:dyDescent="0.3">
      <c r="A57" s="264" t="s">
        <v>107</v>
      </c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6"/>
    </row>
    <row r="58" spans="1:16" x14ac:dyDescent="0.3">
      <c r="A58" s="33"/>
      <c r="B58" s="35" t="s">
        <v>198</v>
      </c>
      <c r="C58" s="313" t="s">
        <v>199</v>
      </c>
      <c r="D58" s="313"/>
      <c r="E58" s="160" t="s">
        <v>200</v>
      </c>
      <c r="F58" s="313">
        <v>2020</v>
      </c>
      <c r="G58" s="313"/>
      <c r="H58" s="33" t="s">
        <v>201</v>
      </c>
      <c r="I58" s="313" t="s">
        <v>202</v>
      </c>
      <c r="J58" s="313"/>
      <c r="K58" s="313"/>
      <c r="L58" s="313"/>
      <c r="M58" s="313"/>
      <c r="N58" s="313"/>
    </row>
    <row r="59" spans="1:16" x14ac:dyDescent="0.3">
      <c r="A59" s="340">
        <v>1</v>
      </c>
      <c r="B59" s="268" t="s">
        <v>266</v>
      </c>
      <c r="C59" s="69" t="s">
        <v>108</v>
      </c>
      <c r="D59" s="125">
        <f>+'Módulo 3 FCP'!E12</f>
        <v>30000</v>
      </c>
      <c r="E59" s="384" t="s">
        <v>268</v>
      </c>
      <c r="F59" s="377">
        <f>D59/D60</f>
        <v>5.3571428571428568</v>
      </c>
      <c r="G59" s="373">
        <v>5</v>
      </c>
      <c r="H59" s="373" t="s">
        <v>203</v>
      </c>
      <c r="I59" s="379" t="s">
        <v>267</v>
      </c>
      <c r="J59" s="379"/>
      <c r="K59" s="379"/>
      <c r="L59" s="379"/>
      <c r="M59" s="379"/>
      <c r="N59" s="379"/>
    </row>
    <row r="60" spans="1:16" x14ac:dyDescent="0.3">
      <c r="A60" s="342"/>
      <c r="B60" s="268"/>
      <c r="C60" s="69" t="s">
        <v>265</v>
      </c>
      <c r="D60" s="125">
        <f>+M13</f>
        <v>5600</v>
      </c>
      <c r="E60" s="384"/>
      <c r="F60" s="378"/>
      <c r="G60" s="374"/>
      <c r="H60" s="374"/>
      <c r="I60" s="379"/>
      <c r="J60" s="379"/>
      <c r="K60" s="379"/>
      <c r="L60" s="379"/>
      <c r="M60" s="379"/>
      <c r="N60" s="379"/>
    </row>
    <row r="61" spans="1:16" x14ac:dyDescent="0.3">
      <c r="A61" s="340">
        <v>2</v>
      </c>
      <c r="B61" s="268" t="s">
        <v>269</v>
      </c>
      <c r="C61" s="69" t="s">
        <v>270</v>
      </c>
      <c r="D61" s="159">
        <v>365</v>
      </c>
      <c r="E61" s="376" t="s">
        <v>326</v>
      </c>
      <c r="F61" s="377">
        <f>(D60*D61)/D62</f>
        <v>68.13333333333334</v>
      </c>
      <c r="G61" s="373">
        <v>68</v>
      </c>
      <c r="H61" s="373" t="s">
        <v>204</v>
      </c>
      <c r="I61" s="375" t="s">
        <v>271</v>
      </c>
      <c r="J61" s="375"/>
      <c r="K61" s="375"/>
      <c r="L61" s="375"/>
      <c r="M61" s="375"/>
      <c r="N61" s="375"/>
      <c r="O61" s="153" t="s">
        <v>314</v>
      </c>
    </row>
    <row r="62" spans="1:16" x14ac:dyDescent="0.3">
      <c r="A62" s="342"/>
      <c r="B62" s="268"/>
      <c r="C62" s="69" t="s">
        <v>108</v>
      </c>
      <c r="D62" s="133">
        <f>+D59</f>
        <v>30000</v>
      </c>
      <c r="E62" s="376"/>
      <c r="F62" s="378"/>
      <c r="G62" s="374"/>
      <c r="H62" s="374"/>
      <c r="I62" s="375"/>
      <c r="J62" s="375"/>
      <c r="K62" s="375"/>
      <c r="L62" s="375"/>
      <c r="M62" s="375"/>
      <c r="N62" s="375"/>
    </row>
    <row r="63" spans="1:16" x14ac:dyDescent="0.3">
      <c r="A63" s="340">
        <v>3</v>
      </c>
      <c r="B63" s="268" t="s">
        <v>205</v>
      </c>
      <c r="C63" s="69" t="s">
        <v>206</v>
      </c>
      <c r="D63" s="161">
        <v>22000</v>
      </c>
      <c r="E63" s="376" t="s">
        <v>207</v>
      </c>
      <c r="F63" s="377">
        <f>D63/D64</f>
        <v>0.43137254901960786</v>
      </c>
      <c r="G63" s="373">
        <v>0</v>
      </c>
      <c r="H63" s="373" t="s">
        <v>208</v>
      </c>
      <c r="I63" s="379" t="s">
        <v>216</v>
      </c>
      <c r="J63" s="379"/>
      <c r="K63" s="379"/>
      <c r="L63" s="379"/>
      <c r="M63" s="379"/>
      <c r="N63" s="379"/>
      <c r="O63" s="153" t="s">
        <v>327</v>
      </c>
    </row>
    <row r="64" spans="1:16" x14ac:dyDescent="0.3">
      <c r="A64" s="342"/>
      <c r="B64" s="268"/>
      <c r="C64" s="69" t="s">
        <v>274</v>
      </c>
      <c r="D64" s="125">
        <f>+M30</f>
        <v>51000</v>
      </c>
      <c r="E64" s="376"/>
      <c r="F64" s="378"/>
      <c r="G64" s="374"/>
      <c r="H64" s="374"/>
      <c r="I64" s="379"/>
      <c r="J64" s="379"/>
      <c r="K64" s="379"/>
      <c r="L64" s="379"/>
      <c r="M64" s="379"/>
      <c r="N64" s="379"/>
    </row>
    <row r="65" spans="1:15" ht="15" customHeight="1" x14ac:dyDescent="0.3">
      <c r="A65" s="340">
        <v>4</v>
      </c>
      <c r="B65" s="268" t="s">
        <v>273</v>
      </c>
      <c r="C65" s="69" t="s">
        <v>272</v>
      </c>
      <c r="D65" s="137">
        <v>365</v>
      </c>
      <c r="E65" s="376" t="s">
        <v>326</v>
      </c>
      <c r="F65" s="377">
        <f>(D64*D65)/D66</f>
        <v>846.13636363636363</v>
      </c>
      <c r="G65" s="373">
        <v>846</v>
      </c>
      <c r="H65" s="373" t="s">
        <v>204</v>
      </c>
      <c r="I65" s="375" t="s">
        <v>275</v>
      </c>
      <c r="J65" s="375"/>
      <c r="K65" s="375"/>
      <c r="L65" s="375"/>
      <c r="M65" s="375"/>
      <c r="N65" s="375"/>
    </row>
    <row r="66" spans="1:15" x14ac:dyDescent="0.3">
      <c r="A66" s="342"/>
      <c r="B66" s="268"/>
      <c r="C66" s="69" t="s">
        <v>206</v>
      </c>
      <c r="D66" s="126">
        <f>+D63</f>
        <v>22000</v>
      </c>
      <c r="E66" s="376"/>
      <c r="F66" s="378"/>
      <c r="G66" s="374"/>
      <c r="H66" s="374"/>
      <c r="I66" s="375"/>
      <c r="J66" s="375"/>
      <c r="K66" s="375"/>
      <c r="L66" s="375"/>
      <c r="M66" s="375"/>
      <c r="N66" s="375"/>
    </row>
    <row r="67" spans="1:15" x14ac:dyDescent="0.3">
      <c r="A67" s="162" t="s">
        <v>209</v>
      </c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4"/>
    </row>
    <row r="68" spans="1:15" x14ac:dyDescent="0.3">
      <c r="A68" s="165" t="s">
        <v>276</v>
      </c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7"/>
    </row>
    <row r="69" spans="1:15" x14ac:dyDescent="0.3">
      <c r="A69" s="168" t="s">
        <v>210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70"/>
      <c r="O69" s="153" t="s">
        <v>327</v>
      </c>
    </row>
    <row r="70" spans="1:15" x14ac:dyDescent="0.3">
      <c r="A70" s="340">
        <v>7</v>
      </c>
      <c r="B70" s="267" t="s">
        <v>211</v>
      </c>
      <c r="C70" s="171" t="s">
        <v>108</v>
      </c>
      <c r="D70" s="172">
        <f>+D59</f>
        <v>30000</v>
      </c>
      <c r="E70" s="385" t="s">
        <v>212</v>
      </c>
      <c r="F70" s="386">
        <f>D70/D71</f>
        <v>0.4</v>
      </c>
      <c r="G70" s="388">
        <v>0.4</v>
      </c>
      <c r="H70" s="388"/>
      <c r="I70" s="390" t="s">
        <v>278</v>
      </c>
      <c r="J70" s="390"/>
      <c r="K70" s="390"/>
      <c r="L70" s="390"/>
      <c r="M70" s="390"/>
      <c r="N70" s="390"/>
    </row>
    <row r="71" spans="1:15" x14ac:dyDescent="0.3">
      <c r="A71" s="342"/>
      <c r="B71" s="267"/>
      <c r="C71" s="171" t="s">
        <v>213</v>
      </c>
      <c r="D71" s="172">
        <f>+M23</f>
        <v>75000</v>
      </c>
      <c r="E71" s="385"/>
      <c r="F71" s="387"/>
      <c r="G71" s="389"/>
      <c r="H71" s="389"/>
      <c r="I71" s="390"/>
      <c r="J71" s="390"/>
      <c r="K71" s="390"/>
      <c r="L71" s="390"/>
      <c r="M71" s="390"/>
      <c r="N71" s="390"/>
    </row>
    <row r="72" spans="1:15" x14ac:dyDescent="0.3">
      <c r="A72" s="340">
        <v>8</v>
      </c>
      <c r="B72" s="267" t="s">
        <v>277</v>
      </c>
      <c r="C72" s="171" t="s">
        <v>108</v>
      </c>
      <c r="D72" s="173">
        <f>+D70</f>
        <v>30000</v>
      </c>
      <c r="E72" s="385" t="s">
        <v>214</v>
      </c>
      <c r="F72" s="386">
        <f>D72/D73</f>
        <v>0.28957528957528955</v>
      </c>
      <c r="G72" s="388">
        <v>0.28999999999999998</v>
      </c>
      <c r="H72" s="388"/>
      <c r="I72" s="390" t="s">
        <v>279</v>
      </c>
      <c r="J72" s="390"/>
      <c r="K72" s="390"/>
      <c r="L72" s="390"/>
      <c r="M72" s="390"/>
      <c r="N72" s="390"/>
      <c r="O72" s="174" t="s">
        <v>328</v>
      </c>
    </row>
    <row r="73" spans="1:15" x14ac:dyDescent="0.3">
      <c r="A73" s="342"/>
      <c r="B73" s="267"/>
      <c r="C73" s="171" t="s">
        <v>215</v>
      </c>
      <c r="D73" s="173">
        <f>+N24</f>
        <v>103600</v>
      </c>
      <c r="E73" s="385"/>
      <c r="F73" s="387"/>
      <c r="G73" s="389"/>
      <c r="H73" s="389"/>
      <c r="I73" s="390"/>
      <c r="J73" s="390"/>
      <c r="K73" s="390"/>
      <c r="L73" s="390"/>
      <c r="M73" s="390"/>
      <c r="N73" s="390"/>
    </row>
    <row r="74" spans="1:15" x14ac:dyDescent="0.3">
      <c r="A74" s="127"/>
      <c r="B74" s="128"/>
      <c r="C74" s="128"/>
      <c r="D74" s="128"/>
      <c r="E74" s="128"/>
      <c r="F74" s="70"/>
      <c r="G74" s="70"/>
      <c r="H74" s="70"/>
      <c r="I74" s="70"/>
      <c r="J74" s="70"/>
      <c r="K74" s="129"/>
      <c r="L74" s="130"/>
      <c r="M74" s="131"/>
      <c r="N74" s="132"/>
    </row>
    <row r="75" spans="1:15" x14ac:dyDescent="0.3">
      <c r="A75" s="264" t="s">
        <v>109</v>
      </c>
      <c r="B75" s="265"/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6"/>
    </row>
    <row r="76" spans="1:15" ht="29.25" customHeight="1" x14ac:dyDescent="0.3">
      <c r="A76" s="268" t="s">
        <v>110</v>
      </c>
      <c r="B76" s="268" t="s">
        <v>111</v>
      </c>
      <c r="C76" s="268"/>
      <c r="D76" s="268"/>
      <c r="E76" s="268"/>
      <c r="F76" s="325" t="s">
        <v>112</v>
      </c>
      <c r="G76" s="326"/>
      <c r="H76" s="326"/>
      <c r="I76" s="326"/>
      <c r="J76" s="327"/>
      <c r="K76" s="35" t="s">
        <v>113</v>
      </c>
      <c r="L76" s="35" t="s">
        <v>108</v>
      </c>
      <c r="M76" s="332">
        <f>(K77/L77)*100</f>
        <v>35.074866666666672</v>
      </c>
      <c r="N76" s="339">
        <v>0</v>
      </c>
    </row>
    <row r="77" spans="1:15" ht="19.5" customHeight="1" x14ac:dyDescent="0.3">
      <c r="A77" s="268"/>
      <c r="B77" s="268"/>
      <c r="C77" s="268"/>
      <c r="D77" s="268"/>
      <c r="E77" s="268"/>
      <c r="F77" s="328"/>
      <c r="G77" s="329"/>
      <c r="H77" s="329"/>
      <c r="I77" s="329"/>
      <c r="J77" s="330"/>
      <c r="K77" s="36">
        <f>+'Módulo 3 FCP'!E32</f>
        <v>10522.460000000001</v>
      </c>
      <c r="L77" s="36">
        <f>+D70</f>
        <v>30000</v>
      </c>
      <c r="M77" s="332"/>
      <c r="N77" s="339"/>
      <c r="O77" s="31" t="s">
        <v>329</v>
      </c>
    </row>
    <row r="78" spans="1:15" x14ac:dyDescent="0.3">
      <c r="A78" s="268" t="s">
        <v>114</v>
      </c>
      <c r="B78" s="268" t="s">
        <v>280</v>
      </c>
      <c r="C78" s="268"/>
      <c r="D78" s="268"/>
      <c r="E78" s="268"/>
      <c r="F78" s="333" t="s">
        <v>115</v>
      </c>
      <c r="G78" s="334"/>
      <c r="H78" s="334"/>
      <c r="I78" s="334"/>
      <c r="J78" s="335"/>
      <c r="K78" s="35" t="s">
        <v>116</v>
      </c>
      <c r="L78" s="35" t="s">
        <v>281</v>
      </c>
      <c r="M78" s="332">
        <f>(K79/L79)*100</f>
        <v>5.8274724179536683</v>
      </c>
      <c r="N78" s="339">
        <v>0</v>
      </c>
    </row>
    <row r="79" spans="1:15" ht="15" customHeight="1" x14ac:dyDescent="0.3">
      <c r="A79" s="268"/>
      <c r="B79" s="268"/>
      <c r="C79" s="268"/>
      <c r="D79" s="268"/>
      <c r="E79" s="268"/>
      <c r="F79" s="336"/>
      <c r="G79" s="337"/>
      <c r="H79" s="337"/>
      <c r="I79" s="337"/>
      <c r="J79" s="338"/>
      <c r="K79" s="36">
        <f>+'Módulo 3 FCP'!E39</f>
        <v>6037.2614250000006</v>
      </c>
      <c r="L79" s="36">
        <f>+D73</f>
        <v>103600</v>
      </c>
      <c r="M79" s="332"/>
      <c r="N79" s="339"/>
    </row>
    <row r="80" spans="1:15" x14ac:dyDescent="0.3">
      <c r="A80" s="307" t="s">
        <v>119</v>
      </c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</row>
    <row r="81" spans="1:15" ht="15" customHeight="1" x14ac:dyDescent="0.3">
      <c r="A81" s="371" t="s">
        <v>120</v>
      </c>
      <c r="B81" s="371"/>
      <c r="C81" s="371"/>
      <c r="D81" s="371"/>
      <c r="E81" s="371"/>
      <c r="F81" s="371"/>
      <c r="G81" s="371"/>
      <c r="H81" s="371"/>
      <c r="I81" s="371"/>
      <c r="J81" s="371"/>
      <c r="K81" s="371"/>
      <c r="L81" s="371"/>
      <c r="M81" s="371"/>
      <c r="N81" s="371"/>
      <c r="O81" s="179" t="s">
        <v>330</v>
      </c>
    </row>
    <row r="82" spans="1:15" x14ac:dyDescent="0.3">
      <c r="A82" s="175" t="s">
        <v>121</v>
      </c>
      <c r="B82" s="372" t="s">
        <v>122</v>
      </c>
      <c r="C82" s="372"/>
      <c r="D82" s="372"/>
      <c r="E82" s="395" t="s">
        <v>87</v>
      </c>
      <c r="F82" s="396"/>
      <c r="G82" s="175" t="s">
        <v>123</v>
      </c>
      <c r="H82" s="175"/>
      <c r="I82" s="372" t="s">
        <v>124</v>
      </c>
      <c r="J82" s="372"/>
      <c r="K82" s="372"/>
      <c r="L82" s="372"/>
      <c r="M82" s="372"/>
      <c r="N82" s="175" t="s">
        <v>125</v>
      </c>
    </row>
    <row r="83" spans="1:15" x14ac:dyDescent="0.3">
      <c r="A83" s="176" t="s">
        <v>126</v>
      </c>
      <c r="B83" s="176" t="s">
        <v>127</v>
      </c>
      <c r="C83" s="176"/>
      <c r="D83" s="176"/>
      <c r="E83" s="370">
        <v>503780041</v>
      </c>
      <c r="F83" s="370"/>
      <c r="G83" s="370">
        <v>2033568468</v>
      </c>
      <c r="H83" s="370"/>
      <c r="I83" s="370" t="s">
        <v>128</v>
      </c>
      <c r="J83" s="370"/>
      <c r="K83" s="370"/>
      <c r="L83" s="370"/>
      <c r="M83" s="370"/>
      <c r="N83" s="178">
        <v>8500</v>
      </c>
    </row>
    <row r="84" spans="1:15" x14ac:dyDescent="0.3">
      <c r="A84" s="176" t="s">
        <v>126</v>
      </c>
      <c r="B84" s="176" t="s">
        <v>127</v>
      </c>
      <c r="C84" s="176"/>
      <c r="D84" s="176"/>
      <c r="E84" s="370">
        <v>503780041</v>
      </c>
      <c r="F84" s="370"/>
      <c r="G84" s="370">
        <v>2033568468</v>
      </c>
      <c r="H84" s="370"/>
      <c r="I84" s="370" t="s">
        <v>128</v>
      </c>
      <c r="J84" s="370"/>
      <c r="K84" s="370"/>
      <c r="L84" s="370"/>
      <c r="M84" s="370"/>
      <c r="N84" s="178">
        <v>8500</v>
      </c>
    </row>
    <row r="85" spans="1:15" x14ac:dyDescent="0.3">
      <c r="A85" s="307" t="s">
        <v>282</v>
      </c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</row>
    <row r="98" spans="1:16" x14ac:dyDescent="0.3">
      <c r="P98" s="31" t="s">
        <v>331</v>
      </c>
    </row>
    <row r="107" spans="1:16" x14ac:dyDescent="0.3">
      <c r="A107" s="31" t="s">
        <v>283</v>
      </c>
      <c r="B107" s="31" t="s">
        <v>285</v>
      </c>
    </row>
    <row r="108" spans="1:16" x14ac:dyDescent="0.3">
      <c r="A108" s="31" t="s">
        <v>284</v>
      </c>
    </row>
    <row r="110" spans="1:16" x14ac:dyDescent="0.3">
      <c r="A110" s="35" t="s">
        <v>332</v>
      </c>
      <c r="B110" s="35" t="s">
        <v>292</v>
      </c>
      <c r="D110" s="35" t="s">
        <v>293</v>
      </c>
      <c r="F110" s="143" t="s">
        <v>304</v>
      </c>
      <c r="G110" s="143"/>
      <c r="I110" s="144" t="s">
        <v>305</v>
      </c>
      <c r="J110" s="144"/>
    </row>
    <row r="111" spans="1:16" x14ac:dyDescent="0.3">
      <c r="A111" s="69">
        <v>0</v>
      </c>
      <c r="B111" s="69">
        <v>0</v>
      </c>
      <c r="C111" s="69">
        <v>0</v>
      </c>
      <c r="D111" s="139">
        <v>0</v>
      </c>
      <c r="F111" s="143" t="s">
        <v>306</v>
      </c>
      <c r="G111" s="143"/>
      <c r="I111" s="145">
        <v>0</v>
      </c>
      <c r="J111" s="144"/>
    </row>
    <row r="112" spans="1:16" x14ac:dyDescent="0.3">
      <c r="A112" s="177">
        <v>1</v>
      </c>
      <c r="B112" s="141" t="s">
        <v>286</v>
      </c>
      <c r="C112" s="69">
        <v>1</v>
      </c>
      <c r="D112" s="69" t="s">
        <v>294</v>
      </c>
      <c r="F112" s="143" t="s">
        <v>307</v>
      </c>
      <c r="G112" s="143"/>
      <c r="I112" s="146">
        <v>1.47E-2</v>
      </c>
      <c r="J112" s="144"/>
    </row>
    <row r="113" spans="1:10" x14ac:dyDescent="0.3">
      <c r="A113" s="69">
        <v>2</v>
      </c>
      <c r="B113" s="69" t="s">
        <v>287</v>
      </c>
      <c r="C113" s="69">
        <v>2</v>
      </c>
      <c r="D113" s="69" t="s">
        <v>295</v>
      </c>
      <c r="F113" s="144" t="s">
        <v>308</v>
      </c>
      <c r="I113" s="145">
        <v>0.7</v>
      </c>
      <c r="J113" s="144"/>
    </row>
    <row r="114" spans="1:10" x14ac:dyDescent="0.3">
      <c r="A114" s="69">
        <v>3</v>
      </c>
      <c r="B114" s="69" t="s">
        <v>288</v>
      </c>
      <c r="C114" s="69">
        <v>3</v>
      </c>
      <c r="D114" s="69" t="s">
        <v>296</v>
      </c>
    </row>
    <row r="115" spans="1:10" x14ac:dyDescent="0.3">
      <c r="A115" s="69">
        <v>4</v>
      </c>
      <c r="B115" s="69" t="s">
        <v>289</v>
      </c>
      <c r="C115" s="69">
        <v>4</v>
      </c>
      <c r="D115" s="69" t="s">
        <v>297</v>
      </c>
      <c r="F115" s="144" t="s">
        <v>309</v>
      </c>
      <c r="G115" s="140">
        <v>959</v>
      </c>
    </row>
    <row r="116" spans="1:10" x14ac:dyDescent="0.3">
      <c r="A116" s="69">
        <v>5</v>
      </c>
      <c r="B116" s="69" t="s">
        <v>290</v>
      </c>
      <c r="C116" s="177">
        <v>5</v>
      </c>
      <c r="D116" s="69" t="s">
        <v>298</v>
      </c>
    </row>
    <row r="117" spans="1:10" x14ac:dyDescent="0.3">
      <c r="A117" s="69">
        <v>6</v>
      </c>
      <c r="B117" s="69" t="s">
        <v>291</v>
      </c>
      <c r="C117" s="69">
        <v>6</v>
      </c>
      <c r="D117" s="69" t="s">
        <v>299</v>
      </c>
      <c r="F117" s="140" t="s">
        <v>129</v>
      </c>
      <c r="G117" s="140"/>
      <c r="H117" s="31" t="s">
        <v>310</v>
      </c>
    </row>
    <row r="118" spans="1:10" x14ac:dyDescent="0.3">
      <c r="F118" s="147">
        <v>17000</v>
      </c>
      <c r="G118" s="147"/>
      <c r="H118" s="147">
        <f>('[3]Módulo 2'!A124+'[3]Módulo 2'!A129)/2</f>
        <v>0</v>
      </c>
    </row>
    <row r="119" spans="1:10" x14ac:dyDescent="0.3">
      <c r="G119" s="148">
        <f>(F118-H118)/F118</f>
        <v>1</v>
      </c>
    </row>
    <row r="120" spans="1:10" x14ac:dyDescent="0.3">
      <c r="A120" s="69" t="s">
        <v>11</v>
      </c>
      <c r="B120" s="32"/>
      <c r="C120" s="142" t="s">
        <v>9</v>
      </c>
      <c r="F120" s="31" t="s">
        <v>333</v>
      </c>
    </row>
    <row r="121" spans="1:10" x14ac:dyDescent="0.3">
      <c r="A121" s="32">
        <v>999</v>
      </c>
      <c r="B121" s="69">
        <v>0</v>
      </c>
      <c r="C121" s="391" t="s">
        <v>300</v>
      </c>
    </row>
    <row r="122" spans="1:10" x14ac:dyDescent="0.3">
      <c r="A122" s="32">
        <v>959</v>
      </c>
      <c r="B122" s="69">
        <v>1</v>
      </c>
      <c r="C122" s="391"/>
    </row>
    <row r="123" spans="1:10" x14ac:dyDescent="0.3">
      <c r="A123" s="32">
        <v>919</v>
      </c>
      <c r="B123" s="69">
        <v>2</v>
      </c>
      <c r="C123" s="391"/>
    </row>
    <row r="124" spans="1:10" x14ac:dyDescent="0.3">
      <c r="A124" s="32">
        <v>879</v>
      </c>
      <c r="B124" s="69">
        <v>3</v>
      </c>
      <c r="C124" s="391"/>
    </row>
    <row r="125" spans="1:10" x14ac:dyDescent="0.3">
      <c r="A125" s="32">
        <v>839</v>
      </c>
      <c r="B125" s="69">
        <v>4</v>
      </c>
      <c r="C125" s="392" t="s">
        <v>301</v>
      </c>
    </row>
    <row r="126" spans="1:10" x14ac:dyDescent="0.3">
      <c r="A126" s="32">
        <v>799</v>
      </c>
      <c r="B126" s="69">
        <v>5</v>
      </c>
      <c r="C126" s="392"/>
    </row>
    <row r="127" spans="1:10" x14ac:dyDescent="0.3">
      <c r="A127" s="32">
        <v>759</v>
      </c>
      <c r="B127" s="69">
        <v>6</v>
      </c>
      <c r="C127" s="392"/>
    </row>
    <row r="128" spans="1:10" x14ac:dyDescent="0.3">
      <c r="A128" s="32">
        <v>719</v>
      </c>
      <c r="B128" s="69">
        <v>8</v>
      </c>
      <c r="C128" s="392"/>
    </row>
    <row r="129" spans="1:3" x14ac:dyDescent="0.3">
      <c r="A129" s="32">
        <v>679</v>
      </c>
      <c r="B129" s="69">
        <v>9</v>
      </c>
      <c r="C129" s="392"/>
    </row>
    <row r="130" spans="1:3" x14ac:dyDescent="0.3">
      <c r="A130" s="32">
        <v>639</v>
      </c>
      <c r="B130" s="69">
        <v>10</v>
      </c>
      <c r="C130" s="393" t="s">
        <v>302</v>
      </c>
    </row>
    <row r="131" spans="1:3" x14ac:dyDescent="0.3">
      <c r="A131" s="32">
        <v>599</v>
      </c>
      <c r="B131" s="69">
        <v>12</v>
      </c>
      <c r="C131" s="393"/>
    </row>
    <row r="132" spans="1:3" x14ac:dyDescent="0.3">
      <c r="A132" s="32">
        <v>559</v>
      </c>
      <c r="B132" s="69">
        <v>15</v>
      </c>
      <c r="C132" s="393"/>
    </row>
    <row r="133" spans="1:3" x14ac:dyDescent="0.3">
      <c r="A133" s="32">
        <v>519</v>
      </c>
      <c r="B133" s="69">
        <v>16</v>
      </c>
      <c r="C133" s="393"/>
    </row>
    <row r="134" spans="1:3" x14ac:dyDescent="0.3">
      <c r="A134" s="32">
        <v>479</v>
      </c>
      <c r="B134" s="69">
        <v>18</v>
      </c>
      <c r="C134" s="393"/>
    </row>
    <row r="135" spans="1:3" x14ac:dyDescent="0.3">
      <c r="A135" s="32">
        <v>439</v>
      </c>
      <c r="B135" s="69">
        <v>20</v>
      </c>
      <c r="C135" s="394" t="s">
        <v>303</v>
      </c>
    </row>
    <row r="136" spans="1:3" x14ac:dyDescent="0.3">
      <c r="A136" s="32">
        <v>399</v>
      </c>
      <c r="B136" s="69">
        <v>24</v>
      </c>
      <c r="C136" s="394"/>
    </row>
    <row r="137" spans="1:3" x14ac:dyDescent="0.3">
      <c r="A137" s="32">
        <v>359</v>
      </c>
      <c r="B137" s="69">
        <v>25</v>
      </c>
      <c r="C137" s="394"/>
    </row>
    <row r="138" spans="1:3" x14ac:dyDescent="0.3">
      <c r="A138" s="32">
        <v>319</v>
      </c>
      <c r="B138" s="69">
        <v>30</v>
      </c>
      <c r="C138" s="394"/>
    </row>
    <row r="139" spans="1:3" x14ac:dyDescent="0.3">
      <c r="A139" s="32">
        <v>279</v>
      </c>
      <c r="B139" s="69">
        <v>36</v>
      </c>
      <c r="C139" s="394"/>
    </row>
  </sheetData>
  <mergeCells count="195">
    <mergeCell ref="C121:C124"/>
    <mergeCell ref="C125:C129"/>
    <mergeCell ref="C130:C134"/>
    <mergeCell ref="C135:C139"/>
    <mergeCell ref="A85:N85"/>
    <mergeCell ref="E72:E73"/>
    <mergeCell ref="F72:F73"/>
    <mergeCell ref="G72:G73"/>
    <mergeCell ref="H72:H73"/>
    <mergeCell ref="I72:N73"/>
    <mergeCell ref="E82:F82"/>
    <mergeCell ref="B65:B66"/>
    <mergeCell ref="E65:E66"/>
    <mergeCell ref="F65:F66"/>
    <mergeCell ref="G65:G66"/>
    <mergeCell ref="H65:H66"/>
    <mergeCell ref="I65:N66"/>
    <mergeCell ref="A70:A71"/>
    <mergeCell ref="B70:B71"/>
    <mergeCell ref="E70:E71"/>
    <mergeCell ref="F70:F71"/>
    <mergeCell ref="G70:G71"/>
    <mergeCell ref="H70:H71"/>
    <mergeCell ref="I70:N71"/>
    <mergeCell ref="A52:A53"/>
    <mergeCell ref="B52:E53"/>
    <mergeCell ref="F52:J53"/>
    <mergeCell ref="M52:M53"/>
    <mergeCell ref="N52:N53"/>
    <mergeCell ref="A76:A77"/>
    <mergeCell ref="B76:E77"/>
    <mergeCell ref="F76:J77"/>
    <mergeCell ref="M76:M77"/>
    <mergeCell ref="N76:N77"/>
    <mergeCell ref="A57:N57"/>
    <mergeCell ref="F58:G58"/>
    <mergeCell ref="I58:N58"/>
    <mergeCell ref="A59:A60"/>
    <mergeCell ref="E59:E60"/>
    <mergeCell ref="F59:F60"/>
    <mergeCell ref="G59:G60"/>
    <mergeCell ref="H59:H60"/>
    <mergeCell ref="I59:N60"/>
    <mergeCell ref="A61:A62"/>
    <mergeCell ref="B61:B62"/>
    <mergeCell ref="E61:E62"/>
    <mergeCell ref="F61:F62"/>
    <mergeCell ref="G61:G62"/>
    <mergeCell ref="C58:D58"/>
    <mergeCell ref="B59:B60"/>
    <mergeCell ref="E84:F84"/>
    <mergeCell ref="G84:H84"/>
    <mergeCell ref="I84:M84"/>
    <mergeCell ref="A80:N80"/>
    <mergeCell ref="A81:N81"/>
    <mergeCell ref="B82:D82"/>
    <mergeCell ref="I82:M82"/>
    <mergeCell ref="E83:F83"/>
    <mergeCell ref="G83:H83"/>
    <mergeCell ref="I83:M83"/>
    <mergeCell ref="H61:H62"/>
    <mergeCell ref="I61:N62"/>
    <mergeCell ref="A63:A64"/>
    <mergeCell ref="B63:B64"/>
    <mergeCell ref="E63:E64"/>
    <mergeCell ref="F63:F64"/>
    <mergeCell ref="G63:G64"/>
    <mergeCell ref="H63:H64"/>
    <mergeCell ref="I63:N64"/>
    <mergeCell ref="A72:A73"/>
    <mergeCell ref="B72:B73"/>
    <mergeCell ref="A65:A66"/>
    <mergeCell ref="F40:J41"/>
    <mergeCell ref="M40:M41"/>
    <mergeCell ref="N40:N41"/>
    <mergeCell ref="A78:A79"/>
    <mergeCell ref="B78:E79"/>
    <mergeCell ref="F78:J79"/>
    <mergeCell ref="M78:M79"/>
    <mergeCell ref="N78:N79"/>
    <mergeCell ref="A75:N75"/>
    <mergeCell ref="A42:A43"/>
    <mergeCell ref="B42:E43"/>
    <mergeCell ref="F42:J43"/>
    <mergeCell ref="M42:M43"/>
    <mergeCell ref="N42:N43"/>
    <mergeCell ref="A44:A47"/>
    <mergeCell ref="B44:E47"/>
    <mergeCell ref="F44:J47"/>
    <mergeCell ref="M44:M47"/>
    <mergeCell ref="N44:N47"/>
    <mergeCell ref="K46:L46"/>
    <mergeCell ref="K47:L47"/>
    <mergeCell ref="A48:N48"/>
    <mergeCell ref="A49:N50"/>
    <mergeCell ref="A51:N51"/>
    <mergeCell ref="A4:N4"/>
    <mergeCell ref="M29:N29"/>
    <mergeCell ref="M30:N30"/>
    <mergeCell ref="A3:N3"/>
    <mergeCell ref="A32:N32"/>
    <mergeCell ref="S32:S34"/>
    <mergeCell ref="A33:E33"/>
    <mergeCell ref="B36:C36"/>
    <mergeCell ref="D36:E36"/>
    <mergeCell ref="L36:M36"/>
    <mergeCell ref="B34:C34"/>
    <mergeCell ref="B35:C35"/>
    <mergeCell ref="D35:E35"/>
    <mergeCell ref="L35:M35"/>
    <mergeCell ref="A5:B5"/>
    <mergeCell ref="A6:B6"/>
    <mergeCell ref="A7:B7"/>
    <mergeCell ref="A8:B8"/>
    <mergeCell ref="A9:B9"/>
    <mergeCell ref="C5:N5"/>
    <mergeCell ref="C6:N6"/>
    <mergeCell ref="C7:N7"/>
    <mergeCell ref="C8:N8"/>
    <mergeCell ref="C9:N9"/>
    <mergeCell ref="A13:C13"/>
    <mergeCell ref="M11:N11"/>
    <mergeCell ref="A10:D10"/>
    <mergeCell ref="E10:G24"/>
    <mergeCell ref="A11:C11"/>
    <mergeCell ref="A12:C12"/>
    <mergeCell ref="A14:C14"/>
    <mergeCell ref="A15:C15"/>
    <mergeCell ref="A16:C16"/>
    <mergeCell ref="A17:C17"/>
    <mergeCell ref="A18:C18"/>
    <mergeCell ref="H11:L11"/>
    <mergeCell ref="H10:N10"/>
    <mergeCell ref="H12:L12"/>
    <mergeCell ref="H13:L13"/>
    <mergeCell ref="H14:L14"/>
    <mergeCell ref="H15:L15"/>
    <mergeCell ref="H16:L16"/>
    <mergeCell ref="H17:L17"/>
    <mergeCell ref="H18:L18"/>
    <mergeCell ref="M12:N12"/>
    <mergeCell ref="M13:N13"/>
    <mergeCell ref="M14:N14"/>
    <mergeCell ref="M16:N16"/>
    <mergeCell ref="M17:N17"/>
    <mergeCell ref="M18:N18"/>
    <mergeCell ref="H25:N25"/>
    <mergeCell ref="H27:L27"/>
    <mergeCell ref="M27:N27"/>
    <mergeCell ref="H28:L28"/>
    <mergeCell ref="M28:N28"/>
    <mergeCell ref="M19:N19"/>
    <mergeCell ref="M20:N20"/>
    <mergeCell ref="M21:N21"/>
    <mergeCell ref="M22:N22"/>
    <mergeCell ref="M23:N23"/>
    <mergeCell ref="H29:L29"/>
    <mergeCell ref="H30:L30"/>
    <mergeCell ref="A19:D24"/>
    <mergeCell ref="A25:D25"/>
    <mergeCell ref="A26:C26"/>
    <mergeCell ref="A27:C27"/>
    <mergeCell ref="A28:C28"/>
    <mergeCell ref="A29:C29"/>
    <mergeCell ref="A30:C30"/>
    <mergeCell ref="H19:L19"/>
    <mergeCell ref="H20:L20"/>
    <mergeCell ref="H21:L21"/>
    <mergeCell ref="H22:L22"/>
    <mergeCell ref="H23:L23"/>
    <mergeCell ref="H24:L24"/>
    <mergeCell ref="G33:M33"/>
    <mergeCell ref="A54:N54"/>
    <mergeCell ref="A55:N56"/>
    <mergeCell ref="E26:G31"/>
    <mergeCell ref="H31:N31"/>
    <mergeCell ref="A31:C31"/>
    <mergeCell ref="F33:F38"/>
    <mergeCell ref="H34:K34"/>
    <mergeCell ref="H35:K35"/>
    <mergeCell ref="H36:K36"/>
    <mergeCell ref="H37:K37"/>
    <mergeCell ref="H38:K38"/>
    <mergeCell ref="N33:N38"/>
    <mergeCell ref="H26:L26"/>
    <mergeCell ref="M26:N26"/>
    <mergeCell ref="B37:C37"/>
    <mergeCell ref="D37:E37"/>
    <mergeCell ref="L37:M37"/>
    <mergeCell ref="B38:C38"/>
    <mergeCell ref="D38:E38"/>
    <mergeCell ref="L38:M38"/>
    <mergeCell ref="A39:N39"/>
    <mergeCell ref="A40:A41"/>
    <mergeCell ref="B40:E41"/>
  </mergeCells>
  <phoneticPr fontId="4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Módulo 1 </vt:lpstr>
      <vt:lpstr>EJEMPLO MOD 1</vt:lpstr>
      <vt:lpstr>Módulo 2</vt:lpstr>
      <vt:lpstr>Módulo 3 FCP</vt:lpstr>
      <vt:lpstr>Módulo 3 TA</vt:lpstr>
      <vt:lpstr>Módulo 4</vt:lpstr>
      <vt:lpstr>'Módulo 3 TA'!credito</vt:lpstr>
      <vt:lpstr>'EJEMPLO MOD 1'!Criterios</vt:lpstr>
      <vt:lpstr>'Módulo 3 TA'!listas</vt:lpstr>
      <vt:lpstr>'Módulo 3 TA'!pagos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Jimmy Israel Guajan Perugachi</cp:lastModifiedBy>
  <dcterms:created xsi:type="dcterms:W3CDTF">2024-07-11T21:58:21Z</dcterms:created>
  <dcterms:modified xsi:type="dcterms:W3CDTF">2024-08-06T22:55:15Z</dcterms:modified>
</cp:coreProperties>
</file>