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Control" sheetId="1" r:id="rId1"/>
    <sheet name="Experiment" sheetId="2" r:id="rId2"/>
  </sheets>
  <calcPr calcId="144525"/>
</workbook>
</file>

<file path=xl/sharedStrings.xml><?xml version="1.0" encoding="utf-8"?>
<sst xmlns="http://schemas.openxmlformats.org/spreadsheetml/2006/main" count="69">
  <si>
    <t>Date</t>
  </si>
  <si>
    <t>Pageviews</t>
  </si>
  <si>
    <t>Clicks</t>
  </si>
  <si>
    <t>Enrollments</t>
  </si>
  <si>
    <t>Payments</t>
  </si>
  <si>
    <t>enroll/click</t>
  </si>
  <si>
    <t>pay/click</t>
  </si>
  <si>
    <t>enroll/clicks</t>
  </si>
  <si>
    <t>B-A</t>
  </si>
  <si>
    <t>pay/clicks</t>
  </si>
  <si>
    <t>B1-A1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</si>
  <si>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</si>
  <si>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</si>
  <si>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</si>
  <si>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</si>
  <si>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</si>
  <si>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</si>
  <si>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</si>
  <si>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</si>
  <si>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</si>
  <si>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</si>
  <si>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</si>
  <si>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</si>
  <si>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</si>
  <si>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</si>
  <si>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</si>
  <si>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</si>
  <si>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</si>
  <si>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</si>
  <si>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</si>
  <si>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</si>
  <si>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</si>
  <si>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</si>
  <si>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</si>
  <si>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</si>
  <si>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</si>
  <si>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</si>
  <si>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enroll</t>
  </si>
  <si>
    <t>d</t>
  </si>
  <si>
    <t>Thu, Nov 6</t>
  </si>
  <si>
    <t>se</t>
  </si>
  <si>
    <t>Fri, Nov 7</t>
  </si>
  <si>
    <t>m</t>
  </si>
  <si>
    <t>Sat, Nov 8</t>
  </si>
  <si>
    <t>low bound</t>
  </si>
  <si>
    <t>Sun, Nov 9</t>
  </si>
  <si>
    <t>up bound</t>
  </si>
  <si>
    <t>Mon, Nov 10</t>
  </si>
  <si>
    <t>Tue, Nov 11</t>
  </si>
  <si>
    <t>Wed, Nov 12</t>
  </si>
  <si>
    <t>payments</t>
  </si>
  <si>
    <t>Thu, Nov 13</t>
  </si>
  <si>
    <t>Fri, Nov 14</t>
  </si>
  <si>
    <t>Sat, Nov 15</t>
  </si>
  <si>
    <t>Sun, Nov 16</t>
  </si>
  <si>
    <t>sum</t>
  </si>
  <si>
    <t>sum(b2:b24)</t>
  </si>
  <si>
    <t>Ppool</t>
  </si>
  <si>
    <t>SE</t>
  </si>
  <si>
    <t xml:space="preserve">dp </t>
  </si>
  <si>
    <t>p2</t>
  </si>
  <si>
    <t>dp2</t>
  </si>
  <si>
    <t>p3</t>
  </si>
  <si>
    <t>number of  cookies</t>
  </si>
  <si>
    <t>observe</t>
  </si>
  <si>
    <t>low</t>
  </si>
  <si>
    <t>upper</t>
  </si>
  <si>
    <t xml:space="preserve">number of  start free trial  </t>
  </si>
  <si>
    <t>margin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</si>
</sst>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6"/>
  <sheetViews>
    <sheetView tabSelected="1" workbookViewId="0">
      <pane ySplit="1" topLeftCell="A32" activePane="bottomLeft" state="frozen"/>
      <selection/>
      <selection pane="bottomLeft" activeCell="C48" sqref="C48"/>
    </sheetView>
  </sheetViews>
  <sheetFormatPr defaultColWidth="14.4285714285714" defaultRowHeight="15.75" customHeight="1"/>
  <sheetData>
    <row r="1" ht="12.75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1</v>
      </c>
      <c r="I1" s="1" t="s">
        <v>2</v>
      </c>
      <c r="J1" s="1" t="s">
        <v>3</v>
      </c>
      <c r="K1" s="1" t="s">
        <v>4</v>
      </c>
      <c r="L1" t="s">
        <v>7</v>
      </c>
      <c r="M1" t="s">
        <v>8</v>
      </c>
      <c r="N1" t="s">
        <v>9</v>
      </c>
      <c r="O1" t="s">
        <v>10</v>
      </c>
    </row>
    <row r="2" ht="12.75" spans="1:14">
      <c r="A2" s="1" t="s">
        <v>11</v>
      </c>
      <c r="B2" s="2">
        <v>7723</v>
      </c>
      <c r="C2" s="2">
        <v>687</v>
      </c>
      <c r="D2" s="2">
        <v>134</v>
      </c>
      <c r="E2" s="2">
        <v>70</v>
      </c>
      <c r="F2">
        <f>D2/C2</f>
        <v>0.195050946142649</v>
      </c>
      <c r="G2" s="1">
        <f>E2/C2</f>
        <v>0.101892285298399</v>
      </c>
      <c r="H2" s="2">
        <v>7716</v>
      </c>
      <c r="I2" s="2">
        <v>686</v>
      </c>
      <c r="J2" s="2">
        <v>105</v>
      </c>
      <c r="K2" s="2">
        <v>34</v>
      </c>
      <c r="L2">
        <f>J2/I2</f>
        <v>0.153061224489796</v>
      </c>
      <c r="M2">
        <f>L2-F2</f>
        <v>-0.0419897216528533</v>
      </c>
      <c r="N2">
        <f>K2/I2</f>
        <v>0.0495626822157434</v>
      </c>
    </row>
    <row r="3" ht="12.75" spans="1:14">
      <c r="A3" s="1" t="s">
        <v>12</v>
      </c>
      <c r="B3" s="2">
        <v>9102</v>
      </c>
      <c r="C3" s="2">
        <v>779</v>
      </c>
      <c r="D3" s="2">
        <v>147</v>
      </c>
      <c r="E3" s="2">
        <v>70</v>
      </c>
      <c r="F3">
        <f t="shared" ref="F3:F24" si="0">D3/C3</f>
        <v>0.188703465982028</v>
      </c>
      <c r="G3" s="1">
        <f t="shared" ref="G3:G24" si="1">E3/C3</f>
        <v>0.0898587933247754</v>
      </c>
      <c r="H3" s="2">
        <v>9288</v>
      </c>
      <c r="I3" s="2">
        <v>785</v>
      </c>
      <c r="J3" s="2">
        <v>116</v>
      </c>
      <c r="K3" s="2">
        <v>91</v>
      </c>
      <c r="L3">
        <f t="shared" ref="L3:L24" si="2">J3/I3</f>
        <v>0.147770700636943</v>
      </c>
      <c r="M3">
        <f t="shared" ref="M3:M24" si="3">L3-F3</f>
        <v>-0.0409327653450856</v>
      </c>
      <c r="N3">
        <f t="shared" ref="N3:N24" si="4">K3/I3</f>
        <v>0.115923566878981</v>
      </c>
    </row>
    <row r="4" ht="12.75" spans="1:14">
      <c r="A4" s="1" t="s">
        <v>13</v>
      </c>
      <c r="B4" s="2">
        <v>10511</v>
      </c>
      <c r="C4" s="2">
        <v>909</v>
      </c>
      <c r="D4" s="2">
        <v>167</v>
      </c>
      <c r="E4" s="2">
        <v>95</v>
      </c>
      <c r="F4">
        <f t="shared" si="0"/>
        <v>0.183718371837184</v>
      </c>
      <c r="G4" s="1">
        <f t="shared" si="1"/>
        <v>0.104510451045105</v>
      </c>
      <c r="H4" s="2">
        <v>10480</v>
      </c>
      <c r="I4" s="2">
        <v>884</v>
      </c>
      <c r="J4" s="2">
        <v>145</v>
      </c>
      <c r="K4" s="2">
        <v>79</v>
      </c>
      <c r="L4">
        <f t="shared" si="2"/>
        <v>0.164027149321267</v>
      </c>
      <c r="M4">
        <f t="shared" si="3"/>
        <v>-0.0196912225159168</v>
      </c>
      <c r="N4">
        <f t="shared" si="4"/>
        <v>0.0893665158371041</v>
      </c>
    </row>
    <row r="5" ht="12.75" spans="1:15">
      <c r="A5" s="1" t="s">
        <v>14</v>
      </c>
      <c r="B5" s="2">
        <v>9871</v>
      </c>
      <c r="C5" s="2">
        <v>836</v>
      </c>
      <c r="D5" s="2">
        <v>156</v>
      </c>
      <c r="E5" s="2">
        <v>105</v>
      </c>
      <c r="F5">
        <f t="shared" si="0"/>
        <v>0.186602870813397</v>
      </c>
      <c r="G5" s="1">
        <f t="shared" si="1"/>
        <v>0.125598086124402</v>
      </c>
      <c r="H5" s="2">
        <v>9867</v>
      </c>
      <c r="I5" s="2">
        <v>827</v>
      </c>
      <c r="J5" s="2">
        <v>138</v>
      </c>
      <c r="K5" s="2">
        <v>92</v>
      </c>
      <c r="L5">
        <f t="shared" si="2"/>
        <v>0.166868198307134</v>
      </c>
      <c r="M5">
        <f t="shared" si="3"/>
        <v>-0.0197346725062629</v>
      </c>
      <c r="N5">
        <f t="shared" si="4"/>
        <v>0.111245465538089</v>
      </c>
      <c r="O5">
        <f>N2-G2</f>
        <v>-0.0523296030826554</v>
      </c>
    </row>
    <row r="6" ht="12.75" spans="1:15">
      <c r="A6" s="1" t="s">
        <v>15</v>
      </c>
      <c r="B6" s="2">
        <v>10014</v>
      </c>
      <c r="C6" s="2">
        <v>837</v>
      </c>
      <c r="D6" s="2">
        <v>163</v>
      </c>
      <c r="E6" s="2">
        <v>64</v>
      </c>
      <c r="F6">
        <f t="shared" si="0"/>
        <v>0.194743130227001</v>
      </c>
      <c r="G6" s="1">
        <f t="shared" si="1"/>
        <v>0.0764635603345281</v>
      </c>
      <c r="H6" s="2">
        <v>9793</v>
      </c>
      <c r="I6" s="2">
        <v>832</v>
      </c>
      <c r="J6" s="2">
        <v>140</v>
      </c>
      <c r="K6" s="2">
        <v>94</v>
      </c>
      <c r="L6">
        <f t="shared" si="2"/>
        <v>0.168269230769231</v>
      </c>
      <c r="M6">
        <f t="shared" si="3"/>
        <v>-0.0264738994577704</v>
      </c>
      <c r="N6">
        <f t="shared" si="4"/>
        <v>0.112980769230769</v>
      </c>
      <c r="O6">
        <f t="shared" ref="O6:O24" si="5">N3-G3</f>
        <v>0.0260647735542055</v>
      </c>
    </row>
    <row r="7" ht="12.75" spans="1:15">
      <c r="A7" s="1" t="s">
        <v>16</v>
      </c>
      <c r="B7" s="2">
        <v>9670</v>
      </c>
      <c r="C7" s="2">
        <v>823</v>
      </c>
      <c r="D7" s="2">
        <v>138</v>
      </c>
      <c r="E7" s="2">
        <v>82</v>
      </c>
      <c r="F7">
        <f t="shared" si="0"/>
        <v>0.16767922235723</v>
      </c>
      <c r="G7" s="1">
        <f t="shared" si="1"/>
        <v>0.0996354799513973</v>
      </c>
      <c r="H7" s="2">
        <v>9500</v>
      </c>
      <c r="I7" s="2">
        <v>788</v>
      </c>
      <c r="J7" s="2">
        <v>129</v>
      </c>
      <c r="K7" s="2">
        <v>61</v>
      </c>
      <c r="L7">
        <f t="shared" si="2"/>
        <v>0.163705583756345</v>
      </c>
      <c r="M7">
        <f t="shared" si="3"/>
        <v>-0.00397363860088448</v>
      </c>
      <c r="N7">
        <f t="shared" si="4"/>
        <v>0.0774111675126904</v>
      </c>
      <c r="O7">
        <f t="shared" si="5"/>
        <v>-0.0151439352080004</v>
      </c>
    </row>
    <row r="8" ht="12.75" spans="1:15">
      <c r="A8" s="1" t="s">
        <v>17</v>
      </c>
      <c r="B8" s="2">
        <v>9008</v>
      </c>
      <c r="C8" s="2">
        <v>748</v>
      </c>
      <c r="D8" s="2">
        <v>146</v>
      </c>
      <c r="E8" s="2">
        <v>76</v>
      </c>
      <c r="F8">
        <f t="shared" si="0"/>
        <v>0.195187165775401</v>
      </c>
      <c r="G8" s="1">
        <f t="shared" si="1"/>
        <v>0.101604278074866</v>
      </c>
      <c r="H8" s="2">
        <v>9088</v>
      </c>
      <c r="I8" s="2">
        <v>780</v>
      </c>
      <c r="J8" s="2">
        <v>127</v>
      </c>
      <c r="K8" s="2">
        <v>44</v>
      </c>
      <c r="L8">
        <f t="shared" si="2"/>
        <v>0.162820512820513</v>
      </c>
      <c r="M8">
        <f t="shared" si="3"/>
        <v>-0.0323666529548882</v>
      </c>
      <c r="N8">
        <f t="shared" si="4"/>
        <v>0.0564102564102564</v>
      </c>
      <c r="O8">
        <f t="shared" si="5"/>
        <v>-0.0143526205863124</v>
      </c>
    </row>
    <row r="9" ht="12.75" spans="1:15">
      <c r="A9" s="1" t="s">
        <v>18</v>
      </c>
      <c r="B9" s="2">
        <v>7434</v>
      </c>
      <c r="C9" s="2">
        <v>632</v>
      </c>
      <c r="D9" s="2">
        <v>110</v>
      </c>
      <c r="E9" s="2">
        <v>70</v>
      </c>
      <c r="F9">
        <f t="shared" si="0"/>
        <v>0.174050632911392</v>
      </c>
      <c r="G9" s="1">
        <f t="shared" si="1"/>
        <v>0.110759493670886</v>
      </c>
      <c r="H9" s="2">
        <v>7664</v>
      </c>
      <c r="I9" s="2">
        <v>652</v>
      </c>
      <c r="J9" s="2">
        <v>94</v>
      </c>
      <c r="K9" s="2">
        <v>62</v>
      </c>
      <c r="L9">
        <f t="shared" si="2"/>
        <v>0.144171779141104</v>
      </c>
      <c r="M9">
        <f t="shared" si="3"/>
        <v>-0.0298788537702881</v>
      </c>
      <c r="N9">
        <f t="shared" si="4"/>
        <v>0.0950920245398773</v>
      </c>
      <c r="O9">
        <f t="shared" si="5"/>
        <v>0.0365172088962412</v>
      </c>
    </row>
    <row r="10" ht="12.75" spans="1:15">
      <c r="A10" s="1" t="s">
        <v>19</v>
      </c>
      <c r="B10" s="2">
        <v>8459</v>
      </c>
      <c r="C10" s="2">
        <v>691</v>
      </c>
      <c r="D10" s="2">
        <v>131</v>
      </c>
      <c r="E10" s="2">
        <v>60</v>
      </c>
      <c r="F10">
        <f t="shared" si="0"/>
        <v>0.189580318379161</v>
      </c>
      <c r="G10" s="1">
        <f t="shared" si="1"/>
        <v>0.0868306801736614</v>
      </c>
      <c r="H10" s="2">
        <v>8434</v>
      </c>
      <c r="I10" s="2">
        <v>697</v>
      </c>
      <c r="J10" s="2">
        <v>120</v>
      </c>
      <c r="K10" s="2">
        <v>77</v>
      </c>
      <c r="L10">
        <f t="shared" si="2"/>
        <v>0.172166427546628</v>
      </c>
      <c r="M10">
        <f t="shared" si="3"/>
        <v>-0.0174138908325322</v>
      </c>
      <c r="N10">
        <f t="shared" si="4"/>
        <v>0.110473457675753</v>
      </c>
      <c r="O10">
        <f t="shared" si="5"/>
        <v>-0.022224312438707</v>
      </c>
    </row>
    <row r="11" ht="12.75" spans="1:15">
      <c r="A11" s="1" t="s">
        <v>20</v>
      </c>
      <c r="B11" s="2">
        <v>10667</v>
      </c>
      <c r="C11" s="2">
        <v>861</v>
      </c>
      <c r="D11" s="2">
        <v>165</v>
      </c>
      <c r="E11" s="2">
        <v>97</v>
      </c>
      <c r="F11">
        <f t="shared" si="0"/>
        <v>0.191637630662021</v>
      </c>
      <c r="G11" s="1">
        <f t="shared" si="1"/>
        <v>0.112659698025552</v>
      </c>
      <c r="H11" s="2">
        <v>10496</v>
      </c>
      <c r="I11" s="2">
        <v>860</v>
      </c>
      <c r="J11" s="2">
        <v>153</v>
      </c>
      <c r="K11" s="2">
        <v>98</v>
      </c>
      <c r="L11">
        <f t="shared" si="2"/>
        <v>0.177906976744186</v>
      </c>
      <c r="M11">
        <f t="shared" si="3"/>
        <v>-0.0137306539178349</v>
      </c>
      <c r="N11">
        <f t="shared" si="4"/>
        <v>0.113953488372093</v>
      </c>
      <c r="O11">
        <f t="shared" si="5"/>
        <v>-0.0451940216646099</v>
      </c>
    </row>
    <row r="12" ht="12.75" spans="1:15">
      <c r="A12" s="1" t="s">
        <v>21</v>
      </c>
      <c r="B12" s="2">
        <v>10660</v>
      </c>
      <c r="C12" s="2">
        <v>867</v>
      </c>
      <c r="D12" s="2">
        <v>196</v>
      </c>
      <c r="E12" s="2">
        <v>105</v>
      </c>
      <c r="F12">
        <f t="shared" si="0"/>
        <v>0.226066897347174</v>
      </c>
      <c r="G12" s="1">
        <f t="shared" si="1"/>
        <v>0.121107266435986</v>
      </c>
      <c r="H12" s="2">
        <v>10551</v>
      </c>
      <c r="I12" s="2">
        <v>864</v>
      </c>
      <c r="J12" s="2">
        <v>143</v>
      </c>
      <c r="K12" s="2">
        <v>71</v>
      </c>
      <c r="L12">
        <f t="shared" si="2"/>
        <v>0.165509259259259</v>
      </c>
      <c r="M12">
        <f t="shared" si="3"/>
        <v>-0.0605576380879149</v>
      </c>
      <c r="N12">
        <f t="shared" si="4"/>
        <v>0.0821759259259259</v>
      </c>
      <c r="O12">
        <f t="shared" si="5"/>
        <v>-0.0156674691310088</v>
      </c>
    </row>
    <row r="13" ht="12.75" spans="1:15">
      <c r="A13" s="1" t="s">
        <v>22</v>
      </c>
      <c r="B13" s="2">
        <v>9947</v>
      </c>
      <c r="C13" s="2">
        <v>838</v>
      </c>
      <c r="D13" s="2">
        <v>162</v>
      </c>
      <c r="E13" s="2">
        <v>92</v>
      </c>
      <c r="F13">
        <f t="shared" si="0"/>
        <v>0.193317422434368</v>
      </c>
      <c r="G13" s="1">
        <f t="shared" si="1"/>
        <v>0.109785202863962</v>
      </c>
      <c r="H13" s="2">
        <v>9737</v>
      </c>
      <c r="I13" s="2">
        <v>801</v>
      </c>
      <c r="J13" s="2">
        <v>128</v>
      </c>
      <c r="K13" s="2">
        <v>70</v>
      </c>
      <c r="L13">
        <f t="shared" si="2"/>
        <v>0.15980024968789</v>
      </c>
      <c r="M13">
        <f t="shared" si="3"/>
        <v>-0.0335171727464774</v>
      </c>
      <c r="N13">
        <f t="shared" si="4"/>
        <v>0.0873907615480649</v>
      </c>
      <c r="O13">
        <f t="shared" si="5"/>
        <v>0.0236427775020919</v>
      </c>
    </row>
    <row r="14" ht="12.75" spans="1:15">
      <c r="A14" s="1" t="s">
        <v>23</v>
      </c>
      <c r="B14" s="2">
        <v>8324</v>
      </c>
      <c r="C14" s="2">
        <v>665</v>
      </c>
      <c r="D14" s="2">
        <v>127</v>
      </c>
      <c r="E14" s="2">
        <v>56</v>
      </c>
      <c r="F14">
        <f t="shared" si="0"/>
        <v>0.190977443609023</v>
      </c>
      <c r="G14" s="1">
        <f t="shared" si="1"/>
        <v>0.0842105263157895</v>
      </c>
      <c r="H14" s="2">
        <v>8176</v>
      </c>
      <c r="I14" s="2">
        <v>642</v>
      </c>
      <c r="J14" s="2">
        <v>122</v>
      </c>
      <c r="K14" s="2">
        <v>68</v>
      </c>
      <c r="L14">
        <f t="shared" si="2"/>
        <v>0.190031152647975</v>
      </c>
      <c r="M14">
        <f t="shared" si="3"/>
        <v>-0.00094629096104748</v>
      </c>
      <c r="N14">
        <f t="shared" si="4"/>
        <v>0.105919003115265</v>
      </c>
      <c r="O14">
        <f t="shared" si="5"/>
        <v>0.00129379034654134</v>
      </c>
    </row>
    <row r="15" ht="12.75" spans="1:15">
      <c r="A15" s="1" t="s">
        <v>24</v>
      </c>
      <c r="B15" s="2">
        <v>9434</v>
      </c>
      <c r="C15" s="2">
        <v>673</v>
      </c>
      <c r="D15" s="2">
        <v>220</v>
      </c>
      <c r="E15" s="2">
        <v>122</v>
      </c>
      <c r="F15">
        <f t="shared" si="0"/>
        <v>0.326894502228826</v>
      </c>
      <c r="G15" s="1">
        <f t="shared" si="1"/>
        <v>0.181277860326894</v>
      </c>
      <c r="H15" s="2">
        <v>9402</v>
      </c>
      <c r="I15" s="2">
        <v>697</v>
      </c>
      <c r="J15" s="2">
        <v>194</v>
      </c>
      <c r="K15" s="2">
        <v>94</v>
      </c>
      <c r="L15">
        <f t="shared" si="2"/>
        <v>0.278335724533716</v>
      </c>
      <c r="M15">
        <f t="shared" si="3"/>
        <v>-0.0485587776951102</v>
      </c>
      <c r="N15">
        <f t="shared" si="4"/>
        <v>0.134863701578192</v>
      </c>
      <c r="O15">
        <f t="shared" si="5"/>
        <v>-0.0389313405100602</v>
      </c>
    </row>
    <row r="16" ht="12.75" spans="1:15">
      <c r="A16" s="1" t="s">
        <v>25</v>
      </c>
      <c r="B16" s="2">
        <v>8687</v>
      </c>
      <c r="C16" s="2">
        <v>691</v>
      </c>
      <c r="D16" s="2">
        <v>176</v>
      </c>
      <c r="E16" s="2">
        <v>128</v>
      </c>
      <c r="F16">
        <f t="shared" si="0"/>
        <v>0.254703328509407</v>
      </c>
      <c r="G16" s="1">
        <f t="shared" si="1"/>
        <v>0.185238784370478</v>
      </c>
      <c r="H16" s="2">
        <v>8669</v>
      </c>
      <c r="I16" s="2">
        <v>669</v>
      </c>
      <c r="J16" s="2">
        <v>127</v>
      </c>
      <c r="K16" s="2">
        <v>81</v>
      </c>
      <c r="L16">
        <f t="shared" si="2"/>
        <v>0.1898355754858</v>
      </c>
      <c r="M16">
        <f t="shared" si="3"/>
        <v>-0.0648677530236069</v>
      </c>
      <c r="N16">
        <f t="shared" si="4"/>
        <v>0.121076233183857</v>
      </c>
      <c r="O16">
        <f t="shared" si="5"/>
        <v>-0.0223944413158969</v>
      </c>
    </row>
    <row r="17" ht="12.75" spans="1:15">
      <c r="A17" s="1" t="s">
        <v>26</v>
      </c>
      <c r="B17" s="2">
        <v>8896</v>
      </c>
      <c r="C17" s="2">
        <v>708</v>
      </c>
      <c r="D17" s="2">
        <v>161</v>
      </c>
      <c r="E17" s="2">
        <v>104</v>
      </c>
      <c r="F17">
        <f t="shared" si="0"/>
        <v>0.227401129943503</v>
      </c>
      <c r="G17" s="1">
        <f t="shared" si="1"/>
        <v>0.146892655367232</v>
      </c>
      <c r="H17" s="2">
        <v>8881</v>
      </c>
      <c r="I17" s="2">
        <v>693</v>
      </c>
      <c r="J17" s="2">
        <v>153</v>
      </c>
      <c r="K17" s="2">
        <v>101</v>
      </c>
      <c r="L17">
        <f t="shared" si="2"/>
        <v>0.220779220779221</v>
      </c>
      <c r="M17">
        <f t="shared" si="3"/>
        <v>-0.00662190916428204</v>
      </c>
      <c r="N17">
        <f t="shared" si="4"/>
        <v>0.145743145743146</v>
      </c>
      <c r="O17">
        <f t="shared" si="5"/>
        <v>0.0217084767994753</v>
      </c>
    </row>
    <row r="18" ht="12.75" spans="1:15">
      <c r="A18" s="1" t="s">
        <v>27</v>
      </c>
      <c r="B18" s="2">
        <v>9535</v>
      </c>
      <c r="C18" s="2">
        <v>759</v>
      </c>
      <c r="D18" s="2">
        <v>233</v>
      </c>
      <c r="E18" s="2">
        <v>124</v>
      </c>
      <c r="F18">
        <f t="shared" si="0"/>
        <v>0.306982872200263</v>
      </c>
      <c r="G18" s="1">
        <f t="shared" si="1"/>
        <v>0.163372859025033</v>
      </c>
      <c r="H18" s="2">
        <v>9655</v>
      </c>
      <c r="I18" s="2">
        <v>771</v>
      </c>
      <c r="J18" s="2">
        <v>213</v>
      </c>
      <c r="K18" s="2">
        <v>119</v>
      </c>
      <c r="L18">
        <f t="shared" si="2"/>
        <v>0.276264591439689</v>
      </c>
      <c r="M18">
        <f t="shared" si="3"/>
        <v>-0.0307182807605748</v>
      </c>
      <c r="N18">
        <f t="shared" si="4"/>
        <v>0.154345006485084</v>
      </c>
      <c r="O18">
        <f t="shared" si="5"/>
        <v>-0.0464141587487023</v>
      </c>
    </row>
    <row r="19" ht="12.75" spans="1:15">
      <c r="A19" s="1" t="s">
        <v>28</v>
      </c>
      <c r="B19" s="2">
        <v>9363</v>
      </c>
      <c r="C19" s="2">
        <v>736</v>
      </c>
      <c r="D19" s="2">
        <v>154</v>
      </c>
      <c r="E19" s="2">
        <v>91</v>
      </c>
      <c r="F19">
        <f t="shared" si="0"/>
        <v>0.209239130434783</v>
      </c>
      <c r="G19" s="1">
        <f t="shared" si="1"/>
        <v>0.123641304347826</v>
      </c>
      <c r="H19" s="2">
        <v>9396</v>
      </c>
      <c r="I19" s="2">
        <v>736</v>
      </c>
      <c r="J19" s="2">
        <v>162</v>
      </c>
      <c r="K19" s="2">
        <v>120</v>
      </c>
      <c r="L19">
        <f t="shared" si="2"/>
        <v>0.220108695652174</v>
      </c>
      <c r="M19">
        <f t="shared" si="3"/>
        <v>0.0108695652173913</v>
      </c>
      <c r="N19">
        <f t="shared" si="4"/>
        <v>0.16304347826087</v>
      </c>
      <c r="O19">
        <f t="shared" si="5"/>
        <v>-0.064162551186621</v>
      </c>
    </row>
    <row r="20" ht="12.75" spans="1:15">
      <c r="A20" s="1" t="s">
        <v>29</v>
      </c>
      <c r="B20" s="2">
        <v>9327</v>
      </c>
      <c r="C20" s="2">
        <v>739</v>
      </c>
      <c r="D20" s="2">
        <v>196</v>
      </c>
      <c r="E20" s="2">
        <v>86</v>
      </c>
      <c r="F20">
        <f t="shared" si="0"/>
        <v>0.265223274695535</v>
      </c>
      <c r="G20" s="1">
        <f t="shared" si="1"/>
        <v>0.11637347767253</v>
      </c>
      <c r="H20" s="2">
        <v>9262</v>
      </c>
      <c r="I20" s="2">
        <v>727</v>
      </c>
      <c r="J20" s="2">
        <v>201</v>
      </c>
      <c r="K20" s="2">
        <v>96</v>
      </c>
      <c r="L20">
        <f t="shared" si="2"/>
        <v>0.276478679504814</v>
      </c>
      <c r="M20">
        <f t="shared" si="3"/>
        <v>0.0112554048092798</v>
      </c>
      <c r="N20">
        <f t="shared" si="4"/>
        <v>0.132049518569464</v>
      </c>
      <c r="O20">
        <f t="shared" si="5"/>
        <v>-0.00114950962408591</v>
      </c>
    </row>
    <row r="21" ht="12.75" spans="1:15">
      <c r="A21" s="1" t="s">
        <v>30</v>
      </c>
      <c r="B21" s="2">
        <v>9345</v>
      </c>
      <c r="C21" s="2">
        <v>734</v>
      </c>
      <c r="D21" s="2">
        <v>167</v>
      </c>
      <c r="E21" s="2">
        <v>75</v>
      </c>
      <c r="F21">
        <f t="shared" si="0"/>
        <v>0.227520435967302</v>
      </c>
      <c r="G21" s="1">
        <f t="shared" si="1"/>
        <v>0.102179836512262</v>
      </c>
      <c r="H21" s="2">
        <v>9308</v>
      </c>
      <c r="I21" s="2">
        <v>728</v>
      </c>
      <c r="J21" s="2">
        <v>207</v>
      </c>
      <c r="K21" s="2">
        <v>67</v>
      </c>
      <c r="L21">
        <f t="shared" si="2"/>
        <v>0.284340659340659</v>
      </c>
      <c r="M21">
        <f t="shared" si="3"/>
        <v>0.0568202233733569</v>
      </c>
      <c r="N21">
        <f t="shared" si="4"/>
        <v>0.092032967032967</v>
      </c>
      <c r="O21">
        <f t="shared" si="5"/>
        <v>-0.00902785253994862</v>
      </c>
    </row>
    <row r="22" ht="12.75" spans="1:15">
      <c r="A22" s="1" t="s">
        <v>31</v>
      </c>
      <c r="B22" s="2">
        <v>8890</v>
      </c>
      <c r="C22" s="2">
        <v>706</v>
      </c>
      <c r="D22" s="2">
        <v>174</v>
      </c>
      <c r="E22" s="2">
        <v>101</v>
      </c>
      <c r="F22">
        <f t="shared" si="0"/>
        <v>0.246458923512748</v>
      </c>
      <c r="G22" s="1">
        <f t="shared" si="1"/>
        <v>0.143059490084986</v>
      </c>
      <c r="H22" s="2">
        <v>8715</v>
      </c>
      <c r="I22" s="2">
        <v>722</v>
      </c>
      <c r="J22" s="2">
        <v>182</v>
      </c>
      <c r="K22" s="2">
        <v>123</v>
      </c>
      <c r="L22">
        <f t="shared" si="2"/>
        <v>0.25207756232687</v>
      </c>
      <c r="M22">
        <f t="shared" si="3"/>
        <v>0.00561863881412192</v>
      </c>
      <c r="N22">
        <f t="shared" si="4"/>
        <v>0.170360110803324</v>
      </c>
      <c r="O22">
        <f t="shared" si="5"/>
        <v>0.0394021739130435</v>
      </c>
    </row>
    <row r="23" ht="12.75" spans="1:15">
      <c r="A23" s="1" t="s">
        <v>32</v>
      </c>
      <c r="B23" s="2">
        <v>8460</v>
      </c>
      <c r="C23" s="2">
        <v>681</v>
      </c>
      <c r="D23" s="2">
        <v>156</v>
      </c>
      <c r="E23" s="2">
        <v>93</v>
      </c>
      <c r="F23">
        <f t="shared" si="0"/>
        <v>0.229074889867841</v>
      </c>
      <c r="G23" s="1">
        <f t="shared" si="1"/>
        <v>0.136563876651982</v>
      </c>
      <c r="H23" s="2">
        <v>8448</v>
      </c>
      <c r="I23" s="2">
        <v>695</v>
      </c>
      <c r="J23" s="2">
        <v>142</v>
      </c>
      <c r="K23" s="2">
        <v>100</v>
      </c>
      <c r="L23">
        <f t="shared" si="2"/>
        <v>0.20431654676259</v>
      </c>
      <c r="M23">
        <f t="shared" si="3"/>
        <v>-0.0247583431052515</v>
      </c>
      <c r="N23">
        <f t="shared" si="4"/>
        <v>0.143884892086331</v>
      </c>
      <c r="O23">
        <f t="shared" si="5"/>
        <v>0.0156760408969331</v>
      </c>
    </row>
    <row r="24" ht="12.75" spans="1:15">
      <c r="A24" s="1" t="s">
        <v>33</v>
      </c>
      <c r="B24" s="2">
        <v>8836</v>
      </c>
      <c r="C24" s="2">
        <v>693</v>
      </c>
      <c r="D24" s="2">
        <v>206</v>
      </c>
      <c r="E24" s="2">
        <v>67</v>
      </c>
      <c r="F24">
        <f t="shared" si="0"/>
        <v>0.297258297258297</v>
      </c>
      <c r="G24" s="1">
        <f t="shared" si="1"/>
        <v>0.0966810966810967</v>
      </c>
      <c r="H24" s="2">
        <v>8836</v>
      </c>
      <c r="I24" s="2">
        <v>724</v>
      </c>
      <c r="J24" s="2">
        <v>182</v>
      </c>
      <c r="K24" s="2">
        <v>103</v>
      </c>
      <c r="L24">
        <f t="shared" si="2"/>
        <v>0.251381215469613</v>
      </c>
      <c r="M24">
        <f t="shared" si="3"/>
        <v>-0.045877081788684</v>
      </c>
      <c r="N24">
        <f t="shared" si="4"/>
        <v>0.142265193370166</v>
      </c>
      <c r="O24">
        <f t="shared" si="5"/>
        <v>-0.0101468694792945</v>
      </c>
    </row>
    <row r="25" ht="12.75" spans="1:11">
      <c r="A25" s="1" t="s">
        <v>34</v>
      </c>
      <c r="B25" s="2">
        <v>9437</v>
      </c>
      <c r="C25" s="2">
        <v>788</v>
      </c>
      <c r="D25" s="1"/>
      <c r="E25" s="3"/>
      <c r="G25" s="1"/>
      <c r="H25" s="2">
        <v>9359</v>
      </c>
      <c r="I25" s="2">
        <v>789</v>
      </c>
      <c r="J25" s="3"/>
      <c r="K25" s="3"/>
    </row>
    <row r="26" ht="12.75" spans="1:11">
      <c r="A26" s="1" t="s">
        <v>35</v>
      </c>
      <c r="B26" s="2">
        <v>9420</v>
      </c>
      <c r="C26" s="2">
        <v>781</v>
      </c>
      <c r="D26" s="1"/>
      <c r="E26" s="3"/>
      <c r="G26" s="1"/>
      <c r="H26" s="2">
        <v>9427</v>
      </c>
      <c r="I26" s="2">
        <v>743</v>
      </c>
      <c r="J26" s="3"/>
      <c r="K26" s="3"/>
    </row>
    <row r="27" ht="12.75" spans="1:13">
      <c r="A27" s="1" t="s">
        <v>36</v>
      </c>
      <c r="B27" s="2">
        <v>9570</v>
      </c>
      <c r="C27" s="2">
        <v>805</v>
      </c>
      <c r="D27" s="1"/>
      <c r="E27" s="3"/>
      <c r="G27" s="1"/>
      <c r="H27" s="2">
        <v>9633</v>
      </c>
      <c r="I27" s="2">
        <v>808</v>
      </c>
      <c r="J27" s="3"/>
      <c r="K27" s="3" t="s">
        <v>37</v>
      </c>
      <c r="L27" t="s">
        <v>38</v>
      </c>
      <c r="M27">
        <f>AVERAGE(M2:M24)</f>
        <v>-0.0207845820292659</v>
      </c>
    </row>
    <row r="28" ht="12.75" spans="1:13">
      <c r="A28" s="1" t="s">
        <v>39</v>
      </c>
      <c r="B28" s="2">
        <v>9921</v>
      </c>
      <c r="C28" s="2">
        <v>830</v>
      </c>
      <c r="D28" s="1"/>
      <c r="E28" s="3"/>
      <c r="G28" s="1"/>
      <c r="H28" s="2">
        <v>9842</v>
      </c>
      <c r="I28" s="2">
        <v>831</v>
      </c>
      <c r="J28" s="3"/>
      <c r="K28" s="3"/>
      <c r="L28" t="s">
        <v>40</v>
      </c>
      <c r="M28">
        <f>STDEV(M2:M24)</f>
        <v>0.0269646409706783</v>
      </c>
    </row>
    <row r="29" ht="12.75" spans="1:13">
      <c r="A29" s="1" t="s">
        <v>41</v>
      </c>
      <c r="B29" s="2">
        <v>9424</v>
      </c>
      <c r="C29" s="2">
        <v>781</v>
      </c>
      <c r="D29" s="1"/>
      <c r="E29" s="3"/>
      <c r="G29" s="1"/>
      <c r="H29" s="2">
        <v>9272</v>
      </c>
      <c r="I29" s="2">
        <v>767</v>
      </c>
      <c r="J29" s="3"/>
      <c r="K29" s="3"/>
      <c r="L29" t="s">
        <v>42</v>
      </c>
      <c r="M29">
        <f>1.96*M28</f>
        <v>0.0528506963025295</v>
      </c>
    </row>
    <row r="30" ht="12.75" spans="1:13">
      <c r="A30" s="1" t="s">
        <v>43</v>
      </c>
      <c r="B30" s="2">
        <v>9010</v>
      </c>
      <c r="C30" s="2">
        <v>756</v>
      </c>
      <c r="D30" s="1"/>
      <c r="E30" s="3"/>
      <c r="G30" s="1"/>
      <c r="H30" s="2">
        <v>8969</v>
      </c>
      <c r="I30" s="2">
        <v>760</v>
      </c>
      <c r="J30" s="3"/>
      <c r="K30" s="3"/>
      <c r="L30" t="s">
        <v>44</v>
      </c>
      <c r="M30">
        <f>M27-M29</f>
        <v>-0.0736352783317954</v>
      </c>
    </row>
    <row r="31" ht="12.75" spans="1:13">
      <c r="A31" s="1" t="s">
        <v>45</v>
      </c>
      <c r="B31" s="2">
        <v>9656</v>
      </c>
      <c r="C31" s="2">
        <v>825</v>
      </c>
      <c r="D31" s="1"/>
      <c r="E31" s="3"/>
      <c r="G31" s="1"/>
      <c r="H31" s="2">
        <v>9697</v>
      </c>
      <c r="I31" s="2">
        <v>850</v>
      </c>
      <c r="J31" s="3"/>
      <c r="K31" s="3"/>
      <c r="L31" t="s">
        <v>46</v>
      </c>
      <c r="M31">
        <f>M27+M29</f>
        <v>0.0320661142732636</v>
      </c>
    </row>
    <row r="32" ht="12.75" spans="1:11">
      <c r="A32" s="1" t="s">
        <v>47</v>
      </c>
      <c r="B32" s="2">
        <v>10419</v>
      </c>
      <c r="C32" s="2">
        <v>874</v>
      </c>
      <c r="D32" s="1"/>
      <c r="E32" s="3"/>
      <c r="G32" s="1"/>
      <c r="H32" s="2">
        <v>10445</v>
      </c>
      <c r="I32" s="2">
        <v>851</v>
      </c>
      <c r="J32" s="3"/>
      <c r="K32" s="3"/>
    </row>
    <row r="33" ht="12.75" spans="1:11">
      <c r="A33" s="1" t="s">
        <v>48</v>
      </c>
      <c r="B33" s="2">
        <v>9880</v>
      </c>
      <c r="C33" s="2">
        <v>830</v>
      </c>
      <c r="D33" s="1"/>
      <c r="E33" s="3"/>
      <c r="G33" s="1"/>
      <c r="H33" s="2">
        <v>9931</v>
      </c>
      <c r="I33" s="2">
        <v>831</v>
      </c>
      <c r="J33" s="3"/>
      <c r="K33" s="3"/>
    </row>
    <row r="34" ht="12.75" spans="1:13">
      <c r="A34" s="1" t="s">
        <v>49</v>
      </c>
      <c r="B34" s="2">
        <v>10134</v>
      </c>
      <c r="C34" s="2">
        <v>801</v>
      </c>
      <c r="D34" s="1"/>
      <c r="E34" s="3"/>
      <c r="G34" s="1"/>
      <c r="H34" s="2">
        <v>10042</v>
      </c>
      <c r="I34" s="2">
        <v>802</v>
      </c>
      <c r="J34" s="3"/>
      <c r="K34" s="3" t="s">
        <v>50</v>
      </c>
      <c r="L34" t="s">
        <v>38</v>
      </c>
      <c r="M34">
        <f>AVERAGE(O2:O24)</f>
        <v>-0.00964167218036858</v>
      </c>
    </row>
    <row r="35" ht="12.75" spans="1:13">
      <c r="A35" s="1" t="s">
        <v>51</v>
      </c>
      <c r="B35" s="2">
        <v>9717</v>
      </c>
      <c r="C35" s="2">
        <v>814</v>
      </c>
      <c r="D35" s="1"/>
      <c r="E35" s="3"/>
      <c r="G35" s="1"/>
      <c r="H35" s="2">
        <v>9721</v>
      </c>
      <c r="I35" s="2">
        <v>829</v>
      </c>
      <c r="J35" s="3"/>
      <c r="K35" s="3"/>
      <c r="L35" t="s">
        <v>40</v>
      </c>
      <c r="M35">
        <f>STDEV(O2:O24)</f>
        <v>0.0302737400577862</v>
      </c>
    </row>
    <row r="36" ht="12.75" spans="1:13">
      <c r="A36" s="1" t="s">
        <v>52</v>
      </c>
      <c r="B36" s="2">
        <v>9192</v>
      </c>
      <c r="C36" s="2">
        <v>735</v>
      </c>
      <c r="D36" s="1"/>
      <c r="E36" s="3"/>
      <c r="G36" s="1"/>
      <c r="H36" s="2">
        <v>9304</v>
      </c>
      <c r="I36" s="2">
        <v>770</v>
      </c>
      <c r="J36" s="3"/>
      <c r="K36" s="3"/>
      <c r="L36" t="s">
        <v>42</v>
      </c>
      <c r="M36">
        <f>1.96*M35</f>
        <v>0.059336530513261</v>
      </c>
    </row>
    <row r="37" ht="12.75" spans="1:13">
      <c r="A37" s="1" t="s">
        <v>53</v>
      </c>
      <c r="B37" s="2">
        <v>8630</v>
      </c>
      <c r="C37" s="2">
        <v>743</v>
      </c>
      <c r="D37" s="1"/>
      <c r="E37" s="3"/>
      <c r="G37" s="1"/>
      <c r="H37" s="2">
        <v>8668</v>
      </c>
      <c r="I37" s="2">
        <v>724</v>
      </c>
      <c r="J37" s="3"/>
      <c r="K37" s="3"/>
      <c r="L37" t="s">
        <v>44</v>
      </c>
      <c r="M37">
        <f>M34-M35</f>
        <v>-0.0399154122381548</v>
      </c>
    </row>
    <row r="38" ht="12.75" spans="1:13">
      <c r="A38" s="1" t="s">
        <v>54</v>
      </c>
      <c r="B38" s="2">
        <v>8970</v>
      </c>
      <c r="C38" s="2">
        <v>722</v>
      </c>
      <c r="D38" s="1"/>
      <c r="E38" s="3"/>
      <c r="G38" s="1"/>
      <c r="H38" s="2">
        <v>8988</v>
      </c>
      <c r="I38" s="2">
        <v>710</v>
      </c>
      <c r="J38" s="3"/>
      <c r="K38" s="3"/>
      <c r="L38" t="s">
        <v>46</v>
      </c>
      <c r="M38">
        <f>M34+M35</f>
        <v>0.0206320678774176</v>
      </c>
    </row>
    <row r="39" ht="12.75" spans="1:5">
      <c r="A39" s="1"/>
      <c r="B39" s="2"/>
      <c r="C39" s="2"/>
      <c r="D39" s="1"/>
      <c r="E39" s="3"/>
    </row>
    <row r="40" spans="1:5">
      <c r="A40" s="1"/>
      <c r="B40" s="2"/>
      <c r="C40" s="2"/>
      <c r="D40" s="1"/>
      <c r="E40" s="3"/>
    </row>
    <row r="41" customHeight="1" spans="1:5">
      <c r="A41" t="s">
        <v>55</v>
      </c>
      <c r="B41">
        <f>SUM(B2:B38)</f>
        <v>345543</v>
      </c>
      <c r="C41">
        <f>SUM(C2:C38)</f>
        <v>28378</v>
      </c>
      <c r="D41">
        <f>SUM(D2:D24)</f>
        <v>3785</v>
      </c>
      <c r="E41">
        <f>SUM(E2:E24)</f>
        <v>2033</v>
      </c>
    </row>
    <row r="42" customHeight="1" spans="2:3">
      <c r="B42" t="s">
        <v>56</v>
      </c>
      <c r="C42">
        <f>SUM(C2:C24)</f>
        <v>17293</v>
      </c>
    </row>
    <row r="43" customHeight="1" spans="2:3">
      <c r="B43" t="s">
        <v>57</v>
      </c>
      <c r="C43">
        <f>(D41+Experiment!D41)/(C42+Experiment!C42)</f>
        <v>0.208607067403699</v>
      </c>
    </row>
    <row r="44" customHeight="1" spans="2:3">
      <c r="B44" t="s">
        <v>58</v>
      </c>
      <c r="C44">
        <f>SQRT(C43*(1-C43)*(1/C42+1/Experiment!C42))</f>
        <v>0.00437167538522594</v>
      </c>
    </row>
    <row r="45" customHeight="1" spans="2:3">
      <c r="B45" t="s">
        <v>42</v>
      </c>
      <c r="C45">
        <f>1.96*C44</f>
        <v>0.00856848375504284</v>
      </c>
    </row>
    <row r="46" customHeight="1" spans="2:3">
      <c r="B46" t="s">
        <v>44</v>
      </c>
      <c r="C46">
        <f>G47-C45</f>
        <v>-0.0291233583354044</v>
      </c>
    </row>
    <row r="47" customHeight="1" spans="2:7">
      <c r="B47" t="s">
        <v>46</v>
      </c>
      <c r="C47">
        <f>G47+C45</f>
        <v>-0.0119863908253187</v>
      </c>
      <c r="F47" t="s">
        <v>59</v>
      </c>
      <c r="G47">
        <f>3423/17260-3785/17293</f>
        <v>-0.0205548745803616</v>
      </c>
    </row>
    <row r="50" customHeight="1" spans="2:7">
      <c r="B50" t="s">
        <v>60</v>
      </c>
      <c r="C50">
        <f>(E41+Experiment!E41)/(C42+Experiment!C42)</f>
        <v>0.115127485312419</v>
      </c>
      <c r="F50" t="s">
        <v>61</v>
      </c>
      <c r="G50">
        <f>1945/17260-2033/17293</f>
        <v>-0.00487372267454417</v>
      </c>
    </row>
    <row r="51" customHeight="1" spans="2:3">
      <c r="B51" t="s">
        <v>40</v>
      </c>
      <c r="C51">
        <f>SQRT(C50*(1-C50)*(1/C42+1/Experiment!C42))</f>
        <v>0.00343413351293242</v>
      </c>
    </row>
    <row r="52" customHeight="1" spans="2:3">
      <c r="B52" t="s">
        <v>42</v>
      </c>
      <c r="C52">
        <f>1.96*C51</f>
        <v>0.00673090168534755</v>
      </c>
    </row>
    <row r="53" customHeight="1" spans="2:3">
      <c r="B53" t="s">
        <v>44</v>
      </c>
      <c r="C53">
        <f>G50-C52</f>
        <v>-0.0116046243598917</v>
      </c>
    </row>
    <row r="54" customHeight="1" spans="2:3">
      <c r="B54" t="s">
        <v>46</v>
      </c>
      <c r="C54">
        <f>G50+C52</f>
        <v>0.00185717901080338</v>
      </c>
    </row>
    <row r="56" customHeight="1" spans="2:3">
      <c r="B56" t="s">
        <v>62</v>
      </c>
      <c r="C56">
        <f>(E41+Experiment!E41)/(D41+Experiment!D41)</f>
        <v>0.55188679245283</v>
      </c>
    </row>
    <row r="57" customHeight="1" spans="2:3">
      <c r="B57" t="s">
        <v>40</v>
      </c>
      <c r="C57">
        <f>SQRT(C56*(1-C56)*(1/D41+1/Experiment!D41))</f>
        <v>0.0117297800913892</v>
      </c>
    </row>
    <row r="58" customHeight="1" spans="2:3">
      <c r="B58" t="s">
        <v>42</v>
      </c>
      <c r="C58">
        <f>1.96*C57</f>
        <v>0.0229903689791228</v>
      </c>
    </row>
    <row r="59" customHeight="1" spans="2:3">
      <c r="B59" t="s">
        <v>44</v>
      </c>
      <c r="C59">
        <f>G50-C58</f>
        <v>-0.027864091653667</v>
      </c>
    </row>
    <row r="60" customHeight="1" spans="2:3">
      <c r="B60" t="s">
        <v>46</v>
      </c>
      <c r="C60">
        <f>G50+C58</f>
        <v>0.0181166463045786</v>
      </c>
    </row>
    <row r="75" customHeight="1" spans="1:3">
      <c r="A75" t="s">
        <v>63</v>
      </c>
      <c r="C75" t="s">
        <v>64</v>
      </c>
    </row>
    <row r="76" customHeight="1" spans="1:2">
      <c r="A76" t="s">
        <v>40</v>
      </c>
      <c r="B76">
        <f>SQRT(0.5*0.5/(B41+344660))</f>
        <v>0.000601840740294325</v>
      </c>
    </row>
    <row r="77" customHeight="1" spans="1:3">
      <c r="A77" t="s">
        <v>42</v>
      </c>
      <c r="B77">
        <f>1.96*B76</f>
        <v>0.00117960785097688</v>
      </c>
      <c r="C77">
        <f>B41/(B41+Experiment!B41)</f>
        <v>0.500639666880613</v>
      </c>
    </row>
    <row r="78" customHeight="1" spans="1:2">
      <c r="A78" t="s">
        <v>65</v>
      </c>
      <c r="B78">
        <f>0.5-B77</f>
        <v>0.498820392149023</v>
      </c>
    </row>
    <row r="79" customHeight="1" spans="1:2">
      <c r="A79" t="s">
        <v>66</v>
      </c>
      <c r="B79">
        <f>0.5+B77</f>
        <v>0.501179607850977</v>
      </c>
    </row>
    <row r="82" customHeight="1" spans="1:1">
      <c r="A82" t="s">
        <v>67</v>
      </c>
    </row>
    <row r="83" customHeight="1" spans="1:2">
      <c r="A83" t="s">
        <v>40</v>
      </c>
      <c r="B83">
        <f>SQRT(0.5*0.5/(C41+Experiment!C41))</f>
        <v>0.00209974707969925</v>
      </c>
    </row>
    <row r="84" customHeight="1" spans="1:3">
      <c r="A84" t="s">
        <v>68</v>
      </c>
      <c r="B84">
        <f>1.96*B83</f>
        <v>0.00411550427621053</v>
      </c>
      <c r="C84">
        <f>C41/(C41+Experiment!C41)</f>
        <v>0.500467347406663</v>
      </c>
    </row>
    <row r="85" customHeight="1" spans="1:2">
      <c r="A85" t="s">
        <v>44</v>
      </c>
      <c r="B85">
        <f>0.5-B84</f>
        <v>0.495884495723789</v>
      </c>
    </row>
    <row r="86" customHeight="1" spans="1:2">
      <c r="A86" t="s">
        <v>46</v>
      </c>
      <c r="B86">
        <f>0.5+B84</f>
        <v>0.504115504276211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2"/>
  <sheetViews>
    <sheetView workbookViewId="0">
      <pane ySplit="1" topLeftCell="A17" activePane="bottomLeft" state="frozen"/>
      <selection/>
      <selection pane="bottomLeft" activeCell="C41" sqref="C41"/>
    </sheetView>
  </sheetViews>
  <sheetFormatPr defaultColWidth="14.4285714285714" defaultRowHeight="15.75" customHeight="1" outlineLevelCol="4"/>
  <sheetData>
    <row r="1" ht="12.7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spans="1:5">
      <c r="A2" s="1" t="s">
        <v>11</v>
      </c>
      <c r="B2" s="2">
        <v>7716</v>
      </c>
      <c r="C2" s="2">
        <v>686</v>
      </c>
      <c r="D2" s="2">
        <v>105</v>
      </c>
      <c r="E2" s="2">
        <v>34</v>
      </c>
    </row>
    <row r="3" ht="12.75" spans="1:5">
      <c r="A3" s="1" t="s">
        <v>12</v>
      </c>
      <c r="B3" s="2">
        <v>9288</v>
      </c>
      <c r="C3" s="2">
        <v>785</v>
      </c>
      <c r="D3" s="2">
        <v>116</v>
      </c>
      <c r="E3" s="2">
        <v>91</v>
      </c>
    </row>
    <row r="4" ht="12.75" spans="1:5">
      <c r="A4" s="1" t="s">
        <v>13</v>
      </c>
      <c r="B4" s="2">
        <v>10480</v>
      </c>
      <c r="C4" s="2">
        <v>884</v>
      </c>
      <c r="D4" s="2">
        <v>145</v>
      </c>
      <c r="E4" s="2">
        <v>79</v>
      </c>
    </row>
    <row r="5" ht="12.75" spans="1:5">
      <c r="A5" s="1" t="s">
        <v>14</v>
      </c>
      <c r="B5" s="2">
        <v>9867</v>
      </c>
      <c r="C5" s="2">
        <v>827</v>
      </c>
      <c r="D5" s="2">
        <v>138</v>
      </c>
      <c r="E5" s="2">
        <v>92</v>
      </c>
    </row>
    <row r="6" ht="12.75" spans="1:5">
      <c r="A6" s="1" t="s">
        <v>15</v>
      </c>
      <c r="B6" s="2">
        <v>9793</v>
      </c>
      <c r="C6" s="2">
        <v>832</v>
      </c>
      <c r="D6" s="2">
        <v>140</v>
      </c>
      <c r="E6" s="2">
        <v>94</v>
      </c>
    </row>
    <row r="7" ht="12.75" spans="1:5">
      <c r="A7" s="1" t="s">
        <v>16</v>
      </c>
      <c r="B7" s="2">
        <v>9500</v>
      </c>
      <c r="C7" s="2">
        <v>788</v>
      </c>
      <c r="D7" s="2">
        <v>129</v>
      </c>
      <c r="E7" s="2">
        <v>61</v>
      </c>
    </row>
    <row r="8" ht="12.75" spans="1:5">
      <c r="A8" s="1" t="s">
        <v>17</v>
      </c>
      <c r="B8" s="2">
        <v>9088</v>
      </c>
      <c r="C8" s="2">
        <v>780</v>
      </c>
      <c r="D8" s="2">
        <v>127</v>
      </c>
      <c r="E8" s="2">
        <v>44</v>
      </c>
    </row>
    <row r="9" ht="12.75" spans="1:5">
      <c r="A9" s="1" t="s">
        <v>18</v>
      </c>
      <c r="B9" s="2">
        <v>7664</v>
      </c>
      <c r="C9" s="2">
        <v>652</v>
      </c>
      <c r="D9" s="2">
        <v>94</v>
      </c>
      <c r="E9" s="2">
        <v>62</v>
      </c>
    </row>
    <row r="10" ht="12.75" spans="1:5">
      <c r="A10" s="1" t="s">
        <v>19</v>
      </c>
      <c r="B10" s="2">
        <v>8434</v>
      </c>
      <c r="C10" s="2">
        <v>697</v>
      </c>
      <c r="D10" s="2">
        <v>120</v>
      </c>
      <c r="E10" s="2">
        <v>77</v>
      </c>
    </row>
    <row r="11" ht="12.75" spans="1:5">
      <c r="A11" s="1" t="s">
        <v>20</v>
      </c>
      <c r="B11" s="2">
        <v>10496</v>
      </c>
      <c r="C11" s="2">
        <v>860</v>
      </c>
      <c r="D11" s="2">
        <v>153</v>
      </c>
      <c r="E11" s="2">
        <v>98</v>
      </c>
    </row>
    <row r="12" ht="12.75" spans="1:5">
      <c r="A12" s="1" t="s">
        <v>21</v>
      </c>
      <c r="B12" s="2">
        <v>10551</v>
      </c>
      <c r="C12" s="2">
        <v>864</v>
      </c>
      <c r="D12" s="2">
        <v>143</v>
      </c>
      <c r="E12" s="2">
        <v>71</v>
      </c>
    </row>
    <row r="13" ht="12.75" spans="1:5">
      <c r="A13" s="1" t="s">
        <v>22</v>
      </c>
      <c r="B13" s="2">
        <v>9737</v>
      </c>
      <c r="C13" s="2">
        <v>801</v>
      </c>
      <c r="D13" s="2">
        <v>128</v>
      </c>
      <c r="E13" s="2">
        <v>70</v>
      </c>
    </row>
    <row r="14" ht="12.75" spans="1:5">
      <c r="A14" s="1" t="s">
        <v>23</v>
      </c>
      <c r="B14" s="2">
        <v>8176</v>
      </c>
      <c r="C14" s="2">
        <v>642</v>
      </c>
      <c r="D14" s="2">
        <v>122</v>
      </c>
      <c r="E14" s="2">
        <v>68</v>
      </c>
    </row>
    <row r="15" ht="12.75" spans="1:5">
      <c r="A15" s="1" t="s">
        <v>24</v>
      </c>
      <c r="B15" s="2">
        <v>9402</v>
      </c>
      <c r="C15" s="2">
        <v>697</v>
      </c>
      <c r="D15" s="2">
        <v>194</v>
      </c>
      <c r="E15" s="2">
        <v>94</v>
      </c>
    </row>
    <row r="16" ht="12.75" spans="1:5">
      <c r="A16" s="1" t="s">
        <v>25</v>
      </c>
      <c r="B16" s="2">
        <v>8669</v>
      </c>
      <c r="C16" s="2">
        <v>669</v>
      </c>
      <c r="D16" s="2">
        <v>127</v>
      </c>
      <c r="E16" s="2">
        <v>81</v>
      </c>
    </row>
    <row r="17" ht="12.75" spans="1:5">
      <c r="A17" s="1" t="s">
        <v>26</v>
      </c>
      <c r="B17" s="2">
        <v>8881</v>
      </c>
      <c r="C17" s="2">
        <v>693</v>
      </c>
      <c r="D17" s="2">
        <v>153</v>
      </c>
      <c r="E17" s="2">
        <v>101</v>
      </c>
    </row>
    <row r="18" ht="12.75" spans="1:5">
      <c r="A18" s="1" t="s">
        <v>27</v>
      </c>
      <c r="B18" s="2">
        <v>9655</v>
      </c>
      <c r="C18" s="2">
        <v>771</v>
      </c>
      <c r="D18" s="2">
        <v>213</v>
      </c>
      <c r="E18" s="2">
        <v>119</v>
      </c>
    </row>
    <row r="19" ht="12.75" spans="1:5">
      <c r="A19" s="1" t="s">
        <v>28</v>
      </c>
      <c r="B19" s="2">
        <v>9396</v>
      </c>
      <c r="C19" s="2">
        <v>736</v>
      </c>
      <c r="D19" s="2">
        <v>162</v>
      </c>
      <c r="E19" s="2">
        <v>120</v>
      </c>
    </row>
    <row r="20" ht="12.75" spans="1:5">
      <c r="A20" s="1" t="s">
        <v>29</v>
      </c>
      <c r="B20" s="2">
        <v>9262</v>
      </c>
      <c r="C20" s="2">
        <v>727</v>
      </c>
      <c r="D20" s="2">
        <v>201</v>
      </c>
      <c r="E20" s="2">
        <v>96</v>
      </c>
    </row>
    <row r="21" ht="12.75" spans="1:5">
      <c r="A21" s="1" t="s">
        <v>30</v>
      </c>
      <c r="B21" s="2">
        <v>9308</v>
      </c>
      <c r="C21" s="2">
        <v>728</v>
      </c>
      <c r="D21" s="2">
        <v>207</v>
      </c>
      <c r="E21" s="2">
        <v>67</v>
      </c>
    </row>
    <row r="22" ht="12.75" spans="1:5">
      <c r="A22" s="1" t="s">
        <v>31</v>
      </c>
      <c r="B22" s="2">
        <v>8715</v>
      </c>
      <c r="C22" s="2">
        <v>722</v>
      </c>
      <c r="D22" s="2">
        <v>182</v>
      </c>
      <c r="E22" s="2">
        <v>123</v>
      </c>
    </row>
    <row r="23" ht="12.75" spans="1:5">
      <c r="A23" s="1" t="s">
        <v>32</v>
      </c>
      <c r="B23" s="2">
        <v>8448</v>
      </c>
      <c r="C23" s="2">
        <v>695</v>
      </c>
      <c r="D23" s="2">
        <v>142</v>
      </c>
      <c r="E23" s="2">
        <v>100</v>
      </c>
    </row>
    <row r="24" ht="12.75" spans="1:5">
      <c r="A24" s="1" t="s">
        <v>33</v>
      </c>
      <c r="B24" s="2">
        <v>8836</v>
      </c>
      <c r="C24" s="2">
        <v>724</v>
      </c>
      <c r="D24" s="2">
        <v>182</v>
      </c>
      <c r="E24" s="2">
        <v>103</v>
      </c>
    </row>
    <row r="25" ht="12.75" spans="1:5">
      <c r="A25" s="1" t="s">
        <v>34</v>
      </c>
      <c r="B25" s="2">
        <v>9359</v>
      </c>
      <c r="C25" s="2">
        <v>789</v>
      </c>
      <c r="D25" s="3"/>
      <c r="E25" s="3"/>
    </row>
    <row r="26" ht="12.75" spans="1:5">
      <c r="A26" s="1" t="s">
        <v>35</v>
      </c>
      <c r="B26" s="2">
        <v>9427</v>
      </c>
      <c r="C26" s="2">
        <v>743</v>
      </c>
      <c r="D26" s="3"/>
      <c r="E26" s="3"/>
    </row>
    <row r="27" ht="12.75" spans="1:5">
      <c r="A27" s="1" t="s">
        <v>36</v>
      </c>
      <c r="B27" s="2">
        <v>9633</v>
      </c>
      <c r="C27" s="2">
        <v>808</v>
      </c>
      <c r="D27" s="3"/>
      <c r="E27" s="3"/>
    </row>
    <row r="28" ht="12.75" spans="1:5">
      <c r="A28" s="1" t="s">
        <v>39</v>
      </c>
      <c r="B28" s="2">
        <v>9842</v>
      </c>
      <c r="C28" s="2">
        <v>831</v>
      </c>
      <c r="D28" s="3"/>
      <c r="E28" s="3"/>
    </row>
    <row r="29" ht="12.75" spans="1:5">
      <c r="A29" s="1" t="s">
        <v>41</v>
      </c>
      <c r="B29" s="2">
        <v>9272</v>
      </c>
      <c r="C29" s="2">
        <v>767</v>
      </c>
      <c r="D29" s="3"/>
      <c r="E29" s="3"/>
    </row>
    <row r="30" ht="12.75" spans="1:5">
      <c r="A30" s="1" t="s">
        <v>43</v>
      </c>
      <c r="B30" s="2">
        <v>8969</v>
      </c>
      <c r="C30" s="2">
        <v>760</v>
      </c>
      <c r="D30" s="3"/>
      <c r="E30" s="3"/>
    </row>
    <row r="31" ht="12.75" spans="1:5">
      <c r="A31" s="1" t="s">
        <v>45</v>
      </c>
      <c r="B31" s="2">
        <v>9697</v>
      </c>
      <c r="C31" s="2">
        <v>850</v>
      </c>
      <c r="D31" s="3"/>
      <c r="E31" s="3"/>
    </row>
    <row r="32" ht="12.75" spans="1:5">
      <c r="A32" s="1" t="s">
        <v>47</v>
      </c>
      <c r="B32" s="2">
        <v>10445</v>
      </c>
      <c r="C32" s="2">
        <v>851</v>
      </c>
      <c r="D32" s="3"/>
      <c r="E32" s="3"/>
    </row>
    <row r="33" ht="12.75" spans="1:5">
      <c r="A33" s="1" t="s">
        <v>48</v>
      </c>
      <c r="B33" s="2">
        <v>9931</v>
      </c>
      <c r="C33" s="2">
        <v>831</v>
      </c>
      <c r="D33" s="3"/>
      <c r="E33" s="3"/>
    </row>
    <row r="34" ht="12.75" spans="1:5">
      <c r="A34" s="1" t="s">
        <v>49</v>
      </c>
      <c r="B34" s="2">
        <v>10042</v>
      </c>
      <c r="C34" s="2">
        <v>802</v>
      </c>
      <c r="D34" s="3"/>
      <c r="E34" s="3"/>
    </row>
    <row r="35" ht="12.75" spans="1:5">
      <c r="A35" s="1" t="s">
        <v>51</v>
      </c>
      <c r="B35" s="2">
        <v>9721</v>
      </c>
      <c r="C35" s="2">
        <v>829</v>
      </c>
      <c r="D35" s="3"/>
      <c r="E35" s="3"/>
    </row>
    <row r="36" ht="12.75" spans="1:5">
      <c r="A36" s="1" t="s">
        <v>52</v>
      </c>
      <c r="B36" s="2">
        <v>9304</v>
      </c>
      <c r="C36" s="2">
        <v>770</v>
      </c>
      <c r="D36" s="3"/>
      <c r="E36" s="3"/>
    </row>
    <row r="37" ht="12.75" spans="1:5">
      <c r="A37" s="1" t="s">
        <v>53</v>
      </c>
      <c r="B37" s="2">
        <v>8668</v>
      </c>
      <c r="C37" s="2">
        <v>724</v>
      </c>
      <c r="D37" s="3"/>
      <c r="E37" s="3"/>
    </row>
    <row r="38" ht="12.75" spans="1:5">
      <c r="A38" s="1" t="s">
        <v>54</v>
      </c>
      <c r="B38" s="2">
        <v>8988</v>
      </c>
      <c r="C38" s="2">
        <v>710</v>
      </c>
      <c r="D38" s="3"/>
      <c r="E38" s="3"/>
    </row>
    <row r="41" customHeight="1" spans="1:5">
      <c r="A41" t="s">
        <v>55</v>
      </c>
      <c r="B41">
        <f>SUM(B2:B38)</f>
        <v>344660</v>
      </c>
      <c r="C41">
        <f>SUM(C2:C38)</f>
        <v>28325</v>
      </c>
      <c r="D41">
        <f>SUM(D2:D24)</f>
        <v>3423</v>
      </c>
      <c r="E41">
        <f>SUM(E2:E24)</f>
        <v>1945</v>
      </c>
    </row>
    <row r="42" customHeight="1" spans="3:3">
      <c r="C42">
        <f>SUM(C2:C24)</f>
        <v>17260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2017-03-16T06:13:50Z</dcterms:created>
  <dcterms:modified xsi:type="dcterms:W3CDTF">2017-03-16T08:56:40Z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